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cio/Documents/CSC/CSC746/TERM_PROJECT/MeanShiftParallel/"/>
    </mc:Choice>
  </mc:AlternateContent>
  <xr:revisionPtr revIDLastSave="0" documentId="13_ncr:1_{85A8B13E-4AC7-F246-A28B-316944B623ED}" xr6:coauthVersionLast="47" xr6:coauthVersionMax="47" xr10:uidLastSave="{00000000-0000-0000-0000-000000000000}"/>
  <bookViews>
    <workbookView xWindow="0" yWindow="500" windowWidth="33600" windowHeight="19280" xr2:uid="{3134728E-219D-424A-8E77-724DBED90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" i="1" l="1"/>
  <c r="K73" i="1"/>
  <c r="J73" i="1"/>
  <c r="M73" i="1"/>
  <c r="I73" i="1"/>
  <c r="H73" i="1"/>
  <c r="G73" i="1"/>
  <c r="F73" i="1"/>
  <c r="L64" i="1"/>
  <c r="K64" i="1"/>
  <c r="J64" i="1"/>
  <c r="I64" i="1"/>
  <c r="H64" i="1"/>
  <c r="G64" i="1"/>
  <c r="F64" i="1"/>
  <c r="L55" i="1"/>
  <c r="K55" i="1"/>
  <c r="J55" i="1"/>
  <c r="I55" i="1"/>
  <c r="H55" i="1"/>
  <c r="G55" i="1"/>
  <c r="F55" i="1"/>
  <c r="L46" i="1"/>
  <c r="K46" i="1"/>
  <c r="J46" i="1"/>
  <c r="I46" i="1"/>
  <c r="H46" i="1"/>
  <c r="G46" i="1"/>
  <c r="F46" i="1"/>
  <c r="Q36" i="1"/>
  <c r="Q26" i="1"/>
  <c r="Q16" i="1"/>
  <c r="Q6" i="1"/>
  <c r="U36" i="1"/>
  <c r="U26" i="1"/>
  <c r="U16" i="1"/>
  <c r="U6" i="1"/>
  <c r="T36" i="1"/>
  <c r="T26" i="1"/>
  <c r="T16" i="1"/>
  <c r="T6" i="1"/>
  <c r="S36" i="1"/>
  <c r="S26" i="1"/>
  <c r="S16" i="1"/>
  <c r="S6" i="1"/>
  <c r="R36" i="1"/>
  <c r="R26" i="1"/>
  <c r="R16" i="1"/>
  <c r="R6" i="1"/>
  <c r="G35" i="1"/>
  <c r="H35" i="1"/>
  <c r="I35" i="1"/>
  <c r="J35" i="1"/>
  <c r="K35" i="1"/>
  <c r="L35" i="1"/>
  <c r="F35" i="1"/>
  <c r="L31" i="1"/>
  <c r="K31" i="1"/>
  <c r="J31" i="1"/>
  <c r="I31" i="1"/>
  <c r="H31" i="1"/>
  <c r="G31" i="1"/>
  <c r="F31" i="1"/>
  <c r="G26" i="1"/>
  <c r="H26" i="1"/>
  <c r="I26" i="1"/>
  <c r="J26" i="1"/>
  <c r="K26" i="1"/>
  <c r="L26" i="1"/>
  <c r="F26" i="1"/>
  <c r="L22" i="1"/>
  <c r="K22" i="1"/>
  <c r="J22" i="1"/>
  <c r="I22" i="1"/>
  <c r="H22" i="1"/>
  <c r="G22" i="1"/>
  <c r="F22" i="1"/>
  <c r="L13" i="1"/>
  <c r="K13" i="1"/>
  <c r="J13" i="1"/>
  <c r="I13" i="1"/>
  <c r="H13" i="1"/>
  <c r="G13" i="1"/>
  <c r="F13" i="1"/>
  <c r="L4" i="1"/>
  <c r="K4" i="1"/>
  <c r="J4" i="1"/>
  <c r="I4" i="1"/>
  <c r="H4" i="1"/>
  <c r="G4" i="1"/>
  <c r="F4" i="1"/>
  <c r="L17" i="1"/>
  <c r="M17" i="1"/>
  <c r="G17" i="1"/>
  <c r="H17" i="1"/>
  <c r="I17" i="1"/>
  <c r="J17" i="1"/>
  <c r="K17" i="1"/>
  <c r="F17" i="1"/>
  <c r="M8" i="1"/>
  <c r="H8" i="1"/>
  <c r="I8" i="1"/>
  <c r="J8" i="1"/>
  <c r="K8" i="1"/>
  <c r="L8" i="1"/>
  <c r="G8" i="1"/>
  <c r="F8" i="1"/>
</calcChain>
</file>

<file path=xl/sharedStrings.xml><?xml version="1.0" encoding="utf-8"?>
<sst xmlns="http://schemas.openxmlformats.org/spreadsheetml/2006/main" count="119" uniqueCount="33">
  <si>
    <t>SERIAL</t>
  </si>
  <si>
    <t>OPEN_MP</t>
  </si>
  <si>
    <t>#1</t>
  </si>
  <si>
    <t>#2</t>
  </si>
  <si>
    <t>#4</t>
  </si>
  <si>
    <t>#8</t>
  </si>
  <si>
    <t>#16</t>
  </si>
  <si>
    <t>#64</t>
  </si>
  <si>
    <t>SIGMA_S = 10</t>
  </si>
  <si>
    <t>SIGMA_R = 10</t>
  </si>
  <si>
    <t>MIN_AREA = 200</t>
  </si>
  <si>
    <t>Filtering time</t>
  </si>
  <si>
    <t>Region Fusing time</t>
  </si>
  <si>
    <t>Total segmentation time</t>
  </si>
  <si>
    <t>512x512x1</t>
  </si>
  <si>
    <t>1024x1024x1</t>
  </si>
  <si>
    <t>2048x2048x1</t>
  </si>
  <si>
    <t>4096x4096x1</t>
  </si>
  <si>
    <t>Runtime (RDTSC) [s]</t>
  </si>
  <si>
    <t>RETIRED_INSTRUCTIONS</t>
  </si>
  <si>
    <t>RETIRED_SSE_AVX_FLOPS_ALL</t>
  </si>
  <si>
    <t>SUM_FLOPS</t>
  </si>
  <si>
    <t>L2CACHE</t>
  </si>
  <si>
    <t>L3CACHE</t>
  </si>
  <si>
    <t>#32</t>
  </si>
  <si>
    <t>#128</t>
  </si>
  <si>
    <t>CUDA</t>
  </si>
  <si>
    <t>SPEEDUP</t>
  </si>
  <si>
    <t>gpu__time_duration.avg</t>
  </si>
  <si>
    <t>dram__throughput.avg.pct_of_peak_sustained_elapsed</t>
  </si>
  <si>
    <t>Achieved Occupancy</t>
  </si>
  <si>
    <t>#Threads_block</t>
  </si>
  <si>
    <t>Grid Size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</si>
</sst>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0000_);_(* \(#,##0.00000\);_(* &quot;-&quot;??_);_(@_)"/>
    <numFmt numFmtId="174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75FF82"/>
      <name val="Menlo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2" fontId="3" fillId="0" borderId="0" xfId="0" applyNumberFormat="1" applyFont="1"/>
    <xf numFmtId="2" fontId="4" fillId="0" borderId="0" xfId="0" applyNumberFormat="1" applyFont="1"/>
    <xf numFmtId="164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4" xfId="0" applyFont="1" applyBorder="1"/>
    <xf numFmtId="43" fontId="4" fillId="0" borderId="5" xfId="1" applyFont="1" applyBorder="1"/>
    <xf numFmtId="43" fontId="3" fillId="0" borderId="0" xfId="1" applyFont="1" applyBorder="1"/>
    <xf numFmtId="43" fontId="3" fillId="0" borderId="5" xfId="1" applyFont="1" applyBorder="1"/>
    <xf numFmtId="165" fontId="3" fillId="0" borderId="0" xfId="1" applyNumberFormat="1" applyFont="1" applyBorder="1"/>
    <xf numFmtId="0" fontId="3" fillId="0" borderId="0" xfId="0" applyFont="1" applyAlignment="1">
      <alignment horizontal="right"/>
    </xf>
    <xf numFmtId="165" fontId="3" fillId="0" borderId="0" xfId="1" applyNumberFormat="1" applyFont="1"/>
    <xf numFmtId="0" fontId="3" fillId="0" borderId="6" xfId="0" applyFont="1" applyBorder="1"/>
    <xf numFmtId="0" fontId="3" fillId="0" borderId="7" xfId="0" applyFont="1" applyBorder="1"/>
    <xf numFmtId="166" fontId="4" fillId="0" borderId="0" xfId="1" applyNumberFormat="1" applyFont="1" applyBorder="1"/>
    <xf numFmtId="0" fontId="4" fillId="0" borderId="7" xfId="0" applyFont="1" applyBorder="1"/>
    <xf numFmtId="0" fontId="4" fillId="0" borderId="6" xfId="0" applyFont="1" applyBorder="1"/>
    <xf numFmtId="2" fontId="4" fillId="0" borderId="6" xfId="0" applyNumberFormat="1" applyFont="1" applyBorder="1"/>
    <xf numFmtId="174" fontId="4" fillId="0" borderId="0" xfId="1" applyNumberFormat="1" applyFont="1" applyBorder="1"/>
    <xf numFmtId="2" fontId="3" fillId="0" borderId="0" xfId="1" applyNumberFormat="1" applyFont="1" applyBorder="1"/>
    <xf numFmtId="1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8D1E-4EF6-6649-9D9D-1D249EF10592}">
  <dimension ref="A1:U73"/>
  <sheetViews>
    <sheetView tabSelected="1" topLeftCell="C38" zoomScale="80" zoomScaleNormal="80" workbookViewId="0">
      <selection activeCell="L64" sqref="L64"/>
    </sheetView>
  </sheetViews>
  <sheetFormatPr baseColWidth="10" defaultRowHeight="21" x14ac:dyDescent="0.25"/>
  <cols>
    <col min="1" max="1" width="30.1640625" style="2" customWidth="1"/>
    <col min="2" max="4" width="10.83203125" style="2"/>
    <col min="5" max="5" width="33.1640625" style="13" customWidth="1"/>
    <col min="6" max="12" width="28.33203125" style="2" customWidth="1"/>
    <col min="13" max="13" width="26.83203125" style="12" hidden="1" customWidth="1"/>
    <col min="14" max="14" width="10.83203125" style="2"/>
    <col min="15" max="15" width="58.83203125" style="2" customWidth="1"/>
    <col min="16" max="16" width="18.5" style="2" customWidth="1"/>
    <col min="17" max="17" width="13.33203125" style="2" customWidth="1"/>
    <col min="18" max="19" width="13.1640625" style="2" customWidth="1"/>
    <col min="20" max="20" width="12.6640625" style="2" customWidth="1"/>
    <col min="21" max="21" width="12.1640625" style="2" customWidth="1"/>
    <col min="22" max="16384" width="10.83203125" style="2"/>
  </cols>
  <sheetData>
    <row r="1" spans="1:21" x14ac:dyDescent="0.25">
      <c r="A1" s="2" t="s">
        <v>8</v>
      </c>
      <c r="B1" s="2" t="s">
        <v>9</v>
      </c>
      <c r="D1" s="2" t="s">
        <v>10</v>
      </c>
      <c r="E1" s="8"/>
      <c r="F1" s="9"/>
      <c r="G1" s="9"/>
      <c r="H1" s="9"/>
      <c r="I1" s="9"/>
      <c r="J1" s="9"/>
      <c r="K1" s="9"/>
      <c r="L1" s="9"/>
      <c r="M1" s="10"/>
    </row>
    <row r="2" spans="1:21" x14ac:dyDescent="0.25">
      <c r="C2" s="3" t="s">
        <v>0</v>
      </c>
      <c r="E2" s="11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24</v>
      </c>
      <c r="L2" s="2" t="s">
        <v>7</v>
      </c>
      <c r="M2" s="12" t="s">
        <v>25</v>
      </c>
      <c r="O2" s="23" t="s">
        <v>26</v>
      </c>
      <c r="P2" s="21" t="s">
        <v>31</v>
      </c>
      <c r="Q2" s="21">
        <v>32</v>
      </c>
      <c r="R2" s="21">
        <v>64</v>
      </c>
      <c r="S2" s="21">
        <v>128</v>
      </c>
      <c r="T2" s="21">
        <v>256</v>
      </c>
      <c r="U2" s="21">
        <v>1024</v>
      </c>
    </row>
    <row r="4" spans="1:21" x14ac:dyDescent="0.25">
      <c r="A4" s="4" t="s">
        <v>14</v>
      </c>
      <c r="E4" s="13" t="s">
        <v>27</v>
      </c>
      <c r="F4" s="2">
        <f>F5/F5</f>
        <v>1</v>
      </c>
      <c r="G4" s="5">
        <f>F5/G5</f>
        <v>1.8901408450704229</v>
      </c>
      <c r="H4" s="5">
        <f>F5/H5</f>
        <v>3.6157278774101207</v>
      </c>
      <c r="I4" s="5">
        <f>F5/I5</f>
        <v>6.6230721776681074</v>
      </c>
      <c r="J4" s="5">
        <f>F5/J5</f>
        <v>12.465602322206099</v>
      </c>
      <c r="K4" s="5">
        <f>F5/K5</f>
        <v>17.246586345381527</v>
      </c>
      <c r="L4" s="5">
        <f>F5/L5</f>
        <v>22.495547407019387</v>
      </c>
      <c r="O4" s="18" t="s">
        <v>32</v>
      </c>
      <c r="Q4" s="19">
        <v>8192</v>
      </c>
      <c r="R4" s="19">
        <v>4096</v>
      </c>
      <c r="S4" s="19">
        <v>2048</v>
      </c>
      <c r="T4" s="19">
        <v>1024</v>
      </c>
      <c r="U4" s="19">
        <v>256</v>
      </c>
    </row>
    <row r="5" spans="1:21" x14ac:dyDescent="0.25">
      <c r="A5" s="2" t="s">
        <v>11</v>
      </c>
      <c r="C5" s="6">
        <v>4.1905099999999997</v>
      </c>
      <c r="E5" s="13" t="s">
        <v>18</v>
      </c>
      <c r="F5" s="26">
        <v>4.2944000000000004</v>
      </c>
      <c r="G5" s="26">
        <v>2.2719999999999998</v>
      </c>
      <c r="H5" s="26">
        <v>1.1877</v>
      </c>
      <c r="I5" s="26">
        <v>0.64839999999999998</v>
      </c>
      <c r="J5" s="26">
        <v>0.34449999999999997</v>
      </c>
      <c r="K5" s="26">
        <v>0.249</v>
      </c>
      <c r="L5" s="26">
        <v>0.19089999999999999</v>
      </c>
      <c r="M5" s="14">
        <v>0.28389999999999999</v>
      </c>
      <c r="O5" s="4" t="s">
        <v>14</v>
      </c>
    </row>
    <row r="6" spans="1:21" x14ac:dyDescent="0.25">
      <c r="A6" s="2" t="s">
        <v>12</v>
      </c>
      <c r="C6" s="6">
        <v>0.21188699999999999</v>
      </c>
      <c r="E6" s="13" t="s">
        <v>19</v>
      </c>
      <c r="F6" s="15">
        <v>28969440000</v>
      </c>
      <c r="G6" s="15">
        <v>28970270000</v>
      </c>
      <c r="H6" s="15">
        <v>28970748000</v>
      </c>
      <c r="I6" s="15">
        <v>28971146000</v>
      </c>
      <c r="J6" s="15">
        <v>28972714000</v>
      </c>
      <c r="K6" s="15">
        <v>28975578800</v>
      </c>
      <c r="L6" s="15">
        <v>29702063000</v>
      </c>
      <c r="M6" s="16">
        <v>31664698250</v>
      </c>
      <c r="O6" s="2" t="s">
        <v>28</v>
      </c>
      <c r="Q6" s="22">
        <f>7.63/1000</f>
        <v>7.6299999999999996E-3</v>
      </c>
      <c r="R6" s="22">
        <f>7.01/1000</f>
        <v>7.0099999999999997E-3</v>
      </c>
      <c r="S6" s="22">
        <f>6.53/1000</f>
        <v>6.5300000000000002E-3</v>
      </c>
      <c r="T6" s="22">
        <f>6.51/1000</f>
        <v>6.5100000000000002E-3</v>
      </c>
      <c r="U6" s="22">
        <f>6.59/1000</f>
        <v>6.5899999999999995E-3</v>
      </c>
    </row>
    <row r="7" spans="1:21" x14ac:dyDescent="0.25">
      <c r="A7" s="2" t="s">
        <v>13</v>
      </c>
      <c r="C7" s="5">
        <v>4.40618</v>
      </c>
      <c r="E7" s="13" t="s">
        <v>20</v>
      </c>
      <c r="F7" s="15">
        <v>7634799000</v>
      </c>
      <c r="G7" s="15">
        <v>7634799000</v>
      </c>
      <c r="H7" s="15">
        <v>7634800000</v>
      </c>
      <c r="I7" s="15">
        <v>7634799500</v>
      </c>
      <c r="J7" s="15">
        <v>7634799600</v>
      </c>
      <c r="K7" s="15">
        <v>7634799800</v>
      </c>
      <c r="L7" s="15">
        <v>7634800290</v>
      </c>
      <c r="M7" s="16">
        <v>7634800661</v>
      </c>
      <c r="O7" s="2" t="s">
        <v>29</v>
      </c>
      <c r="Q7" s="2">
        <v>7.0000000000000007E-2</v>
      </c>
      <c r="R7" s="2">
        <v>7.0000000000000007E-2</v>
      </c>
      <c r="S7" s="2">
        <v>7.0000000000000007E-2</v>
      </c>
      <c r="T7" s="2">
        <v>7.0000000000000007E-2</v>
      </c>
      <c r="U7" s="2">
        <v>7.0000000000000007E-2</v>
      </c>
    </row>
    <row r="8" spans="1:21" x14ac:dyDescent="0.25">
      <c r="E8" s="13" t="s">
        <v>21</v>
      </c>
      <c r="F8" s="15">
        <f>SUM(F6,F7)</f>
        <v>36604239000</v>
      </c>
      <c r="G8" s="15">
        <f>SUM(G6,G7)</f>
        <v>36605069000</v>
      </c>
      <c r="H8" s="15">
        <f t="shared" ref="H8:M8" si="0">SUM(H6,H7)</f>
        <v>36605548000</v>
      </c>
      <c r="I8" s="15">
        <f t="shared" si="0"/>
        <v>36605945500</v>
      </c>
      <c r="J8" s="15">
        <f t="shared" si="0"/>
        <v>36607513600</v>
      </c>
      <c r="K8" s="15">
        <f t="shared" si="0"/>
        <v>36610378600</v>
      </c>
      <c r="L8" s="15">
        <f t="shared" si="0"/>
        <v>37336863290</v>
      </c>
      <c r="M8" s="16">
        <f t="shared" si="0"/>
        <v>39299498911</v>
      </c>
      <c r="O8" s="2" t="s">
        <v>30</v>
      </c>
      <c r="Q8" s="2">
        <v>33.200000000000003</v>
      </c>
      <c r="R8" s="2">
        <v>38.72</v>
      </c>
      <c r="S8" s="2">
        <v>39.69</v>
      </c>
      <c r="T8" s="2">
        <v>39.44</v>
      </c>
      <c r="U8" s="2">
        <v>31.03</v>
      </c>
    </row>
    <row r="9" spans="1:21" x14ac:dyDescent="0.25">
      <c r="O9" s="20" t="s">
        <v>11</v>
      </c>
      <c r="P9" s="20"/>
      <c r="Q9" s="25">
        <v>4.1413399999999996</v>
      </c>
      <c r="R9" s="24">
        <v>4.1808699999999996</v>
      </c>
      <c r="S9" s="24">
        <v>5.2057399999999996</v>
      </c>
      <c r="T9" s="24">
        <v>4.1801700000000004</v>
      </c>
      <c r="U9" s="24">
        <v>4.2226400000000002</v>
      </c>
    </row>
    <row r="10" spans="1:21" x14ac:dyDescent="0.25">
      <c r="E10" s="13" t="s">
        <v>22</v>
      </c>
      <c r="F10" s="28">
        <v>2344827195</v>
      </c>
      <c r="G10" s="28">
        <v>2421086942</v>
      </c>
      <c r="H10" s="28">
        <v>2500481218</v>
      </c>
      <c r="I10" s="28">
        <v>2588424824</v>
      </c>
      <c r="J10" s="28">
        <v>2440493395</v>
      </c>
      <c r="K10" s="28">
        <v>2027091995</v>
      </c>
      <c r="L10" s="28">
        <v>1931804881</v>
      </c>
      <c r="M10" s="16">
        <v>1958416926</v>
      </c>
      <c r="O10" s="2" t="s">
        <v>12</v>
      </c>
      <c r="Q10" s="2">
        <v>0.25853399999999999</v>
      </c>
      <c r="R10" s="2">
        <v>0.236982</v>
      </c>
      <c r="S10" s="2">
        <v>0.23965900000000001</v>
      </c>
      <c r="T10" s="2">
        <v>0.23457</v>
      </c>
      <c r="U10" s="2">
        <v>0.238622</v>
      </c>
    </row>
    <row r="11" spans="1:21" x14ac:dyDescent="0.25">
      <c r="E11" s="13" t="s">
        <v>23</v>
      </c>
      <c r="F11" s="27">
        <v>8851270</v>
      </c>
      <c r="G11" s="27">
        <v>29275280</v>
      </c>
      <c r="H11" s="27">
        <v>36951390</v>
      </c>
      <c r="I11" s="27">
        <v>43030760</v>
      </c>
      <c r="J11" s="27">
        <v>36412860</v>
      </c>
      <c r="K11" s="27">
        <v>14151250</v>
      </c>
      <c r="L11" s="27">
        <v>8936301</v>
      </c>
      <c r="M11" s="16">
        <v>8334548</v>
      </c>
      <c r="O11" s="2" t="s">
        <v>13</v>
      </c>
      <c r="Q11" s="2">
        <v>4.4040699999999999</v>
      </c>
      <c r="R11" s="2">
        <v>4.4219499999999998</v>
      </c>
      <c r="S11" s="2">
        <v>5.4491199999999997</v>
      </c>
      <c r="T11" s="2">
        <v>4.4188599999999996</v>
      </c>
      <c r="U11" s="2">
        <v>4.4655199999999997</v>
      </c>
    </row>
    <row r="13" spans="1:21" x14ac:dyDescent="0.25">
      <c r="A13" s="4" t="s">
        <v>15</v>
      </c>
      <c r="E13" s="13" t="s">
        <v>27</v>
      </c>
      <c r="F13" s="5">
        <f>F14/F14</f>
        <v>1</v>
      </c>
      <c r="G13" s="5">
        <f>F14/G14</f>
        <v>1.8918790915023049</v>
      </c>
      <c r="H13" s="5">
        <f>F14/H14</f>
        <v>3.627896181480585</v>
      </c>
      <c r="I13" s="5">
        <f>F14/I14</f>
        <v>6.6672230258521568</v>
      </c>
      <c r="J13" s="5">
        <f>F14/J14</f>
        <v>11.082989086873422</v>
      </c>
      <c r="K13" s="5">
        <f>F14/K14</f>
        <v>23.821229790617544</v>
      </c>
      <c r="L13" s="5">
        <f>F14/L14</f>
        <v>18.051315525205865</v>
      </c>
    </row>
    <row r="14" spans="1:21" x14ac:dyDescent="0.25">
      <c r="A14" s="2" t="s">
        <v>11</v>
      </c>
      <c r="C14" s="6">
        <v>17.641300000000001</v>
      </c>
      <c r="E14" s="13" t="s">
        <v>18</v>
      </c>
      <c r="F14" s="26">
        <v>17.9755</v>
      </c>
      <c r="G14" s="26">
        <v>9.5014000000000003</v>
      </c>
      <c r="H14" s="26">
        <v>4.9547999999999996</v>
      </c>
      <c r="I14" s="26">
        <v>2.6960999999999999</v>
      </c>
      <c r="J14" s="26">
        <v>1.6218999999999999</v>
      </c>
      <c r="K14" s="26">
        <v>0.75460000000000005</v>
      </c>
      <c r="L14" s="26">
        <v>0.99580000000000002</v>
      </c>
      <c r="O14" s="18" t="s">
        <v>32</v>
      </c>
      <c r="Q14" s="19">
        <v>32768</v>
      </c>
      <c r="R14" s="19">
        <v>16384</v>
      </c>
      <c r="S14" s="19">
        <v>8192</v>
      </c>
      <c r="T14" s="19">
        <v>4096</v>
      </c>
      <c r="U14" s="19">
        <v>1024</v>
      </c>
    </row>
    <row r="15" spans="1:21" x14ac:dyDescent="0.25">
      <c r="A15" s="2" t="s">
        <v>12</v>
      </c>
      <c r="C15" s="6">
        <v>0.96478799999999998</v>
      </c>
      <c r="E15" s="13" t="s">
        <v>19</v>
      </c>
      <c r="F15" s="15">
        <v>120497400000</v>
      </c>
      <c r="G15" s="15">
        <v>120500730000</v>
      </c>
      <c r="H15" s="15">
        <v>120502610000</v>
      </c>
      <c r="I15" s="15">
        <v>120504000000</v>
      </c>
      <c r="J15" s="15">
        <v>120507694000</v>
      </c>
      <c r="K15" s="15">
        <v>120568917000</v>
      </c>
      <c r="L15" s="15">
        <v>120631492000</v>
      </c>
      <c r="O15" s="4" t="s">
        <v>15</v>
      </c>
    </row>
    <row r="16" spans="1:21" x14ac:dyDescent="0.25">
      <c r="A16" s="2" t="s">
        <v>13</v>
      </c>
      <c r="C16" s="5">
        <v>18.6172</v>
      </c>
      <c r="E16" s="13" t="s">
        <v>20</v>
      </c>
      <c r="F16" s="15">
        <v>31675080000</v>
      </c>
      <c r="G16" s="15">
        <v>31675080000</v>
      </c>
      <c r="H16" s="15">
        <v>31675078000</v>
      </c>
      <c r="I16" s="15">
        <v>31675077000</v>
      </c>
      <c r="J16" s="15">
        <v>31675078000</v>
      </c>
      <c r="K16" s="15">
        <v>31675078000</v>
      </c>
      <c r="L16" s="15">
        <v>31675078200</v>
      </c>
      <c r="O16" s="2" t="s">
        <v>28</v>
      </c>
      <c r="Q16" s="22">
        <f>19.31/1000</f>
        <v>1.9309999999999997E-2</v>
      </c>
      <c r="R16" s="22">
        <f>16.22/1000</f>
        <v>1.6219999999999998E-2</v>
      </c>
      <c r="S16" s="22">
        <f>16.3/1000</f>
        <v>1.6300000000000002E-2</v>
      </c>
      <c r="T16" s="22">
        <f>16.27/1000</f>
        <v>1.627E-2</v>
      </c>
      <c r="U16" s="22">
        <f>22.32/1000</f>
        <v>2.232E-2</v>
      </c>
    </row>
    <row r="17" spans="1:21" x14ac:dyDescent="0.25">
      <c r="E17" s="13" t="s">
        <v>21</v>
      </c>
      <c r="F17" s="15">
        <f>SUM(F15,F16)</f>
        <v>152172480000</v>
      </c>
      <c r="G17" s="15">
        <f t="shared" ref="G17:K17" si="1">SUM(G15,G16)</f>
        <v>152175810000</v>
      </c>
      <c r="H17" s="15">
        <f t="shared" si="1"/>
        <v>152177688000</v>
      </c>
      <c r="I17" s="15">
        <f t="shared" si="1"/>
        <v>152179077000</v>
      </c>
      <c r="J17" s="15">
        <f t="shared" si="1"/>
        <v>152182772000</v>
      </c>
      <c r="K17" s="15">
        <f t="shared" si="1"/>
        <v>152243995000</v>
      </c>
      <c r="L17" s="15">
        <f>SUM(L15,L16)</f>
        <v>152306570200</v>
      </c>
      <c r="M17" s="15">
        <f t="shared" ref="M17" si="2">SUM(M15,M16)</f>
        <v>0</v>
      </c>
      <c r="O17" s="2" t="s">
        <v>29</v>
      </c>
      <c r="Q17" s="5">
        <v>0.1</v>
      </c>
      <c r="R17" s="5">
        <v>0.13</v>
      </c>
      <c r="S17" s="5">
        <v>0.13</v>
      </c>
      <c r="T17" s="5">
        <v>0.12</v>
      </c>
      <c r="U17" s="5">
        <v>0.09</v>
      </c>
    </row>
    <row r="18" spans="1:21" x14ac:dyDescent="0.25">
      <c r="O18" s="2" t="s">
        <v>30</v>
      </c>
      <c r="Q18" s="2">
        <v>47.24</v>
      </c>
      <c r="R18" s="2">
        <v>61.41</v>
      </c>
      <c r="S18" s="2">
        <v>60.32</v>
      </c>
      <c r="T18" s="2">
        <v>56.51</v>
      </c>
      <c r="U18" s="2">
        <v>33.479999999999997</v>
      </c>
    </row>
    <row r="19" spans="1:21" x14ac:dyDescent="0.25">
      <c r="E19" s="13" t="s">
        <v>22</v>
      </c>
      <c r="F19" s="28">
        <v>10314158902</v>
      </c>
      <c r="G19" s="28">
        <v>10617213638</v>
      </c>
      <c r="H19" s="28">
        <v>10978495316</v>
      </c>
      <c r="I19" s="28">
        <v>11312590087</v>
      </c>
      <c r="J19" s="28">
        <v>10775939241</v>
      </c>
      <c r="K19" s="28">
        <v>8663902971</v>
      </c>
      <c r="L19" s="28">
        <v>8745738667</v>
      </c>
      <c r="O19" s="20" t="s">
        <v>11</v>
      </c>
      <c r="P19" s="20"/>
      <c r="Q19" s="25">
        <v>6.0437099999999999</v>
      </c>
      <c r="R19" s="24">
        <v>6.8447800000000001</v>
      </c>
      <c r="S19" s="24">
        <v>6.7396900000000004</v>
      </c>
      <c r="T19" s="24">
        <v>6.18588</v>
      </c>
      <c r="U19" s="24">
        <v>6.2386799999999996</v>
      </c>
    </row>
    <row r="20" spans="1:21" x14ac:dyDescent="0.25">
      <c r="E20" s="13" t="s">
        <v>23</v>
      </c>
      <c r="F20" s="28">
        <v>46412670</v>
      </c>
      <c r="G20" s="28">
        <v>127644600</v>
      </c>
      <c r="H20" s="28">
        <v>160553300</v>
      </c>
      <c r="I20" s="28">
        <v>233306700</v>
      </c>
      <c r="J20" s="28">
        <v>180099300</v>
      </c>
      <c r="K20" s="28">
        <v>136008300</v>
      </c>
      <c r="L20" s="28">
        <v>59651810</v>
      </c>
      <c r="O20" s="2" t="s">
        <v>12</v>
      </c>
      <c r="Q20" s="2">
        <v>0.97953999999999997</v>
      </c>
      <c r="R20" s="2">
        <v>0.882718</v>
      </c>
      <c r="S20" s="2">
        <v>0.88667399999999996</v>
      </c>
      <c r="T20" s="2">
        <v>0.88698900000000003</v>
      </c>
      <c r="U20" s="2">
        <v>0.89107000000000003</v>
      </c>
    </row>
    <row r="21" spans="1:21" x14ac:dyDescent="0.25">
      <c r="O21" s="2" t="s">
        <v>13</v>
      </c>
      <c r="Q21" s="2">
        <v>7.0356500000000004</v>
      </c>
      <c r="R21" s="2">
        <v>7.7382900000000001</v>
      </c>
      <c r="S21" s="2">
        <v>7.6372299999999997</v>
      </c>
      <c r="T21" s="2">
        <v>7.08432</v>
      </c>
      <c r="U21" s="2">
        <v>7.1406799999999997</v>
      </c>
    </row>
    <row r="22" spans="1:21" x14ac:dyDescent="0.25">
      <c r="A22" s="4" t="s">
        <v>16</v>
      </c>
      <c r="E22" s="13" t="s">
        <v>27</v>
      </c>
      <c r="F22" s="5">
        <f>F23/F23</f>
        <v>1</v>
      </c>
      <c r="G22" s="5">
        <f>F23/G23</f>
        <v>1.8871926907701693</v>
      </c>
      <c r="H22" s="5">
        <f>F23/H23</f>
        <v>3.6047507167887862</v>
      </c>
      <c r="I22" s="5">
        <f>F23/I23</f>
        <v>6.7410730908143126</v>
      </c>
      <c r="J22" s="5">
        <f>F23/J23</f>
        <v>11.175789749841821</v>
      </c>
      <c r="K22" s="5">
        <f>F23/K23</f>
        <v>23.831117546399895</v>
      </c>
      <c r="L22" s="5">
        <f>F23/L23</f>
        <v>23.862528008435483</v>
      </c>
    </row>
    <row r="23" spans="1:21" x14ac:dyDescent="0.25">
      <c r="A23" s="2" t="s">
        <v>11</v>
      </c>
      <c r="C23" s="6">
        <v>71.100800000000007</v>
      </c>
      <c r="E23" s="13" t="s">
        <v>18</v>
      </c>
      <c r="F23" s="26">
        <v>72.418000000000006</v>
      </c>
      <c r="G23" s="26">
        <v>38.373399999999997</v>
      </c>
      <c r="H23" s="26">
        <v>20.089600000000001</v>
      </c>
      <c r="I23" s="26">
        <v>10.742800000000001</v>
      </c>
      <c r="J23" s="26">
        <v>6.4798999999999998</v>
      </c>
      <c r="K23" s="26">
        <v>3.0388000000000002</v>
      </c>
      <c r="L23" s="26">
        <v>3.0348000000000002</v>
      </c>
    </row>
    <row r="24" spans="1:21" x14ac:dyDescent="0.25">
      <c r="A24" s="2" t="s">
        <v>12</v>
      </c>
      <c r="C24" s="6">
        <v>3.9084400000000001</v>
      </c>
      <c r="E24" s="13" t="s">
        <v>19</v>
      </c>
      <c r="F24" s="15">
        <v>482893600000</v>
      </c>
      <c r="G24" s="15">
        <v>482906800000</v>
      </c>
      <c r="H24" s="15">
        <v>482914400000</v>
      </c>
      <c r="I24" s="15">
        <v>482919770000</v>
      </c>
      <c r="J24" s="15">
        <v>482933970000</v>
      </c>
      <c r="K24" s="15">
        <v>483167180000</v>
      </c>
      <c r="L24" s="15">
        <v>493550684000</v>
      </c>
      <c r="O24" s="18" t="s">
        <v>32</v>
      </c>
      <c r="Q24" s="19">
        <v>131072</v>
      </c>
      <c r="R24" s="19">
        <v>65536</v>
      </c>
      <c r="S24" s="19">
        <v>32768</v>
      </c>
      <c r="T24" s="19">
        <v>16384</v>
      </c>
      <c r="U24" s="19">
        <v>4096</v>
      </c>
    </row>
    <row r="25" spans="1:21" x14ac:dyDescent="0.25">
      <c r="A25" s="2" t="s">
        <v>13</v>
      </c>
      <c r="C25" s="5">
        <v>75.043000000000006</v>
      </c>
      <c r="E25" s="13" t="s">
        <v>20</v>
      </c>
      <c r="F25" s="15">
        <v>126957400000</v>
      </c>
      <c r="G25" s="15">
        <v>126957380000</v>
      </c>
      <c r="H25" s="15">
        <v>126957390000</v>
      </c>
      <c r="I25" s="15">
        <v>126957400000</v>
      </c>
      <c r="J25" s="15">
        <v>126957386000</v>
      </c>
      <c r="K25" s="15">
        <v>126957387000</v>
      </c>
      <c r="L25" s="15">
        <v>126957387000</v>
      </c>
      <c r="O25" s="4" t="s">
        <v>16</v>
      </c>
    </row>
    <row r="26" spans="1:21" x14ac:dyDescent="0.25">
      <c r="E26" s="13" t="s">
        <v>21</v>
      </c>
      <c r="F26" s="15">
        <f>SUM(F24,F25)</f>
        <v>609851000000</v>
      </c>
      <c r="G26" s="15">
        <f t="shared" ref="G26:L26" si="3">SUM(G24,G25)</f>
        <v>609864180000</v>
      </c>
      <c r="H26" s="15">
        <f t="shared" si="3"/>
        <v>609871790000</v>
      </c>
      <c r="I26" s="15">
        <f t="shared" si="3"/>
        <v>609877170000</v>
      </c>
      <c r="J26" s="15">
        <f t="shared" si="3"/>
        <v>609891356000</v>
      </c>
      <c r="K26" s="15">
        <f t="shared" si="3"/>
        <v>610124567000</v>
      </c>
      <c r="L26" s="15">
        <f t="shared" si="3"/>
        <v>620508071000</v>
      </c>
      <c r="O26" s="2" t="s">
        <v>28</v>
      </c>
      <c r="Q26" s="22">
        <f xml:space="preserve"> 70.1 /1000</f>
        <v>7.0099999999999996E-2</v>
      </c>
      <c r="R26" s="22">
        <f>55.85/1000</f>
        <v>5.5850000000000004E-2</v>
      </c>
      <c r="S26" s="22">
        <f>56.34/1000</f>
        <v>5.6340000000000001E-2</v>
      </c>
      <c r="T26" s="22">
        <f>58.48/1000</f>
        <v>5.8479999999999997E-2</v>
      </c>
      <c r="U26" s="22">
        <f>84.14/1000</f>
        <v>8.4140000000000006E-2</v>
      </c>
    </row>
    <row r="27" spans="1:21" x14ac:dyDescent="0.25">
      <c r="O27" s="2" t="s">
        <v>29</v>
      </c>
      <c r="Q27" s="5">
        <v>0.12</v>
      </c>
      <c r="R27" s="5">
        <v>0.15</v>
      </c>
      <c r="S27" s="5">
        <v>0.15</v>
      </c>
      <c r="T27" s="5">
        <v>0.14000000000000001</v>
      </c>
      <c r="U27" s="7">
        <v>0.1</v>
      </c>
    </row>
    <row r="28" spans="1:21" x14ac:dyDescent="0.25">
      <c r="E28" s="13" t="s">
        <v>22</v>
      </c>
      <c r="F28" s="28">
        <v>42687022773</v>
      </c>
      <c r="G28" s="28">
        <v>43756293549</v>
      </c>
      <c r="H28" s="28">
        <v>45010265731</v>
      </c>
      <c r="I28" s="28">
        <v>46153803318</v>
      </c>
      <c r="J28" s="28">
        <v>44157625228</v>
      </c>
      <c r="K28" s="28">
        <v>37817781283</v>
      </c>
      <c r="L28" s="28">
        <v>35008697168</v>
      </c>
      <c r="O28" s="2" t="s">
        <v>30</v>
      </c>
      <c r="Q28" s="21">
        <v>49.86</v>
      </c>
      <c r="R28" s="2">
        <v>66.069999999999993</v>
      </c>
      <c r="S28" s="21">
        <v>64.56</v>
      </c>
      <c r="T28" s="21">
        <v>59.3</v>
      </c>
      <c r="U28" s="21">
        <v>34.03</v>
      </c>
    </row>
    <row r="29" spans="1:21" x14ac:dyDescent="0.25">
      <c r="E29" s="13" t="s">
        <v>23</v>
      </c>
      <c r="F29" s="28">
        <v>736518000</v>
      </c>
      <c r="G29" s="28">
        <v>1134486000</v>
      </c>
      <c r="H29" s="28">
        <v>1174662000</v>
      </c>
      <c r="I29" s="28">
        <v>1405465000</v>
      </c>
      <c r="J29" s="28">
        <v>1052881000</v>
      </c>
      <c r="K29" s="28">
        <v>550237200</v>
      </c>
      <c r="L29" s="28">
        <v>323994800</v>
      </c>
      <c r="O29" s="20" t="s">
        <v>11</v>
      </c>
      <c r="P29" s="20"/>
      <c r="Q29" s="24">
        <v>17.4404</v>
      </c>
      <c r="R29" s="24">
        <v>15.1934</v>
      </c>
      <c r="S29" s="24">
        <v>15.1732</v>
      </c>
      <c r="T29" s="25">
        <v>14.906499999999999</v>
      </c>
      <c r="U29" s="24">
        <v>15.234500000000001</v>
      </c>
    </row>
    <row r="30" spans="1:21" x14ac:dyDescent="0.25">
      <c r="O30" s="2" t="s">
        <v>12</v>
      </c>
      <c r="Q30" s="2">
        <v>3.8778999999999999</v>
      </c>
      <c r="R30" s="2">
        <v>3.5927199999999999</v>
      </c>
      <c r="S30" s="2">
        <v>3.5570200000000001</v>
      </c>
      <c r="T30" s="2">
        <v>3.5931000000000002</v>
      </c>
      <c r="U30" s="2">
        <v>3.5746899999999999</v>
      </c>
    </row>
    <row r="31" spans="1:21" x14ac:dyDescent="0.25">
      <c r="A31" s="4" t="s">
        <v>17</v>
      </c>
      <c r="E31" s="13" t="s">
        <v>27</v>
      </c>
      <c r="F31" s="5">
        <f>F32/F32</f>
        <v>1</v>
      </c>
      <c r="G31" s="5">
        <f>F32/G32</f>
        <v>1.9297873212161818</v>
      </c>
      <c r="H31" s="5">
        <f>F32/H32</f>
        <v>3.720967057989788</v>
      </c>
      <c r="I31" s="5">
        <f>F32/I32</f>
        <v>6.8910755818331655</v>
      </c>
      <c r="J31" s="5">
        <f>F32/J32</f>
        <v>11.648770144498474</v>
      </c>
      <c r="K31" s="5">
        <f>F32/K32</f>
        <v>17.954050372496372</v>
      </c>
      <c r="L31" s="5">
        <f>F32/L32</f>
        <v>27.310750891075603</v>
      </c>
      <c r="O31" s="2" t="s">
        <v>13</v>
      </c>
      <c r="Q31" s="2">
        <v>21.3566</v>
      </c>
      <c r="R31" s="2">
        <v>18.821400000000001</v>
      </c>
      <c r="S31" s="2">
        <v>18.7651</v>
      </c>
      <c r="T31" s="2">
        <v>18.535499999999999</v>
      </c>
      <c r="U31" s="2">
        <v>18.8446</v>
      </c>
    </row>
    <row r="32" spans="1:21" x14ac:dyDescent="0.25">
      <c r="A32" s="2" t="s">
        <v>11</v>
      </c>
      <c r="C32" s="6">
        <v>313.32400000000001</v>
      </c>
      <c r="E32" s="13" t="s">
        <v>18</v>
      </c>
      <c r="F32" s="26">
        <v>320.28410000000002</v>
      </c>
      <c r="G32" s="26">
        <v>165.96860000000001</v>
      </c>
      <c r="H32" s="26">
        <v>86.075500000000005</v>
      </c>
      <c r="I32" s="26">
        <v>46.478099999999998</v>
      </c>
      <c r="J32" s="26">
        <v>27.495100000000001</v>
      </c>
      <c r="K32" s="26">
        <v>17.839099999999998</v>
      </c>
      <c r="L32" s="26">
        <v>11.727399999999999</v>
      </c>
    </row>
    <row r="33" spans="1:21" x14ac:dyDescent="0.25">
      <c r="A33" s="2" t="s">
        <v>12</v>
      </c>
      <c r="C33" s="6">
        <v>15.674300000000001</v>
      </c>
      <c r="E33" s="13" t="s">
        <v>19</v>
      </c>
      <c r="F33" s="15">
        <v>1932831000000</v>
      </c>
      <c r="G33" s="15">
        <v>1932884400000</v>
      </c>
      <c r="H33" s="15">
        <v>1932914800000</v>
      </c>
      <c r="I33" s="15">
        <v>1932936000000</v>
      </c>
      <c r="J33" s="15">
        <v>1932983600000</v>
      </c>
      <c r="K33" s="15">
        <v>1933116370000</v>
      </c>
      <c r="L33" s="15">
        <v>1969946220000</v>
      </c>
    </row>
    <row r="34" spans="1:21" x14ac:dyDescent="0.25">
      <c r="A34" s="2" t="s">
        <v>13</v>
      </c>
      <c r="C34" s="5">
        <v>329.12799999999999</v>
      </c>
      <c r="E34" s="13" t="s">
        <v>20</v>
      </c>
      <c r="F34" s="15">
        <v>508162500000</v>
      </c>
      <c r="G34" s="15">
        <v>508162400000</v>
      </c>
      <c r="H34" s="15">
        <v>508162500000</v>
      </c>
      <c r="I34" s="15">
        <v>508162470000</v>
      </c>
      <c r="J34" s="15">
        <v>508162500000</v>
      </c>
      <c r="K34" s="15">
        <v>508162480000</v>
      </c>
      <c r="L34" s="15">
        <v>508162472000</v>
      </c>
      <c r="O34" s="18" t="s">
        <v>32</v>
      </c>
      <c r="Q34" s="19">
        <v>524288</v>
      </c>
      <c r="R34" s="19">
        <v>262144</v>
      </c>
      <c r="S34" s="19">
        <v>131072</v>
      </c>
      <c r="T34" s="19">
        <v>65536</v>
      </c>
      <c r="U34" s="19">
        <v>16384</v>
      </c>
    </row>
    <row r="35" spans="1:21" x14ac:dyDescent="0.25">
      <c r="E35" s="13" t="s">
        <v>21</v>
      </c>
      <c r="F35" s="2">
        <f>SUM(F33,F34)</f>
        <v>2440993500000</v>
      </c>
      <c r="G35" s="2">
        <f t="shared" ref="G35:L35" si="4">SUM(G33,G34)</f>
        <v>2441046800000</v>
      </c>
      <c r="H35" s="2">
        <f t="shared" si="4"/>
        <v>2441077300000</v>
      </c>
      <c r="I35" s="2">
        <f t="shared" si="4"/>
        <v>2441098470000</v>
      </c>
      <c r="J35" s="2">
        <f t="shared" si="4"/>
        <v>2441146100000</v>
      </c>
      <c r="K35" s="2">
        <f t="shared" si="4"/>
        <v>2441278850000</v>
      </c>
      <c r="L35" s="2">
        <f t="shared" si="4"/>
        <v>2478108692000</v>
      </c>
      <c r="O35" s="4" t="s">
        <v>17</v>
      </c>
    </row>
    <row r="36" spans="1:21" x14ac:dyDescent="0.25">
      <c r="O36" s="2" t="s">
        <v>28</v>
      </c>
      <c r="Q36" s="22">
        <f>281.11/1000</f>
        <v>0.28111000000000003</v>
      </c>
      <c r="R36" s="22">
        <f>221.57/1000</f>
        <v>0.22156999999999999</v>
      </c>
      <c r="S36" s="22">
        <f>224.2/1000</f>
        <v>0.22419999999999998</v>
      </c>
      <c r="T36" s="22">
        <f>233.29/1000</f>
        <v>0.23329</v>
      </c>
      <c r="U36" s="22">
        <f>339.82/1000</f>
        <v>0.33982000000000001</v>
      </c>
    </row>
    <row r="37" spans="1:21" x14ac:dyDescent="0.25">
      <c r="E37" s="13" t="s">
        <v>22</v>
      </c>
      <c r="F37" s="27">
        <v>195123751670</v>
      </c>
      <c r="G37" s="28">
        <v>198289439830</v>
      </c>
      <c r="H37" s="28">
        <v>203270401567</v>
      </c>
      <c r="I37" s="28">
        <v>207187563905</v>
      </c>
      <c r="J37" s="28">
        <v>200748414471</v>
      </c>
      <c r="K37" s="28">
        <v>154117434930</v>
      </c>
      <c r="L37" s="28">
        <v>156379362672</v>
      </c>
      <c r="O37" s="2" t="s">
        <v>29</v>
      </c>
      <c r="Q37" s="5">
        <v>0.12</v>
      </c>
      <c r="R37" s="5">
        <v>0.15</v>
      </c>
      <c r="S37" s="5">
        <v>0.15</v>
      </c>
      <c r="T37" s="5">
        <v>0.14000000000000001</v>
      </c>
      <c r="U37" s="5">
        <v>0.1</v>
      </c>
    </row>
    <row r="38" spans="1:21" x14ac:dyDescent="0.25">
      <c r="E38" s="13" t="s">
        <v>23</v>
      </c>
      <c r="F38" s="28">
        <v>24393590000</v>
      </c>
      <c r="G38" s="28">
        <v>25197710000</v>
      </c>
      <c r="H38" s="28">
        <v>24908190000</v>
      </c>
      <c r="I38" s="28">
        <v>25386330000</v>
      </c>
      <c r="J38" s="28">
        <v>13957720000</v>
      </c>
      <c r="K38" s="28">
        <v>4939726000</v>
      </c>
      <c r="L38" s="28">
        <v>2681901000</v>
      </c>
      <c r="O38" s="2" t="s">
        <v>30</v>
      </c>
      <c r="Q38" s="21">
        <v>49.96</v>
      </c>
      <c r="R38" s="2">
        <v>66.56</v>
      </c>
      <c r="S38" s="2">
        <v>64.819999999999993</v>
      </c>
      <c r="T38" s="21">
        <v>59.83</v>
      </c>
      <c r="U38" s="21">
        <v>33.869999999999997</v>
      </c>
    </row>
    <row r="39" spans="1:21" ht="23" x14ac:dyDescent="0.25">
      <c r="J39" s="1"/>
      <c r="K39" s="17"/>
      <c r="O39" s="20" t="s">
        <v>11</v>
      </c>
      <c r="P39" s="20"/>
      <c r="Q39" s="25">
        <v>58.807600000000001</v>
      </c>
      <c r="R39" s="24">
        <v>62.7149</v>
      </c>
      <c r="S39" s="24">
        <v>62.732799999999997</v>
      </c>
      <c r="T39" s="24">
        <v>62.763399999999997</v>
      </c>
      <c r="U39" s="24">
        <v>64.3566</v>
      </c>
    </row>
    <row r="40" spans="1:21" x14ac:dyDescent="0.25">
      <c r="E40" s="11" t="s">
        <v>1</v>
      </c>
      <c r="F40" s="2" t="s">
        <v>2</v>
      </c>
      <c r="G40" s="2" t="s">
        <v>3</v>
      </c>
      <c r="H40" s="2" t="s">
        <v>4</v>
      </c>
      <c r="I40" s="2" t="s">
        <v>5</v>
      </c>
      <c r="J40" s="2" t="s">
        <v>6</v>
      </c>
      <c r="K40" s="2" t="s">
        <v>24</v>
      </c>
      <c r="L40" s="2" t="s">
        <v>7</v>
      </c>
      <c r="O40" s="2" t="s">
        <v>12</v>
      </c>
      <c r="Q40" s="2">
        <v>15.2761</v>
      </c>
      <c r="R40" s="2">
        <v>14.256500000000001</v>
      </c>
      <c r="S40" s="2">
        <v>14.056900000000001</v>
      </c>
      <c r="T40" s="2">
        <v>14.190799999999999</v>
      </c>
      <c r="U40" s="2">
        <v>14.2311</v>
      </c>
    </row>
    <row r="41" spans="1:21" x14ac:dyDescent="0.25">
      <c r="O41" s="2" t="s">
        <v>13</v>
      </c>
      <c r="Q41" s="2">
        <v>74.229200000000006</v>
      </c>
      <c r="R41" s="2">
        <v>77.105199999999996</v>
      </c>
      <c r="S41" s="2">
        <v>76.918999999999997</v>
      </c>
      <c r="T41" s="2">
        <v>77.088399999999993</v>
      </c>
      <c r="U41" s="2">
        <v>78.721699999999998</v>
      </c>
    </row>
    <row r="42" spans="1:21" x14ac:dyDescent="0.25">
      <c r="E42" s="4" t="s">
        <v>14</v>
      </c>
    </row>
    <row r="43" spans="1:21" x14ac:dyDescent="0.25">
      <c r="E43" s="2" t="s">
        <v>11</v>
      </c>
      <c r="F43" s="6">
        <v>4.2729900000000001</v>
      </c>
      <c r="G43" s="6">
        <v>2.3674599999999999</v>
      </c>
      <c r="H43" s="6">
        <v>1.3191900000000001</v>
      </c>
      <c r="I43" s="6">
        <v>0.64264600000000005</v>
      </c>
      <c r="J43" s="6">
        <v>0.37439</v>
      </c>
      <c r="K43" s="6">
        <v>0.27440799999999999</v>
      </c>
      <c r="L43" s="6">
        <v>0.26229799999999998</v>
      </c>
    </row>
    <row r="44" spans="1:21" x14ac:dyDescent="0.25">
      <c r="E44" s="2" t="s">
        <v>12</v>
      </c>
      <c r="F44" s="5">
        <v>0.211761</v>
      </c>
      <c r="G44" s="5">
        <v>0.20996000000000001</v>
      </c>
      <c r="H44" s="5">
        <v>0.21176500000000001</v>
      </c>
      <c r="I44" s="5">
        <v>0.21085200000000001</v>
      </c>
      <c r="J44" s="5">
        <v>0.21185999999999999</v>
      </c>
      <c r="K44" s="5">
        <v>0.23477000000000001</v>
      </c>
      <c r="L44" s="5">
        <v>0.23741100000000001</v>
      </c>
    </row>
    <row r="45" spans="1:21" x14ac:dyDescent="0.25">
      <c r="E45" s="2" t="s">
        <v>13</v>
      </c>
      <c r="F45" s="5">
        <v>4.4884599999999999</v>
      </c>
      <c r="G45" s="5">
        <v>2.58128</v>
      </c>
      <c r="H45" s="5">
        <v>1.5348900000000001</v>
      </c>
      <c r="I45" s="5">
        <v>0.85735600000000001</v>
      </c>
      <c r="J45" s="5">
        <v>0.59007500000000002</v>
      </c>
      <c r="K45" s="5">
        <v>0.51316099999999998</v>
      </c>
      <c r="L45" s="5">
        <v>0.50344299999999997</v>
      </c>
    </row>
    <row r="46" spans="1:21" x14ac:dyDescent="0.25">
      <c r="E46" s="2" t="s">
        <v>27</v>
      </c>
      <c r="F46" s="3">
        <f>F43/F43</f>
        <v>1</v>
      </c>
      <c r="G46" s="6">
        <f>F43/G43</f>
        <v>1.8048837150363681</v>
      </c>
      <c r="H46" s="6">
        <f>F43/H43</f>
        <v>3.2391012666863754</v>
      </c>
      <c r="I46" s="6">
        <f>F43/I43</f>
        <v>6.6490571792246431</v>
      </c>
      <c r="J46" s="6">
        <f>F43/J43</f>
        <v>11.413205480915623</v>
      </c>
      <c r="K46" s="6">
        <f>F43/K43</f>
        <v>15.571667006792806</v>
      </c>
      <c r="L46" s="6">
        <f>F43/L43</f>
        <v>16.290593142151295</v>
      </c>
    </row>
    <row r="47" spans="1:21" x14ac:dyDescent="0.25">
      <c r="E47" s="2"/>
    </row>
    <row r="48" spans="1:21" x14ac:dyDescent="0.25">
      <c r="E48" s="2"/>
    </row>
    <row r="49" spans="5:12" x14ac:dyDescent="0.25">
      <c r="E49" s="2"/>
    </row>
    <row r="50" spans="5:12" x14ac:dyDescent="0.25">
      <c r="E50" s="2"/>
    </row>
    <row r="51" spans="5:12" x14ac:dyDescent="0.25">
      <c r="E51" s="4" t="s">
        <v>15</v>
      </c>
    </row>
    <row r="52" spans="5:12" x14ac:dyDescent="0.25">
      <c r="E52" s="2" t="s">
        <v>11</v>
      </c>
      <c r="F52" s="6">
        <v>18.023599999999998</v>
      </c>
      <c r="G52" s="6">
        <v>9.6063700000000001</v>
      </c>
      <c r="H52" s="6">
        <v>5.0888799999999996</v>
      </c>
      <c r="I52" s="6">
        <v>3.2476600000000002</v>
      </c>
      <c r="J52" s="6">
        <v>2.3603100000000001</v>
      </c>
      <c r="K52" s="6">
        <v>1.0965199999999999</v>
      </c>
      <c r="L52" s="6">
        <v>1.0303500000000001</v>
      </c>
    </row>
    <row r="53" spans="5:12" x14ac:dyDescent="0.25">
      <c r="E53" s="2" t="s">
        <v>12</v>
      </c>
      <c r="F53" s="5">
        <v>0.96617399999999998</v>
      </c>
      <c r="G53" s="5">
        <v>0.95881000000000005</v>
      </c>
      <c r="H53" s="5">
        <v>0.95949899999999999</v>
      </c>
      <c r="I53" s="5">
        <v>0.96462199999999998</v>
      </c>
      <c r="J53" s="5">
        <v>0.96888700000000005</v>
      </c>
      <c r="K53" s="5">
        <v>0.98260899999999995</v>
      </c>
      <c r="L53" s="5">
        <v>0.98073699999999997</v>
      </c>
    </row>
    <row r="54" spans="5:12" x14ac:dyDescent="0.25">
      <c r="E54" s="2" t="s">
        <v>13</v>
      </c>
      <c r="F54" s="5">
        <v>19.0014</v>
      </c>
      <c r="G54" s="5">
        <v>10.576599999999999</v>
      </c>
      <c r="H54" s="5">
        <v>6.05992</v>
      </c>
      <c r="I54" s="5">
        <v>4.22356</v>
      </c>
      <c r="J54" s="5">
        <v>3.3405100000000001</v>
      </c>
      <c r="K54" s="5">
        <v>2.09043</v>
      </c>
      <c r="L54" s="5">
        <v>2.02244</v>
      </c>
    </row>
    <row r="55" spans="5:12" x14ac:dyDescent="0.25">
      <c r="E55" s="2" t="s">
        <v>27</v>
      </c>
      <c r="F55" s="3">
        <f>F52/F52</f>
        <v>1</v>
      </c>
      <c r="G55" s="6">
        <f>F52/G52</f>
        <v>1.8762133875751192</v>
      </c>
      <c r="H55" s="6">
        <f>F52/H52</f>
        <v>3.5417616449985063</v>
      </c>
      <c r="I55" s="6">
        <f>F52/I52</f>
        <v>5.5497188745127248</v>
      </c>
      <c r="J55" s="6">
        <f>F52/J52</f>
        <v>7.6361155949854034</v>
      </c>
      <c r="K55" s="6">
        <f>F52/K52</f>
        <v>16.437091890708786</v>
      </c>
      <c r="L55" s="6">
        <f>F52/L52</f>
        <v>17.492696656475953</v>
      </c>
    </row>
    <row r="56" spans="5:12" x14ac:dyDescent="0.25">
      <c r="E56" s="2"/>
    </row>
    <row r="57" spans="5:12" x14ac:dyDescent="0.25">
      <c r="E57" s="2"/>
    </row>
    <row r="58" spans="5:12" x14ac:dyDescent="0.25">
      <c r="E58" s="2"/>
    </row>
    <row r="59" spans="5:12" x14ac:dyDescent="0.25">
      <c r="E59" s="2"/>
    </row>
    <row r="60" spans="5:12" x14ac:dyDescent="0.25">
      <c r="E60" s="4" t="s">
        <v>16</v>
      </c>
    </row>
    <row r="61" spans="5:12" x14ac:dyDescent="0.25">
      <c r="E61" s="2" t="s">
        <v>11</v>
      </c>
      <c r="F61" s="6">
        <v>72.616200000000006</v>
      </c>
      <c r="G61" s="6">
        <v>40.259599999999999</v>
      </c>
      <c r="H61" s="6">
        <v>20.432700000000001</v>
      </c>
      <c r="I61" s="6">
        <v>10.796799999999999</v>
      </c>
      <c r="J61" s="6">
        <v>9.1667100000000001</v>
      </c>
      <c r="K61" s="6">
        <v>4.3793800000000003</v>
      </c>
      <c r="L61" s="6">
        <v>4.0883500000000002</v>
      </c>
    </row>
    <row r="62" spans="5:12" x14ac:dyDescent="0.25">
      <c r="E62" s="2" t="s">
        <v>12</v>
      </c>
      <c r="F62" s="5">
        <v>3.8852899999999999</v>
      </c>
      <c r="G62" s="5">
        <v>3.9281199999999998</v>
      </c>
      <c r="H62" s="5">
        <v>3.9116</v>
      </c>
      <c r="I62" s="5">
        <v>3.9454899999999999</v>
      </c>
      <c r="J62" s="5">
        <v>3.9505499999999998</v>
      </c>
      <c r="K62" s="5">
        <v>3.9656500000000001</v>
      </c>
      <c r="L62" s="5">
        <v>3.9210099999999999</v>
      </c>
    </row>
    <row r="63" spans="5:12" x14ac:dyDescent="0.25">
      <c r="E63" s="2" t="s">
        <v>13</v>
      </c>
      <c r="F63" s="5">
        <v>76.536699999999996</v>
      </c>
      <c r="G63" s="5">
        <v>44.223399999999998</v>
      </c>
      <c r="H63" s="5">
        <v>24.379300000000001</v>
      </c>
      <c r="I63" s="5">
        <v>14.777699999999999</v>
      </c>
      <c r="J63" s="5">
        <v>13.1525</v>
      </c>
      <c r="K63" s="5">
        <v>8.3821600000000007</v>
      </c>
      <c r="L63" s="5">
        <v>8.0436899999999998</v>
      </c>
    </row>
    <row r="64" spans="5:12" x14ac:dyDescent="0.25">
      <c r="E64" s="2" t="s">
        <v>27</v>
      </c>
      <c r="F64" s="3">
        <f>F61/F61</f>
        <v>1</v>
      </c>
      <c r="G64" s="6">
        <f>F61/G61</f>
        <v>1.8036989935319776</v>
      </c>
      <c r="H64" s="6">
        <f>F61/H61</f>
        <v>3.5539209208768301</v>
      </c>
      <c r="I64" s="6">
        <f>F61/I61</f>
        <v>6.7257150266745711</v>
      </c>
      <c r="J64" s="6">
        <f>F61/J61</f>
        <v>7.9217298245499208</v>
      </c>
      <c r="K64" s="6">
        <f>F61/K61</f>
        <v>16.581388233037554</v>
      </c>
      <c r="L64" s="6">
        <f>F61/L61</f>
        <v>17.761737620311372</v>
      </c>
    </row>
    <row r="65" spans="5:13" x14ac:dyDescent="0.25">
      <c r="E65" s="2"/>
    </row>
    <row r="66" spans="5:13" x14ac:dyDescent="0.25">
      <c r="E66" s="2"/>
    </row>
    <row r="67" spans="5:13" x14ac:dyDescent="0.25">
      <c r="E67" s="2"/>
    </row>
    <row r="68" spans="5:13" x14ac:dyDescent="0.25">
      <c r="E68" s="2"/>
    </row>
    <row r="69" spans="5:13" x14ac:dyDescent="0.25">
      <c r="E69" s="4" t="s">
        <v>17</v>
      </c>
    </row>
    <row r="70" spans="5:13" x14ac:dyDescent="0.25">
      <c r="E70" s="2" t="s">
        <v>11</v>
      </c>
      <c r="F70" s="6">
        <v>320.31400000000002</v>
      </c>
      <c r="G70" s="6">
        <v>170.672</v>
      </c>
      <c r="H70" s="6">
        <v>88.378</v>
      </c>
      <c r="I70" s="6">
        <v>46.518000000000001</v>
      </c>
      <c r="J70" s="6">
        <v>39.698</v>
      </c>
      <c r="K70" s="6">
        <v>18.183199999999999</v>
      </c>
      <c r="L70" s="6">
        <v>16.404299999999999</v>
      </c>
    </row>
    <row r="71" spans="5:13" x14ac:dyDescent="0.25">
      <c r="E71" s="2" t="s">
        <v>12</v>
      </c>
      <c r="F71" s="5">
        <v>15.7597</v>
      </c>
      <c r="G71" s="5">
        <v>15.605499999999999</v>
      </c>
      <c r="H71" s="5">
        <v>15.699299999999999</v>
      </c>
      <c r="I71" s="5">
        <v>15.632300000000001</v>
      </c>
      <c r="J71" s="5">
        <v>15.7506</v>
      </c>
      <c r="K71" s="5">
        <v>15.7372</v>
      </c>
      <c r="L71" s="5">
        <v>15.642200000000001</v>
      </c>
    </row>
    <row r="72" spans="5:13" x14ac:dyDescent="0.25">
      <c r="E72" s="2" t="s">
        <v>13</v>
      </c>
      <c r="F72" s="5">
        <v>336.20699999999999</v>
      </c>
      <c r="G72" s="5">
        <v>186.411</v>
      </c>
      <c r="H72" s="5">
        <v>104.21</v>
      </c>
      <c r="I72" s="5">
        <v>62.283200000000001</v>
      </c>
      <c r="J72" s="5">
        <v>55.583399999999997</v>
      </c>
      <c r="K72" s="5">
        <v>34.053600000000003</v>
      </c>
      <c r="L72" s="5">
        <v>32.179299999999998</v>
      </c>
    </row>
    <row r="73" spans="5:13" x14ac:dyDescent="0.25">
      <c r="E73" s="2" t="s">
        <v>27</v>
      </c>
      <c r="F73" s="3">
        <f>F70/F70</f>
        <v>1</v>
      </c>
      <c r="G73" s="6">
        <f>F70/G70</f>
        <v>1.8767811943376771</v>
      </c>
      <c r="H73" s="6">
        <f>F70/H70</f>
        <v>3.6243635293851413</v>
      </c>
      <c r="I73" s="6">
        <f>F70/I70</f>
        <v>6.8858076443527239</v>
      </c>
      <c r="J73" s="6">
        <f>F70/J70</f>
        <v>8.0687692075167519</v>
      </c>
      <c r="K73" s="6">
        <f>F70/K70</f>
        <v>17.61593118922962</v>
      </c>
      <c r="L73" s="6">
        <f>F70/L70</f>
        <v>19.526221783312913</v>
      </c>
      <c r="M73" s="2" t="e">
        <f t="shared" ref="J73:M73" si="5">J70/M70</f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Rocca</dc:creator>
  <cp:lastModifiedBy>Duccio Rocca</cp:lastModifiedBy>
  <dcterms:created xsi:type="dcterms:W3CDTF">2023-12-03T01:14:24Z</dcterms:created>
  <dcterms:modified xsi:type="dcterms:W3CDTF">2023-12-05T19:16:04Z</dcterms:modified>
</cp:coreProperties>
</file>