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Data_Bootcamp\Mod1 -Excel Training\Mod1 - Challenge\Starter_Code\"/>
    </mc:Choice>
  </mc:AlternateContent>
  <xr:revisionPtr revIDLastSave="0" documentId="13_ncr:1_{EC8D4D88-3E32-4D1E-A70E-445DD5523C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_Data" sheetId="1" r:id="rId1"/>
    <sheet name="Pivot_ParentCat" sheetId="2" r:id="rId2"/>
    <sheet name="Pivot_SubCat" sheetId="3" r:id="rId3"/>
    <sheet name="Pivot_DateCreated" sheetId="4" r:id="rId4"/>
    <sheet name="Crowdfunding_Goal_Analysis" sheetId="5" r:id="rId5"/>
    <sheet name="Statistical_Analysis" sheetId="6" r:id="rId6"/>
  </sheets>
  <definedNames>
    <definedName name="_xlnm._FilterDatabase" localSheetId="0" hidden="1">Crowdfunding_Data!$A$1:$T$1001</definedName>
    <definedName name="_xlnm._FilterDatabase" localSheetId="4" hidden="1">Crowdfunding_Goal_Analysis!$A$1:$H$1</definedName>
    <definedName name="_xlchart.v1.0" hidden="1">Statistical_Analysis!$B$3:$B$567</definedName>
    <definedName name="_xlchart.v1.1" hidden="1">Statistical_Analysis!$I$3:$I$366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6" l="1"/>
  <c r="E17" i="6"/>
  <c r="L15" i="6"/>
  <c r="E15" i="6"/>
  <c r="L16" i="6"/>
  <c r="L13" i="6"/>
  <c r="L12" i="6"/>
  <c r="E16" i="6"/>
  <c r="E14" i="6"/>
  <c r="E13" i="6"/>
  <c r="E12" i="6"/>
  <c r="L6" i="6"/>
  <c r="L5" i="6"/>
  <c r="E6" i="6"/>
  <c r="E5" i="6"/>
  <c r="L8" i="6"/>
  <c r="L7" i="6"/>
  <c r="L4" i="6"/>
  <c r="L3" i="6"/>
  <c r="H3" i="6" a="1"/>
  <c r="I252" i="6" s="1"/>
  <c r="G1007" i="1"/>
  <c r="G1006" i="1"/>
  <c r="C12" i="5"/>
  <c r="D12" i="5"/>
  <c r="B12" i="5"/>
  <c r="C10" i="5"/>
  <c r="D10" i="5"/>
  <c r="C11" i="5"/>
  <c r="D11" i="5"/>
  <c r="B11" i="5"/>
  <c r="B10" i="5"/>
  <c r="C9" i="5"/>
  <c r="D9" i="5"/>
  <c r="B9" i="5"/>
  <c r="C8" i="5"/>
  <c r="D8" i="5"/>
  <c r="B8" i="5"/>
  <c r="C7" i="5"/>
  <c r="D7" i="5"/>
  <c r="B7" i="5"/>
  <c r="C6" i="5"/>
  <c r="D6" i="5"/>
  <c r="B6" i="5"/>
  <c r="C5" i="5"/>
  <c r="D5" i="5"/>
  <c r="B5" i="5"/>
  <c r="C4" i="5"/>
  <c r="D4" i="5"/>
  <c r="B4" i="5"/>
  <c r="C13" i="5"/>
  <c r="D13" i="5"/>
  <c r="B13" i="5"/>
  <c r="C3" i="5"/>
  <c r="D3" i="5"/>
  <c r="B3" i="5"/>
  <c r="C2" i="5"/>
  <c r="D2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L14" i="6" l="1"/>
  <c r="I328" i="6"/>
  <c r="I354" i="6"/>
  <c r="I320" i="6"/>
  <c r="I280" i="6"/>
  <c r="I360" i="6"/>
  <c r="I291" i="6"/>
  <c r="I347" i="6"/>
  <c r="I309" i="6"/>
  <c r="I272" i="6"/>
  <c r="I337" i="6"/>
  <c r="I300" i="6"/>
  <c r="H3" i="6"/>
  <c r="I3" i="6" s="1"/>
  <c r="I4" i="6"/>
  <c r="I8" i="6"/>
  <c r="I12" i="6"/>
  <c r="I16" i="6"/>
  <c r="I20" i="6"/>
  <c r="I24" i="6"/>
  <c r="I28" i="6"/>
  <c r="I32" i="6"/>
  <c r="I36" i="6"/>
  <c r="I40" i="6"/>
  <c r="I44" i="6"/>
  <c r="I48" i="6"/>
  <c r="I52" i="6"/>
  <c r="I56" i="6"/>
  <c r="I60" i="6"/>
  <c r="I64" i="6"/>
  <c r="I68" i="6"/>
  <c r="I72" i="6"/>
  <c r="I76" i="6"/>
  <c r="I80" i="6"/>
  <c r="I84" i="6"/>
  <c r="I88" i="6"/>
  <c r="I92" i="6"/>
  <c r="I96" i="6"/>
  <c r="I6" i="6"/>
  <c r="I10" i="6"/>
  <c r="I14" i="6"/>
  <c r="I18" i="6"/>
  <c r="I22" i="6"/>
  <c r="I26" i="6"/>
  <c r="I30" i="6"/>
  <c r="I34" i="6"/>
  <c r="I38" i="6"/>
  <c r="I42" i="6"/>
  <c r="I46" i="6"/>
  <c r="I50" i="6"/>
  <c r="I54" i="6"/>
  <c r="I58" i="6"/>
  <c r="I62" i="6"/>
  <c r="I66" i="6"/>
  <c r="I70" i="6"/>
  <c r="I74" i="6"/>
  <c r="I78" i="6"/>
  <c r="I82" i="6"/>
  <c r="I86" i="6"/>
  <c r="I90" i="6"/>
  <c r="I94" i="6"/>
  <c r="I98" i="6"/>
  <c r="I102" i="6"/>
  <c r="I106" i="6"/>
  <c r="I110" i="6"/>
  <c r="I114" i="6"/>
  <c r="I118" i="6"/>
  <c r="I122" i="6"/>
  <c r="I126" i="6"/>
  <c r="I130" i="6"/>
  <c r="I134" i="6"/>
  <c r="I138" i="6"/>
  <c r="I142" i="6"/>
  <c r="I146" i="6"/>
  <c r="I150" i="6"/>
  <c r="I154" i="6"/>
  <c r="I158" i="6"/>
  <c r="I162" i="6"/>
  <c r="I166" i="6"/>
  <c r="I170" i="6"/>
  <c r="I174" i="6"/>
  <c r="I178" i="6"/>
  <c r="I182" i="6"/>
  <c r="I186" i="6"/>
  <c r="I190" i="6"/>
  <c r="I194" i="6"/>
  <c r="I198" i="6"/>
  <c r="I202" i="6"/>
  <c r="I206" i="6"/>
  <c r="I210" i="6"/>
  <c r="I214" i="6"/>
  <c r="I218" i="6"/>
  <c r="I222" i="6"/>
  <c r="I226" i="6"/>
  <c r="I230" i="6"/>
  <c r="I234" i="6"/>
  <c r="I238" i="6"/>
  <c r="I242" i="6"/>
  <c r="I246" i="6"/>
  <c r="I250" i="6"/>
  <c r="I254" i="6"/>
  <c r="I258" i="6"/>
  <c r="I262" i="6"/>
  <c r="I266" i="6"/>
  <c r="I270" i="6"/>
  <c r="I274" i="6"/>
  <c r="I278" i="6"/>
  <c r="I282" i="6"/>
  <c r="I286" i="6"/>
  <c r="I290" i="6"/>
  <c r="I294" i="6"/>
  <c r="I298" i="6"/>
  <c r="I302" i="6"/>
  <c r="I306" i="6"/>
  <c r="I310" i="6"/>
  <c r="I314" i="6"/>
  <c r="I318" i="6"/>
  <c r="I322" i="6"/>
  <c r="I326" i="6"/>
  <c r="I330" i="6"/>
  <c r="I334" i="6"/>
  <c r="I338" i="6"/>
  <c r="I342" i="6"/>
  <c r="I5" i="6"/>
  <c r="I13" i="6"/>
  <c r="I21" i="6"/>
  <c r="I29" i="6"/>
  <c r="I37" i="6"/>
  <c r="I45" i="6"/>
  <c r="I53" i="6"/>
  <c r="I61" i="6"/>
  <c r="I69" i="6"/>
  <c r="I77" i="6"/>
  <c r="I85" i="6"/>
  <c r="I93" i="6"/>
  <c r="I100" i="6"/>
  <c r="I105" i="6"/>
  <c r="I111" i="6"/>
  <c r="I116" i="6"/>
  <c r="I121" i="6"/>
  <c r="I127" i="6"/>
  <c r="I132" i="6"/>
  <c r="I137" i="6"/>
  <c r="I143" i="6"/>
  <c r="I148" i="6"/>
  <c r="I153" i="6"/>
  <c r="I159" i="6"/>
  <c r="I164" i="6"/>
  <c r="I169" i="6"/>
  <c r="I175" i="6"/>
  <c r="I180" i="6"/>
  <c r="I185" i="6"/>
  <c r="I191" i="6"/>
  <c r="I196" i="6"/>
  <c r="I201" i="6"/>
  <c r="I207" i="6"/>
  <c r="I212" i="6"/>
  <c r="I217" i="6"/>
  <c r="I223" i="6"/>
  <c r="I228" i="6"/>
  <c r="I233" i="6"/>
  <c r="I239" i="6"/>
  <c r="I244" i="6"/>
  <c r="I249" i="6"/>
  <c r="I255" i="6"/>
  <c r="I260" i="6"/>
  <c r="I265" i="6"/>
  <c r="I271" i="6"/>
  <c r="I276" i="6"/>
  <c r="I281" i="6"/>
  <c r="I287" i="6"/>
  <c r="I292" i="6"/>
  <c r="I297" i="6"/>
  <c r="I303" i="6"/>
  <c r="I308" i="6"/>
  <c r="I313" i="6"/>
  <c r="I319" i="6"/>
  <c r="I324" i="6"/>
  <c r="I329" i="6"/>
  <c r="I335" i="6"/>
  <c r="I340" i="6"/>
  <c r="I345" i="6"/>
  <c r="I349" i="6"/>
  <c r="I353" i="6"/>
  <c r="I357" i="6"/>
  <c r="I361" i="6"/>
  <c r="I365" i="6"/>
  <c r="I7" i="6"/>
  <c r="I9" i="6"/>
  <c r="I19" i="6"/>
  <c r="I31" i="6"/>
  <c r="I41" i="6"/>
  <c r="I51" i="6"/>
  <c r="I63" i="6"/>
  <c r="I73" i="6"/>
  <c r="I83" i="6"/>
  <c r="I95" i="6"/>
  <c r="I103" i="6"/>
  <c r="I109" i="6"/>
  <c r="I11" i="6"/>
  <c r="I23" i="6"/>
  <c r="I33" i="6"/>
  <c r="I43" i="6"/>
  <c r="I55" i="6"/>
  <c r="I65" i="6"/>
  <c r="I75" i="6"/>
  <c r="I87" i="6"/>
  <c r="I97" i="6"/>
  <c r="I104" i="6"/>
  <c r="I112" i="6"/>
  <c r="I119" i="6"/>
  <c r="I125" i="6"/>
  <c r="I133" i="6"/>
  <c r="I140" i="6"/>
  <c r="I147" i="6"/>
  <c r="I155" i="6"/>
  <c r="I161" i="6"/>
  <c r="I168" i="6"/>
  <c r="I176" i="6"/>
  <c r="I183" i="6"/>
  <c r="I189" i="6"/>
  <c r="I197" i="6"/>
  <c r="I204" i="6"/>
  <c r="I211" i="6"/>
  <c r="I219" i="6"/>
  <c r="I225" i="6"/>
  <c r="I232" i="6"/>
  <c r="I240" i="6"/>
  <c r="I247" i="6"/>
  <c r="I253" i="6"/>
  <c r="I261" i="6"/>
  <c r="I268" i="6"/>
  <c r="I275" i="6"/>
  <c r="I283" i="6"/>
  <c r="I289" i="6"/>
  <c r="I296" i="6"/>
  <c r="I304" i="6"/>
  <c r="I311" i="6"/>
  <c r="I317" i="6"/>
  <c r="I325" i="6"/>
  <c r="I332" i="6"/>
  <c r="I339" i="6"/>
  <c r="I346" i="6"/>
  <c r="I351" i="6"/>
  <c r="I356" i="6"/>
  <c r="I362" i="6"/>
  <c r="I366" i="6"/>
  <c r="I359" i="6"/>
  <c r="I352" i="6"/>
  <c r="I344" i="6"/>
  <c r="I336" i="6"/>
  <c r="I327" i="6"/>
  <c r="I316" i="6"/>
  <c r="I307" i="6"/>
  <c r="I299" i="6"/>
  <c r="I288" i="6"/>
  <c r="I279" i="6"/>
  <c r="I269" i="6"/>
  <c r="I259" i="6"/>
  <c r="I251" i="6"/>
  <c r="I241" i="6"/>
  <c r="I231" i="6"/>
  <c r="I221" i="6"/>
  <c r="I213" i="6"/>
  <c r="I203" i="6"/>
  <c r="I193" i="6"/>
  <c r="I184" i="6"/>
  <c r="I173" i="6"/>
  <c r="I165" i="6"/>
  <c r="I156" i="6"/>
  <c r="I145" i="6"/>
  <c r="I136" i="6"/>
  <c r="I128" i="6"/>
  <c r="I117" i="6"/>
  <c r="I107" i="6"/>
  <c r="I89" i="6"/>
  <c r="I67" i="6"/>
  <c r="I47" i="6"/>
  <c r="I25" i="6"/>
  <c r="I263" i="6"/>
  <c r="I243" i="6"/>
  <c r="I224" i="6"/>
  <c r="I205" i="6"/>
  <c r="I187" i="6"/>
  <c r="I167" i="6"/>
  <c r="I149" i="6"/>
  <c r="I129" i="6"/>
  <c r="I108" i="6"/>
  <c r="I27" i="6"/>
  <c r="I364" i="6"/>
  <c r="I358" i="6"/>
  <c r="I350" i="6"/>
  <c r="I343" i="6"/>
  <c r="I333" i="6"/>
  <c r="I323" i="6"/>
  <c r="I315" i="6"/>
  <c r="I305" i="6"/>
  <c r="I295" i="6"/>
  <c r="I285" i="6"/>
  <c r="I277" i="6"/>
  <c r="I267" i="6"/>
  <c r="I257" i="6"/>
  <c r="I248" i="6"/>
  <c r="I237" i="6"/>
  <c r="I229" i="6"/>
  <c r="I220" i="6"/>
  <c r="I209" i="6"/>
  <c r="I200" i="6"/>
  <c r="I192" i="6"/>
  <c r="I181" i="6"/>
  <c r="I172" i="6"/>
  <c r="I163" i="6"/>
  <c r="I152" i="6"/>
  <c r="I144" i="6"/>
  <c r="I135" i="6"/>
  <c r="I124" i="6"/>
  <c r="I115" i="6"/>
  <c r="I101" i="6"/>
  <c r="I81" i="6"/>
  <c r="I59" i="6"/>
  <c r="I39" i="6"/>
  <c r="I17" i="6"/>
  <c r="I235" i="6"/>
  <c r="I215" i="6"/>
  <c r="I195" i="6"/>
  <c r="I177" i="6"/>
  <c r="I157" i="6"/>
  <c r="I139" i="6"/>
  <c r="I120" i="6"/>
  <c r="I91" i="6"/>
  <c r="I71" i="6"/>
  <c r="I49" i="6"/>
  <c r="I363" i="6"/>
  <c r="I355" i="6"/>
  <c r="I348" i="6"/>
  <c r="I341" i="6"/>
  <c r="I331" i="6"/>
  <c r="I321" i="6"/>
  <c r="I312" i="6"/>
  <c r="I301" i="6"/>
  <c r="I293" i="6"/>
  <c r="I284" i="6"/>
  <c r="I273" i="6"/>
  <c r="I264" i="6"/>
  <c r="I256" i="6"/>
  <c r="I245" i="6"/>
  <c r="I236" i="6"/>
  <c r="I227" i="6"/>
  <c r="I216" i="6"/>
  <c r="I208" i="6"/>
  <c r="I199" i="6"/>
  <c r="I188" i="6"/>
  <c r="I179" i="6"/>
  <c r="I171" i="6"/>
  <c r="I160" i="6"/>
  <c r="I151" i="6"/>
  <c r="I141" i="6"/>
  <c r="I131" i="6"/>
  <c r="I123" i="6"/>
  <c r="I113" i="6"/>
  <c r="I99" i="6"/>
  <c r="I79" i="6"/>
  <c r="I57" i="6"/>
  <c r="I35" i="6"/>
  <c r="I15" i="6"/>
  <c r="A3" i="6" a="1"/>
  <c r="E12" i="5"/>
  <c r="F12" i="5" s="1"/>
  <c r="E10" i="5"/>
  <c r="H10" i="5" s="1"/>
  <c r="E4" i="5"/>
  <c r="F4" i="5" s="1"/>
  <c r="E8" i="5"/>
  <c r="F8" i="5" s="1"/>
  <c r="E2" i="5"/>
  <c r="G2" i="5" s="1"/>
  <c r="E6" i="5"/>
  <c r="G6" i="5" s="1"/>
  <c r="E13" i="5"/>
  <c r="G13" i="5" s="1"/>
  <c r="E9" i="5"/>
  <c r="G9" i="5" s="1"/>
  <c r="E5" i="5"/>
  <c r="G5" i="5" s="1"/>
  <c r="E11" i="5"/>
  <c r="G11" i="5" s="1"/>
  <c r="E7" i="5"/>
  <c r="G7" i="5" s="1"/>
  <c r="E3" i="5"/>
  <c r="F3" i="5" s="1"/>
  <c r="A3" i="6" l="1"/>
  <c r="B3" i="6" s="1"/>
  <c r="B5" i="6"/>
  <c r="B9" i="6"/>
  <c r="B13" i="6"/>
  <c r="B17" i="6"/>
  <c r="B21" i="6"/>
  <c r="B25" i="6"/>
  <c r="B29" i="6"/>
  <c r="B33" i="6"/>
  <c r="B37" i="6"/>
  <c r="B41" i="6"/>
  <c r="B45" i="6"/>
  <c r="B49" i="6"/>
  <c r="B53" i="6"/>
  <c r="B57" i="6"/>
  <c r="B61" i="6"/>
  <c r="B65" i="6"/>
  <c r="B69" i="6"/>
  <c r="B73" i="6"/>
  <c r="B77" i="6"/>
  <c r="B81" i="6"/>
  <c r="B85" i="6"/>
  <c r="B8" i="6"/>
  <c r="B14" i="6"/>
  <c r="B19" i="6"/>
  <c r="B24" i="6"/>
  <c r="B30" i="6"/>
  <c r="B35" i="6"/>
  <c r="B40" i="6"/>
  <c r="B46" i="6"/>
  <c r="B51" i="6"/>
  <c r="B56" i="6"/>
  <c r="B62" i="6"/>
  <c r="B67" i="6"/>
  <c r="B72" i="6"/>
  <c r="B78" i="6"/>
  <c r="B83" i="6"/>
  <c r="B88" i="6"/>
  <c r="B92" i="6"/>
  <c r="B96" i="6"/>
  <c r="B100" i="6"/>
  <c r="B104" i="6"/>
  <c r="B108" i="6"/>
  <c r="B112" i="6"/>
  <c r="B116" i="6"/>
  <c r="B120" i="6"/>
  <c r="B124" i="6"/>
  <c r="B128" i="6"/>
  <c r="B132" i="6"/>
  <c r="B136" i="6"/>
  <c r="B140" i="6"/>
  <c r="B144" i="6"/>
  <c r="B148" i="6"/>
  <c r="B152" i="6"/>
  <c r="B156" i="6"/>
  <c r="B160" i="6"/>
  <c r="B164" i="6"/>
  <c r="B168" i="6"/>
  <c r="B172" i="6"/>
  <c r="B6" i="6"/>
  <c r="B12" i="6"/>
  <c r="B20" i="6"/>
  <c r="B27" i="6"/>
  <c r="B34" i="6"/>
  <c r="B42" i="6"/>
  <c r="B48" i="6"/>
  <c r="B55" i="6"/>
  <c r="B63" i="6"/>
  <c r="B70" i="6"/>
  <c r="B76" i="6"/>
  <c r="B84" i="6"/>
  <c r="B90" i="6"/>
  <c r="B95" i="6"/>
  <c r="B101" i="6"/>
  <c r="B106" i="6"/>
  <c r="B111" i="6"/>
  <c r="B117" i="6"/>
  <c r="B122" i="6"/>
  <c r="B127" i="6"/>
  <c r="B133" i="6"/>
  <c r="B138" i="6"/>
  <c r="B143" i="6"/>
  <c r="B149" i="6"/>
  <c r="B154" i="6"/>
  <c r="B159" i="6"/>
  <c r="B165" i="6"/>
  <c r="B170" i="6"/>
  <c r="B175" i="6"/>
  <c r="B179" i="6"/>
  <c r="B183" i="6"/>
  <c r="B187" i="6"/>
  <c r="B191" i="6"/>
  <c r="B195" i="6"/>
  <c r="B199" i="6"/>
  <c r="B203" i="6"/>
  <c r="B207" i="6"/>
  <c r="B211" i="6"/>
  <c r="B215" i="6"/>
  <c r="B219" i="6"/>
  <c r="B223" i="6"/>
  <c r="B227" i="6"/>
  <c r="B231" i="6"/>
  <c r="B235" i="6"/>
  <c r="B239" i="6"/>
  <c r="B243" i="6"/>
  <c r="B247" i="6"/>
  <c r="B251" i="6"/>
  <c r="B255" i="6"/>
  <c r="B259" i="6"/>
  <c r="B263" i="6"/>
  <c r="B267" i="6"/>
  <c r="B271" i="6"/>
  <c r="B275" i="6"/>
  <c r="B279" i="6"/>
  <c r="B283" i="6"/>
  <c r="B287" i="6"/>
  <c r="B291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343" i="6"/>
  <c r="B347" i="6"/>
  <c r="B351" i="6"/>
  <c r="B355" i="6"/>
  <c r="B359" i="6"/>
  <c r="B363" i="6"/>
  <c r="B367" i="6"/>
  <c r="B371" i="6"/>
  <c r="B375" i="6"/>
  <c r="B379" i="6"/>
  <c r="B383" i="6"/>
  <c r="B387" i="6"/>
  <c r="B391" i="6"/>
  <c r="B395" i="6"/>
  <c r="B399" i="6"/>
  <c r="B403" i="6"/>
  <c r="B407" i="6"/>
  <c r="B411" i="6"/>
  <c r="B415" i="6"/>
  <c r="B419" i="6"/>
  <c r="B423" i="6"/>
  <c r="B427" i="6"/>
  <c r="B431" i="6"/>
  <c r="B435" i="6"/>
  <c r="B439" i="6"/>
  <c r="B443" i="6"/>
  <c r="B447" i="6"/>
  <c r="B451" i="6"/>
  <c r="B455" i="6"/>
  <c r="B459" i="6"/>
  <c r="B463" i="6"/>
  <c r="B467" i="6"/>
  <c r="B471" i="6"/>
  <c r="B475" i="6"/>
  <c r="B479" i="6"/>
  <c r="B483" i="6"/>
  <c r="B487" i="6"/>
  <c r="B491" i="6"/>
  <c r="B495" i="6"/>
  <c r="B499" i="6"/>
  <c r="B503" i="6"/>
  <c r="B507" i="6"/>
  <c r="B511" i="6"/>
  <c r="B515" i="6"/>
  <c r="B519" i="6"/>
  <c r="B523" i="6"/>
  <c r="B527" i="6"/>
  <c r="B531" i="6"/>
  <c r="B535" i="6"/>
  <c r="B539" i="6"/>
  <c r="B543" i="6"/>
  <c r="B547" i="6"/>
  <c r="B551" i="6"/>
  <c r="B555" i="6"/>
  <c r="B559" i="6"/>
  <c r="B563" i="6"/>
  <c r="B567" i="6"/>
  <c r="B7" i="6"/>
  <c r="B15" i="6"/>
  <c r="B22" i="6"/>
  <c r="B28" i="6"/>
  <c r="B36" i="6"/>
  <c r="B43" i="6"/>
  <c r="B50" i="6"/>
  <c r="B58" i="6"/>
  <c r="B64" i="6"/>
  <c r="B71" i="6"/>
  <c r="B79" i="6"/>
  <c r="B86" i="6"/>
  <c r="B91" i="6"/>
  <c r="B97" i="6"/>
  <c r="B102" i="6"/>
  <c r="B107" i="6"/>
  <c r="B113" i="6"/>
  <c r="B118" i="6"/>
  <c r="B123" i="6"/>
  <c r="B129" i="6"/>
  <c r="B134" i="6"/>
  <c r="B139" i="6"/>
  <c r="B145" i="6"/>
  <c r="B150" i="6"/>
  <c r="B155" i="6"/>
  <c r="B161" i="6"/>
  <c r="B166" i="6"/>
  <c r="B171" i="6"/>
  <c r="B176" i="6"/>
  <c r="B180" i="6"/>
  <c r="B184" i="6"/>
  <c r="B188" i="6"/>
  <c r="B192" i="6"/>
  <c r="B196" i="6"/>
  <c r="B200" i="6"/>
  <c r="B204" i="6"/>
  <c r="B208" i="6"/>
  <c r="B212" i="6"/>
  <c r="B216" i="6"/>
  <c r="B220" i="6"/>
  <c r="B224" i="6"/>
  <c r="B228" i="6"/>
  <c r="B232" i="6"/>
  <c r="B236" i="6"/>
  <c r="B240" i="6"/>
  <c r="B244" i="6"/>
  <c r="B248" i="6"/>
  <c r="B252" i="6"/>
  <c r="B256" i="6"/>
  <c r="B260" i="6"/>
  <c r="B264" i="6"/>
  <c r="B268" i="6"/>
  <c r="B272" i="6"/>
  <c r="B276" i="6"/>
  <c r="B280" i="6"/>
  <c r="B284" i="6"/>
  <c r="B288" i="6"/>
  <c r="B292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B344" i="6"/>
  <c r="B348" i="6"/>
  <c r="B352" i="6"/>
  <c r="B356" i="6"/>
  <c r="B360" i="6"/>
  <c r="B364" i="6"/>
  <c r="B368" i="6"/>
  <c r="B372" i="6"/>
  <c r="B376" i="6"/>
  <c r="B380" i="6"/>
  <c r="B384" i="6"/>
  <c r="B388" i="6"/>
  <c r="B392" i="6"/>
  <c r="B396" i="6"/>
  <c r="B400" i="6"/>
  <c r="B404" i="6"/>
  <c r="B408" i="6"/>
  <c r="B412" i="6"/>
  <c r="B416" i="6"/>
  <c r="B420" i="6"/>
  <c r="B424" i="6"/>
  <c r="B428" i="6"/>
  <c r="B432" i="6"/>
  <c r="B436" i="6"/>
  <c r="B440" i="6"/>
  <c r="B444" i="6"/>
  <c r="B448" i="6"/>
  <c r="B452" i="6"/>
  <c r="B456" i="6"/>
  <c r="B460" i="6"/>
  <c r="B464" i="6"/>
  <c r="B468" i="6"/>
  <c r="B472" i="6"/>
  <c r="B476" i="6"/>
  <c r="B480" i="6"/>
  <c r="B484" i="6"/>
  <c r="B488" i="6"/>
  <c r="B492" i="6"/>
  <c r="B496" i="6"/>
  <c r="B500" i="6"/>
  <c r="B504" i="6"/>
  <c r="B508" i="6"/>
  <c r="B512" i="6"/>
  <c r="B516" i="6"/>
  <c r="B520" i="6"/>
  <c r="B524" i="6"/>
  <c r="B528" i="6"/>
  <c r="B532" i="6"/>
  <c r="B536" i="6"/>
  <c r="B540" i="6"/>
  <c r="B544" i="6"/>
  <c r="B548" i="6"/>
  <c r="B552" i="6"/>
  <c r="B556" i="6"/>
  <c r="B560" i="6"/>
  <c r="B564" i="6"/>
  <c r="B10" i="6"/>
  <c r="B16" i="6"/>
  <c r="B23" i="6"/>
  <c r="B31" i="6"/>
  <c r="B38" i="6"/>
  <c r="B44" i="6"/>
  <c r="B52" i="6"/>
  <c r="B59" i="6"/>
  <c r="B66" i="6"/>
  <c r="B74" i="6"/>
  <c r="B80" i="6"/>
  <c r="B87" i="6"/>
  <c r="B93" i="6"/>
  <c r="B98" i="6"/>
  <c r="B103" i="6"/>
  <c r="B109" i="6"/>
  <c r="B114" i="6"/>
  <c r="B119" i="6"/>
  <c r="B125" i="6"/>
  <c r="B130" i="6"/>
  <c r="B135" i="6"/>
  <c r="B141" i="6"/>
  <c r="B146" i="6"/>
  <c r="B151" i="6"/>
  <c r="B157" i="6"/>
  <c r="B162" i="6"/>
  <c r="B167" i="6"/>
  <c r="B173" i="6"/>
  <c r="B177" i="6"/>
  <c r="B181" i="6"/>
  <c r="B185" i="6"/>
  <c r="B189" i="6"/>
  <c r="B193" i="6"/>
  <c r="B197" i="6"/>
  <c r="B201" i="6"/>
  <c r="B205" i="6"/>
  <c r="B209" i="6"/>
  <c r="B213" i="6"/>
  <c r="B217" i="6"/>
  <c r="B221" i="6"/>
  <c r="B225" i="6"/>
  <c r="B229" i="6"/>
  <c r="B233" i="6"/>
  <c r="B237" i="6"/>
  <c r="B241" i="6"/>
  <c r="B245" i="6"/>
  <c r="B249" i="6"/>
  <c r="B253" i="6"/>
  <c r="B257" i="6"/>
  <c r="B261" i="6"/>
  <c r="B265" i="6"/>
  <c r="B269" i="6"/>
  <c r="B273" i="6"/>
  <c r="B277" i="6"/>
  <c r="B281" i="6"/>
  <c r="B285" i="6"/>
  <c r="B289" i="6"/>
  <c r="B293" i="6"/>
  <c r="B297" i="6"/>
  <c r="B301" i="6"/>
  <c r="B305" i="6"/>
  <c r="B309" i="6"/>
  <c r="B313" i="6"/>
  <c r="B317" i="6"/>
  <c r="B321" i="6"/>
  <c r="B325" i="6"/>
  <c r="B329" i="6"/>
  <c r="B333" i="6"/>
  <c r="B337" i="6"/>
  <c r="B341" i="6"/>
  <c r="B345" i="6"/>
  <c r="B349" i="6"/>
  <c r="B353" i="6"/>
  <c r="B357" i="6"/>
  <c r="B361" i="6"/>
  <c r="B365" i="6"/>
  <c r="B369" i="6"/>
  <c r="B373" i="6"/>
  <c r="B377" i="6"/>
  <c r="B381" i="6"/>
  <c r="B385" i="6"/>
  <c r="B389" i="6"/>
  <c r="B393" i="6"/>
  <c r="B397" i="6"/>
  <c r="B401" i="6"/>
  <c r="B405" i="6"/>
  <c r="B409" i="6"/>
  <c r="B413" i="6"/>
  <c r="B417" i="6"/>
  <c r="B421" i="6"/>
  <c r="B425" i="6"/>
  <c r="B429" i="6"/>
  <c r="B433" i="6"/>
  <c r="B437" i="6"/>
  <c r="B441" i="6"/>
  <c r="B445" i="6"/>
  <c r="B449" i="6"/>
  <c r="B453" i="6"/>
  <c r="B457" i="6"/>
  <c r="B461" i="6"/>
  <c r="B465" i="6"/>
  <c r="B469" i="6"/>
  <c r="B473" i="6"/>
  <c r="B477" i="6"/>
  <c r="B481" i="6"/>
  <c r="B485" i="6"/>
  <c r="B489" i="6"/>
  <c r="B493" i="6"/>
  <c r="B497" i="6"/>
  <c r="B501" i="6"/>
  <c r="B505" i="6"/>
  <c r="B509" i="6"/>
  <c r="B513" i="6"/>
  <c r="B517" i="6"/>
  <c r="B521" i="6"/>
  <c r="B525" i="6"/>
  <c r="B529" i="6"/>
  <c r="B533" i="6"/>
  <c r="B537" i="6"/>
  <c r="B541" i="6"/>
  <c r="B545" i="6"/>
  <c r="B549" i="6"/>
  <c r="B553" i="6"/>
  <c r="B557" i="6"/>
  <c r="B561" i="6"/>
  <c r="B565" i="6"/>
  <c r="B4" i="6"/>
  <c r="B32" i="6"/>
  <c r="B60" i="6"/>
  <c r="B89" i="6"/>
  <c r="B110" i="6"/>
  <c r="B131" i="6"/>
  <c r="B153" i="6"/>
  <c r="B174" i="6"/>
  <c r="B190" i="6"/>
  <c r="B206" i="6"/>
  <c r="B222" i="6"/>
  <c r="B238" i="6"/>
  <c r="B254" i="6"/>
  <c r="B270" i="6"/>
  <c r="B286" i="6"/>
  <c r="B302" i="6"/>
  <c r="B318" i="6"/>
  <c r="B334" i="6"/>
  <c r="B350" i="6"/>
  <c r="B366" i="6"/>
  <c r="B382" i="6"/>
  <c r="B398" i="6"/>
  <c r="B414" i="6"/>
  <c r="B430" i="6"/>
  <c r="B446" i="6"/>
  <c r="B462" i="6"/>
  <c r="B478" i="6"/>
  <c r="B494" i="6"/>
  <c r="B510" i="6"/>
  <c r="B526" i="6"/>
  <c r="B542" i="6"/>
  <c r="B558" i="6"/>
  <c r="B147" i="6"/>
  <c r="B218" i="6"/>
  <c r="B250" i="6"/>
  <c r="B298" i="6"/>
  <c r="B330" i="6"/>
  <c r="B362" i="6"/>
  <c r="B410" i="6"/>
  <c r="B442" i="6"/>
  <c r="B490" i="6"/>
  <c r="B538" i="6"/>
  <c r="B11" i="6"/>
  <c r="B39" i="6"/>
  <c r="B68" i="6"/>
  <c r="B94" i="6"/>
  <c r="B115" i="6"/>
  <c r="B137" i="6"/>
  <c r="B158" i="6"/>
  <c r="B178" i="6"/>
  <c r="B194" i="6"/>
  <c r="B210" i="6"/>
  <c r="B226" i="6"/>
  <c r="B242" i="6"/>
  <c r="B258" i="6"/>
  <c r="B274" i="6"/>
  <c r="B290" i="6"/>
  <c r="B306" i="6"/>
  <c r="B322" i="6"/>
  <c r="B338" i="6"/>
  <c r="B354" i="6"/>
  <c r="B370" i="6"/>
  <c r="B386" i="6"/>
  <c r="B402" i="6"/>
  <c r="B418" i="6"/>
  <c r="B434" i="6"/>
  <c r="B450" i="6"/>
  <c r="B466" i="6"/>
  <c r="B482" i="6"/>
  <c r="B498" i="6"/>
  <c r="B514" i="6"/>
  <c r="B530" i="6"/>
  <c r="B546" i="6"/>
  <c r="B562" i="6"/>
  <c r="B282" i="6"/>
  <c r="B394" i="6"/>
  <c r="B458" i="6"/>
  <c r="B506" i="6"/>
  <c r="B554" i="6"/>
  <c r="B18" i="6"/>
  <c r="B47" i="6"/>
  <c r="B75" i="6"/>
  <c r="B99" i="6"/>
  <c r="B121" i="6"/>
  <c r="B142" i="6"/>
  <c r="B163" i="6"/>
  <c r="B182" i="6"/>
  <c r="B198" i="6"/>
  <c r="B214" i="6"/>
  <c r="B230" i="6"/>
  <c r="B246" i="6"/>
  <c r="B262" i="6"/>
  <c r="B278" i="6"/>
  <c r="B294" i="6"/>
  <c r="B310" i="6"/>
  <c r="B326" i="6"/>
  <c r="B342" i="6"/>
  <c r="B358" i="6"/>
  <c r="B374" i="6"/>
  <c r="B390" i="6"/>
  <c r="B406" i="6"/>
  <c r="B422" i="6"/>
  <c r="B438" i="6"/>
  <c r="B454" i="6"/>
  <c r="B470" i="6"/>
  <c r="B486" i="6"/>
  <c r="B502" i="6"/>
  <c r="B518" i="6"/>
  <c r="B534" i="6"/>
  <c r="B550" i="6"/>
  <c r="B566" i="6"/>
  <c r="B26" i="6"/>
  <c r="B54" i="6"/>
  <c r="B82" i="6"/>
  <c r="B105" i="6"/>
  <c r="B126" i="6"/>
  <c r="B169" i="6"/>
  <c r="B186" i="6"/>
  <c r="B202" i="6"/>
  <c r="B234" i="6"/>
  <c r="B266" i="6"/>
  <c r="B314" i="6"/>
  <c r="B346" i="6"/>
  <c r="B378" i="6"/>
  <c r="B426" i="6"/>
  <c r="B474" i="6"/>
  <c r="B522" i="6"/>
  <c r="H8" i="5"/>
  <c r="G8" i="5"/>
  <c r="G10" i="5"/>
  <c r="G12" i="5"/>
  <c r="H12" i="5"/>
  <c r="H4" i="5"/>
  <c r="F10" i="5"/>
  <c r="H3" i="5"/>
  <c r="G4" i="5"/>
  <c r="F2" i="5"/>
  <c r="H7" i="5"/>
  <c r="F7" i="5"/>
  <c r="H9" i="5"/>
  <c r="F9" i="5"/>
  <c r="H5" i="5"/>
  <c r="G3" i="5"/>
  <c r="F13" i="5"/>
  <c r="H2" i="5"/>
  <c r="F11" i="5"/>
  <c r="F6" i="5"/>
  <c r="H11" i="5"/>
  <c r="H13" i="5"/>
  <c r="H6" i="5"/>
  <c r="F5" i="5"/>
  <c r="E8" i="6" l="1"/>
  <c r="E4" i="6"/>
  <c r="E7" i="6"/>
  <c r="E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<sst xmlns="http://schemas.openxmlformats.org/spreadsheetml/2006/main" count="6157" uniqueCount="2128">
  <si>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</si>
  <si>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</si>
  <si>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</si>
  <si>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</si>
  <si>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</si>
  <si>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</si>
  <si>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</si>
  <si>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</si>
  <si>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</si>
  <si>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</si>
  <si>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</si>
  <si>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</si>
  <si>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</si>
  <si>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</si>
  <si>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</si>
  <si>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</si>
  <si>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</si>
  <si>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</si>
  <si>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</si>
  <si>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</si>
  <si>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</si>
  <si>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</si>
  <si>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</si>
  <si>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</si>
  <si>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</si>
  <si>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</si>
  <si>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</si>
  <si>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</si>
  <si>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</si>
  <si>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</si>
  <si>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</si>
  <si>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</si>
  <si>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</si>
  <si>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</si>
  <si>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</si>
  <si>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</si>
  <si>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</si>
  <si>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</si>
  <si>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</si>
  <si>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</si>
  <si>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</si>
  <si>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</si>
  <si>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</si>
  <si>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</si>
  <si>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</si>
  <si>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</si>
  <si>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</si>
  <si>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</si>
  <si>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</si>
  <si>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</si>
  <si>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</si>
  <si>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</si>
  <si>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</si>
  <si>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</si>
  <si>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</si>
  <si>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</si>
  <si>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</si>
  <si>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</si>
  <si>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</si>
  <si>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</si>
  <si>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</si>
  <si>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</si>
  <si>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</si>
  <si>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</si>
  <si>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</si>
  <si>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</si>
  <si>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</si>
  <si>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</si>
  <si>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</si>
  <si>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</si>
  <si>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</si>
  <si>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</si>
  <si>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</si>
  <si>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</si>
  <si>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</si>
  <si>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</si>
  <si>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</si>
  <si>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</si>
  <si>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</si>
  <si>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</si>
  <si>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</si>
  <si>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</si>
  <si>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</si>
  <si>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</si>
  <si>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</si>
  <si>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</si>
  <si>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</si>
  <si>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</si>
  <si>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</si>
  <si>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</si>
  <si>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</si>
  <si>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</si>
  <si>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</si>
  <si>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</si>
  <si>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</si>
  <si>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</si>
  <si>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</si>
  <si>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</si>
  <si>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</si>
  <si>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</si>
  <si>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</si>
  <si>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</si>
  <si>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</si>
  <si>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</si>
  <si>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</si>
  <si>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</si>
  <si>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</si>
  <si>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</si>
  <si>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</si>
  <si>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</si>
  <si>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</si>
  <si>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</si>
  <si>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</si>
  <si>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</si>
  <si>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</si>
  <si>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</si>
  <si>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</si>
  <si>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</si>
  <si>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</si>
  <si>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</si>
  <si>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</si>
  <si>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</si>
  <si>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</si>
  <si>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</si>
  <si>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</si>
  <si>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</si>
  <si>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</si>
  <si>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</si>
  <si>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</si>
  <si>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</si>
  <si>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</si>
  <si>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</si>
  <si>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</si>
  <si>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</si>
  <si>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</si>
  <si>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</si>
  <si>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</si>
  <si>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</si>
  <si>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</si>
  <si>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</si>
  <si>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</si>
  <si>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</si>
  <si>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</si>
  <si>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</si>
  <si>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</si>
  <si>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</si>
  <si>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</si>
  <si>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</si>
  <si>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</si>
  <si>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</si>
  <si>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</si>
  <si>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</si>
  <si>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</si>
  <si>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</si>
  <si>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</si>
  <si>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</si>
  <si>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</si>
  <si>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</si>
  <si>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</si>
  <si>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</si>
  <si>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</si>
  <si>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</si>
  <si>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</si>
  <si>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</si>
  <si>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</si>
  <si>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</si>
  <si>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</si>
  <si>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</si>
  <si>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</si>
  <si>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</si>
  <si>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</si>
  <si>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</si>
  <si>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</si>
  <si>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</si>
  <si>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</si>
  <si>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</si>
  <si>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</si>
  <si>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</si>
  <si>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</si>
  <si>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</si>
  <si>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</si>
  <si>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</si>
  <si>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</si>
  <si>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</si>
  <si>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</si>
  <si>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</si>
  <si>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</si>
  <si>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</si>
  <si>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</si>
  <si>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</si>
  <si>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</si>
  <si>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</si>
  <si>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</si>
  <si>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</si>
  <si>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</si>
  <si>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</si>
  <si>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</si>
  <si>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</si>
  <si>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</si>
  <si>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</si>
  <si>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</si>
  <si>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</si>
  <si>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</si>
  <si>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</si>
  <si>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</si>
  <si>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</si>
  <si>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</si>
  <si>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</si>
  <si>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</si>
  <si>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</si>
  <si>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</si>
  <si>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</si>
  <si>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</si>
  <si>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</si>
  <si>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</si>
  <si>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</si>
  <si>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</si>
  <si>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</si>
  <si>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</si>
  <si>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</si>
  <si>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</si>
  <si>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</si>
  <si>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</si>
  <si>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</si>
  <si>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</si>
  <si>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</si>
  <si>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</si>
  <si>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</si>
  <si>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</si>
  <si>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</si>
  <si>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</si>
  <si>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</si>
  <si>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</si>
  <si>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</si>
  <si>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</si>
  <si>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</si>
  <si>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</si>
  <si>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</si>
  <si>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</si>
  <si>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</si>
  <si>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</si>
  <si>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</si>
  <si>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</si>
  <si>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</si>
  <si>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</si>
  <si>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</si>
  <si>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</si>
  <si>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</si>
  <si>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</si>
  <si>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</si>
  <si>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</si>
  <si>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</si>
  <si>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</si>
  <si>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</si>
  <si>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</si>
  <si>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</si>
  <si>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</si>
  <si>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</si>
  <si>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</si>
  <si>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</si>
  <si>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</si>
  <si>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</si>
  <si>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</si>
  <si>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</si>
  <si>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</si>
  <si>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</si>
  <si>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</si>
  <si>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</si>
  <si>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</si>
  <si>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</si>
  <si>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</si>
  <si>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</si>
  <si>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</si>
  <si>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</si>
  <si>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</si>
  <si>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</si>
  <si>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</si>
  <si>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</si>
  <si>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</si>
  <si>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</si>
  <si>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</si>
  <si>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</si>
  <si>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</si>
  <si>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</si>
  <si>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</si>
  <si>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</si>
  <si>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</si>
  <si>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</si>
  <si>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</si>
  <si>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</si>
  <si>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</si>
  <si>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</si>
  <si>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</si>
  <si>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</si>
  <si>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</si>
  <si>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</si>
  <si>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</si>
  <si>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</si>
  <si>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</si>
  <si>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</si>
  <si>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</si>
  <si>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</si>
  <si>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</si>
  <si>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</si>
  <si>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</si>
  <si>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</si>
  <si>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</si>
  <si>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</si>
  <si>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</si>
  <si>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</si>
  <si>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</si>
  <si>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</si>
  <si>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</si>
  <si>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</si>
  <si>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</si>
  <si>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</si>
  <si>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</si>
  <si>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</si>
  <si>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</si>
  <si>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</si>
  <si>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</si>
  <si>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</si>
  <si>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</si>
  <si>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</si>
  <si>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</si>
  <si>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</si>
  <si>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</si>
  <si>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</si>
  <si>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</si>
  <si>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</si>
  <si>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</si>
  <si>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</si>
  <si>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</si>
  <si>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</si>
  <si>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</si>
  <si>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</si>
  <si>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</si>
  <si>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</si>
  <si>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</si>
  <si>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</si>
  <si>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</si>
  <si>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</si>
  <si>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</si>
  <si>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</si>
  <si>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</si>
  <si>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</si>
  <si>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</si>
  <si>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</si>
  <si>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</si>
  <si>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</si>
  <si>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</si>
  <si>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</si>
  <si>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</si>
  <si>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</si>
  <si>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</si>
  <si>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</si>
  <si>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</si>
  <si>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</si>
  <si>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</si>
  <si>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</si>
  <si>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</si>
  <si>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</si>
  <si>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</si>
  <si>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</si>
  <si>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</si>
  <si>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</si>
  <si>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</si>
  <si>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</si>
  <si>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</si>
  <si>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</si>
  <si>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</si>
  <si>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</si>
  <si>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</si>
  <si>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</si>
  <si>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</si>
  <si>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</si>
  <si>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</si>
  <si>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</si>
  <si>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</si>
  <si>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</si>
  <si>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</si>
  <si>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</si>
  <si>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</si>
  <si>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</si>
  <si>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</si>
  <si>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</si>
  <si>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</si>
  <si>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</si>
  <si>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</si>
  <si>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</si>
  <si>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</si>
  <si>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</si>
  <si>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</si>
  <si>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</si>
  <si>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</si>
  <si>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</si>
  <si>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</si>
  <si>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</si>
  <si>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</si>
  <si>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</si>
  <si>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</si>
  <si>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</si>
  <si>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</si>
  <si>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</si>
  <si>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</si>
  <si>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</si>
  <si>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</si>
  <si>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</si>
  <si>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</si>
  <si>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</si>
  <si>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</si>
  <si>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</si>
  <si>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</si>
  <si>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</si>
  <si>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</si>
  <si>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</si>
  <si>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</si>
  <si>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</si>
  <si>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</si>
  <si>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</si>
  <si>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</si>
  <si>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</si>
  <si>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</si>
  <si>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</si>
  <si>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</si>
  <si>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</si>
  <si>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</si>
  <si>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</si>
  <si>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</si>
  <si>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</si>
  <si>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</si>
  <si>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</si>
  <si>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</si>
  <si>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</si>
  <si>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</si>
  <si>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</si>
  <si>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</si>
  <si>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</si>
  <si>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</si>
  <si>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</si>
  <si>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</si>
  <si>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</si>
  <si>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</si>
  <si>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</si>
  <si>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</si>
  <si>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</si>
  <si>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</si>
  <si>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</si>
  <si>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</si>
  <si>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</si>
  <si>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</si>
  <si>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</si>
  <si>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</si>
  <si>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</si>
  <si>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</si>
  <si>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</si>
  <si>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</si>
  <si>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</si>
  <si>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</si>
  <si>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</si>
  <si>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</si>
  <si>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</si>
  <si>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</si>
  <si>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</si>
  <si>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</si>
  <si>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</si>
  <si>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</si>
  <si>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</si>
  <si>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</si>
  <si>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</si>
  <si>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</si>
  <si>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</si>
  <si>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</si>
  <si>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</si>
  <si>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</si>
  <si>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</si>
  <si>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</si>
  <si>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</si>
  <si>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</si>
  <si>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</si>
  <si>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</si>
  <si>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</si>
  <si>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</si>
  <si>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</si>
  <si>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</si>
  <si>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</si>
  <si>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</si>
  <si>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</si>
  <si>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</si>
  <si>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</si>
  <si>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</si>
  <si>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</si>
  <si>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</si>
  <si>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</si>
  <si>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</si>
  <si>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</si>
  <si>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</si>
  <si>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</si>
  <si>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</si>
  <si>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</si>
  <si>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</si>
  <si>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</si>
  <si>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</si>
  <si>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</si>
  <si>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</si>
  <si>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</si>
  <si>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</si>
  <si>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</si>
  <si>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</si>
  <si>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</si>
  <si>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</si>
  <si>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</si>
  <si>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</si>
  <si>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</si>
  <si>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</si>
  <si>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</si>
  <si>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</si>
  <si>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</si>
  <si>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</si>
  <si>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</si>
  <si>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</si>
  <si>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</si>
  <si>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</si>
  <si>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</si>
  <si>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</si>
  <si>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</si>
  <si>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</si>
  <si>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</si>
  <si>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</si>
  <si>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</si>
  <si>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</si>
  <si>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</si>
  <si>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</si>
  <si>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</si>
  <si>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</si>
  <si>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</si>
  <si>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</si>
  <si>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</si>
  <si>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</si>
  <si>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</si>
  <si>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</si>
  <si>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</si>
  <si>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</si>
  <si>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</si>
  <si>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</si>
  <si>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</si>
  <si>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</si>
  <si>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</si>
  <si>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</si>
  <si>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</si>
  <si>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</si>
  <si>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</si>
  <si>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</si>
  <si>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</si>
  <si>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</si>
  <si>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</si>
  <si>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</si>
  <si>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</si>
  <si>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</si>
  <si>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</si>
  <si>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</si>
  <si>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</si>
  <si>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</si>
  <si>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</si>
  <si>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</si>
  <si>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</si>
  <si>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</si>
  <si>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</si>
  <si>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</si>
  <si>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</si>
  <si>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</si>
  <si>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</si>
  <si>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</si>
  <si>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</si>
  <si>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</si>
  <si>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</si>
  <si>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</si>
  <si>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</si>
  <si>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</si>
  <si>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</si>
  <si>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</si>
  <si>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</si>
  <si>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</si>
  <si>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</si>
  <si>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</si>
  <si>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</si>
  <si>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</si>
  <si>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</si>
  <si>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</si>
  <si>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</si>
  <si>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</si>
  <si>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</si>
  <si>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</si>
  <si>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</si>
  <si>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</si>
  <si>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</si>
  <si>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</si>
  <si>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</si>
  <si>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</si>
  <si>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</si>
  <si>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</si>
  <si>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</si>
  <si>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</si>
  <si>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</si>
  <si>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</si>
  <si>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</si>
  <si>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</si>
  <si>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</si>
  <si>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</si>
  <si>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</si>
  <si>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</si>
  <si>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</si>
  <si>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</si>
  <si>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</si>
  <si>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</si>
  <si>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</si>
  <si>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</si>
  <si>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</si>
  <si>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</si>
  <si>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</si>
  <si>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</si>
  <si>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</si>
  <si>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</si>
  <si>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</si>
  <si>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</si>
  <si>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</si>
  <si>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</si>
  <si>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</si>
  <si>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</si>
  <si>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</si>
  <si>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</si>
  <si>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</si>
  <si>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</si>
  <si>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</si>
  <si>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</si>
  <si>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</si>
  <si>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</si>
  <si>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</si>
  <si>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</si>
  <si>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</si>
  <si>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</si>
  <si>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</si>
  <si>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</si>
  <si>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</si>
  <si>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</si>
  <si>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</si>
  <si>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</si>
  <si>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</si>
  <si>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</si>
  <si>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</si>
  <si>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</si>
  <si>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</si>
  <si>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</si>
  <si>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</si>
  <si>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</si>
  <si>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</si>
  <si>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</si>
  <si>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</si>
  <si>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</si>
  <si>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</si>
  <si>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</si>
  <si>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</si>
  <si>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</si>
  <si>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</si>
  <si>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</si>
  <si>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</si>
  <si>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</si>
  <si>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</si>
  <si>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</si>
  <si>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</si>
  <si>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</si>
  <si>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</si>
  <si>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</si>
  <si>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</si>
  <si>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</si>
  <si>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</si>
  <si>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</si>
  <si>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</si>
  <si>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</si>
  <si>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</si>
  <si>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</si>
  <si>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</si>
  <si>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</si>
  <si>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</si>
  <si>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</si>
  <si>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</si>
  <si>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</si>
  <si>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</si>
  <si>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</si>
  <si>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</si>
  <si>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</si>
  <si>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</si>
  <si>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</si>
  <si>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</si>
  <si>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</si>
  <si>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</si>
  <si>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</si>
  <si>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</si>
  <si>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</si>
  <si>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</si>
  <si>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</si>
  <si>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</si>
  <si>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</si>
  <si>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</si>
  <si>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</si>
  <si>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</si>
  <si>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</si>
  <si>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</si>
  <si>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</si>
  <si>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</si>
  <si>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</si>
  <si>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</si>
  <si>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</si>
  <si>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</si>
  <si>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</si>
  <si>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</si>
  <si>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</si>
  <si>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</si>
  <si>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</si>
  <si>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</si>
  <si>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</si>
  <si>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</si>
  <si>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</si>
  <si>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</si>
  <si>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</si>
  <si>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</si>
  <si>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</si>
  <si>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</si>
  <si>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</si>
  <si>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</si>
  <si>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</si>
  <si>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</si>
  <si>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</si>
  <si>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</si>
  <si>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</si>
  <si>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</si>
  <si>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</si>
  <si>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</si>
  <si>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</si>
  <si>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</si>
  <si>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</si>
  <si>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</si>
  <si>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</si>
  <si>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</si>
  <si>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</si>
  <si>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</si>
  <si>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</si>
  <si>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</si>
  <si>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</si>
  <si>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</si>
  <si>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</si>
  <si>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</si>
  <si>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</si>
  <si>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</si>
  <si>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</si>
  <si>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</si>
  <si>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</si>
  <si>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</si>
  <si>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</si>
  <si>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</si>
  <si>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</si>
  <si>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</si>
  <si>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</si>
  <si>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</si>
  <si>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</si>
  <si>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</si>
  <si>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</si>
  <si>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</si>
  <si>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</si>
  <si>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</si>
  <si>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</si>
  <si>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</si>
  <si>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</si>
  <si>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</si>
  <si>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</si>
  <si>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</si>
  <si>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</si>
  <si>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</si>
  <si>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</si>
  <si>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</si>
  <si>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</si>
  <si>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</si>
  <si>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</si>
  <si>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</si>
  <si>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</si>
  <si>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</si>
  <si>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</si>
  <si>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</si>
  <si>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</si>
  <si>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</si>
  <si>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</si>
  <si>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</si>
  <si>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</si>
  <si>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</si>
  <si>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</si>
  <si>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</si>
  <si>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</si>
  <si>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</si>
  <si>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</si>
  <si>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</si>
  <si>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</si>
  <si>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</si>
  <si>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</si>
  <si>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</si>
  <si>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</si>
  <si>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</si>
  <si>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</si>
  <si>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</si>
  <si>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</si>
  <si>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</si>
  <si>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</si>
  <si>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</si>
  <si>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</si>
  <si>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</si>
  <si>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</si>
  <si>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</si>
  <si>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</si>
  <si>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</si>
  <si>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</si>
  <si>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</si>
  <si>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</si>
  <si>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</si>
  <si>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</si>
  <si>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</si>
  <si>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</si>
  <si>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</si>
  <si>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</si>
  <si>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</si>
  <si>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</si>
  <si>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</si>
  <si>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</si>
  <si>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</si>
  <si>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</si>
  <si>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</si>
  <si>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</si>
  <si>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</si>
  <si>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</si>
  <si>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</si>
  <si>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</si>
  <si>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</si>
  <si>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</si>
  <si>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</si>
  <si>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</si>
  <si>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</si>
  <si>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</si>
  <si>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</si>
  <si>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</si>
  <si>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</si>
  <si>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</si>
  <si>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</si>
  <si>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</si>
  <si>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</si>
  <si>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</si>
  <si>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</si>
  <si>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</si>
  <si>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</si>
  <si>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</si>
  <si>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</si>
  <si>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</si>
  <si>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</si>
  <si>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</si>
  <si>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</si>
  <si>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</si>
  <si>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</si>
  <si>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</si>
  <si>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</si>
  <si>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</si>
  <si>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</si>
  <si>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</si>
  <si>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</si>
  <si>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</si>
  <si>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</si>
  <si>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</si>
  <si>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</si>
  <si>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</si>
  <si>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</si>
  <si>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</si>
  <si>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</si>
  <si>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</si>
  <si>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</si>
  <si>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</si>
  <si>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</si>
  <si>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</si>
  <si>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</si>
  <si>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</si>
  <si>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</si>
  <si>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</si>
  <si>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</si>
  <si>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</si>
  <si>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</si>
  <si>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</si>
  <si>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</si>
  <si>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</si>
  <si>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</si>
  <si>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</si>
  <si>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</si>
  <si>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</si>
  <si>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</si>
  <si>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</si>
  <si>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</si>
  <si>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</si>
  <si>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</si>
  <si>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</si>
  <si>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</si>
  <si>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</si>
  <si>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</si>
  <si>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</si>
  <si>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</si>
  <si>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</si>
  <si>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</si>
  <si>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</si>
  <si>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</si>
  <si>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</si>
  <si>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</si>
  <si>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</si>
  <si>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</si>
  <si>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</si>
  <si>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</si>
  <si>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</si>
  <si>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</si>
  <si>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</si>
  <si>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</si>
  <si>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</si>
  <si>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</si>
  <si>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</si>
  <si>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</si>
  <si>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</si>
  <si>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</si>
  <si>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</si>
  <si>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</si>
  <si>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</si>
  <si>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</si>
  <si>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</si>
  <si>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</si>
  <si>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</si>
  <si>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</si>
  <si>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</si>
  <si>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</si>
  <si>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</si>
  <si>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</si>
  <si>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</si>
  <si>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</si>
  <si>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</si>
  <si>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</si>
  <si>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</si>
  <si>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</si>
  <si>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</si>
  <si>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</si>
  <si>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</si>
  <si>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</si>
  <si>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</si>
  <si>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</si>
  <si>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</si>
  <si>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</si>
  <si>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</si>
  <si>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</si>
  <si>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</si>
  <si>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</si>
  <si>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</si>
  <si>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</si>
  <si>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</si>
  <si>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</si>
  <si>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</si>
  <si>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</si>
  <si>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</si>
  <si>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</si>
  <si>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</si>
  <si>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</si>
  <si>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</si>
  <si>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</si>
  <si>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</si>
  <si>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</si>
  <si>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</si>
  <si>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</si>
  <si>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</si>
  <si>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</si>
  <si>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</si>
  <si>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</si>
  <si>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</si>
  <si>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</si>
  <si>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</si>
  <si>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</si>
  <si>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</si>
  <si>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</si>
  <si>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</si>
  <si>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</si>
  <si>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</si>
  <si>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</si>
  <si>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</si>
  <si>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</si>
  <si>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</si>
  <si>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</si>
  <si>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</si>
  <si>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</si>
  <si>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</si>
  <si>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</si>
  <si>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</si>
  <si>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</si>
  <si>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</si>
  <si>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</si>
  <si>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</si>
  <si>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</si>
  <si>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</si>
  <si>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</si>
  <si>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</si>
  <si>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</si>
  <si>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</si>
  <si>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</si>
  <si>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</si>
  <si>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</si>
  <si>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</si>
  <si>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</si>
  <si>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</si>
  <si>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</si>
  <si>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</si>
  <si>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</si>
  <si>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</si>
  <si>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</si>
  <si>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</si>
  <si>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</si>
  <si>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</si>
  <si>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</si>
  <si>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</si>
  <si>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</si>
  <si>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</si>
  <si>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</si>
  <si>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</si>
  <si>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</si>
  <si>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</si>
  <si>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</si>
  <si>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</si>
  <si>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</si>
  <si>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</si>
  <si>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</si>
  <si>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</si>
  <si>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</si>
  <si>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</si>
  <si>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</si>
  <si>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</si>
  <si>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</si>
  <si>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</si>
  <si>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</si>
  <si>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</si>
  <si>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</si>
  <si>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</si>
  <si>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</si>
  <si>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</si>
  <si>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</si>
  <si>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</si>
  <si>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</si>
  <si>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</si>
  <si>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</si>
  <si>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</si>
  <si>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</si>
  <si>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</si>
  <si>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</si>
  <si>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</si>
  <si>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</si>
  <si>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</si>
  <si>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</si>
  <si>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</si>
  <si>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</si>
  <si>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</si>
  <si>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</si>
  <si>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</si>
  <si>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</si>
  <si>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</si>
  <si>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</si>
  <si>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</si>
  <si>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</si>
  <si>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</si>
  <si>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</si>
  <si>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</si>
  <si>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</si>
  <si>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</si>
  <si>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</si>
  <si>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</si>
  <si>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</si>
  <si>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</si>
  <si>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</si>
  <si>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</si>
  <si>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</si>
  <si>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</si>
  <si>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</si>
  <si>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</si>
  <si>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</si>
  <si>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</si>
  <si>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</si>
  <si>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</si>
  <si>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</si>
  <si>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</si>
  <si>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</si>
  <si>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</si>
  <si>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</si>
  <si>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</si>
  <si>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</si>
  <si>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</si>
  <si>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</si>
  <si>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</si>
  <si>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</si>
  <si>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</si>
  <si>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</si>
  <si>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</si>
  <si>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</si>
  <si>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</si>
  <si>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</si>
  <si>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</si>
  <si>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</si>
  <si>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</si>
  <si>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</si>
  <si>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</si>
  <si>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</si>
  <si>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</si>
  <si>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</si>
  <si>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</si>
  <si>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</si>
  <si>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</si>
  <si>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</si>
  <si>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</si>
  <si>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</si>
  <si>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</si>
  <si>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</si>
  <si>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</si>
  <si>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</si>
  <si>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</si>
  <si>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</si>
  <si>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</si>
  <si>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</si>
  <si>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</si>
  <si>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</si>
  <si>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</si>
  <si>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</si>
  <si>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</si>
  <si>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</si>
  <si>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</si>
  <si>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</si>
  <si>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</si>
  <si>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</si>
  <si>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</si>
  <si>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</si>
  <si>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</si>
  <si>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</si>
  <si>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</si>
  <si>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</si>
  <si>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</si>
  <si>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</si>
  <si>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</si>
  <si>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</si>
  <si>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</si>
  <si>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</si>
  <si>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</si>
  <si>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</si>
  <si>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</si>
  <si>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</si>
  <si>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</si>
  <si>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</si>
  <si>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</si>
  <si>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</si>
  <si>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</si>
  <si>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</si>
  <si>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</si>
  <si>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</si>
  <si>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</si>
  <si>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</si>
  <si>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</si>
  <si>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</si>
  <si>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</si>
  <si>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</si>
  <si>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</si>
  <si>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</si>
  <si>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</si>
  <si>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</si>
  <si>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</si>
  <si>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</si>
  <si>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</si>
  <si>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</si>
  <si>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</si>
  <si>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</si>
  <si>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</si>
  <si>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</si>
  <si>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</si>
  <si>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</si>
  <si>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</si>
  <si>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</si>
  <si>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</si>
  <si>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</si>
  <si>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</si>
  <si>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</si>
  <si>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</si>
  <si>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</si>
  <si>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</si>
  <si>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</si>
  <si>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</si>
  <si>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</si>
  <si>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</si>
  <si>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</si>
  <si>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</si>
  <si>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</si>
  <si>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</si>
  <si>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</si>
  <si>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</si>
  <si>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</si>
  <si>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</si>
  <si>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</si>
  <si>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</si>
  <si>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</si>
  <si>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</si>
  <si>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</si>
  <si>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</si>
  <si>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</si>
  <si>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</si>
  <si>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</si>
  <si>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</si>
  <si>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</si>
  <si>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</si>
  <si>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</si>
  <si>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</si>
  <si>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</si>
  <si>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</si>
  <si>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</si>
  <si>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</si>
  <si>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</si>
  <si>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</si>
  <si>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</si>
  <si>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</si>
  <si>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</si>
  <si>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</si>
  <si>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</si>
  <si>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</si>
  <si>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</si>
  <si>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</si>
  <si>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</si>
  <si>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</si>
  <si>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</si>
  <si>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</si>
  <si>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</si>
  <si>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</si>
  <si>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</si>
  <si>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</si>
  <si>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</si>
  <si>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</si>
  <si>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</si>
  <si>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</si>
  <si>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</si>
  <si>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</si>
  <si>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</si>
  <si>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</si>
  <si>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</si>
  <si>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</si>
  <si>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</si>
  <si>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</si>
  <si>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</si>
  <si>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</si>
  <si>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</si>
  <si>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</si>
  <si>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</si>
  <si>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</si>
  <si>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</si>
  <si>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</si>
  <si>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</si>
  <si>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</si>
  <si>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</si>
  <si>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</si>
  <si>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</si>
  <si>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</si>
  <si>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</si>
  <si>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</si>
  <si>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</si>
  <si>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</si>
  <si>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</si>
  <si>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</si>
  <si>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</si>
  <si>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</si>
  <si>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</si>
  <si>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</si>
  <si>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</si>
  <si>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</si>
  <si>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</si>
  <si>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</si>
  <si>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</si>
  <si>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</si>
  <si>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</si>
  <si>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</si>
  <si>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</si>
  <si>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</si>
  <si>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</si>
  <si>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</si>
  <si>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</si>
  <si>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</si>
  <si>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</si>
  <si>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</si>
  <si>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</si>
  <si>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</si>
  <si>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</si>
  <si>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</si>
  <si>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</si>
  <si>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</si>
  <si>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</si>
  <si>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</si>
  <si>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</si>
  <si>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</si>
  <si>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</si>
  <si>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</si>
  <si>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</si>
  <si>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</si>
  <si>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</si>
  <si>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</si>
  <si>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</si>
  <si>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</si>
  <si>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</si>
  <si>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</si>
  <si>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</si>
  <si>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</si>
  <si>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</si>
  <si>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</si>
  <si>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</si>
  <si>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</si>
  <si>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</si>
  <si>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</si>
  <si>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</si>
  <si>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</si>
  <si>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</si>
  <si>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</si>
  <si>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</si>
  <si>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</si>
  <si>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</si>
  <si>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</si>
  <si>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</si>
  <si>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</si>
  <si>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</si>
  <si>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</si>
  <si>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</si>
  <si>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</si>
  <si>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</si>
  <si>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</si>
  <si>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</si>
  <si>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</si>
  <si>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</si>
  <si>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</si>
  <si>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</si>
  <si>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</si>
  <si>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</si>
  <si>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</si>
  <si>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</si>
  <si>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</si>
  <si>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</si>
  <si>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</si>
  <si>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</si>
  <si>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</si>
  <si>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</si>
  <si>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</si>
  <si>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</si>
  <si>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</si>
  <si>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</si>
  <si>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</si>
  <si>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</si>
  <si>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</si>
  <si>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</si>
  <si>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</si>
  <si>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</si>
  <si>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</si>
  <si>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</si>
  <si>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</si>
  <si>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</si>
  <si>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</si>
  <si>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</si>
  <si>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</si>
  <si>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</si>
  <si>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</si>
  <si>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</si>
  <si>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</si>
  <si>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</si>
  <si>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</si>
  <si>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</si>
  <si>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</si>
  <si>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</si>
  <si>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</si>
  <si>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</si>
  <si>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</si>
  <si>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</si>
  <si>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</si>
  <si>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</si>
  <si>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</si>
  <si>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</si>
  <si>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</si>
  <si>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</si>
  <si>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</si>
  <si>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</si>
  <si>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</si>
  <si>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</si>
  <si>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</si>
  <si>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</si>
  <si>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</si>
  <si>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</si>
  <si>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</si>
  <si>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</si>
  <si>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</si>
  <si>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</si>
  <si>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</si>
  <si>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</si>
  <si>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</si>
  <si>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</si>
  <si>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</si>
  <si>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</si>
  <si>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</si>
  <si>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</si>
  <si>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</si>
  <si>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</si>
  <si>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</si>
  <si>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</si>
  <si>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</si>
  <si>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</si>
  <si>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</si>
  <si>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</si>
  <si>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</si>
  <si>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</si>
  <si>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</si>
  <si>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</si>
  <si>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</si>
  <si>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</si>
  <si>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</si>
  <si>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</si>
  <si>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</si>
  <si>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</si>
  <si>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</si>
  <si>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</si>
  <si>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</si>
  <si>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</si>
  <si>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</si>
  <si>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</si>
  <si>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</si>
  <si>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</si>
  <si>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</si>
  <si>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</si>
  <si>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</si>
  <si>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</si>
  <si>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</si>
  <si>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</si>
  <si>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</si>
  <si>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</si>
  <si>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</si>
  <si>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</si>
  <si>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</si>
  <si>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</si>
  <si>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</si>
  <si>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</si>
  <si>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</si>
  <si>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</si>
  <si>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</si>
  <si>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</si>
  <si>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</si>
  <si>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</si>
  <si>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</si>
  <si>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</si>
  <si>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</si>
  <si>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</si>
  <si>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</si>
  <si>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</si>
  <si>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</si>
  <si>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</si>
  <si>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</si>
  <si>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</si>
  <si>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</si>
  <si>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</si>
  <si>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</si>
  <si>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</si>
  <si>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</si>
  <si>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</si>
  <si>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</si>
  <si>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</si>
  <si>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</si>
  <si>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</si>
  <si>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</si>
  <si>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</si>
  <si>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</si>
  <si>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</si>
  <si>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</si>
  <si>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</si>
  <si>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</si>
  <si>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</si>
  <si>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</si>
  <si>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</si>
  <si>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</si>
  <si>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</si>
  <si>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</si>
  <si>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</si>
  <si>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</si>
  <si>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</si>
  <si>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</si>
  <si>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</si>
  <si>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</si>
  <si>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</si>
  <si>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</si>
  <si>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</si>
  <si>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</si>
  <si>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</si>
  <si>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</si>
  <si>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</si>
  <si>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</si>
  <si>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</si>
  <si>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</si>
  <si>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</si>
  <si>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</si>
  <si>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</si>
  <si>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</si>
  <si>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</si>
  <si>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</si>
  <si>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</si>
  <si>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</si>
  <si>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</si>
  <si>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</si>
  <si>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</si>
  <si>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</si>
  <si>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</si>
  <si>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</si>
  <si>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</si>
  <si>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</si>
  <si>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</si>
  <si>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</si>
  <si>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</si>
  <si>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</si>
  <si>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</si>
  <si>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</si>
  <si>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</si>
  <si>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</si>
  <si>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</si>
  <si>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</si>
  <si>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</si>
  <si>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</si>
  <si>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</si>
  <si>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</si>
  <si>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</si>
  <si>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</si>
  <si>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</si>
  <si>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</si>
  <si>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</si>
  <si>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</si>
  <si>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</si>
  <si>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</si>
  <si>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</si>
  <si>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</si>
  <si>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</si>
  <si>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</si>
  <si>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</si>
  <si>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</si>
  <si>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</si>
  <si>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</si>
  <si>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</si>
  <si>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</si>
  <si>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</si>
  <si>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</si>
  <si>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</si>
  <si>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</si>
  <si>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</si>
  <si>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</si>
  <si>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</si>
  <si>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</si>
  <si>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</si>
  <si>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</si>
  <si>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</si>
  <si>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</si>
  <si>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</si>
  <si>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</si>
  <si>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</si>
  <si>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</si>
  <si>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</si>
  <si>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</si>
  <si>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</si>
  <si>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</si>
  <si>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</si>
  <si>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</si>
  <si>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</si>
  <si>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</si>
  <si>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</si>
  <si>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</si>
  <si>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</si>
  <si>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</si>
  <si>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</si>
  <si>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</si>
  <si>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</si>
  <si>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</si>
  <si>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</si>
  <si>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</si>
  <si>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</si>
  <si>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</si>
  <si>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</si>
  <si>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</si>
  <si>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</si>
  <si>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</si>
  <si>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</si>
  <si>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</si>
  <si>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</si>
  <si>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</si>
  <si>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</si>
  <si>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</si>
  <si>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</si>
  <si>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</si>
  <si>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</si>
  <si>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</si>
  <si>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</si>
  <si>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</si>
  <si>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</si>
  <si>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</si>
  <si>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</si>
  <si>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</si>
  <si>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</si>
  <si>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</si>
  <si>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</si>
  <si>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</si>
  <si>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</si>
  <si>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</si>
  <si>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</si>
  <si>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</si>
  <si>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</si>
  <si>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</si>
  <si>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</si>
  <si>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</si>
  <si>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</si>
  <si>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</si>
  <si>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</si>
  <si>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</si>
  <si>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</si>
  <si>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</si>
  <si>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</si>
  <si>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</si>
  <si>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</si>
  <si>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</si>
  <si>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</si>
  <si>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</si>
  <si>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</si>
  <si>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</si>
  <si>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</si>
  <si>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</si>
  <si>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</si>
  <si>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</si>
  <si>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</si>
  <si>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</si>
  <si>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</si>
  <si>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</si>
  <si>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</si>
  <si>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</si>
  <si>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</si>
  <si>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</si>
  <si>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</si>
  <si>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</si>
  <si>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</si>
  <si>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</si>
  <si>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</si>
  <si>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</si>
  <si>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</si>
  <si>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</si>
  <si>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</si>
  <si>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</si>
  <si>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</si>
  <si>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</si>
  <si>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</si>
  <si>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</si>
  <si>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</si>
  <si>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</si>
  <si>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</si>
  <si>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</si>
  <si>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</si>
  <si>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</si>
  <si>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</si>
  <si>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</si>
  <si>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</si>
  <si>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</si>
  <si>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</si>
  <si>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</si>
  <si>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</si>
  <si>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</si>
  <si>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</si>
  <si>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</si>
  <si>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</si>
  <si>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</si>
  <si>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</si>
  <si>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</si>
  <si>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</si>
  <si>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</si>
  <si>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</si>
  <si>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</si>
  <si>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</si>
  <si>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</si>
  <si>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</si>
  <si>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</si>
  <si>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</si>
  <si>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</si>
  <si>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</si>
  <si>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</si>
  <si>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</si>
  <si>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</si>
  <si>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</si>
  <si>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</si>
  <si>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</si>
  <si>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</si>
  <si>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</si>
  <si>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</si>
  <si>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</si>
  <si>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</si>
  <si>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</si>
  <si>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</si>
  <si>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</si>
  <si>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</si>
  <si>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</si>
  <si>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</si>
  <si>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</si>
  <si>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</si>
  <si>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</si>
  <si>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</si>
  <si>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</si>
  <si>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</si>
  <si>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</si>
  <si>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</si>
  <si>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</si>
  <si>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</si>
  <si>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</si>
  <si>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</si>
  <si>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</si>
  <si>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</si>
  <si>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</si>
  <si>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</si>
  <si>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</si>
  <si>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</si>
  <si>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</si>
  <si>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</si>
  <si>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</si>
  <si>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</si>
  <si>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</si>
  <si>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</si>
  <si>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</si>
  <si>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</si>
  <si>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</si>
  <si>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</si>
  <si>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</si>
  <si>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</si>
  <si>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</si>
  <si>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</si>
  <si>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</si>
  <si>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</si>
  <si>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</si>
  <si>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</si>
  <si>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</si>
  <si>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</si>
  <si>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</si>
  <si>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</si>
  <si>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</si>
  <si>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</si>
  <si>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</si>
  <si>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</si>
  <si>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</si>
  <si>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</si>
  <si>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</si>
  <si>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</si>
  <si>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</si>
  <si>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</si>
  <si>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</si>
  <si>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</si>
  <si>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</si>
  <si>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</si>
  <si>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</si>
  <si>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</si>
  <si>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</si>
  <si>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</si>
  <si>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</si>
  <si>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</si>
  <si>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</si>
  <si>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</si>
  <si>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</si>
  <si>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</si>
  <si>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</si>
  <si>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</si>
  <si>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</si>
  <si>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</si>
  <si>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</si>
  <si>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</si>
  <si>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</si>
  <si>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</si>
  <si>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</si>
  <si>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</si>
  <si>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</si>
  <si>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</si>
  <si>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</si>
  <si>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</si>
  <si>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</si>
  <si>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</si>
  <si>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</si>
  <si>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</si>
  <si>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</si>
  <si>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</si>
  <si>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</si>
  <si>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</si>
  <si>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</si>
  <si>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</si>
  <si>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</si>
  <si>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</si>
  <si>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</si>
  <si>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</si>
  <si>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</si>
  <si>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</si>
  <si>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</si>
  <si>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</si>
  <si>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</si>
  <si>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</si>
  <si>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</si>
  <si>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</si>
  <si>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</si>
  <si>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</si>
  <si>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</si>
  <si>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</si>
  <si>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</si>
  <si>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</si>
  <si>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</si>
  <si>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</si>
  <si>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</si>
  <si>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</si>
  <si>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</si>
  <si>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</si>
  <si>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</si>
  <si>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</si>
  <si>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</si>
  <si>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</si>
  <si>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</si>
  <si>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</si>
  <si>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</si>
  <si>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</si>
  <si>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</si>
  <si>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</si>
  <si>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</si>
  <si>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</si>
  <si>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</si>
  <si>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</si>
  <si>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</si>
  <si>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</si>
  <si>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</si>
  <si>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</si>
  <si>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</si>
  <si>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</si>
  <si>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</si>
  <si>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</si>
  <si>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</si>
  <si>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</si>
  <si>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</si>
  <si>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</si>
  <si>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</si>
  <si>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</si>
  <si>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</si>
  <si>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</si>
  <si>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</si>
  <si>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</si>
  <si>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</si>
  <si>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</si>
  <si>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</si>
  <si>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</si>
  <si>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</si>
  <si>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</si>
  <si>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</si>
  <si>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</si>
  <si>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</si>
  <si>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</si>
  <si>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</si>
  <si>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</si>
  <si>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</si>
  <si>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</si>
  <si>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</si>
  <si>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</si>
  <si>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</si>
  <si>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</si>
  <si>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</si>
  <si>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</si>
  <si>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</si>
  <si>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</si>
  <si>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</si>
  <si>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</si>
  <si>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</si>
  <si>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</si>
  <si>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</si>
  <si>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</si>
  <si>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</si>
  <si>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</si>
  <si>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</si>
  <si>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</si>
  <si>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</si>
  <si>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</si>
  <si>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</si>
  <si>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</si>
  <si>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</si>
  <si>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</si>
  <si>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</si>
  <si>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</si>
  <si>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</si>
  <si>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</si>
  <si>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</si>
  <si>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</si>
  <si>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</si>
  <si>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</si>
  <si>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</si>
  <si>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</si>
  <si>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</si>
  <si>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</si>
  <si>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</si>
  <si>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</si>
  <si>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</si>
  <si>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</si>
  <si>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</si>
  <si>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</si>
  <si>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</si>
  <si>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</si>
  <si>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</si>
  <si>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</si>
  <si>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</si>
  <si>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</si>
  <si>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</si>
  <si>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</si>
  <si>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</si>
  <si>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</si>
  <si>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</si>
  <si>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</si>
  <si>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</si>
  <si>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</si>
  <si>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</si>
  <si>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</si>
  <si>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</si>
  <si>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</si>
  <si>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</si>
  <si>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</si>
  <si>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</si>
  <si>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</si>
  <si>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</si>
  <si>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</si>
  <si>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</si>
  <si>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</si>
  <si>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</si>
  <si>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</si>
  <si>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</si>
  <si>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</si>
  <si>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</si>
  <si>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</si>
  <si>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</si>
  <si>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</si>
  <si>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</si>
  <si>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</si>
  <si>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</si>
  <si>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</si>
  <si>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</si>
  <si>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</si>
  <si>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</si>
  <si>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</si>
  <si>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</si>
  <si>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</si>
  <si>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</si>
  <si>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</si>
  <si>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</si>
  <si>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</si>
  <si>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</si>
  <si>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</si>
  <si>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</si>
  <si>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</si>
  <si>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</si>
  <si>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</si>
  <si>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</si>
  <si>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</si>
  <si>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</si>
  <si>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</si>
  <si>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</si>
  <si>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</si>
  <si>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</si>
  <si>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</si>
  <si>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</si>
  <si>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</si>
  <si>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</si>
  <si>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</si>
  <si>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</si>
  <si>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</si>
  <si>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</si>
  <si>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</si>
  <si>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</si>
  <si>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</si>
  <si>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</si>
  <si>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</si>
  <si>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</si>
  <si>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</si>
  <si>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</si>
  <si>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</si>
  <si>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</si>
  <si>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</si>
  <si>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</si>
  <si>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</si>
  <si>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</si>
  <si>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</si>
  <si>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</si>
  <si>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</si>
  <si>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</si>
  <si>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</si>
  <si>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</si>
  <si>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</si>
  <si>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</si>
  <si>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</si>
  <si>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</si>
  <si>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</si>
  <si>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</si>
  <si>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</si>
  <si>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</si>
  <si>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</si>
  <si>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</si>
  <si>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</si>
  <si>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</si>
  <si>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</si>
  <si>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</si>
  <si>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</si>
  <si>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</si>
  <si>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</si>
  <si>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</si>
  <si>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</si>
  <si>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</si>
  <si>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</si>
  <si>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</si>
  <si>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</si>
  <si>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</si>
  <si>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</si>
  <si>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</si>
  <si>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</si>
  <si>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</si>
  <si>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</si>
  <si>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</si>
  <si>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</si>
  <si>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</si>
  <si>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</si>
  <si>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</si>
  <si>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</si>
  <si>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</si>
  <si>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</si>
  <si>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</si>
  <si>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</si>
  <si>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</si>
  <si>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</si>
  <si>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</si>
  <si>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</si>
  <si>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</si>
  <si>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</si>
  <si>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</si>
  <si>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</si>
  <si>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</si>
  <si>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</si>
  <si>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</si>
  <si>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</si>
  <si>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</si>
  <si>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</si>
  <si>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</si>
  <si>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</si>
  <si>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</si>
  <si>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</si>
  <si>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</si>
  <si>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</si>
  <si>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</si>
  <si>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</si>
  <si>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</si>
  <si>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</si>
  <si>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</si>
  <si>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</si>
  <si>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</si>
  <si>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</si>
  <si>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</si>
  <si>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</si>
  <si>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</si>
  <si>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</si>
  <si>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</si>
  <si>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</si>
  <si>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</si>
  <si>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</si>
  <si>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</si>
  <si>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</si>
  <si>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</si>
  <si>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</si>
  <si>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</si>
  <si>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</si>
  <si>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</si>
  <si>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</si>
  <si>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</si>
  <si>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</si>
  <si>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</si>
  <si>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</si>
  <si>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</si>
  <si>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</si>
  <si>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</si>
  <si>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</si>
  <si>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</si>
  <si>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</si>
  <si>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</si>
  <si>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</si>
  <si>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</si>
  <si>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</si>
  <si>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</si>
  <si>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</si>
  <si>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Precentage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</si>
  <si>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</si>
  <si>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</si>
  <si>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</si>
  <si>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</si>
  <si>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</si>
  <si>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</si>
  <si>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</si>
  <si>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</si>
  <si>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</si>
  <si>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</si>
  <si>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</si>
  <si>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</si>
  <si>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# Backers</t>
  </si>
  <si>
    <t>Successful</t>
  </si>
  <si>
    <t>Failed</t>
  </si>
  <si>
    <t>successful count:</t>
  </si>
  <si>
    <t>failed count:</t>
  </si>
  <si>
    <t>Project ID #</t>
  </si>
  <si>
    <t>Mean</t>
  </si>
  <si>
    <t>Successful Backer Statistics</t>
  </si>
  <si>
    <t>Median</t>
  </si>
  <si>
    <t>Maximum</t>
  </si>
  <si>
    <t>Minimum</t>
  </si>
  <si>
    <t>Variance</t>
  </si>
  <si>
    <t>Standard Deviation</t>
  </si>
  <si>
    <t>Failed Backer Statistics</t>
  </si>
  <si>
    <t>Additional Successful Statistics</t>
  </si>
  <si>
    <t>1st Quartile</t>
  </si>
  <si>
    <t>3rd Quartile</t>
  </si>
  <si>
    <t>IQR</t>
  </si>
  <si>
    <t>Lower Bound</t>
  </si>
  <si>
    <t>Upper Bound</t>
  </si>
  <si>
    <t>Additional Failed Statistics</t>
  </si>
  <si>
    <t>Count of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</si>
</sst>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43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10" xfId="0" applyBorder="1"/>
    <xf numFmtId="9" fontId="0" fillId="0" borderId="10" xfId="42" applyFont="1" applyBorder="1"/>
    <xf numFmtId="0" fontId="16" fillId="0" borderId="10" xfId="0" applyFont="1" applyBorder="1"/>
    <xf numFmtId="0" fontId="16" fillId="34" borderId="11" xfId="0" applyFont="1" applyFill="1" applyBorder="1" applyAlignment="1">
      <alignment horizontal="centerContinuous" vertical="center"/>
    </xf>
    <xf numFmtId="0" fontId="16" fillId="34" borderId="12" xfId="0" applyFont="1" applyFill="1" applyBorder="1" applyAlignment="1">
      <alignment horizontal="centerContinuous" vertical="center"/>
    </xf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16" fillId="34" borderId="15" xfId="0" applyFont="1" applyFill="1" applyBorder="1" applyAlignment="1">
      <alignment horizontal="center" vertical="center"/>
    </xf>
    <xf numFmtId="0" fontId="16" fillId="34" borderId="16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Continuous" vertical="center"/>
    </xf>
    <xf numFmtId="0" fontId="16" fillId="36" borderId="12" xfId="0" applyFont="1" applyFill="1" applyBorder="1" applyAlignment="1">
      <alignment horizontal="centerContinuous" vertical="center"/>
    </xf>
    <xf numFmtId="0" fontId="16" fillId="36" borderId="15" xfId="0" applyFont="1" applyFill="1" applyBorder="1" applyAlignment="1">
      <alignment horizontal="center" vertical="center"/>
    </xf>
    <xf numFmtId="0" fontId="16" fillId="36" borderId="16" xfId="0" applyFont="1" applyFill="1" applyBorder="1" applyAlignment="1">
      <alignment horizontal="center" vertical="center"/>
    </xf>
    <xf numFmtId="0" fontId="0" fillId="35" borderId="17" xfId="0" applyFill="1" applyBorder="1"/>
    <xf numFmtId="0" fontId="0" fillId="35" borderId="18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16" fillId="33" borderId="13" xfId="0" applyFont="1" applyFill="1" applyBorder="1"/>
    <xf numFmtId="0" fontId="16" fillId="33" borderId="15" xfId="0" applyFont="1" applyFill="1" applyBorder="1"/>
    <xf numFmtId="0" fontId="16" fillId="35" borderId="13" xfId="0" applyFont="1" applyFill="1" applyBorder="1"/>
    <xf numFmtId="0" fontId="16" fillId="35" borderId="15" xfId="0" applyFont="1" applyFill="1" applyBorder="1"/>
    <xf numFmtId="0" fontId="0" fillId="34" borderId="12" xfId="0" applyFill="1" applyBorder="1" applyAlignment="1">
      <alignment horizontal="centerContinuous" vertical="center"/>
    </xf>
    <xf numFmtId="0" fontId="0" fillId="36" borderId="12" xfId="0" applyFill="1" applyBorder="1" applyAlignment="1">
      <alignment horizontal="centerContinuous" vertical="center"/>
    </xf>
    <xf numFmtId="2" fontId="0" fillId="33" borderId="14" xfId="0" applyNumberFormat="1" applyFill="1" applyBorder="1"/>
    <xf numFmtId="2" fontId="0" fillId="33" borderId="16" xfId="0" applyNumberFormat="1" applyFill="1" applyBorder="1"/>
    <xf numFmtId="2" fontId="0" fillId="35" borderId="14" xfId="0" applyNumberFormat="1" applyFill="1" applyBorder="1"/>
    <xf numFmtId="2" fontId="0" fillId="35" borderId="16" xfId="0" applyNumberFormat="1" applyFill="1" applyBorder="1"/>
    <xf numFmtId="1" fontId="0" fillId="33" borderId="14" xfId="0" applyNumberFormat="1" applyFill="1" applyBorder="1"/>
    <xf numFmtId="1" fontId="0" fillId="35" borderId="14" xfId="0" applyNumberForma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[CrowdfundingBook_RyanBarker_Solved.xlsx]Pivot_ParentCat!PivotTable1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Outcome</a:t>
            </a:r>
            <a:r>
              <a:rPr lang="en-GB" baseline="0"/>
              <a:t> per Parent Category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Pivot_ParentCat!$B$3:$B$4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Pivot_ParentCat!$A$5:$A$14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Pivot_ParentCat!$B$5:$B$14</c:f>
              <c:numCache>
                <c:formatCode>General</c:formatCode>
                <c:ptCount val="9"/>
                <c:pt idx="0">
                  <c:v>17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62-4F7F-B915-2B86EF74B9F0}"/>
            </c:ext>
          </c:extLst>
        </c:ser>
        <c:ser>
          <c:idx val="1"/>
          <c:order val="1"/>
          <c:tx>
            <c:strRef>
              <c:f>Pivot_ParentCat!$C$3:$C$4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Pivot_ParentCat!$A$5:$A$14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Pivot_ParentCat!$C$5:$C$14</c:f>
              <c:numCache>
                <c:formatCode>General</c:formatCode>
                <c:ptCount val="9"/>
                <c:pt idx="0">
                  <c:v>106</c:v>
                </c:pt>
                <c:pt idx="1">
                  <c:v>41</c:v>
                </c:pt>
                <c:pt idx="2">
                  <c:v>44</c:v>
                </c:pt>
                <c:pt idx="3">
                  <c:v>24</c:v>
                </c:pt>
                <c:pt idx="4">
                  <c:v>18</c:v>
                </c:pt>
                <c:pt idx="5">
                  <c:v>20</c:v>
                </c:pt>
                <c:pt idx="6">
                  <c:v>15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62-4F7F-B915-2B86EF74B9F0}"/>
            </c:ext>
          </c:extLst>
        </c:ser>
        <c:ser>
          <c:idx val="2"/>
          <c:order val="2"/>
          <c:tx>
            <c:strRef>
              <c:f>Pivot_ParentCat!$D$3:$D$4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Pivot_ParentCat!$A$5:$A$14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Pivot_ParentCat!$D$5:$D$14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62-4F7F-B915-2B86EF74B9F0}"/>
            </c:ext>
          </c:extLst>
        </c:ser>
        <c:ser>
          <c:idx val="3"/>
          <c:order val="3"/>
          <c:tx>
            <c:strRef>
              <c:f>Pivot_ParentCat!$E$3:$E$4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Pivot_ParentCat!$A$5:$A$14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Pivot_ParentCat!$E$5:$E$14</c:f>
              <c:numCache>
                <c:formatCode>General</c:formatCode>
                <c:ptCount val="9"/>
                <c:pt idx="0">
                  <c:v>149</c:v>
                </c:pt>
                <c:pt idx="1">
                  <c:v>76</c:v>
                </c:pt>
                <c:pt idx="2">
                  <c:v>79</c:v>
                </c:pt>
                <c:pt idx="3">
                  <c:v>45</c:v>
                </c:pt>
                <c:pt idx="4">
                  <c:v>28</c:v>
                </c:pt>
                <c:pt idx="5">
                  <c:v>14</c:v>
                </c:pt>
                <c:pt idx="6">
                  <c:v>17</c:v>
                </c:pt>
                <c:pt idx="7">
                  <c:v>24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5F-49FE-A6D4-677844B1B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76485968"/>
        <c:axId val="839023728"/>
      </c:barChart>
      <c:catAx>
        <c:axId val="67648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023728"/>
        <c:crosses val="autoZero"/>
        <c:auto val="1"/>
        <c:lblAlgn val="ctr"/>
        <c:lblOffset val="100"/>
        <c:noMultiLvlLbl val="0"/>
      </c:catAx>
      <c:valAx>
        <c:axId val="83902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48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[CrowdfundingBook_RyanBarker_Solved.xlsx]Pivot_SubCat!PivotTable2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Outcome per</a:t>
            </a:r>
            <a:r>
              <a:rPr lang="en-GB" baseline="0"/>
              <a:t> Sub-Category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Pivot_SubCat!$B$4:$B$5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Pivot_SubCat!$A$6:$A$30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Pivot_SubCat!$B$6:$B$30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B-47C3-81EA-2F75893878DD}"/>
            </c:ext>
          </c:extLst>
        </c:ser>
        <c:ser>
          <c:idx val="1"/>
          <c:order val="1"/>
          <c:tx>
            <c:strRef>
              <c:f>Pivot_SubCat!$C$4:$C$5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Pivot_SubCat!$A$6:$A$30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Pivot_SubCat!$C$6:$C$30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0B-47C3-81EA-2F75893878DD}"/>
            </c:ext>
          </c:extLst>
        </c:ser>
        <c:ser>
          <c:idx val="2"/>
          <c:order val="2"/>
          <c:tx>
            <c:strRef>
              <c:f>Pivot_SubCat!$D$4:$D$5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Pivot_SubCat!$A$6:$A$30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Pivot_SubCat!$D$6:$D$30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0B-47C3-81EA-2F75893878DD}"/>
            </c:ext>
          </c:extLst>
        </c:ser>
        <c:ser>
          <c:idx val="3"/>
          <c:order val="3"/>
          <c:tx>
            <c:strRef>
              <c:f>Pivot_SubCat!$E$4:$E$5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Pivot_SubCat!$A$6:$A$30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Pivot_SubCat!$E$6:$E$30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34</c:v>
                </c:pt>
                <c:pt idx="3">
                  <c:v>36</c:v>
                </c:pt>
                <c:pt idx="4">
                  <c:v>22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1C-4EAD-9AD7-AB93A8FAF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29595248"/>
        <c:axId val="670150112"/>
      </c:barChart>
      <c:catAx>
        <c:axId val="82959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150112"/>
        <c:crosses val="autoZero"/>
        <c:auto val="1"/>
        <c:lblAlgn val="ctr"/>
        <c:lblOffset val="100"/>
        <c:noMultiLvlLbl val="0"/>
      </c:catAx>
      <c:valAx>
        <c:axId val="67015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  <a:r>
                  <a:rPr lang="en-GB" baseline="0"/>
                  <a:t> of Outcome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59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[CrowdfundingBook_RyanBarker_Solved.xlsx]Pivot_DateCreated!PivotTable3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</a:t>
            </a:r>
            <a:r>
              <a:rPr lang="en-GB" baseline="0"/>
              <a:t> of Outcome by Month Created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Pivot_DateCreated!$B$4:$B$5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Pivot_DateCreated!$A$6:$A$18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Pivot_DateCreated!$B$6:$B$18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F0-400B-916A-678D2CD2A76F}"/>
            </c:ext>
          </c:extLst>
        </c:ser>
        <c:ser>
          <c:idx val="1"/>
          <c:order val="1"/>
          <c:tx>
            <c:strRef>
              <c:f>Pivot_DateCreated!$C$4:$C$5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Pivot_DateCreated!$A$6:$A$18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Pivot_DateCreated!$C$6:$C$18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9D-4652-8035-71CB20621494}"/>
            </c:ext>
          </c:extLst>
        </c:ser>
        <c:ser>
          <c:idx val="2"/>
          <c:order val="2"/>
          <c:tx>
            <c:strRef>
              <c:f>Pivot_DateCreated!$D$4:$D$5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Pivot_DateCreated!$A$6:$A$18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Pivot_DateCreated!$D$6:$D$18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9D-4652-8035-71CB20621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0230944"/>
        <c:axId val="827043472"/>
      </c:lineChart>
      <c:catAx>
        <c:axId val="83023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 Created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043472"/>
        <c:crosses val="autoZero"/>
        <c:auto val="1"/>
        <c:lblAlgn val="ctr"/>
        <c:lblOffset val="100"/>
        <c:noMultiLvlLbl val="0"/>
      </c:catAx>
      <c:valAx>
        <c:axId val="82704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3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Chance</a:t>
            </a:r>
            <a:r>
              <a:rPr lang="en-GB" baseline="0"/>
              <a:t> of O</a:t>
            </a:r>
            <a:r>
              <a:rPr lang="en-GB"/>
              <a:t>utcome</a:t>
            </a:r>
            <a:r>
              <a:rPr lang="en-GB" baseline="0"/>
              <a:t> based on Goal Amount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Crowdfunding_Goal_Analysis!$F$1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B-4878-B6DE-50746E253CD8}"/>
            </c:ext>
          </c:extLst>
        </c:ser>
        <c:ser>
          <c:idx val="1"/>
          <c:order val="1"/>
          <c:tx>
            <c:strRef>
              <c:f>Crowdfunding_Goal_Analysis!$G$1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7B-4878-B6DE-50746E253CD8}"/>
            </c:ext>
          </c:extLst>
        </c:ser>
        <c:ser>
          <c:idx val="2"/>
          <c:order val="2"/>
          <c:tx>
            <c:strRef>
              <c:f>Crowdfunding_Goal_Analysis!$H$1</c:f>
              <c:strCache>
                <c:ptCount val="1"/>
                <c:pt idx="0">
                  <c:v>Precentage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7B-4878-B6DE-50746E253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869631"/>
        <c:axId val="1877557871"/>
      </c:lineChart>
      <c:catAx>
        <c:axId val="2113869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557871"/>
        <c:crosses val="autoZero"/>
        <c:auto val="1"/>
        <c:lblAlgn val="ctr"/>
        <c:lblOffset val="100"/>
        <c:noMultiLvlLbl val="0"/>
      </c:catAx>
      <c:valAx>
        <c:axId val="187755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86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328610</xdr:colOff>
      <xdr:row>1</xdr:row>
      <xdr:rowOff>190499</xdr:rowOff>
    </xdr:from>
    <xdr:to>
      <xdr:col>21</xdr:col>
      <xdr:colOff>47625</xdr:colOff>
      <xdr:row>31</xdr:row>
      <xdr:rowOff>46611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F9FDD4-8FFD-B43B-B1FE-191B14B76DD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300036</xdr:colOff>
      <xdr:row>2</xdr:row>
      <xdr:rowOff>0</xdr:rowOff>
    </xdr:from>
    <xdr:to>
      <xdr:col>20</xdr:col>
      <xdr:colOff>685799</xdr:colOff>
      <xdr:row>31</xdr:row>
      <xdr:rowOff>191453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A849E4-A4CF-BF7D-3037-BB9908FC1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328612</xdr:colOff>
      <xdr:row>1</xdr:row>
      <xdr:rowOff>190499</xdr:rowOff>
    </xdr:from>
    <xdr:to>
      <xdr:col>20</xdr:col>
      <xdr:colOff>400050</xdr:colOff>
      <xdr:row>31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FF0DC5-B106-C00D-420F-820CA98A9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13</xdr:row>
      <xdr:rowOff>76199</xdr:rowOff>
    </xdr:from>
    <xdr:to>
      <xdr:col>13</xdr:col>
      <xdr:colOff>495300</xdr:colOff>
      <xdr:row>35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E0EDD9-2B16-8EB8-34F1-4679DD0E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144.824822569448" createdVersion="8" refreshedVersion="8" minRefreshableVersion="3" recordCount="1000" xr:uid="{95128943-7E5C-4102-82A7-60593491BB9D}">
  <cacheSource type="worksheet">
    <worksheetSource ref="A1:T1001" sheet="Crowdfunding_Data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F0C958-54EB-49C7-87ED-DBB99F31734F}" name="PivotTable1" cacheId="0" applyNumberFormats="0" applyBorderFormats="0" applyFontFormats="0" applyPatternFormats="0" applyAlignmentFormats="0" applyWidthHeightFormats="1" dataCaption="Values" updatedVersion="8" minRefreshableVersion="3" itemPrintTitles="1" mergeItem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item="6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8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251C8C-156F-481F-BCF3-10019D031458}" name="PivotTable2" cacheId="0" applyNumberFormats="0" applyBorderFormats="0" applyFontFormats="0" applyPatternFormats="0" applyAlignmentFormats="0" applyWidthHeightFormats="1" dataCaption="Values" updatedVersion="8" minRefreshableVersion="3" itemPrintTitles="1" mergeItem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 v="13"/>
    </i>
    <i>
      <x v="15"/>
    </i>
    <i>
      <x v="2"/>
    </i>
    <i>
      <x v="22"/>
    </i>
    <i>
      <x v="6"/>
    </i>
    <i>
      <x v="21"/>
    </i>
    <i>
      <x v="7"/>
    </i>
    <i>
      <x v="12"/>
    </i>
    <i>
      <x v="3"/>
    </i>
    <i>
      <x v="20"/>
    </i>
    <i>
      <x/>
    </i>
    <i>
      <x v="19"/>
    </i>
    <i>
      <x v="11"/>
    </i>
    <i>
      <x v="4"/>
    </i>
    <i>
      <x v="5"/>
    </i>
    <i>
      <x v="8"/>
    </i>
    <i>
      <x v="18"/>
    </i>
    <i>
      <x v="17"/>
    </i>
    <i>
      <x v="16"/>
    </i>
    <i>
      <x v="10"/>
    </i>
    <i>
      <x v="14"/>
    </i>
    <i>
      <x v="9"/>
    </i>
    <i>
      <x v="1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8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E06FF9-10F1-48BC-9201-5913A5F8424F}" name="PivotTable3" cacheId="0" applyNumberFormats="0" applyBorderFormats="0" applyFontFormats="0" applyPatternFormats="0" applyAlignmentFormats="0" applyWidthHeightFormats="1" dataCaption="Values" updatedVersion="8" minRefreshableVersion="3" itemPrintTitles="1" mergeItem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Years"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8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T1007"/>
  <sheetViews>
    <sheetView tabSelected="1" workbookViewId="0">
      <selection activeCell="C13" sqref="C1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bestFit="1" customWidth="1"/>
    <col min="8" max="8" width="14.875" customWidth="1"/>
    <col min="9" max="9" width="18.125" customWidth="1"/>
    <col min="12" max="13" width="11.125" bestFit="1" customWidth="1"/>
    <col min="14" max="14" width="22.375" bestFit="1" customWidth="1"/>
    <col min="15" max="15" width="21" bestFit="1" customWidth="1"/>
    <col min="18" max="18" width="28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((($L2/60)/60)/24)+DATE(1970,1,1)</f>
        <v>42336.25</v>
      </c>
      <c r="O2" s="11">
        <f>((($M2/60)/60)/24)+DATE(1970,1,1)</f>
        <v>42353.25</v>
      </c>
      <c r="P2" t="b">
        <v>0</v>
      </c>
      <c r="Q2" t="b">
        <v>0</v>
      </c>
      <c r="R2" t="s">
        <v>17</v>
      </c>
      <c r="S2" t="str">
        <f>_xlfn.TEXTBEFORE($R2,"/")</f>
        <v>food</v>
      </c>
      <c r="T2" t="str">
        <f>_xlfn.TEXTAFTER($R2,"/")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5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2">((($L3/60)/60)/24)+DATE(1970,1,1)</f>
        <v>41870.208333333336</v>
      </c>
      <c r="O3" s="11">
        <f t="shared" ref="O3:O66" si="3">((($M3/60)/60)/24)+DATE(1970,1,1)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_xlfn.TEXTBEFORE($R3,"/")</f>
        <v>music</v>
      </c>
      <c r="T3" t="str">
        <f t="shared" ref="T3:T66" si="5">_xlfn.TEXTAFTER($R3,"/")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2"/>
        <v>41595.25</v>
      </c>
      <c r="O4" s="11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1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1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1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1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1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1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1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1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1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1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1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1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1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1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1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1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1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1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1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1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1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1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1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1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1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1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1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1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1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1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1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1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1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1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1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1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1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1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1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1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1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1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1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1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1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1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1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1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1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1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1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1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1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1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1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1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1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1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1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1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1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1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</f>
        <v>2.3614754098360655</v>
      </c>
      <c r="G67" t="s">
        <v>20</v>
      </c>
      <c r="H67">
        <v>236</v>
      </c>
      <c r="I67" s="5">
        <f t="shared" ref="I67:I130" si="7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8">((($L67/60)/60)/24)+DATE(1970,1,1)</f>
        <v>40570.25</v>
      </c>
      <c r="O67" s="11">
        <f t="shared" ref="O67:O130" si="9">((($M67/60)/60)/24)+DATE(1970,1,1)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_xlfn.TEXTBEFORE($R67,"/")</f>
        <v>theater</v>
      </c>
      <c r="T67" t="str">
        <f t="shared" ref="T67:T130" si="11">_xlfn.TEXTAFTER($R67,"/")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0.45068965517241377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8"/>
        <v>42102.208333333328</v>
      </c>
      <c r="O68" s="11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1.6238567493112948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8"/>
        <v>40203.25</v>
      </c>
      <c r="O69" s="11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2.5452631578947367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8"/>
        <v>42943.208333333328</v>
      </c>
      <c r="O70" s="11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0.24063291139240506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8"/>
        <v>40531.25</v>
      </c>
      <c r="O71" s="11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1.2374140625000001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8"/>
        <v>40484.208333333336</v>
      </c>
      <c r="O72" s="11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1.0806666666666667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8"/>
        <v>43799.25</v>
      </c>
      <c r="O73" s="11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6.7033333333333331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8"/>
        <v>42186.208333333328</v>
      </c>
      <c r="O74" s="11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6.609285714285714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8"/>
        <v>42701.25</v>
      </c>
      <c r="O75" s="11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1.2246153846153847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8"/>
        <v>42456.208333333328</v>
      </c>
      <c r="O76" s="11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1.5057731958762886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8"/>
        <v>43296.208333333328</v>
      </c>
      <c r="O77" s="11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0.78106590724165992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8"/>
        <v>42027.25</v>
      </c>
      <c r="O78" s="11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0.46947368421052632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8"/>
        <v>40448.208333333336</v>
      </c>
      <c r="O79" s="11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3.008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8"/>
        <v>43206.208333333328</v>
      </c>
      <c r="O80" s="11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0.6959861591695502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8"/>
        <v>43267.208333333328</v>
      </c>
      <c r="O81" s="11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6.374545454545455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8"/>
        <v>42976.208333333328</v>
      </c>
      <c r="O82" s="11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2.253392857142857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8"/>
        <v>43062.25</v>
      </c>
      <c r="O83" s="11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14.973000000000001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8"/>
        <v>43482.25</v>
      </c>
      <c r="O84" s="11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0.37590225563909774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8"/>
        <v>42579.208333333328</v>
      </c>
      <c r="O85" s="11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1.3236942675159236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8"/>
        <v>41118.208333333336</v>
      </c>
      <c r="O86" s="11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1.3122448979591836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8"/>
        <v>40797.208333333336</v>
      </c>
      <c r="O87" s="11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1.6763513513513513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8"/>
        <v>42128.208333333328</v>
      </c>
      <c r="O88" s="11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0.6198488664987406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8"/>
        <v>40610.25</v>
      </c>
      <c r="O89" s="11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2.6074999999999999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8"/>
        <v>42110.208333333328</v>
      </c>
      <c r="O90" s="11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2.5258823529411765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8"/>
        <v>40283.208333333336</v>
      </c>
      <c r="O91" s="11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0.7861538461538462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8"/>
        <v>42425.25</v>
      </c>
      <c r="O92" s="11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0.48404406999351912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8"/>
        <v>42588.208333333328</v>
      </c>
      <c r="O93" s="11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2.5887500000000001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8"/>
        <v>40352.208333333336</v>
      </c>
      <c r="O94" s="11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0.60548713235294116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8"/>
        <v>41202.208333333336</v>
      </c>
      <c r="O95" s="11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3.036896551724138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8"/>
        <v>43562.208333333328</v>
      </c>
      <c r="O96" s="11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1.1299999999999999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8"/>
        <v>43752.208333333328</v>
      </c>
      <c r="O97" s="11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2.1737876614060259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8"/>
        <v>40612.25</v>
      </c>
      <c r="O98" s="11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9.2669230769230762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8"/>
        <v>42180.208333333328</v>
      </c>
      <c r="O99" s="11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0.33692229038854804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8"/>
        <v>42212.208333333328</v>
      </c>
      <c r="O100" s="11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1.9672368421052631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8"/>
        <v>41968.25</v>
      </c>
      <c r="O101" s="11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0.01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8"/>
        <v>40835.208333333336</v>
      </c>
      <c r="O102" s="11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10.214444444444444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8"/>
        <v>42056.25</v>
      </c>
      <c r="O103" s="11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2.8167567567567566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8"/>
        <v>43234.208333333328</v>
      </c>
      <c r="O104" s="11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0.24610000000000001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8"/>
        <v>40475.208333333336</v>
      </c>
      <c r="O105" s="11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1.4314010067114094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8"/>
        <v>42878.208333333328</v>
      </c>
      <c r="O106" s="11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1.4454411764705883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8"/>
        <v>41366.208333333336</v>
      </c>
      <c r="O107" s="11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3.5912820512820511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8"/>
        <v>43716.208333333328</v>
      </c>
      <c r="O108" s="11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1.8648571428571428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8"/>
        <v>43213.208333333328</v>
      </c>
      <c r="O109" s="11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5.9526666666666666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8"/>
        <v>41005.208333333336</v>
      </c>
      <c r="O110" s="11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0.5921153846153846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8"/>
        <v>41651.25</v>
      </c>
      <c r="O111" s="11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0.14962780898876404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8"/>
        <v>43354.208333333328</v>
      </c>
      <c r="O112" s="11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1.1995602605863191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8"/>
        <v>41174.208333333336</v>
      </c>
      <c r="O113" s="11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2.6882978723404256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8"/>
        <v>41875.208333333336</v>
      </c>
      <c r="O114" s="11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3.7687878787878786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8"/>
        <v>42990.208333333328</v>
      </c>
      <c r="O115" s="11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7.2715789473684209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8"/>
        <v>43564.208333333328</v>
      </c>
      <c r="O116" s="11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0.87211757648470301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8"/>
        <v>43056.25</v>
      </c>
      <c r="O117" s="11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0.88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8"/>
        <v>42265.208333333328</v>
      </c>
      <c r="O118" s="11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1.7393877551020409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8"/>
        <v>40808.208333333336</v>
      </c>
      <c r="O119" s="11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1.1761111111111111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8"/>
        <v>41665.25</v>
      </c>
      <c r="O120" s="11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2.1496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8"/>
        <v>41806.208333333336</v>
      </c>
      <c r="O121" s="11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1.4949667110519307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8"/>
        <v>42111.208333333328</v>
      </c>
      <c r="O122" s="11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2.1933995584988963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8"/>
        <v>41917.208333333336</v>
      </c>
      <c r="O123" s="11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0.64367690058479532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8"/>
        <v>41970.25</v>
      </c>
      <c r="O124" s="11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0.18622397298818233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8"/>
        <v>42332.25</v>
      </c>
      <c r="O125" s="11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3.6776923076923076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8"/>
        <v>43598.208333333328</v>
      </c>
      <c r="O126" s="11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1.5990566037735849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8"/>
        <v>43362.208333333328</v>
      </c>
      <c r="O127" s="11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0.38633185349611543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8"/>
        <v>42596.208333333328</v>
      </c>
      <c r="O128" s="11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0.51421511627906979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8"/>
        <v>40310.208333333336</v>
      </c>
      <c r="O129" s="11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0.60334277620396604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8"/>
        <v>40417.208333333336</v>
      </c>
      <c r="O130" s="11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</f>
        <v>3.2026936026936029E-2</v>
      </c>
      <c r="G131" t="s">
        <v>74</v>
      </c>
      <c r="H131">
        <v>55</v>
      </c>
      <c r="I131" s="5">
        <f t="shared" ref="I131:I194" si="13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4">((($L131/60)/60)/24)+DATE(1970,1,1)</f>
        <v>42038.25</v>
      </c>
      <c r="O131" s="11">
        <f t="shared" ref="O131:O194" si="15">((($M131/60)/60)/24)+DATE(1970,1,1)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_xlfn.TEXTBEFORE($R131,"/")</f>
        <v>food</v>
      </c>
      <c r="T131" t="str">
        <f t="shared" ref="T131:T194" si="17">_xlfn.TEXTAFTER($R131,"/")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1.5546875</v>
      </c>
      <c r="G132" t="s">
        <v>20</v>
      </c>
      <c r="H132">
        <v>533</v>
      </c>
      <c r="I132" s="5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4"/>
        <v>40842.208333333336</v>
      </c>
      <c r="O132" s="11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1.0085974499089254</v>
      </c>
      <c r="G133" t="s">
        <v>20</v>
      </c>
      <c r="H133">
        <v>2443</v>
      </c>
      <c r="I133" s="5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4"/>
        <v>41607.25</v>
      </c>
      <c r="O133" s="11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1.1618181818181819</v>
      </c>
      <c r="G134" t="s">
        <v>20</v>
      </c>
      <c r="H134">
        <v>89</v>
      </c>
      <c r="I134" s="5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4"/>
        <v>43112.25</v>
      </c>
      <c r="O134" s="11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3.1077777777777778</v>
      </c>
      <c r="G135" t="s">
        <v>20</v>
      </c>
      <c r="H135">
        <v>159</v>
      </c>
      <c r="I135" s="5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4"/>
        <v>40767.208333333336</v>
      </c>
      <c r="O135" s="11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0.89736683417085428</v>
      </c>
      <c r="G136" t="s">
        <v>14</v>
      </c>
      <c r="H136">
        <v>940</v>
      </c>
      <c r="I136" s="5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4"/>
        <v>40713.208333333336</v>
      </c>
      <c r="O136" s="11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0.71272727272727276</v>
      </c>
      <c r="G137" t="s">
        <v>14</v>
      </c>
      <c r="H137">
        <v>117</v>
      </c>
      <c r="I137" s="5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4"/>
        <v>41340.25</v>
      </c>
      <c r="O137" s="11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3.2862318840579711E-2</v>
      </c>
      <c r="G138" t="s">
        <v>74</v>
      </c>
      <c r="H138">
        <v>58</v>
      </c>
      <c r="I138" s="5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4"/>
        <v>41797.208333333336</v>
      </c>
      <c r="O138" s="11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2.617777777777778</v>
      </c>
      <c r="G139" t="s">
        <v>20</v>
      </c>
      <c r="H139">
        <v>50</v>
      </c>
      <c r="I139" s="5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4"/>
        <v>40457.208333333336</v>
      </c>
      <c r="O139" s="11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0.96</v>
      </c>
      <c r="G140" t="s">
        <v>14</v>
      </c>
      <c r="H140">
        <v>115</v>
      </c>
      <c r="I140" s="5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4"/>
        <v>41180.208333333336</v>
      </c>
      <c r="O140" s="11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0.20896851248642778</v>
      </c>
      <c r="G141" t="s">
        <v>14</v>
      </c>
      <c r="H141">
        <v>326</v>
      </c>
      <c r="I141" s="5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4"/>
        <v>42115.208333333328</v>
      </c>
      <c r="O141" s="11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2.2316363636363636</v>
      </c>
      <c r="G142" t="s">
        <v>20</v>
      </c>
      <c r="H142">
        <v>186</v>
      </c>
      <c r="I142" s="5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4"/>
        <v>43156.25</v>
      </c>
      <c r="O142" s="11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1.0159097978227061</v>
      </c>
      <c r="G143" t="s">
        <v>20</v>
      </c>
      <c r="H143">
        <v>1071</v>
      </c>
      <c r="I143" s="5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4"/>
        <v>42167.208333333328</v>
      </c>
      <c r="O143" s="11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2.3003999999999998</v>
      </c>
      <c r="G144" t="s">
        <v>20</v>
      </c>
      <c r="H144">
        <v>117</v>
      </c>
      <c r="I144" s="5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4"/>
        <v>41005.208333333336</v>
      </c>
      <c r="O144" s="11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1.355925925925926</v>
      </c>
      <c r="G145" t="s">
        <v>20</v>
      </c>
      <c r="H145">
        <v>70</v>
      </c>
      <c r="I145" s="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4"/>
        <v>40357.208333333336</v>
      </c>
      <c r="O145" s="11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1.2909999999999999</v>
      </c>
      <c r="G146" t="s">
        <v>20</v>
      </c>
      <c r="H146">
        <v>135</v>
      </c>
      <c r="I146" s="5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4"/>
        <v>43633.208333333328</v>
      </c>
      <c r="O146" s="11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2.3651200000000001</v>
      </c>
      <c r="G147" t="s">
        <v>20</v>
      </c>
      <c r="H147">
        <v>768</v>
      </c>
      <c r="I147" s="5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4"/>
        <v>41889.208333333336</v>
      </c>
      <c r="O147" s="11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0.17249999999999999</v>
      </c>
      <c r="G148" t="s">
        <v>74</v>
      </c>
      <c r="H148">
        <v>51</v>
      </c>
      <c r="I148" s="5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4"/>
        <v>40855.25</v>
      </c>
      <c r="O148" s="11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1.1249397590361445</v>
      </c>
      <c r="G149" t="s">
        <v>20</v>
      </c>
      <c r="H149">
        <v>199</v>
      </c>
      <c r="I149" s="5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4"/>
        <v>42534.208333333328</v>
      </c>
      <c r="O149" s="11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1.2102150537634409</v>
      </c>
      <c r="G150" t="s">
        <v>20</v>
      </c>
      <c r="H150">
        <v>107</v>
      </c>
      <c r="I150" s="5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4"/>
        <v>42941.208333333328</v>
      </c>
      <c r="O150" s="11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2.1987096774193549</v>
      </c>
      <c r="G151" t="s">
        <v>20</v>
      </c>
      <c r="H151">
        <v>195</v>
      </c>
      <c r="I151" s="5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4"/>
        <v>41275.25</v>
      </c>
      <c r="O151" s="11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0.01</v>
      </c>
      <c r="G152" t="s">
        <v>14</v>
      </c>
      <c r="H152">
        <v>1</v>
      </c>
      <c r="I152" s="5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4"/>
        <v>43450.25</v>
      </c>
      <c r="O152" s="11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0.64166909620991253</v>
      </c>
      <c r="G153" t="s">
        <v>14</v>
      </c>
      <c r="H153">
        <v>1467</v>
      </c>
      <c r="I153" s="5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4"/>
        <v>41799.208333333336</v>
      </c>
      <c r="O153" s="11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4.2306746987951804</v>
      </c>
      <c r="G154" t="s">
        <v>20</v>
      </c>
      <c r="H154">
        <v>3376</v>
      </c>
      <c r="I154" s="5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4"/>
        <v>42783.25</v>
      </c>
      <c r="O154" s="11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0.92984160506863778</v>
      </c>
      <c r="G155" t="s">
        <v>14</v>
      </c>
      <c r="H155">
        <v>5681</v>
      </c>
      <c r="I155" s="5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4"/>
        <v>41201.208333333336</v>
      </c>
      <c r="O155" s="11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0.58756567425569173</v>
      </c>
      <c r="G156" t="s">
        <v>14</v>
      </c>
      <c r="H156">
        <v>1059</v>
      </c>
      <c r="I156" s="5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4"/>
        <v>42502.208333333328</v>
      </c>
      <c r="O156" s="11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0.65022222222222226</v>
      </c>
      <c r="G157" t="s">
        <v>14</v>
      </c>
      <c r="H157">
        <v>1194</v>
      </c>
      <c r="I157" s="5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4"/>
        <v>40262.208333333336</v>
      </c>
      <c r="O157" s="11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0.73939560439560437</v>
      </c>
      <c r="G158" t="s">
        <v>74</v>
      </c>
      <c r="H158">
        <v>379</v>
      </c>
      <c r="I158" s="5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4"/>
        <v>43743.208333333328</v>
      </c>
      <c r="O158" s="11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0.52666666666666662</v>
      </c>
      <c r="G159" t="s">
        <v>14</v>
      </c>
      <c r="H159">
        <v>30</v>
      </c>
      <c r="I159" s="5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4"/>
        <v>41638.25</v>
      </c>
      <c r="O159" s="11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2.2095238095238097</v>
      </c>
      <c r="G160" t="s">
        <v>20</v>
      </c>
      <c r="H160">
        <v>41</v>
      </c>
      <c r="I160" s="5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4"/>
        <v>42346.25</v>
      </c>
      <c r="O160" s="11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1.0001150627615063</v>
      </c>
      <c r="G161" t="s">
        <v>20</v>
      </c>
      <c r="H161">
        <v>1821</v>
      </c>
      <c r="I161" s="5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4"/>
        <v>43551.208333333328</v>
      </c>
      <c r="O161" s="11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1.6231249999999999</v>
      </c>
      <c r="G162" t="s">
        <v>20</v>
      </c>
      <c r="H162">
        <v>164</v>
      </c>
      <c r="I162" s="5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4"/>
        <v>43582.208333333328</v>
      </c>
      <c r="O162" s="11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0.78181818181818186</v>
      </c>
      <c r="G163" t="s">
        <v>14</v>
      </c>
      <c r="H163">
        <v>75</v>
      </c>
      <c r="I163" s="5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4"/>
        <v>42270.208333333328</v>
      </c>
      <c r="O163" s="11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1.4973770491803278</v>
      </c>
      <c r="G164" t="s">
        <v>20</v>
      </c>
      <c r="H164">
        <v>157</v>
      </c>
      <c r="I164" s="5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4"/>
        <v>43442.25</v>
      </c>
      <c r="O164" s="11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2.5325714285714285</v>
      </c>
      <c r="G165" t="s">
        <v>20</v>
      </c>
      <c r="H165">
        <v>246</v>
      </c>
      <c r="I165" s="5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4"/>
        <v>43028.208333333328</v>
      </c>
      <c r="O165" s="11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1.0016943521594683</v>
      </c>
      <c r="G166" t="s">
        <v>20</v>
      </c>
      <c r="H166">
        <v>1396</v>
      </c>
      <c r="I166" s="5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4"/>
        <v>43016.208333333328</v>
      </c>
      <c r="O166" s="11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1.2199004424778761</v>
      </c>
      <c r="G167" t="s">
        <v>20</v>
      </c>
      <c r="H167">
        <v>2506</v>
      </c>
      <c r="I167" s="5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4"/>
        <v>42948.208333333328</v>
      </c>
      <c r="O167" s="11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1.3713265306122449</v>
      </c>
      <c r="G168" t="s">
        <v>20</v>
      </c>
      <c r="H168">
        <v>244</v>
      </c>
      <c r="I168" s="5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4"/>
        <v>40534.25</v>
      </c>
      <c r="O168" s="11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4.155384615384615</v>
      </c>
      <c r="G169" t="s">
        <v>20</v>
      </c>
      <c r="H169">
        <v>146</v>
      </c>
      <c r="I169" s="5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4"/>
        <v>41435.208333333336</v>
      </c>
      <c r="O169" s="11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0.3130913348946136</v>
      </c>
      <c r="G170" t="s">
        <v>14</v>
      </c>
      <c r="H170">
        <v>955</v>
      </c>
      <c r="I170" s="5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4"/>
        <v>43518.25</v>
      </c>
      <c r="O170" s="11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4.240815450643777</v>
      </c>
      <c r="G171" t="s">
        <v>20</v>
      </c>
      <c r="H171">
        <v>1267</v>
      </c>
      <c r="I171" s="5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4"/>
        <v>41077.208333333336</v>
      </c>
      <c r="O171" s="11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2.9388623072833599E-2</v>
      </c>
      <c r="G172" t="s">
        <v>14</v>
      </c>
      <c r="H172">
        <v>67</v>
      </c>
      <c r="I172" s="5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4"/>
        <v>42950.208333333328</v>
      </c>
      <c r="O172" s="11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0.1063265306122449</v>
      </c>
      <c r="G173" t="s">
        <v>14</v>
      </c>
      <c r="H173">
        <v>5</v>
      </c>
      <c r="I173" s="5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4"/>
        <v>41718.208333333336</v>
      </c>
      <c r="O173" s="11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0.82874999999999999</v>
      </c>
      <c r="G174" t="s">
        <v>14</v>
      </c>
      <c r="H174">
        <v>26</v>
      </c>
      <c r="I174" s="5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4"/>
        <v>41839.208333333336</v>
      </c>
      <c r="O174" s="11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1.6301447776628748</v>
      </c>
      <c r="G175" t="s">
        <v>20</v>
      </c>
      <c r="H175">
        <v>1561</v>
      </c>
      <c r="I175" s="5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4"/>
        <v>41412.208333333336</v>
      </c>
      <c r="O175" s="11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8.9466666666666672</v>
      </c>
      <c r="G176" t="s">
        <v>20</v>
      </c>
      <c r="H176">
        <v>48</v>
      </c>
      <c r="I176" s="5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4"/>
        <v>42282.208333333328</v>
      </c>
      <c r="O176" s="11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0.26191501103752757</v>
      </c>
      <c r="G177" t="s">
        <v>14</v>
      </c>
      <c r="H177">
        <v>1130</v>
      </c>
      <c r="I177" s="5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4"/>
        <v>42613.208333333328</v>
      </c>
      <c r="O177" s="11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0.74834782608695649</v>
      </c>
      <c r="G178" t="s">
        <v>14</v>
      </c>
      <c r="H178">
        <v>782</v>
      </c>
      <c r="I178" s="5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4"/>
        <v>42616.208333333328</v>
      </c>
      <c r="O178" s="11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4.1647680412371137</v>
      </c>
      <c r="G179" t="s">
        <v>20</v>
      </c>
      <c r="H179">
        <v>2739</v>
      </c>
      <c r="I179" s="5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4"/>
        <v>40497.25</v>
      </c>
      <c r="O179" s="11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0.96208333333333329</v>
      </c>
      <c r="G180" t="s">
        <v>14</v>
      </c>
      <c r="H180">
        <v>210</v>
      </c>
      <c r="I180" s="5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4"/>
        <v>42999.208333333328</v>
      </c>
      <c r="O180" s="11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3.5771910112359548</v>
      </c>
      <c r="G181" t="s">
        <v>20</v>
      </c>
      <c r="H181">
        <v>3537</v>
      </c>
      <c r="I181" s="5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4"/>
        <v>41350.208333333336</v>
      </c>
      <c r="O181" s="11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3.0845714285714285</v>
      </c>
      <c r="G182" t="s">
        <v>20</v>
      </c>
      <c r="H182">
        <v>2107</v>
      </c>
      <c r="I182" s="5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4"/>
        <v>40259.208333333336</v>
      </c>
      <c r="O182" s="11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0.61802325581395345</v>
      </c>
      <c r="G183" t="s">
        <v>14</v>
      </c>
      <c r="H183">
        <v>136</v>
      </c>
      <c r="I183" s="5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4"/>
        <v>43012.208333333328</v>
      </c>
      <c r="O183" s="11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7.2232472324723247</v>
      </c>
      <c r="G184" t="s">
        <v>20</v>
      </c>
      <c r="H184">
        <v>3318</v>
      </c>
      <c r="I184" s="5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4"/>
        <v>43631.208333333328</v>
      </c>
      <c r="O184" s="11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0.69117647058823528</v>
      </c>
      <c r="G185" t="s">
        <v>14</v>
      </c>
      <c r="H185">
        <v>86</v>
      </c>
      <c r="I185" s="5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4"/>
        <v>40430.208333333336</v>
      </c>
      <c r="O185" s="11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2.9305555555555554</v>
      </c>
      <c r="G186" t="s">
        <v>20</v>
      </c>
      <c r="H186">
        <v>340</v>
      </c>
      <c r="I186" s="5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4"/>
        <v>43588.208333333328</v>
      </c>
      <c r="O186" s="11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0.71799999999999997</v>
      </c>
      <c r="G187" t="s">
        <v>14</v>
      </c>
      <c r="H187">
        <v>19</v>
      </c>
      <c r="I187" s="5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4"/>
        <v>43233.208333333328</v>
      </c>
      <c r="O187" s="11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0.31934684684684683</v>
      </c>
      <c r="G188" t="s">
        <v>14</v>
      </c>
      <c r="H188">
        <v>886</v>
      </c>
      <c r="I188" s="5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4"/>
        <v>41782.208333333336</v>
      </c>
      <c r="O188" s="11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2.2987375415282392</v>
      </c>
      <c r="G189" t="s">
        <v>20</v>
      </c>
      <c r="H189">
        <v>1442</v>
      </c>
      <c r="I189" s="5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4"/>
        <v>41328.25</v>
      </c>
      <c r="O189" s="11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0.3201219512195122</v>
      </c>
      <c r="G190" t="s">
        <v>14</v>
      </c>
      <c r="H190">
        <v>35</v>
      </c>
      <c r="I190" s="5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4"/>
        <v>41975.25</v>
      </c>
      <c r="O190" s="11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0.23525352848928385</v>
      </c>
      <c r="G191" t="s">
        <v>74</v>
      </c>
      <c r="H191">
        <v>441</v>
      </c>
      <c r="I191" s="5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4"/>
        <v>42433.25</v>
      </c>
      <c r="O191" s="11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0.68594594594594593</v>
      </c>
      <c r="G192" t="s">
        <v>14</v>
      </c>
      <c r="H192">
        <v>24</v>
      </c>
      <c r="I192" s="5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4"/>
        <v>41429.208333333336</v>
      </c>
      <c r="O192" s="11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0.37952380952380954</v>
      </c>
      <c r="G193" t="s">
        <v>14</v>
      </c>
      <c r="H193">
        <v>86</v>
      </c>
      <c r="I193" s="5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4"/>
        <v>43536.208333333328</v>
      </c>
      <c r="O193" s="11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0.19992957746478873</v>
      </c>
      <c r="G194" t="s">
        <v>14</v>
      </c>
      <c r="H194">
        <v>243</v>
      </c>
      <c r="I194" s="5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4"/>
        <v>41817.208333333336</v>
      </c>
      <c r="O194" s="11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</f>
        <v>0.45636363636363636</v>
      </c>
      <c r="G195" t="s">
        <v>14</v>
      </c>
      <c r="H195">
        <v>65</v>
      </c>
      <c r="I195" s="5">
        <f t="shared" ref="I195:I258" si="19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20">((($L195/60)/60)/24)+DATE(1970,1,1)</f>
        <v>43198.208333333328</v>
      </c>
      <c r="O195" s="11">
        <f t="shared" ref="O195:O258" si="21">((($M195/60)/60)/24)+DATE(1970,1,1)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_xlfn.TEXTBEFORE($R195,"/")</f>
        <v>music</v>
      </c>
      <c r="T195" t="str">
        <f t="shared" ref="T195:T258" si="23">_xlfn.TEXTAFTER($R195,"/")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1.227605633802817</v>
      </c>
      <c r="G196" t="s">
        <v>20</v>
      </c>
      <c r="H196">
        <v>126</v>
      </c>
      <c r="I196" s="5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20"/>
        <v>42261.208333333328</v>
      </c>
      <c r="O196" s="11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3.61753164556962</v>
      </c>
      <c r="G197" t="s">
        <v>20</v>
      </c>
      <c r="H197">
        <v>524</v>
      </c>
      <c r="I197" s="5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20"/>
        <v>43310.208333333328</v>
      </c>
      <c r="O197" s="11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0.63146341463414635</v>
      </c>
      <c r="G198" t="s">
        <v>14</v>
      </c>
      <c r="H198">
        <v>100</v>
      </c>
      <c r="I198" s="5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20"/>
        <v>42616.208333333328</v>
      </c>
      <c r="O198" s="11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2.9820475319926874</v>
      </c>
      <c r="G199" t="s">
        <v>20</v>
      </c>
      <c r="H199">
        <v>1989</v>
      </c>
      <c r="I199" s="5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20"/>
        <v>42909.208333333328</v>
      </c>
      <c r="O199" s="11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9.5585443037974685E-2</v>
      </c>
      <c r="G200" t="s">
        <v>14</v>
      </c>
      <c r="H200">
        <v>168</v>
      </c>
      <c r="I200" s="5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20"/>
        <v>40396.208333333336</v>
      </c>
      <c r="O200" s="11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0.5377777777777778</v>
      </c>
      <c r="G201" t="s">
        <v>14</v>
      </c>
      <c r="H201">
        <v>13</v>
      </c>
      <c r="I201" s="5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20"/>
        <v>42192.208333333328</v>
      </c>
      <c r="O201" s="11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0.02</v>
      </c>
      <c r="G202" t="s">
        <v>14</v>
      </c>
      <c r="H202">
        <v>1</v>
      </c>
      <c r="I202" s="5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20"/>
        <v>40262.208333333336</v>
      </c>
      <c r="O202" s="11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6.8119047619047617</v>
      </c>
      <c r="G203" t="s">
        <v>20</v>
      </c>
      <c r="H203">
        <v>157</v>
      </c>
      <c r="I203" s="5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20"/>
        <v>41845.208333333336</v>
      </c>
      <c r="O203" s="11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0.78831325301204824</v>
      </c>
      <c r="G204" t="s">
        <v>74</v>
      </c>
      <c r="H204">
        <v>82</v>
      </c>
      <c r="I204" s="5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20"/>
        <v>40818.208333333336</v>
      </c>
      <c r="O204" s="11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1.3440792216817234</v>
      </c>
      <c r="G205" t="s">
        <v>20</v>
      </c>
      <c r="H205">
        <v>4498</v>
      </c>
      <c r="I205" s="5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20"/>
        <v>42752.25</v>
      </c>
      <c r="O205" s="11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3.372E-2</v>
      </c>
      <c r="G206" t="s">
        <v>14</v>
      </c>
      <c r="H206">
        <v>40</v>
      </c>
      <c r="I206" s="5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20"/>
        <v>40636.208333333336</v>
      </c>
      <c r="O206" s="11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4.3184615384615386</v>
      </c>
      <c r="G207" t="s">
        <v>20</v>
      </c>
      <c r="H207">
        <v>80</v>
      </c>
      <c r="I207" s="5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20"/>
        <v>43390.208333333328</v>
      </c>
      <c r="O207" s="11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0.38844444444444443</v>
      </c>
      <c r="G208" t="s">
        <v>74</v>
      </c>
      <c r="H208">
        <v>57</v>
      </c>
      <c r="I208" s="5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20"/>
        <v>40236.25</v>
      </c>
      <c r="O208" s="11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4.2569999999999997</v>
      </c>
      <c r="G209" t="s">
        <v>20</v>
      </c>
      <c r="H209">
        <v>43</v>
      </c>
      <c r="I209" s="5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20"/>
        <v>43340.208333333328</v>
      </c>
      <c r="O209" s="11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1.0112239715591671</v>
      </c>
      <c r="G210" t="s">
        <v>20</v>
      </c>
      <c r="H210">
        <v>2053</v>
      </c>
      <c r="I210" s="5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20"/>
        <v>43048.25</v>
      </c>
      <c r="O210" s="11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0.21188688946015424</v>
      </c>
      <c r="G211" t="s">
        <v>47</v>
      </c>
      <c r="H211">
        <v>808</v>
      </c>
      <c r="I211" s="5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20"/>
        <v>42496.208333333328</v>
      </c>
      <c r="O211" s="11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0.67425531914893622</v>
      </c>
      <c r="G212" t="s">
        <v>14</v>
      </c>
      <c r="H212">
        <v>226</v>
      </c>
      <c r="I212" s="5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20"/>
        <v>42797.25</v>
      </c>
      <c r="O212" s="11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0.9492337164750958</v>
      </c>
      <c r="G213" t="s">
        <v>14</v>
      </c>
      <c r="H213">
        <v>1625</v>
      </c>
      <c r="I213" s="5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20"/>
        <v>41513.208333333336</v>
      </c>
      <c r="O213" s="11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1.5185185185185186</v>
      </c>
      <c r="G214" t="s">
        <v>20</v>
      </c>
      <c r="H214">
        <v>168</v>
      </c>
      <c r="I214" s="5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20"/>
        <v>43814.25</v>
      </c>
      <c r="O214" s="11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1.9516382252559727</v>
      </c>
      <c r="G215" t="s">
        <v>20</v>
      </c>
      <c r="H215">
        <v>4289</v>
      </c>
      <c r="I215" s="5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20"/>
        <v>40488.208333333336</v>
      </c>
      <c r="O215" s="11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10.231428571428571</v>
      </c>
      <c r="G216" t="s">
        <v>20</v>
      </c>
      <c r="H216">
        <v>165</v>
      </c>
      <c r="I216" s="5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20"/>
        <v>40409.208333333336</v>
      </c>
      <c r="O216" s="11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3.8418367346938778E-2</v>
      </c>
      <c r="G217" t="s">
        <v>14</v>
      </c>
      <c r="H217">
        <v>143</v>
      </c>
      <c r="I217" s="5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20"/>
        <v>43509.25</v>
      </c>
      <c r="O217" s="11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1.5507066557107643</v>
      </c>
      <c r="G218" t="s">
        <v>20</v>
      </c>
      <c r="H218">
        <v>1815</v>
      </c>
      <c r="I218" s="5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20"/>
        <v>40869.25</v>
      </c>
      <c r="O218" s="11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0.44753477588871715</v>
      </c>
      <c r="G219" t="s">
        <v>14</v>
      </c>
      <c r="H219">
        <v>934</v>
      </c>
      <c r="I219" s="5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20"/>
        <v>43583.208333333328</v>
      </c>
      <c r="O219" s="11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2.1594736842105262</v>
      </c>
      <c r="G220" t="s">
        <v>20</v>
      </c>
      <c r="H220">
        <v>397</v>
      </c>
      <c r="I220" s="5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20"/>
        <v>40858.25</v>
      </c>
      <c r="O220" s="11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3.3212709832134291</v>
      </c>
      <c r="G221" t="s">
        <v>20</v>
      </c>
      <c r="H221">
        <v>1539</v>
      </c>
      <c r="I221" s="5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20"/>
        <v>41137.208333333336</v>
      </c>
      <c r="O221" s="11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8.4430379746835441E-2</v>
      </c>
      <c r="G222" t="s">
        <v>14</v>
      </c>
      <c r="H222">
        <v>17</v>
      </c>
      <c r="I222" s="5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20"/>
        <v>40725.208333333336</v>
      </c>
      <c r="O222" s="11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0.9862551440329218</v>
      </c>
      <c r="G223" t="s">
        <v>14</v>
      </c>
      <c r="H223">
        <v>2179</v>
      </c>
      <c r="I223" s="5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20"/>
        <v>41081.208333333336</v>
      </c>
      <c r="O223" s="11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1.3797916666666667</v>
      </c>
      <c r="G224" t="s">
        <v>20</v>
      </c>
      <c r="H224">
        <v>138</v>
      </c>
      <c r="I224" s="5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20"/>
        <v>41914.208333333336</v>
      </c>
      <c r="O224" s="11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0.93810996563573879</v>
      </c>
      <c r="G225" t="s">
        <v>14</v>
      </c>
      <c r="H225">
        <v>931</v>
      </c>
      <c r="I225" s="5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20"/>
        <v>42445.208333333328</v>
      </c>
      <c r="O225" s="11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4.0363930885529156</v>
      </c>
      <c r="G226" t="s">
        <v>20</v>
      </c>
      <c r="H226">
        <v>3594</v>
      </c>
      <c r="I226" s="5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20"/>
        <v>41906.208333333336</v>
      </c>
      <c r="O226" s="11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2.6017404129793511</v>
      </c>
      <c r="G227" t="s">
        <v>20</v>
      </c>
      <c r="H227">
        <v>5880</v>
      </c>
      <c r="I227" s="5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20"/>
        <v>41762.208333333336</v>
      </c>
      <c r="O227" s="11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3.6663333333333332</v>
      </c>
      <c r="G228" t="s">
        <v>20</v>
      </c>
      <c r="H228">
        <v>112</v>
      </c>
      <c r="I228" s="5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20"/>
        <v>40276.208333333336</v>
      </c>
      <c r="O228" s="11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1.687208538587849</v>
      </c>
      <c r="G229" t="s">
        <v>20</v>
      </c>
      <c r="H229">
        <v>943</v>
      </c>
      <c r="I229" s="5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20"/>
        <v>42139.208333333328</v>
      </c>
      <c r="O229" s="11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1.1990717911530093</v>
      </c>
      <c r="G230" t="s">
        <v>20</v>
      </c>
      <c r="H230">
        <v>2468</v>
      </c>
      <c r="I230" s="5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20"/>
        <v>42613.208333333328</v>
      </c>
      <c r="O230" s="11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1.936892523364486</v>
      </c>
      <c r="G231" t="s">
        <v>20</v>
      </c>
      <c r="H231">
        <v>2551</v>
      </c>
      <c r="I231" s="5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20"/>
        <v>42887.208333333328</v>
      </c>
      <c r="O231" s="11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4.2016666666666671</v>
      </c>
      <c r="G232" t="s">
        <v>20</v>
      </c>
      <c r="H232">
        <v>101</v>
      </c>
      <c r="I232" s="5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20"/>
        <v>43805.25</v>
      </c>
      <c r="O232" s="11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0.76708333333333334</v>
      </c>
      <c r="G233" t="s">
        <v>74</v>
      </c>
      <c r="H233">
        <v>67</v>
      </c>
      <c r="I233" s="5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20"/>
        <v>41415.208333333336</v>
      </c>
      <c r="O233" s="11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1.7126470588235294</v>
      </c>
      <c r="G234" t="s">
        <v>20</v>
      </c>
      <c r="H234">
        <v>92</v>
      </c>
      <c r="I234" s="5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20"/>
        <v>42576.208333333328</v>
      </c>
      <c r="O234" s="11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1.5789473684210527</v>
      </c>
      <c r="G235" t="s">
        <v>20</v>
      </c>
      <c r="H235">
        <v>62</v>
      </c>
      <c r="I235" s="5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20"/>
        <v>40706.208333333336</v>
      </c>
      <c r="O235" s="11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1.0908</v>
      </c>
      <c r="G236" t="s">
        <v>20</v>
      </c>
      <c r="H236">
        <v>149</v>
      </c>
      <c r="I236" s="5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20"/>
        <v>42969.208333333328</v>
      </c>
      <c r="O236" s="11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0.41732558139534881</v>
      </c>
      <c r="G237" t="s">
        <v>14</v>
      </c>
      <c r="H237">
        <v>92</v>
      </c>
      <c r="I237" s="5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20"/>
        <v>42779.25</v>
      </c>
      <c r="O237" s="11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0.10944303797468355</v>
      </c>
      <c r="G238" t="s">
        <v>14</v>
      </c>
      <c r="H238">
        <v>57</v>
      </c>
      <c r="I238" s="5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20"/>
        <v>43641.208333333328</v>
      </c>
      <c r="O238" s="11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1.593763440860215</v>
      </c>
      <c r="G239" t="s">
        <v>20</v>
      </c>
      <c r="H239">
        <v>329</v>
      </c>
      <c r="I239" s="5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20"/>
        <v>41754.208333333336</v>
      </c>
      <c r="O239" s="11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4.2241666666666671</v>
      </c>
      <c r="G240" t="s">
        <v>20</v>
      </c>
      <c r="H240">
        <v>97</v>
      </c>
      <c r="I240" s="5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20"/>
        <v>43083.25</v>
      </c>
      <c r="O240" s="11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0.97718749999999999</v>
      </c>
      <c r="G241" t="s">
        <v>14</v>
      </c>
      <c r="H241">
        <v>41</v>
      </c>
      <c r="I241" s="5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20"/>
        <v>42245.208333333328</v>
      </c>
      <c r="O241" s="11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4.1878911564625847</v>
      </c>
      <c r="G242" t="s">
        <v>20</v>
      </c>
      <c r="H242">
        <v>1784</v>
      </c>
      <c r="I242" s="5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20"/>
        <v>40396.208333333336</v>
      </c>
      <c r="O242" s="11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1.0191632047477746</v>
      </c>
      <c r="G243" t="s">
        <v>20</v>
      </c>
      <c r="H243">
        <v>1684</v>
      </c>
      <c r="I243" s="5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20"/>
        <v>41742.208333333336</v>
      </c>
      <c r="O243" s="11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1.2772619047619047</v>
      </c>
      <c r="G244" t="s">
        <v>20</v>
      </c>
      <c r="H244">
        <v>250</v>
      </c>
      <c r="I244" s="5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20"/>
        <v>42865.208333333328</v>
      </c>
      <c r="O244" s="11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4.4521739130434783</v>
      </c>
      <c r="G245" t="s">
        <v>20</v>
      </c>
      <c r="H245">
        <v>238</v>
      </c>
      <c r="I245" s="5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20"/>
        <v>43163.25</v>
      </c>
      <c r="O245" s="11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5.6971428571428575</v>
      </c>
      <c r="G246" t="s">
        <v>20</v>
      </c>
      <c r="H246">
        <v>53</v>
      </c>
      <c r="I246" s="5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20"/>
        <v>41834.208333333336</v>
      </c>
      <c r="O246" s="11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5.0934482758620687</v>
      </c>
      <c r="G247" t="s">
        <v>20</v>
      </c>
      <c r="H247">
        <v>214</v>
      </c>
      <c r="I247" s="5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20"/>
        <v>41736.208333333336</v>
      </c>
      <c r="O247" s="11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3.2553333333333332</v>
      </c>
      <c r="G248" t="s">
        <v>20</v>
      </c>
      <c r="H248">
        <v>222</v>
      </c>
      <c r="I248" s="5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20"/>
        <v>41491.208333333336</v>
      </c>
      <c r="O248" s="11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9.3261616161616168</v>
      </c>
      <c r="G249" t="s">
        <v>20</v>
      </c>
      <c r="H249">
        <v>1884</v>
      </c>
      <c r="I249" s="5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20"/>
        <v>42726.25</v>
      </c>
      <c r="O249" s="11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2.1133870967741935</v>
      </c>
      <c r="G250" t="s">
        <v>20</v>
      </c>
      <c r="H250">
        <v>218</v>
      </c>
      <c r="I250" s="5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20"/>
        <v>42004.25</v>
      </c>
      <c r="O250" s="11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2.7332520325203253</v>
      </c>
      <c r="G251" t="s">
        <v>20</v>
      </c>
      <c r="H251">
        <v>6465</v>
      </c>
      <c r="I251" s="5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20"/>
        <v>42006.25</v>
      </c>
      <c r="O251" s="11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0.03</v>
      </c>
      <c r="G252" t="s">
        <v>14</v>
      </c>
      <c r="H252">
        <v>1</v>
      </c>
      <c r="I252" s="5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20"/>
        <v>40203.25</v>
      </c>
      <c r="O252" s="11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0.54084507042253516</v>
      </c>
      <c r="G253" t="s">
        <v>14</v>
      </c>
      <c r="H253">
        <v>101</v>
      </c>
      <c r="I253" s="5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20"/>
        <v>41252.25</v>
      </c>
      <c r="O253" s="11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6.2629999999999999</v>
      </c>
      <c r="G254" t="s">
        <v>20</v>
      </c>
      <c r="H254">
        <v>59</v>
      </c>
      <c r="I254" s="5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20"/>
        <v>41572.208333333336</v>
      </c>
      <c r="O254" s="11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0.8902139917695473</v>
      </c>
      <c r="G255" t="s">
        <v>14</v>
      </c>
      <c r="H255">
        <v>1335</v>
      </c>
      <c r="I255" s="5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20"/>
        <v>40641.208333333336</v>
      </c>
      <c r="O255" s="11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1.8489130434782608</v>
      </c>
      <c r="G256" t="s">
        <v>20</v>
      </c>
      <c r="H256">
        <v>88</v>
      </c>
      <c r="I256" s="5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20"/>
        <v>42787.25</v>
      </c>
      <c r="O256" s="11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1.2016770186335404</v>
      </c>
      <c r="G257" t="s">
        <v>20</v>
      </c>
      <c r="H257">
        <v>1697</v>
      </c>
      <c r="I257" s="5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20"/>
        <v>40590.25</v>
      </c>
      <c r="O257" s="11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0.23390243902439026</v>
      </c>
      <c r="G258" t="s">
        <v>14</v>
      </c>
      <c r="H258">
        <v>15</v>
      </c>
      <c r="I258" s="5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20"/>
        <v>42393.25</v>
      </c>
      <c r="O258" s="11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</f>
        <v>1.46</v>
      </c>
      <c r="G259" t="s">
        <v>20</v>
      </c>
      <c r="H259">
        <v>92</v>
      </c>
      <c r="I259" s="5">
        <f t="shared" ref="I259:I322" si="25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26">((($L259/60)/60)/24)+DATE(1970,1,1)</f>
        <v>41338.25</v>
      </c>
      <c r="O259" s="11">
        <f t="shared" ref="O259:O322" si="27">((($M259/60)/60)/24)+DATE(1970,1,1)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_xlfn.TEXTBEFORE($R259,"/")</f>
        <v>theater</v>
      </c>
      <c r="T259" t="str">
        <f t="shared" ref="T259:T322" si="29">_xlfn.TEXTAFTER($R259,"/")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2.6848000000000001</v>
      </c>
      <c r="G260" t="s">
        <v>20</v>
      </c>
      <c r="H260">
        <v>186</v>
      </c>
      <c r="I260" s="5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26"/>
        <v>42712.25</v>
      </c>
      <c r="O260" s="11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5.9749999999999996</v>
      </c>
      <c r="G261" t="s">
        <v>20</v>
      </c>
      <c r="H261">
        <v>138</v>
      </c>
      <c r="I261" s="5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26"/>
        <v>41251.25</v>
      </c>
      <c r="O261" s="11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1.5769841269841269</v>
      </c>
      <c r="G262" t="s">
        <v>20</v>
      </c>
      <c r="H262">
        <v>261</v>
      </c>
      <c r="I262" s="5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26"/>
        <v>41180.208333333336</v>
      </c>
      <c r="O262" s="11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0.31201660735468567</v>
      </c>
      <c r="G263" t="s">
        <v>14</v>
      </c>
      <c r="H263">
        <v>454</v>
      </c>
      <c r="I263" s="5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26"/>
        <v>40415.208333333336</v>
      </c>
      <c r="O263" s="11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3.1341176470588237</v>
      </c>
      <c r="G264" t="s">
        <v>20</v>
      </c>
      <c r="H264">
        <v>107</v>
      </c>
      <c r="I264" s="5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26"/>
        <v>40638.208333333336</v>
      </c>
      <c r="O264" s="11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3.7089655172413791</v>
      </c>
      <c r="G265" t="s">
        <v>20</v>
      </c>
      <c r="H265">
        <v>199</v>
      </c>
      <c r="I265" s="5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26"/>
        <v>40187.25</v>
      </c>
      <c r="O265" s="11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3.6266447368421053</v>
      </c>
      <c r="G266" t="s">
        <v>20</v>
      </c>
      <c r="H266">
        <v>5512</v>
      </c>
      <c r="I266" s="5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26"/>
        <v>41317.25</v>
      </c>
      <c r="O266" s="11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1.2308163265306122</v>
      </c>
      <c r="G267" t="s">
        <v>20</v>
      </c>
      <c r="H267">
        <v>86</v>
      </c>
      <c r="I267" s="5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26"/>
        <v>42372.25</v>
      </c>
      <c r="O267" s="11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0.76766756032171579</v>
      </c>
      <c r="G268" t="s">
        <v>14</v>
      </c>
      <c r="H268">
        <v>3182</v>
      </c>
      <c r="I268" s="5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26"/>
        <v>41950.25</v>
      </c>
      <c r="O268" s="11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2.3362012987012988</v>
      </c>
      <c r="G269" t="s">
        <v>20</v>
      </c>
      <c r="H269">
        <v>2768</v>
      </c>
      <c r="I269" s="5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26"/>
        <v>41206.208333333336</v>
      </c>
      <c r="O269" s="11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1.8053333333333332</v>
      </c>
      <c r="G270" t="s">
        <v>20</v>
      </c>
      <c r="H270">
        <v>48</v>
      </c>
      <c r="I270" s="5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26"/>
        <v>41186.208333333336</v>
      </c>
      <c r="O270" s="11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2.5262857142857142</v>
      </c>
      <c r="G271" t="s">
        <v>20</v>
      </c>
      <c r="H271">
        <v>87</v>
      </c>
      <c r="I271" s="5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26"/>
        <v>43496.25</v>
      </c>
      <c r="O271" s="11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0.27176538240368026</v>
      </c>
      <c r="G272" t="s">
        <v>74</v>
      </c>
      <c r="H272">
        <v>1890</v>
      </c>
      <c r="I272" s="5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26"/>
        <v>40514.25</v>
      </c>
      <c r="O272" s="11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1.2706571242680547E-2</v>
      </c>
      <c r="G273" t="s">
        <v>47</v>
      </c>
      <c r="H273">
        <v>61</v>
      </c>
      <c r="I273" s="5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26"/>
        <v>42345.25</v>
      </c>
      <c r="O273" s="11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3.0400978473581213</v>
      </c>
      <c r="G274" t="s">
        <v>20</v>
      </c>
      <c r="H274">
        <v>1894</v>
      </c>
      <c r="I274" s="5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26"/>
        <v>43656.208333333328</v>
      </c>
      <c r="O274" s="11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1.3723076923076922</v>
      </c>
      <c r="G275" t="s">
        <v>20</v>
      </c>
      <c r="H275">
        <v>282</v>
      </c>
      <c r="I275" s="5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26"/>
        <v>42995.208333333328</v>
      </c>
      <c r="O275" s="11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0.32208333333333333</v>
      </c>
      <c r="G276" t="s">
        <v>14</v>
      </c>
      <c r="H276">
        <v>15</v>
      </c>
      <c r="I276" s="5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26"/>
        <v>43045.25</v>
      </c>
      <c r="O276" s="11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2.4151282051282053</v>
      </c>
      <c r="G277" t="s">
        <v>20</v>
      </c>
      <c r="H277">
        <v>116</v>
      </c>
      <c r="I277" s="5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26"/>
        <v>43561.208333333328</v>
      </c>
      <c r="O277" s="11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0.96799999999999997</v>
      </c>
      <c r="G278" t="s">
        <v>14</v>
      </c>
      <c r="H278">
        <v>133</v>
      </c>
      <c r="I278" s="5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26"/>
        <v>41018.208333333336</v>
      </c>
      <c r="O278" s="11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10.664285714285715</v>
      </c>
      <c r="G279" t="s">
        <v>20</v>
      </c>
      <c r="H279">
        <v>83</v>
      </c>
      <c r="I279" s="5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26"/>
        <v>40378.208333333336</v>
      </c>
      <c r="O279" s="11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3.2588888888888889</v>
      </c>
      <c r="G280" t="s">
        <v>20</v>
      </c>
      <c r="H280">
        <v>91</v>
      </c>
      <c r="I280" s="5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26"/>
        <v>41239.25</v>
      </c>
      <c r="O280" s="11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1.7070000000000001</v>
      </c>
      <c r="G281" t="s">
        <v>20</v>
      </c>
      <c r="H281">
        <v>546</v>
      </c>
      <c r="I281" s="5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26"/>
        <v>43346.208333333328</v>
      </c>
      <c r="O281" s="11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5.8144</v>
      </c>
      <c r="G282" t="s">
        <v>20</v>
      </c>
      <c r="H282">
        <v>393</v>
      </c>
      <c r="I282" s="5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26"/>
        <v>43060.25</v>
      </c>
      <c r="O282" s="11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0.91520972644376897</v>
      </c>
      <c r="G283" t="s">
        <v>14</v>
      </c>
      <c r="H283">
        <v>2062</v>
      </c>
      <c r="I283" s="5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26"/>
        <v>40979.25</v>
      </c>
      <c r="O283" s="11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1.0804761904761904</v>
      </c>
      <c r="G284" t="s">
        <v>20</v>
      </c>
      <c r="H284">
        <v>133</v>
      </c>
      <c r="I284" s="5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26"/>
        <v>42701.25</v>
      </c>
      <c r="O284" s="11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0.18728395061728395</v>
      </c>
      <c r="G285" t="s">
        <v>14</v>
      </c>
      <c r="H285">
        <v>29</v>
      </c>
      <c r="I285" s="5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26"/>
        <v>42520.208333333328</v>
      </c>
      <c r="O285" s="11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0.83193877551020412</v>
      </c>
      <c r="G286" t="s">
        <v>14</v>
      </c>
      <c r="H286">
        <v>132</v>
      </c>
      <c r="I286" s="5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26"/>
        <v>41030.208333333336</v>
      </c>
      <c r="O286" s="11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7.0633333333333335</v>
      </c>
      <c r="G287" t="s">
        <v>20</v>
      </c>
      <c r="H287">
        <v>254</v>
      </c>
      <c r="I287" s="5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26"/>
        <v>42623.208333333328</v>
      </c>
      <c r="O287" s="11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0.17446030330062445</v>
      </c>
      <c r="G288" t="s">
        <v>74</v>
      </c>
      <c r="H288">
        <v>184</v>
      </c>
      <c r="I288" s="5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26"/>
        <v>42697.25</v>
      </c>
      <c r="O288" s="11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2.0973015873015872</v>
      </c>
      <c r="G289" t="s">
        <v>20</v>
      </c>
      <c r="H289">
        <v>176</v>
      </c>
      <c r="I289" s="5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26"/>
        <v>42122.208333333328</v>
      </c>
      <c r="O289" s="11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0.97785714285714287</v>
      </c>
      <c r="G290" t="s">
        <v>14</v>
      </c>
      <c r="H290">
        <v>137</v>
      </c>
      <c r="I290" s="5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26"/>
        <v>40982.208333333336</v>
      </c>
      <c r="O290" s="11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16.842500000000001</v>
      </c>
      <c r="G291" t="s">
        <v>20</v>
      </c>
      <c r="H291">
        <v>337</v>
      </c>
      <c r="I291" s="5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26"/>
        <v>42219.208333333328</v>
      </c>
      <c r="O291" s="11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0.54402135231316728</v>
      </c>
      <c r="G292" t="s">
        <v>14</v>
      </c>
      <c r="H292">
        <v>908</v>
      </c>
      <c r="I292" s="5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26"/>
        <v>41404.208333333336</v>
      </c>
      <c r="O292" s="11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4.5661111111111108</v>
      </c>
      <c r="G293" t="s">
        <v>20</v>
      </c>
      <c r="H293">
        <v>107</v>
      </c>
      <c r="I293" s="5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26"/>
        <v>40831.208333333336</v>
      </c>
      <c r="O293" s="11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9.8219178082191785E-2</v>
      </c>
      <c r="G294" t="s">
        <v>14</v>
      </c>
      <c r="H294">
        <v>10</v>
      </c>
      <c r="I294" s="5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26"/>
        <v>40984.208333333336</v>
      </c>
      <c r="O294" s="11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0.16384615384615384</v>
      </c>
      <c r="G295" t="s">
        <v>74</v>
      </c>
      <c r="H295">
        <v>32</v>
      </c>
      <c r="I295" s="5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26"/>
        <v>40456.208333333336</v>
      </c>
      <c r="O295" s="11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13.396666666666667</v>
      </c>
      <c r="G296" t="s">
        <v>20</v>
      </c>
      <c r="H296">
        <v>183</v>
      </c>
      <c r="I296" s="5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26"/>
        <v>43399.208333333328</v>
      </c>
      <c r="O296" s="11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0.35650077760497667</v>
      </c>
      <c r="G297" t="s">
        <v>14</v>
      </c>
      <c r="H297">
        <v>1910</v>
      </c>
      <c r="I297" s="5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26"/>
        <v>41562.208333333336</v>
      </c>
      <c r="O297" s="11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0.54950819672131146</v>
      </c>
      <c r="G298" t="s">
        <v>14</v>
      </c>
      <c r="H298">
        <v>38</v>
      </c>
      <c r="I298" s="5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26"/>
        <v>43493.25</v>
      </c>
      <c r="O298" s="11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0.94236111111111109</v>
      </c>
      <c r="G299" t="s">
        <v>14</v>
      </c>
      <c r="H299">
        <v>104</v>
      </c>
      <c r="I299" s="5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26"/>
        <v>41653.25</v>
      </c>
      <c r="O299" s="11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1.4391428571428571</v>
      </c>
      <c r="G300" t="s">
        <v>20</v>
      </c>
      <c r="H300">
        <v>72</v>
      </c>
      <c r="I300" s="5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26"/>
        <v>42426.25</v>
      </c>
      <c r="O300" s="11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0.51421052631578945</v>
      </c>
      <c r="G301" t="s">
        <v>14</v>
      </c>
      <c r="H301">
        <v>49</v>
      </c>
      <c r="I301" s="5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26"/>
        <v>42432.25</v>
      </c>
      <c r="O301" s="11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0.05</v>
      </c>
      <c r="G302" t="s">
        <v>14</v>
      </c>
      <c r="H302">
        <v>1</v>
      </c>
      <c r="I302" s="5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26"/>
        <v>42977.208333333328</v>
      </c>
      <c r="O302" s="11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13.446666666666667</v>
      </c>
      <c r="G303" t="s">
        <v>20</v>
      </c>
      <c r="H303">
        <v>295</v>
      </c>
      <c r="I303" s="5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26"/>
        <v>42061.25</v>
      </c>
      <c r="O303" s="11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0.31844940867279897</v>
      </c>
      <c r="G304" t="s">
        <v>14</v>
      </c>
      <c r="H304">
        <v>245</v>
      </c>
      <c r="I304" s="5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26"/>
        <v>43345.208333333328</v>
      </c>
      <c r="O304" s="11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0.82617647058823529</v>
      </c>
      <c r="G305" t="s">
        <v>14</v>
      </c>
      <c r="H305">
        <v>32</v>
      </c>
      <c r="I305" s="5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26"/>
        <v>42376.25</v>
      </c>
      <c r="O305" s="11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5.4614285714285717</v>
      </c>
      <c r="G306" t="s">
        <v>20</v>
      </c>
      <c r="H306">
        <v>142</v>
      </c>
      <c r="I306" s="5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26"/>
        <v>42589.208333333328</v>
      </c>
      <c r="O306" s="11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2.8621428571428571</v>
      </c>
      <c r="G307" t="s">
        <v>20</v>
      </c>
      <c r="H307">
        <v>85</v>
      </c>
      <c r="I307" s="5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26"/>
        <v>42448.208333333328</v>
      </c>
      <c r="O307" s="11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7.9076923076923072E-2</v>
      </c>
      <c r="G308" t="s">
        <v>14</v>
      </c>
      <c r="H308">
        <v>7</v>
      </c>
      <c r="I308" s="5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26"/>
        <v>42930.208333333328</v>
      </c>
      <c r="O308" s="11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1.3213677811550153</v>
      </c>
      <c r="G309" t="s">
        <v>20</v>
      </c>
      <c r="H309">
        <v>659</v>
      </c>
      <c r="I309" s="5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26"/>
        <v>41066.208333333336</v>
      </c>
      <c r="O309" s="11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0.74077834179357027</v>
      </c>
      <c r="G310" t="s">
        <v>14</v>
      </c>
      <c r="H310">
        <v>803</v>
      </c>
      <c r="I310" s="5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26"/>
        <v>40651.208333333336</v>
      </c>
      <c r="O310" s="11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0.75292682926829269</v>
      </c>
      <c r="G311" t="s">
        <v>74</v>
      </c>
      <c r="H311">
        <v>75</v>
      </c>
      <c r="I311" s="5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26"/>
        <v>40807.208333333336</v>
      </c>
      <c r="O311" s="11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0.20333333333333334</v>
      </c>
      <c r="G312" t="s">
        <v>14</v>
      </c>
      <c r="H312">
        <v>16</v>
      </c>
      <c r="I312" s="5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26"/>
        <v>40277.208333333336</v>
      </c>
      <c r="O312" s="11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2.0336507936507937</v>
      </c>
      <c r="G313" t="s">
        <v>20</v>
      </c>
      <c r="H313">
        <v>121</v>
      </c>
      <c r="I313" s="5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26"/>
        <v>40590.25</v>
      </c>
      <c r="O313" s="11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3.1022842639593908</v>
      </c>
      <c r="G314" t="s">
        <v>20</v>
      </c>
      <c r="H314">
        <v>3742</v>
      </c>
      <c r="I314" s="5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26"/>
        <v>41572.208333333336</v>
      </c>
      <c r="O314" s="11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3.9531818181818181</v>
      </c>
      <c r="G315" t="s">
        <v>20</v>
      </c>
      <c r="H315">
        <v>223</v>
      </c>
      <c r="I315" s="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26"/>
        <v>40966.25</v>
      </c>
      <c r="O315" s="11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2.9471428571428571</v>
      </c>
      <c r="G316" t="s">
        <v>20</v>
      </c>
      <c r="H316">
        <v>133</v>
      </c>
      <c r="I316" s="5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26"/>
        <v>43536.208333333328</v>
      </c>
      <c r="O316" s="11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0.33894736842105261</v>
      </c>
      <c r="G317" t="s">
        <v>14</v>
      </c>
      <c r="H317">
        <v>31</v>
      </c>
      <c r="I317" s="5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26"/>
        <v>41783.208333333336</v>
      </c>
      <c r="O317" s="11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0.66677083333333331</v>
      </c>
      <c r="G318" t="s">
        <v>14</v>
      </c>
      <c r="H318">
        <v>108</v>
      </c>
      <c r="I318" s="5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26"/>
        <v>43788.25</v>
      </c>
      <c r="O318" s="11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0.19227272727272726</v>
      </c>
      <c r="G319" t="s">
        <v>14</v>
      </c>
      <c r="H319">
        <v>30</v>
      </c>
      <c r="I319" s="5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26"/>
        <v>42869.208333333328</v>
      </c>
      <c r="O319" s="11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0.15842105263157893</v>
      </c>
      <c r="G320" t="s">
        <v>14</v>
      </c>
      <c r="H320">
        <v>17</v>
      </c>
      <c r="I320" s="5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26"/>
        <v>41684.25</v>
      </c>
      <c r="O320" s="11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0.38702380952380955</v>
      </c>
      <c r="G321" t="s">
        <v>74</v>
      </c>
      <c r="H321">
        <v>64</v>
      </c>
      <c r="I321" s="5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26"/>
        <v>40402.208333333336</v>
      </c>
      <c r="O321" s="11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9.5876777251184833E-2</v>
      </c>
      <c r="G322" t="s">
        <v>14</v>
      </c>
      <c r="H322">
        <v>80</v>
      </c>
      <c r="I322" s="5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26"/>
        <v>40673.208333333336</v>
      </c>
      <c r="O322" s="11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</f>
        <v>0.94144366197183094</v>
      </c>
      <c r="G323" t="s">
        <v>14</v>
      </c>
      <c r="H323">
        <v>2468</v>
      </c>
      <c r="I323" s="5">
        <f t="shared" ref="I323:I386" si="3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32">((($L323/60)/60)/24)+DATE(1970,1,1)</f>
        <v>40634.208333333336</v>
      </c>
      <c r="O323" s="11">
        <f t="shared" ref="O323:O386" si="33">((($M323/60)/60)/24)+DATE(1970,1,1)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_xlfn.TEXTBEFORE($R323,"/")</f>
        <v>film &amp; video</v>
      </c>
      <c r="T323" t="str">
        <f t="shared" ref="T323:T386" si="35">_xlfn.TEXTAFTER($R323,"/")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1.6656234096692113</v>
      </c>
      <c r="G324" t="s">
        <v>20</v>
      </c>
      <c r="H324">
        <v>5168</v>
      </c>
      <c r="I324" s="5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32"/>
        <v>40507.25</v>
      </c>
      <c r="O324" s="11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0.24134831460674158</v>
      </c>
      <c r="G325" t="s">
        <v>14</v>
      </c>
      <c r="H325">
        <v>26</v>
      </c>
      <c r="I325" s="5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32"/>
        <v>41725.208333333336</v>
      </c>
      <c r="O325" s="11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1.6405633802816901</v>
      </c>
      <c r="G326" t="s">
        <v>20</v>
      </c>
      <c r="H326">
        <v>307</v>
      </c>
      <c r="I326" s="5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32"/>
        <v>42176.208333333328</v>
      </c>
      <c r="O326" s="11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0.90723076923076929</v>
      </c>
      <c r="G327" t="s">
        <v>14</v>
      </c>
      <c r="H327">
        <v>73</v>
      </c>
      <c r="I327" s="5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32"/>
        <v>43267.208333333328</v>
      </c>
      <c r="O327" s="11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0.46194444444444444</v>
      </c>
      <c r="G328" t="s">
        <v>14</v>
      </c>
      <c r="H328">
        <v>128</v>
      </c>
      <c r="I328" s="5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32"/>
        <v>42364.25</v>
      </c>
      <c r="O328" s="11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0.38538461538461538</v>
      </c>
      <c r="G329" t="s">
        <v>14</v>
      </c>
      <c r="H329">
        <v>33</v>
      </c>
      <c r="I329" s="5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32"/>
        <v>43705.208333333328</v>
      </c>
      <c r="O329" s="11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1.3356231003039514</v>
      </c>
      <c r="G330" t="s">
        <v>20</v>
      </c>
      <c r="H330">
        <v>2441</v>
      </c>
      <c r="I330" s="5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32"/>
        <v>43434.25</v>
      </c>
      <c r="O330" s="11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0.22896588486140726</v>
      </c>
      <c r="G331" t="s">
        <v>47</v>
      </c>
      <c r="H331">
        <v>211</v>
      </c>
      <c r="I331" s="5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32"/>
        <v>42716.25</v>
      </c>
      <c r="O331" s="11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1.8495548961424333</v>
      </c>
      <c r="G332" t="s">
        <v>20</v>
      </c>
      <c r="H332">
        <v>1385</v>
      </c>
      <c r="I332" s="5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32"/>
        <v>43077.25</v>
      </c>
      <c r="O332" s="11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4.4372727272727275</v>
      </c>
      <c r="G333" t="s">
        <v>20</v>
      </c>
      <c r="H333">
        <v>190</v>
      </c>
      <c r="I333" s="5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32"/>
        <v>40896.25</v>
      </c>
      <c r="O333" s="11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1.999806763285024</v>
      </c>
      <c r="G334" t="s">
        <v>20</v>
      </c>
      <c r="H334">
        <v>470</v>
      </c>
      <c r="I334" s="5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32"/>
        <v>41361.208333333336</v>
      </c>
      <c r="O334" s="11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1.2395833333333333</v>
      </c>
      <c r="G335" t="s">
        <v>20</v>
      </c>
      <c r="H335">
        <v>253</v>
      </c>
      <c r="I335" s="5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32"/>
        <v>43424.25</v>
      </c>
      <c r="O335" s="11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1.8661329305135952</v>
      </c>
      <c r="G336" t="s">
        <v>20</v>
      </c>
      <c r="H336">
        <v>1113</v>
      </c>
      <c r="I336" s="5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32"/>
        <v>43110.25</v>
      </c>
      <c r="O336" s="11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1.1428538550057536</v>
      </c>
      <c r="G337" t="s">
        <v>20</v>
      </c>
      <c r="H337">
        <v>2283</v>
      </c>
      <c r="I337" s="5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32"/>
        <v>43784.25</v>
      </c>
      <c r="O337" s="11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0.97032531824611035</v>
      </c>
      <c r="G338" t="s">
        <v>14</v>
      </c>
      <c r="H338">
        <v>1072</v>
      </c>
      <c r="I338" s="5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32"/>
        <v>40527.25</v>
      </c>
      <c r="O338" s="11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1.2281904761904763</v>
      </c>
      <c r="G339" t="s">
        <v>20</v>
      </c>
      <c r="H339">
        <v>1095</v>
      </c>
      <c r="I339" s="5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32"/>
        <v>43780.25</v>
      </c>
      <c r="O339" s="11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1.7914326647564469</v>
      </c>
      <c r="G340" t="s">
        <v>20</v>
      </c>
      <c r="H340">
        <v>1690</v>
      </c>
      <c r="I340" s="5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32"/>
        <v>40821.208333333336</v>
      </c>
      <c r="O340" s="11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0.79951577402787966</v>
      </c>
      <c r="G341" t="s">
        <v>74</v>
      </c>
      <c r="H341">
        <v>1297</v>
      </c>
      <c r="I341" s="5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32"/>
        <v>42949.208333333328</v>
      </c>
      <c r="O341" s="11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0.94242587601078165</v>
      </c>
      <c r="G342" t="s">
        <v>14</v>
      </c>
      <c r="H342">
        <v>393</v>
      </c>
      <c r="I342" s="5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32"/>
        <v>40889.25</v>
      </c>
      <c r="O342" s="11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0.84669291338582675</v>
      </c>
      <c r="G343" t="s">
        <v>14</v>
      </c>
      <c r="H343">
        <v>1257</v>
      </c>
      <c r="I343" s="5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32"/>
        <v>42244.208333333328</v>
      </c>
      <c r="O343" s="11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0.66521920668058454</v>
      </c>
      <c r="G344" t="s">
        <v>14</v>
      </c>
      <c r="H344">
        <v>328</v>
      </c>
      <c r="I344" s="5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32"/>
        <v>41475.208333333336</v>
      </c>
      <c r="O344" s="11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0.53922222222222227</v>
      </c>
      <c r="G345" t="s">
        <v>14</v>
      </c>
      <c r="H345">
        <v>147</v>
      </c>
      <c r="I345" s="5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32"/>
        <v>41597.25</v>
      </c>
      <c r="O345" s="11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0.41983299595141699</v>
      </c>
      <c r="G346" t="s">
        <v>14</v>
      </c>
      <c r="H346">
        <v>830</v>
      </c>
      <c r="I346" s="5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32"/>
        <v>43122.25</v>
      </c>
      <c r="O346" s="11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0.14694796954314721</v>
      </c>
      <c r="G347" t="s">
        <v>14</v>
      </c>
      <c r="H347">
        <v>331</v>
      </c>
      <c r="I347" s="5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32"/>
        <v>42194.208333333328</v>
      </c>
      <c r="O347" s="11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0.34475</v>
      </c>
      <c r="G348" t="s">
        <v>14</v>
      </c>
      <c r="H348">
        <v>25</v>
      </c>
      <c r="I348" s="5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32"/>
        <v>42971.208333333328</v>
      </c>
      <c r="O348" s="11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14.007777777777777</v>
      </c>
      <c r="G349" t="s">
        <v>20</v>
      </c>
      <c r="H349">
        <v>191</v>
      </c>
      <c r="I349" s="5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32"/>
        <v>42046.25</v>
      </c>
      <c r="O349" s="11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0.71770351758793971</v>
      </c>
      <c r="G350" t="s">
        <v>14</v>
      </c>
      <c r="H350">
        <v>3483</v>
      </c>
      <c r="I350" s="5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32"/>
        <v>42782.25</v>
      </c>
      <c r="O350" s="11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0.53074115044247783</v>
      </c>
      <c r="G351" t="s">
        <v>14</v>
      </c>
      <c r="H351">
        <v>923</v>
      </c>
      <c r="I351" s="5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32"/>
        <v>42930.208333333328</v>
      </c>
      <c r="O351" s="11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0.05</v>
      </c>
      <c r="G352" t="s">
        <v>14</v>
      </c>
      <c r="H352">
        <v>1</v>
      </c>
      <c r="I352" s="5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32"/>
        <v>42144.208333333328</v>
      </c>
      <c r="O352" s="11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1.2770715249662619</v>
      </c>
      <c r="G353" t="s">
        <v>20</v>
      </c>
      <c r="H353">
        <v>2013</v>
      </c>
      <c r="I353" s="5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32"/>
        <v>42240.208333333328</v>
      </c>
      <c r="O353" s="11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0.34892857142857142</v>
      </c>
      <c r="G354" t="s">
        <v>14</v>
      </c>
      <c r="H354">
        <v>33</v>
      </c>
      <c r="I354" s="5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32"/>
        <v>42315.25</v>
      </c>
      <c r="O354" s="11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4.105982142857143</v>
      </c>
      <c r="G355" t="s">
        <v>20</v>
      </c>
      <c r="H355">
        <v>1703</v>
      </c>
      <c r="I355" s="5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32"/>
        <v>43651.208333333328</v>
      </c>
      <c r="O355" s="11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1.2373770491803278</v>
      </c>
      <c r="G356" t="s">
        <v>20</v>
      </c>
      <c r="H356">
        <v>80</v>
      </c>
      <c r="I356" s="5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32"/>
        <v>41520.208333333336</v>
      </c>
      <c r="O356" s="11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0.58973684210526311</v>
      </c>
      <c r="G357" t="s">
        <v>47</v>
      </c>
      <c r="H357">
        <v>86</v>
      </c>
      <c r="I357" s="5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32"/>
        <v>42757.25</v>
      </c>
      <c r="O357" s="11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0.36892473118279567</v>
      </c>
      <c r="G358" t="s">
        <v>14</v>
      </c>
      <c r="H358">
        <v>40</v>
      </c>
      <c r="I358" s="5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32"/>
        <v>40922.25</v>
      </c>
      <c r="O358" s="11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1.8491304347826087</v>
      </c>
      <c r="G359" t="s">
        <v>20</v>
      </c>
      <c r="H359">
        <v>41</v>
      </c>
      <c r="I359" s="5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32"/>
        <v>42250.208333333328</v>
      </c>
      <c r="O359" s="11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0.11814432989690722</v>
      </c>
      <c r="G360" t="s">
        <v>14</v>
      </c>
      <c r="H360">
        <v>23</v>
      </c>
      <c r="I360" s="5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32"/>
        <v>43322.208333333328</v>
      </c>
      <c r="O360" s="11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2.9870000000000001</v>
      </c>
      <c r="G361" t="s">
        <v>20</v>
      </c>
      <c r="H361">
        <v>187</v>
      </c>
      <c r="I361" s="5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32"/>
        <v>40782.208333333336</v>
      </c>
      <c r="O361" s="11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2.2635175879396985</v>
      </c>
      <c r="G362" t="s">
        <v>20</v>
      </c>
      <c r="H362">
        <v>2875</v>
      </c>
      <c r="I362" s="5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32"/>
        <v>40544.25</v>
      </c>
      <c r="O362" s="11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1.7356363636363636</v>
      </c>
      <c r="G363" t="s">
        <v>20</v>
      </c>
      <c r="H363">
        <v>88</v>
      </c>
      <c r="I363" s="5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32"/>
        <v>43015.208333333328</v>
      </c>
      <c r="O363" s="11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3.7175675675675675</v>
      </c>
      <c r="G364" t="s">
        <v>20</v>
      </c>
      <c r="H364">
        <v>191</v>
      </c>
      <c r="I364" s="5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32"/>
        <v>40570.25</v>
      </c>
      <c r="O364" s="11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1.601923076923077</v>
      </c>
      <c r="G365" t="s">
        <v>20</v>
      </c>
      <c r="H365">
        <v>139</v>
      </c>
      <c r="I365" s="5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32"/>
        <v>40904.25</v>
      </c>
      <c r="O365" s="11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16.163333333333334</v>
      </c>
      <c r="G366" t="s">
        <v>20</v>
      </c>
      <c r="H366">
        <v>186</v>
      </c>
      <c r="I366" s="5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32"/>
        <v>43164.25</v>
      </c>
      <c r="O366" s="11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7.3343749999999996</v>
      </c>
      <c r="G367" t="s">
        <v>20</v>
      </c>
      <c r="H367">
        <v>112</v>
      </c>
      <c r="I367" s="5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32"/>
        <v>42733.25</v>
      </c>
      <c r="O367" s="11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5.9211111111111112</v>
      </c>
      <c r="G368" t="s">
        <v>20</v>
      </c>
      <c r="H368">
        <v>101</v>
      </c>
      <c r="I368" s="5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32"/>
        <v>40546.25</v>
      </c>
      <c r="O368" s="11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0.18888888888888888</v>
      </c>
      <c r="G369" t="s">
        <v>14</v>
      </c>
      <c r="H369">
        <v>75</v>
      </c>
      <c r="I369" s="5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32"/>
        <v>41930.208333333336</v>
      </c>
      <c r="O369" s="11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2.7680769230769231</v>
      </c>
      <c r="G370" t="s">
        <v>20</v>
      </c>
      <c r="H370">
        <v>206</v>
      </c>
      <c r="I370" s="5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32"/>
        <v>40464.208333333336</v>
      </c>
      <c r="O370" s="11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2.730185185185185</v>
      </c>
      <c r="G371" t="s">
        <v>20</v>
      </c>
      <c r="H371">
        <v>154</v>
      </c>
      <c r="I371" s="5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32"/>
        <v>41308.25</v>
      </c>
      <c r="O371" s="11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1.593633125556545</v>
      </c>
      <c r="G372" t="s">
        <v>20</v>
      </c>
      <c r="H372">
        <v>5966</v>
      </c>
      <c r="I372" s="5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32"/>
        <v>43570.208333333328</v>
      </c>
      <c r="O372" s="11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0.67869978858350954</v>
      </c>
      <c r="G373" t="s">
        <v>14</v>
      </c>
      <c r="H373">
        <v>2176</v>
      </c>
      <c r="I373" s="5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32"/>
        <v>42043.25</v>
      </c>
      <c r="O373" s="11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15.915555555555555</v>
      </c>
      <c r="G374" t="s">
        <v>20</v>
      </c>
      <c r="H374">
        <v>169</v>
      </c>
      <c r="I374" s="5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32"/>
        <v>42012.25</v>
      </c>
      <c r="O374" s="11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7.3018222222222224</v>
      </c>
      <c r="G375" t="s">
        <v>20</v>
      </c>
      <c r="H375">
        <v>2106</v>
      </c>
      <c r="I375" s="5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32"/>
        <v>42964.208333333328</v>
      </c>
      <c r="O375" s="11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0.13185782556750297</v>
      </c>
      <c r="G376" t="s">
        <v>14</v>
      </c>
      <c r="H376">
        <v>441</v>
      </c>
      <c r="I376" s="5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32"/>
        <v>43476.25</v>
      </c>
      <c r="O376" s="11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0.54777777777777781</v>
      </c>
      <c r="G377" t="s">
        <v>14</v>
      </c>
      <c r="H377">
        <v>25</v>
      </c>
      <c r="I377" s="5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32"/>
        <v>42293.208333333328</v>
      </c>
      <c r="O377" s="11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3.6102941176470589</v>
      </c>
      <c r="G378" t="s">
        <v>20</v>
      </c>
      <c r="H378">
        <v>131</v>
      </c>
      <c r="I378" s="5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32"/>
        <v>41826.208333333336</v>
      </c>
      <c r="O378" s="11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0.10257545271629778</v>
      </c>
      <c r="G379" t="s">
        <v>14</v>
      </c>
      <c r="H379">
        <v>127</v>
      </c>
      <c r="I379" s="5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32"/>
        <v>43760.208333333328</v>
      </c>
      <c r="O379" s="11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0.13962962962962963</v>
      </c>
      <c r="G380" t="s">
        <v>14</v>
      </c>
      <c r="H380">
        <v>355</v>
      </c>
      <c r="I380" s="5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32"/>
        <v>43241.208333333328</v>
      </c>
      <c r="O380" s="11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0.40444444444444444</v>
      </c>
      <c r="G381" t="s">
        <v>14</v>
      </c>
      <c r="H381">
        <v>44</v>
      </c>
      <c r="I381" s="5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32"/>
        <v>40843.208333333336</v>
      </c>
      <c r="O381" s="11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1.6032</v>
      </c>
      <c r="G382" t="s">
        <v>20</v>
      </c>
      <c r="H382">
        <v>84</v>
      </c>
      <c r="I382" s="5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32"/>
        <v>41448.208333333336</v>
      </c>
      <c r="O382" s="11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1.8394339622641509</v>
      </c>
      <c r="G383" t="s">
        <v>20</v>
      </c>
      <c r="H383">
        <v>155</v>
      </c>
      <c r="I383" s="5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32"/>
        <v>42163.208333333328</v>
      </c>
      <c r="O383" s="11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0.63769230769230767</v>
      </c>
      <c r="G384" t="s">
        <v>14</v>
      </c>
      <c r="H384">
        <v>67</v>
      </c>
      <c r="I384" s="5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32"/>
        <v>43024.208333333328</v>
      </c>
      <c r="O384" s="11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2.2538095238095237</v>
      </c>
      <c r="G385" t="s">
        <v>20</v>
      </c>
      <c r="H385">
        <v>189</v>
      </c>
      <c r="I385" s="5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32"/>
        <v>43509.25</v>
      </c>
      <c r="O385" s="11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1.7200961538461539</v>
      </c>
      <c r="G386" t="s">
        <v>20</v>
      </c>
      <c r="H386">
        <v>4799</v>
      </c>
      <c r="I386" s="5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32"/>
        <v>42776.25</v>
      </c>
      <c r="O386" s="11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</f>
        <v>1.4616709511568124</v>
      </c>
      <c r="G387" t="s">
        <v>20</v>
      </c>
      <c r="H387">
        <v>1137</v>
      </c>
      <c r="I387" s="5">
        <f t="shared" ref="I387:I450" si="37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38">((($L387/60)/60)/24)+DATE(1970,1,1)</f>
        <v>43553.208333333328</v>
      </c>
      <c r="O387" s="11">
        <f t="shared" ref="O387:O450" si="39">((($M387/60)/60)/24)+DATE(1970,1,1)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_xlfn.TEXTBEFORE($R387,"/")</f>
        <v>publishing</v>
      </c>
      <c r="T387" t="str">
        <f t="shared" ref="T387:T450" si="41">_xlfn.TEXTAFTER($R387,"/")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0.76423616236162362</v>
      </c>
      <c r="G388" t="s">
        <v>14</v>
      </c>
      <c r="H388">
        <v>1068</v>
      </c>
      <c r="I388" s="5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38"/>
        <v>40355.208333333336</v>
      </c>
      <c r="O388" s="11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0.39261467889908258</v>
      </c>
      <c r="G389" t="s">
        <v>14</v>
      </c>
      <c r="H389">
        <v>424</v>
      </c>
      <c r="I389" s="5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38"/>
        <v>41072.208333333336</v>
      </c>
      <c r="O389" s="11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0.11270034843205574</v>
      </c>
      <c r="G390" t="s">
        <v>74</v>
      </c>
      <c r="H390">
        <v>145</v>
      </c>
      <c r="I390" s="5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38"/>
        <v>40912.25</v>
      </c>
      <c r="O390" s="11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1.2211084337349398</v>
      </c>
      <c r="G391" t="s">
        <v>20</v>
      </c>
      <c r="H391">
        <v>1152</v>
      </c>
      <c r="I391" s="5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38"/>
        <v>40479.208333333336</v>
      </c>
      <c r="O391" s="11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1.8654166666666667</v>
      </c>
      <c r="G392" t="s">
        <v>20</v>
      </c>
      <c r="H392">
        <v>50</v>
      </c>
      <c r="I392" s="5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38"/>
        <v>41530.208333333336</v>
      </c>
      <c r="O392" s="11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7.27317880794702E-2</v>
      </c>
      <c r="G393" t="s">
        <v>14</v>
      </c>
      <c r="H393">
        <v>151</v>
      </c>
      <c r="I393" s="5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38"/>
        <v>41653.25</v>
      </c>
      <c r="O393" s="11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0.65642371234207963</v>
      </c>
      <c r="G394" t="s">
        <v>14</v>
      </c>
      <c r="H394">
        <v>1608</v>
      </c>
      <c r="I394" s="5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38"/>
        <v>40549.25</v>
      </c>
      <c r="O394" s="11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2.2896178343949045</v>
      </c>
      <c r="G395" t="s">
        <v>20</v>
      </c>
      <c r="H395">
        <v>3059</v>
      </c>
      <c r="I395" s="5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38"/>
        <v>42933.208333333328</v>
      </c>
      <c r="O395" s="11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4.6937499999999996</v>
      </c>
      <c r="G396" t="s">
        <v>20</v>
      </c>
      <c r="H396">
        <v>34</v>
      </c>
      <c r="I396" s="5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38"/>
        <v>41484.208333333336</v>
      </c>
      <c r="O396" s="11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1.3011267605633803</v>
      </c>
      <c r="G397" t="s">
        <v>20</v>
      </c>
      <c r="H397">
        <v>220</v>
      </c>
      <c r="I397" s="5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38"/>
        <v>40885.25</v>
      </c>
      <c r="O397" s="11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1.6705422993492407</v>
      </c>
      <c r="G398" t="s">
        <v>20</v>
      </c>
      <c r="H398">
        <v>1604</v>
      </c>
      <c r="I398" s="5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38"/>
        <v>43378.208333333328</v>
      </c>
      <c r="O398" s="11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1.738641975308642</v>
      </c>
      <c r="G399" t="s">
        <v>20</v>
      </c>
      <c r="H399">
        <v>454</v>
      </c>
      <c r="I399" s="5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38"/>
        <v>41417.208333333336</v>
      </c>
      <c r="O399" s="11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7.1776470588235295</v>
      </c>
      <c r="G400" t="s">
        <v>20</v>
      </c>
      <c r="H400">
        <v>123</v>
      </c>
      <c r="I400" s="5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38"/>
        <v>43228.208333333328</v>
      </c>
      <c r="O400" s="11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0.63850976361767731</v>
      </c>
      <c r="G401" t="s">
        <v>14</v>
      </c>
      <c r="H401">
        <v>941</v>
      </c>
      <c r="I401" s="5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38"/>
        <v>40576.25</v>
      </c>
      <c r="O401" s="11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0.02</v>
      </c>
      <c r="G402" t="s">
        <v>14</v>
      </c>
      <c r="H402">
        <v>1</v>
      </c>
      <c r="I402" s="5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38"/>
        <v>41502.208333333336</v>
      </c>
      <c r="O402" s="11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15.302222222222222</v>
      </c>
      <c r="G403" t="s">
        <v>20</v>
      </c>
      <c r="H403">
        <v>299</v>
      </c>
      <c r="I403" s="5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38"/>
        <v>43765.208333333328</v>
      </c>
      <c r="O403" s="11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0.40356164383561643</v>
      </c>
      <c r="G404" t="s">
        <v>14</v>
      </c>
      <c r="H404">
        <v>40</v>
      </c>
      <c r="I404" s="5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38"/>
        <v>40914.25</v>
      </c>
      <c r="O404" s="11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0.86220633299284988</v>
      </c>
      <c r="G405" t="s">
        <v>14</v>
      </c>
      <c r="H405">
        <v>3015</v>
      </c>
      <c r="I405" s="5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38"/>
        <v>40310.208333333336</v>
      </c>
      <c r="O405" s="11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3.1558486707566464</v>
      </c>
      <c r="G406" t="s">
        <v>20</v>
      </c>
      <c r="H406">
        <v>2237</v>
      </c>
      <c r="I406" s="5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38"/>
        <v>43053.25</v>
      </c>
      <c r="O406" s="11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0.89618243243243245</v>
      </c>
      <c r="G407" t="s">
        <v>14</v>
      </c>
      <c r="H407">
        <v>435</v>
      </c>
      <c r="I407" s="5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38"/>
        <v>43255.208333333328</v>
      </c>
      <c r="O407" s="11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1.8214503816793892</v>
      </c>
      <c r="G408" t="s">
        <v>20</v>
      </c>
      <c r="H408">
        <v>645</v>
      </c>
      <c r="I408" s="5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38"/>
        <v>41304.25</v>
      </c>
      <c r="O408" s="11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3.5588235294117645</v>
      </c>
      <c r="G409" t="s">
        <v>20</v>
      </c>
      <c r="H409">
        <v>484</v>
      </c>
      <c r="I409" s="5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38"/>
        <v>43751.208333333328</v>
      </c>
      <c r="O409" s="11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1.3183695652173912</v>
      </c>
      <c r="G410" t="s">
        <v>20</v>
      </c>
      <c r="H410">
        <v>154</v>
      </c>
      <c r="I410" s="5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38"/>
        <v>42541.208333333328</v>
      </c>
      <c r="O410" s="11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0.46315634218289087</v>
      </c>
      <c r="G411" t="s">
        <v>14</v>
      </c>
      <c r="H411">
        <v>714</v>
      </c>
      <c r="I411" s="5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38"/>
        <v>42843.208333333328</v>
      </c>
      <c r="O411" s="11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0.36132726089785294</v>
      </c>
      <c r="G412" t="s">
        <v>47</v>
      </c>
      <c r="H412">
        <v>1111</v>
      </c>
      <c r="I412" s="5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38"/>
        <v>42122.208333333328</v>
      </c>
      <c r="O412" s="11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1.0462820512820512</v>
      </c>
      <c r="G413" t="s">
        <v>20</v>
      </c>
      <c r="H413">
        <v>82</v>
      </c>
      <c r="I413" s="5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38"/>
        <v>42884.208333333328</v>
      </c>
      <c r="O413" s="11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6.6885714285714286</v>
      </c>
      <c r="G414" t="s">
        <v>20</v>
      </c>
      <c r="H414">
        <v>134</v>
      </c>
      <c r="I414" s="5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38"/>
        <v>41642.25</v>
      </c>
      <c r="O414" s="11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0.62072823218997364</v>
      </c>
      <c r="G415" t="s">
        <v>47</v>
      </c>
      <c r="H415">
        <v>1089</v>
      </c>
      <c r="I415" s="5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38"/>
        <v>43431.25</v>
      </c>
      <c r="O415" s="11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0.84699787460148779</v>
      </c>
      <c r="G416" t="s">
        <v>14</v>
      </c>
      <c r="H416">
        <v>5497</v>
      </c>
      <c r="I416" s="5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38"/>
        <v>40288.208333333336</v>
      </c>
      <c r="O416" s="11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0.11059030837004405</v>
      </c>
      <c r="G417" t="s">
        <v>14</v>
      </c>
      <c r="H417">
        <v>418</v>
      </c>
      <c r="I417" s="5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38"/>
        <v>40921.25</v>
      </c>
      <c r="O417" s="11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0.43838781575037145</v>
      </c>
      <c r="G418" t="s">
        <v>14</v>
      </c>
      <c r="H418">
        <v>1439</v>
      </c>
      <c r="I418" s="5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38"/>
        <v>40560.25</v>
      </c>
      <c r="O418" s="11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0.55470588235294116</v>
      </c>
      <c r="G419" t="s">
        <v>14</v>
      </c>
      <c r="H419">
        <v>15</v>
      </c>
      <c r="I419" s="5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38"/>
        <v>43407.208333333328</v>
      </c>
      <c r="O419" s="11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0.57399511301160655</v>
      </c>
      <c r="G420" t="s">
        <v>14</v>
      </c>
      <c r="H420">
        <v>1999</v>
      </c>
      <c r="I420" s="5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38"/>
        <v>41035.208333333336</v>
      </c>
      <c r="O420" s="11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1.2343497363796134</v>
      </c>
      <c r="G421" t="s">
        <v>20</v>
      </c>
      <c r="H421">
        <v>5203</v>
      </c>
      <c r="I421" s="5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38"/>
        <v>40899.25</v>
      </c>
      <c r="O421" s="11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1.2846</v>
      </c>
      <c r="G422" t="s">
        <v>20</v>
      </c>
      <c r="H422">
        <v>94</v>
      </c>
      <c r="I422" s="5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38"/>
        <v>42911.208333333328</v>
      </c>
      <c r="O422" s="11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0.63989361702127656</v>
      </c>
      <c r="G423" t="s">
        <v>14</v>
      </c>
      <c r="H423">
        <v>118</v>
      </c>
      <c r="I423" s="5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38"/>
        <v>42915.208333333328</v>
      </c>
      <c r="O423" s="11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1.2729885057471264</v>
      </c>
      <c r="G424" t="s">
        <v>20</v>
      </c>
      <c r="H424">
        <v>205</v>
      </c>
      <c r="I424" s="5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38"/>
        <v>40285.208333333336</v>
      </c>
      <c r="O424" s="11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0.10638024357239513</v>
      </c>
      <c r="G425" t="s">
        <v>14</v>
      </c>
      <c r="H425">
        <v>162</v>
      </c>
      <c r="I425" s="5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38"/>
        <v>40808.208333333336</v>
      </c>
      <c r="O425" s="11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0.40470588235294119</v>
      </c>
      <c r="G426" t="s">
        <v>14</v>
      </c>
      <c r="H426">
        <v>83</v>
      </c>
      <c r="I426" s="5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38"/>
        <v>43208.208333333328</v>
      </c>
      <c r="O426" s="11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2.8766666666666665</v>
      </c>
      <c r="G427" t="s">
        <v>20</v>
      </c>
      <c r="H427">
        <v>92</v>
      </c>
      <c r="I427" s="5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38"/>
        <v>42213.208333333328</v>
      </c>
      <c r="O427" s="11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5.7294444444444448</v>
      </c>
      <c r="G428" t="s">
        <v>20</v>
      </c>
      <c r="H428">
        <v>219</v>
      </c>
      <c r="I428" s="5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38"/>
        <v>41332.25</v>
      </c>
      <c r="O428" s="11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1.1290429799426933</v>
      </c>
      <c r="G429" t="s">
        <v>20</v>
      </c>
      <c r="H429">
        <v>2526</v>
      </c>
      <c r="I429" s="5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38"/>
        <v>41895.208333333336</v>
      </c>
      <c r="O429" s="11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0.46387573964497042</v>
      </c>
      <c r="G430" t="s">
        <v>14</v>
      </c>
      <c r="H430">
        <v>747</v>
      </c>
      <c r="I430" s="5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38"/>
        <v>40585.25</v>
      </c>
      <c r="O430" s="11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0.90675916230366493</v>
      </c>
      <c r="G431" t="s">
        <v>74</v>
      </c>
      <c r="H431">
        <v>2138</v>
      </c>
      <c r="I431" s="5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38"/>
        <v>41680.25</v>
      </c>
      <c r="O431" s="11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0.67740740740740746</v>
      </c>
      <c r="G432" t="s">
        <v>14</v>
      </c>
      <c r="H432">
        <v>84</v>
      </c>
      <c r="I432" s="5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38"/>
        <v>43737.208333333328</v>
      </c>
      <c r="O432" s="11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1.9249019607843136</v>
      </c>
      <c r="G433" t="s">
        <v>20</v>
      </c>
      <c r="H433">
        <v>94</v>
      </c>
      <c r="I433" s="5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38"/>
        <v>43273.208333333328</v>
      </c>
      <c r="O433" s="11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0.82714285714285718</v>
      </c>
      <c r="G434" t="s">
        <v>14</v>
      </c>
      <c r="H434">
        <v>91</v>
      </c>
      <c r="I434" s="5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38"/>
        <v>41761.208333333336</v>
      </c>
      <c r="O434" s="11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0.54163920922570019</v>
      </c>
      <c r="G435" t="s">
        <v>14</v>
      </c>
      <c r="H435">
        <v>792</v>
      </c>
      <c r="I435" s="5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38"/>
        <v>41603.25</v>
      </c>
      <c r="O435" s="11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0.16722222222222222</v>
      </c>
      <c r="G436" t="s">
        <v>74</v>
      </c>
      <c r="H436">
        <v>10</v>
      </c>
      <c r="I436" s="5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38"/>
        <v>42705.25</v>
      </c>
      <c r="O436" s="11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1.168766404199475</v>
      </c>
      <c r="G437" t="s">
        <v>20</v>
      </c>
      <c r="H437">
        <v>1713</v>
      </c>
      <c r="I437" s="5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38"/>
        <v>41988.25</v>
      </c>
      <c r="O437" s="11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10.521538461538462</v>
      </c>
      <c r="G438" t="s">
        <v>20</v>
      </c>
      <c r="H438">
        <v>249</v>
      </c>
      <c r="I438" s="5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38"/>
        <v>43575.208333333328</v>
      </c>
      <c r="O438" s="11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1.2307407407407407</v>
      </c>
      <c r="G439" t="s">
        <v>20</v>
      </c>
      <c r="H439">
        <v>192</v>
      </c>
      <c r="I439" s="5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38"/>
        <v>42260.208333333328</v>
      </c>
      <c r="O439" s="11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1.7863855421686747</v>
      </c>
      <c r="G440" t="s">
        <v>20</v>
      </c>
      <c r="H440">
        <v>247</v>
      </c>
      <c r="I440" s="5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38"/>
        <v>41337.25</v>
      </c>
      <c r="O440" s="11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3.5528169014084505</v>
      </c>
      <c r="G441" t="s">
        <v>20</v>
      </c>
      <c r="H441">
        <v>2293</v>
      </c>
      <c r="I441" s="5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38"/>
        <v>42680.208333333328</v>
      </c>
      <c r="O441" s="11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1.6190634146341463</v>
      </c>
      <c r="G442" t="s">
        <v>20</v>
      </c>
      <c r="H442">
        <v>3131</v>
      </c>
      <c r="I442" s="5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38"/>
        <v>42916.208333333328</v>
      </c>
      <c r="O442" s="11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0.24914285714285714</v>
      </c>
      <c r="G443" t="s">
        <v>14</v>
      </c>
      <c r="H443">
        <v>32</v>
      </c>
      <c r="I443" s="5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38"/>
        <v>41025.208333333336</v>
      </c>
      <c r="O443" s="11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1.9872222222222222</v>
      </c>
      <c r="G444" t="s">
        <v>20</v>
      </c>
      <c r="H444">
        <v>143</v>
      </c>
      <c r="I444" s="5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38"/>
        <v>42980.208333333328</v>
      </c>
      <c r="O444" s="11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0.34752688172043011</v>
      </c>
      <c r="G445" t="s">
        <v>74</v>
      </c>
      <c r="H445">
        <v>90</v>
      </c>
      <c r="I445" s="5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38"/>
        <v>40451.208333333336</v>
      </c>
      <c r="O445" s="11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1.7641935483870967</v>
      </c>
      <c r="G446" t="s">
        <v>20</v>
      </c>
      <c r="H446">
        <v>296</v>
      </c>
      <c r="I446" s="5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38"/>
        <v>40748.208333333336</v>
      </c>
      <c r="O446" s="11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5.1138095238095236</v>
      </c>
      <c r="G447" t="s">
        <v>20</v>
      </c>
      <c r="H447">
        <v>170</v>
      </c>
      <c r="I447" s="5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38"/>
        <v>40515.25</v>
      </c>
      <c r="O447" s="11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0.82044117647058823</v>
      </c>
      <c r="G448" t="s">
        <v>14</v>
      </c>
      <c r="H448">
        <v>186</v>
      </c>
      <c r="I448" s="5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38"/>
        <v>41261.25</v>
      </c>
      <c r="O448" s="11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0.24326030927835052</v>
      </c>
      <c r="G449" t="s">
        <v>74</v>
      </c>
      <c r="H449">
        <v>439</v>
      </c>
      <c r="I449" s="5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38"/>
        <v>43088.25</v>
      </c>
      <c r="O449" s="11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0.50482758620689661</v>
      </c>
      <c r="G450" t="s">
        <v>14</v>
      </c>
      <c r="H450">
        <v>605</v>
      </c>
      <c r="I450" s="5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38"/>
        <v>41378.208333333336</v>
      </c>
      <c r="O450" s="11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</f>
        <v>9.67</v>
      </c>
      <c r="G451" t="s">
        <v>20</v>
      </c>
      <c r="H451">
        <v>86</v>
      </c>
      <c r="I451" s="5">
        <f t="shared" ref="I451:I514" si="43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44">((($L451/60)/60)/24)+DATE(1970,1,1)</f>
        <v>43530.25</v>
      </c>
      <c r="O451" s="11">
        <f t="shared" ref="O451:O514" si="45">((($M451/60)/60)/24)+DATE(1970,1,1)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_xlfn.TEXTBEFORE($R451,"/")</f>
        <v>games</v>
      </c>
      <c r="T451" t="str">
        <f t="shared" ref="T451:T514" si="47">_xlfn.TEXTAFTER($R451,"/")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0.04</v>
      </c>
      <c r="G452" t="s">
        <v>14</v>
      </c>
      <c r="H452">
        <v>1</v>
      </c>
      <c r="I452" s="5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44"/>
        <v>43394.208333333328</v>
      </c>
      <c r="O452" s="11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1.2284501347708894</v>
      </c>
      <c r="G453" t="s">
        <v>20</v>
      </c>
      <c r="H453">
        <v>6286</v>
      </c>
      <c r="I453" s="5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44"/>
        <v>42935.208333333328</v>
      </c>
      <c r="O453" s="11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0.63437500000000002</v>
      </c>
      <c r="G454" t="s">
        <v>14</v>
      </c>
      <c r="H454">
        <v>31</v>
      </c>
      <c r="I454" s="5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44"/>
        <v>40365.208333333336</v>
      </c>
      <c r="O454" s="11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0.56331688596491225</v>
      </c>
      <c r="G455" t="s">
        <v>14</v>
      </c>
      <c r="H455">
        <v>1181</v>
      </c>
      <c r="I455" s="5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44"/>
        <v>42705.25</v>
      </c>
      <c r="O455" s="11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0.44074999999999998</v>
      </c>
      <c r="G456" t="s">
        <v>14</v>
      </c>
      <c r="H456">
        <v>39</v>
      </c>
      <c r="I456" s="5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44"/>
        <v>41568.208333333336</v>
      </c>
      <c r="O456" s="11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1.1837253218884121</v>
      </c>
      <c r="G457" t="s">
        <v>20</v>
      </c>
      <c r="H457">
        <v>3727</v>
      </c>
      <c r="I457" s="5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44"/>
        <v>40809.208333333336</v>
      </c>
      <c r="O457" s="11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1.041243169398907</v>
      </c>
      <c r="G458" t="s">
        <v>20</v>
      </c>
      <c r="H458">
        <v>1605</v>
      </c>
      <c r="I458" s="5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44"/>
        <v>43141.25</v>
      </c>
      <c r="O458" s="11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0.26640000000000003</v>
      </c>
      <c r="G459" t="s">
        <v>14</v>
      </c>
      <c r="H459">
        <v>46</v>
      </c>
      <c r="I459" s="5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44"/>
        <v>42657.208333333328</v>
      </c>
      <c r="O459" s="11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3.5120118343195266</v>
      </c>
      <c r="G460" t="s">
        <v>20</v>
      </c>
      <c r="H460">
        <v>2120</v>
      </c>
      <c r="I460" s="5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44"/>
        <v>40265.208333333336</v>
      </c>
      <c r="O460" s="11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0.90063492063492068</v>
      </c>
      <c r="G461" t="s">
        <v>14</v>
      </c>
      <c r="H461">
        <v>105</v>
      </c>
      <c r="I461" s="5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44"/>
        <v>42001.25</v>
      </c>
      <c r="O461" s="11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1.7162500000000001</v>
      </c>
      <c r="G462" t="s">
        <v>20</v>
      </c>
      <c r="H462">
        <v>50</v>
      </c>
      <c r="I462" s="5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44"/>
        <v>40399.208333333336</v>
      </c>
      <c r="O462" s="11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1.4104655870445344</v>
      </c>
      <c r="G463" t="s">
        <v>20</v>
      </c>
      <c r="H463">
        <v>2080</v>
      </c>
      <c r="I463" s="5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44"/>
        <v>41757.208333333336</v>
      </c>
      <c r="O463" s="11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0.30579449152542371</v>
      </c>
      <c r="G464" t="s">
        <v>14</v>
      </c>
      <c r="H464">
        <v>535</v>
      </c>
      <c r="I464" s="5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44"/>
        <v>41304.25</v>
      </c>
      <c r="O464" s="11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1.0816455696202532</v>
      </c>
      <c r="G465" t="s">
        <v>20</v>
      </c>
      <c r="H465">
        <v>2105</v>
      </c>
      <c r="I465" s="5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44"/>
        <v>41639.25</v>
      </c>
      <c r="O465" s="11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1.3345505617977529</v>
      </c>
      <c r="G466" t="s">
        <v>20</v>
      </c>
      <c r="H466">
        <v>2436</v>
      </c>
      <c r="I466" s="5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44"/>
        <v>43142.25</v>
      </c>
      <c r="O466" s="11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1.8785106382978722</v>
      </c>
      <c r="G467" t="s">
        <v>20</v>
      </c>
      <c r="H467">
        <v>80</v>
      </c>
      <c r="I467" s="5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44"/>
        <v>43127.25</v>
      </c>
      <c r="O467" s="11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3.32</v>
      </c>
      <c r="G468" t="s">
        <v>20</v>
      </c>
      <c r="H468">
        <v>42</v>
      </c>
      <c r="I468" s="5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44"/>
        <v>41409.208333333336</v>
      </c>
      <c r="O468" s="11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5.7521428571428572</v>
      </c>
      <c r="G469" t="s">
        <v>20</v>
      </c>
      <c r="H469">
        <v>139</v>
      </c>
      <c r="I469" s="5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44"/>
        <v>42331.25</v>
      </c>
      <c r="O469" s="11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0.40500000000000003</v>
      </c>
      <c r="G470" t="s">
        <v>14</v>
      </c>
      <c r="H470">
        <v>16</v>
      </c>
      <c r="I470" s="5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44"/>
        <v>43569.208333333328</v>
      </c>
      <c r="O470" s="11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1.8442857142857143</v>
      </c>
      <c r="G471" t="s">
        <v>20</v>
      </c>
      <c r="H471">
        <v>159</v>
      </c>
      <c r="I471" s="5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44"/>
        <v>42142.208333333328</v>
      </c>
      <c r="O471" s="11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2.8580555555555556</v>
      </c>
      <c r="G472" t="s">
        <v>20</v>
      </c>
      <c r="H472">
        <v>381</v>
      </c>
      <c r="I472" s="5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44"/>
        <v>42716.25</v>
      </c>
      <c r="O472" s="11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3.19</v>
      </c>
      <c r="G473" t="s">
        <v>20</v>
      </c>
      <c r="H473">
        <v>194</v>
      </c>
      <c r="I473" s="5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44"/>
        <v>41031.208333333336</v>
      </c>
      <c r="O473" s="11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0.39234070221066319</v>
      </c>
      <c r="G474" t="s">
        <v>14</v>
      </c>
      <c r="H474">
        <v>575</v>
      </c>
      <c r="I474" s="5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44"/>
        <v>43535.208333333328</v>
      </c>
      <c r="O474" s="11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1.7814000000000001</v>
      </c>
      <c r="G475" t="s">
        <v>20</v>
      </c>
      <c r="H475">
        <v>106</v>
      </c>
      <c r="I475" s="5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44"/>
        <v>43277.208333333328</v>
      </c>
      <c r="O475" s="11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3.6515</v>
      </c>
      <c r="G476" t="s">
        <v>20</v>
      </c>
      <c r="H476">
        <v>142</v>
      </c>
      <c r="I476" s="5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44"/>
        <v>41989.25</v>
      </c>
      <c r="O476" s="11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1.1394594594594594</v>
      </c>
      <c r="G477" t="s">
        <v>20</v>
      </c>
      <c r="H477">
        <v>211</v>
      </c>
      <c r="I477" s="5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44"/>
        <v>41450.208333333336</v>
      </c>
      <c r="O477" s="11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0.29828720626631855</v>
      </c>
      <c r="G478" t="s">
        <v>14</v>
      </c>
      <c r="H478">
        <v>1120</v>
      </c>
      <c r="I478" s="5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44"/>
        <v>43322.208333333328</v>
      </c>
      <c r="O478" s="11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0.54270588235294115</v>
      </c>
      <c r="G479" t="s">
        <v>14</v>
      </c>
      <c r="H479">
        <v>113</v>
      </c>
      <c r="I479" s="5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44"/>
        <v>40720.208333333336</v>
      </c>
      <c r="O479" s="11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2.3634156976744185</v>
      </c>
      <c r="G480" t="s">
        <v>20</v>
      </c>
      <c r="H480">
        <v>2756</v>
      </c>
      <c r="I480" s="5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44"/>
        <v>42072.208333333328</v>
      </c>
      <c r="O480" s="11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5.1291666666666664</v>
      </c>
      <c r="G481" t="s">
        <v>20</v>
      </c>
      <c r="H481">
        <v>173</v>
      </c>
      <c r="I481" s="5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44"/>
        <v>42945.208333333328</v>
      </c>
      <c r="O481" s="11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1.0065116279069768</v>
      </c>
      <c r="G482" t="s">
        <v>20</v>
      </c>
      <c r="H482">
        <v>87</v>
      </c>
      <c r="I482" s="5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44"/>
        <v>40248.25</v>
      </c>
      <c r="O482" s="11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0.81348423194303154</v>
      </c>
      <c r="G483" t="s">
        <v>14</v>
      </c>
      <c r="H483">
        <v>1538</v>
      </c>
      <c r="I483" s="5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44"/>
        <v>41913.208333333336</v>
      </c>
      <c r="O483" s="11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0.16404761904761905</v>
      </c>
      <c r="G484" t="s">
        <v>14</v>
      </c>
      <c r="H484">
        <v>9</v>
      </c>
      <c r="I484" s="5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44"/>
        <v>40963.25</v>
      </c>
      <c r="O484" s="11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0.52774617067833696</v>
      </c>
      <c r="G485" t="s">
        <v>14</v>
      </c>
      <c r="H485">
        <v>554</v>
      </c>
      <c r="I485" s="5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44"/>
        <v>43811.25</v>
      </c>
      <c r="O485" s="11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2.6020608108108108</v>
      </c>
      <c r="G486" t="s">
        <v>20</v>
      </c>
      <c r="H486">
        <v>1572</v>
      </c>
      <c r="I486" s="5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44"/>
        <v>41855.208333333336</v>
      </c>
      <c r="O486" s="11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0.30732891832229581</v>
      </c>
      <c r="G487" t="s">
        <v>14</v>
      </c>
      <c r="H487">
        <v>648</v>
      </c>
      <c r="I487" s="5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44"/>
        <v>43626.208333333328</v>
      </c>
      <c r="O487" s="11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0.13500000000000001</v>
      </c>
      <c r="G488" t="s">
        <v>14</v>
      </c>
      <c r="H488">
        <v>21</v>
      </c>
      <c r="I488" s="5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44"/>
        <v>43168.25</v>
      </c>
      <c r="O488" s="11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1.7862556663644606</v>
      </c>
      <c r="G489" t="s">
        <v>20</v>
      </c>
      <c r="H489">
        <v>2346</v>
      </c>
      <c r="I489" s="5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44"/>
        <v>42845.208333333328</v>
      </c>
      <c r="O489" s="11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2.2005660377358489</v>
      </c>
      <c r="G490" t="s">
        <v>20</v>
      </c>
      <c r="H490">
        <v>115</v>
      </c>
      <c r="I490" s="5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44"/>
        <v>42403.25</v>
      </c>
      <c r="O490" s="11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1.015108695652174</v>
      </c>
      <c r="G491" t="s">
        <v>20</v>
      </c>
      <c r="H491">
        <v>85</v>
      </c>
      <c r="I491" s="5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44"/>
        <v>40406.208333333336</v>
      </c>
      <c r="O491" s="11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1.915</v>
      </c>
      <c r="G492" t="s">
        <v>20</v>
      </c>
      <c r="H492">
        <v>144</v>
      </c>
      <c r="I492" s="5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44"/>
        <v>43786.25</v>
      </c>
      <c r="O492" s="11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3.0534683098591549</v>
      </c>
      <c r="G493" t="s">
        <v>20</v>
      </c>
      <c r="H493">
        <v>2443</v>
      </c>
      <c r="I493" s="5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44"/>
        <v>41456.208333333336</v>
      </c>
      <c r="O493" s="11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0.23995287958115183</v>
      </c>
      <c r="G494" t="s">
        <v>74</v>
      </c>
      <c r="H494">
        <v>595</v>
      </c>
      <c r="I494" s="5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44"/>
        <v>40336.208333333336</v>
      </c>
      <c r="O494" s="11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7.2377777777777776</v>
      </c>
      <c r="G495" t="s">
        <v>20</v>
      </c>
      <c r="H495">
        <v>64</v>
      </c>
      <c r="I495" s="5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44"/>
        <v>43645.208333333328</v>
      </c>
      <c r="O495" s="11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5.4736000000000002</v>
      </c>
      <c r="G496" t="s">
        <v>20</v>
      </c>
      <c r="H496">
        <v>268</v>
      </c>
      <c r="I496" s="5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44"/>
        <v>40990.208333333336</v>
      </c>
      <c r="O496" s="11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4.1449999999999996</v>
      </c>
      <c r="G497" t="s">
        <v>20</v>
      </c>
      <c r="H497">
        <v>195</v>
      </c>
      <c r="I497" s="5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44"/>
        <v>41800.208333333336</v>
      </c>
      <c r="O497" s="11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9.0696409140369975E-3</v>
      </c>
      <c r="G498" t="s">
        <v>14</v>
      </c>
      <c r="H498">
        <v>54</v>
      </c>
      <c r="I498" s="5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44"/>
        <v>42876.208333333328</v>
      </c>
      <c r="O498" s="11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0.34173469387755101</v>
      </c>
      <c r="G499" t="s">
        <v>14</v>
      </c>
      <c r="H499">
        <v>120</v>
      </c>
      <c r="I499" s="5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44"/>
        <v>42724.25</v>
      </c>
      <c r="O499" s="11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0.239488107549121</v>
      </c>
      <c r="G500" t="s">
        <v>14</v>
      </c>
      <c r="H500">
        <v>579</v>
      </c>
      <c r="I500" s="5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44"/>
        <v>42005.25</v>
      </c>
      <c r="O500" s="11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0.48072649572649573</v>
      </c>
      <c r="G501" t="s">
        <v>14</v>
      </c>
      <c r="H501">
        <v>2072</v>
      </c>
      <c r="I501" s="5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44"/>
        <v>42444.208333333328</v>
      </c>
      <c r="O501" s="11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44"/>
        <v>41395.208333333336</v>
      </c>
      <c r="O502" s="11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0.70145182291666663</v>
      </c>
      <c r="G503" t="s">
        <v>14</v>
      </c>
      <c r="H503">
        <v>1796</v>
      </c>
      <c r="I503" s="5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44"/>
        <v>41345.208333333336</v>
      </c>
      <c r="O503" s="11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5.2992307692307694</v>
      </c>
      <c r="G504" t="s">
        <v>20</v>
      </c>
      <c r="H504">
        <v>186</v>
      </c>
      <c r="I504" s="5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44"/>
        <v>41117.208333333336</v>
      </c>
      <c r="O504" s="11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1.8032549019607844</v>
      </c>
      <c r="G505" t="s">
        <v>20</v>
      </c>
      <c r="H505">
        <v>460</v>
      </c>
      <c r="I505" s="5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44"/>
        <v>42186.208333333328</v>
      </c>
      <c r="O505" s="11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0.92320000000000002</v>
      </c>
      <c r="G506" t="s">
        <v>14</v>
      </c>
      <c r="H506">
        <v>62</v>
      </c>
      <c r="I506" s="5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44"/>
        <v>42142.208333333328</v>
      </c>
      <c r="O506" s="11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0.13901001112347053</v>
      </c>
      <c r="G507" t="s">
        <v>14</v>
      </c>
      <c r="H507">
        <v>347</v>
      </c>
      <c r="I507" s="5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44"/>
        <v>41341.25</v>
      </c>
      <c r="O507" s="11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9.2707777777777771</v>
      </c>
      <c r="G508" t="s">
        <v>20</v>
      </c>
      <c r="H508">
        <v>2528</v>
      </c>
      <c r="I508" s="5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44"/>
        <v>43062.25</v>
      </c>
      <c r="O508" s="11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0.39857142857142858</v>
      </c>
      <c r="G509" t="s">
        <v>14</v>
      </c>
      <c r="H509">
        <v>19</v>
      </c>
      <c r="I509" s="5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44"/>
        <v>41373.208333333336</v>
      </c>
      <c r="O509" s="11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1.1222929936305732</v>
      </c>
      <c r="G510" t="s">
        <v>20</v>
      </c>
      <c r="H510">
        <v>3657</v>
      </c>
      <c r="I510" s="5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44"/>
        <v>43310.208333333328</v>
      </c>
      <c r="O510" s="11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0.70925816023738875</v>
      </c>
      <c r="G511" t="s">
        <v>14</v>
      </c>
      <c r="H511">
        <v>1258</v>
      </c>
      <c r="I511" s="5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44"/>
        <v>41034.208333333336</v>
      </c>
      <c r="O511" s="11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1.1908974358974358</v>
      </c>
      <c r="G512" t="s">
        <v>20</v>
      </c>
      <c r="H512">
        <v>131</v>
      </c>
      <c r="I512" s="5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44"/>
        <v>43251.208333333328</v>
      </c>
      <c r="O512" s="11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0.24017591339648173</v>
      </c>
      <c r="G513" t="s">
        <v>14</v>
      </c>
      <c r="H513">
        <v>362</v>
      </c>
      <c r="I513" s="5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44"/>
        <v>43671.208333333328</v>
      </c>
      <c r="O513" s="11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1.3931868131868133</v>
      </c>
      <c r="G514" t="s">
        <v>20</v>
      </c>
      <c r="H514">
        <v>239</v>
      </c>
      <c r="I514" s="5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44"/>
        <v>41825.208333333336</v>
      </c>
      <c r="O514" s="11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</f>
        <v>0.39277108433734942</v>
      </c>
      <c r="G515" t="s">
        <v>74</v>
      </c>
      <c r="H515">
        <v>35</v>
      </c>
      <c r="I515" s="5">
        <f t="shared" ref="I515:I578" si="49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50">((($L515/60)/60)/24)+DATE(1970,1,1)</f>
        <v>40430.208333333336</v>
      </c>
      <c r="O515" s="11">
        <f t="shared" ref="O515:O578" si="51">((($M515/60)/60)/24)+DATE(1970,1,1)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_xlfn.TEXTBEFORE($R515,"/")</f>
        <v>film &amp; video</v>
      </c>
      <c r="T515" t="str">
        <f t="shared" ref="T515:T578" si="53">_xlfn.TEXTAFTER($R515,"/")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0.22439077144917088</v>
      </c>
      <c r="G516" t="s">
        <v>74</v>
      </c>
      <c r="H516">
        <v>528</v>
      </c>
      <c r="I516" s="5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50"/>
        <v>41614.25</v>
      </c>
      <c r="O516" s="11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0.55779069767441858</v>
      </c>
      <c r="G517" t="s">
        <v>14</v>
      </c>
      <c r="H517">
        <v>133</v>
      </c>
      <c r="I517" s="5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50"/>
        <v>40900.25</v>
      </c>
      <c r="O517" s="11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0.42523125996810207</v>
      </c>
      <c r="G518" t="s">
        <v>14</v>
      </c>
      <c r="H518">
        <v>846</v>
      </c>
      <c r="I518" s="5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50"/>
        <v>40396.208333333336</v>
      </c>
      <c r="O518" s="11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1.1200000000000001</v>
      </c>
      <c r="G519" t="s">
        <v>20</v>
      </c>
      <c r="H519">
        <v>78</v>
      </c>
      <c r="I519" s="5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50"/>
        <v>42860.208333333328</v>
      </c>
      <c r="O519" s="11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7.0681818181818179E-2</v>
      </c>
      <c r="G520" t="s">
        <v>14</v>
      </c>
      <c r="H520">
        <v>10</v>
      </c>
      <c r="I520" s="5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50"/>
        <v>43154.25</v>
      </c>
      <c r="O520" s="11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1.0174563871693867</v>
      </c>
      <c r="G521" t="s">
        <v>20</v>
      </c>
      <c r="H521">
        <v>1773</v>
      </c>
      <c r="I521" s="5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50"/>
        <v>42012.25</v>
      </c>
      <c r="O521" s="11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4.2575000000000003</v>
      </c>
      <c r="G522" t="s">
        <v>20</v>
      </c>
      <c r="H522">
        <v>32</v>
      </c>
      <c r="I522" s="5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50"/>
        <v>43574.208333333328</v>
      </c>
      <c r="O522" s="11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1.4553947368421052</v>
      </c>
      <c r="G523" t="s">
        <v>20</v>
      </c>
      <c r="H523">
        <v>369</v>
      </c>
      <c r="I523" s="5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50"/>
        <v>42605.208333333328</v>
      </c>
      <c r="O523" s="11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0.32453465346534655</v>
      </c>
      <c r="G524" t="s">
        <v>14</v>
      </c>
      <c r="H524">
        <v>191</v>
      </c>
      <c r="I524" s="5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50"/>
        <v>41093.208333333336</v>
      </c>
      <c r="O524" s="11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7.003333333333333</v>
      </c>
      <c r="G525" t="s">
        <v>20</v>
      </c>
      <c r="H525">
        <v>89</v>
      </c>
      <c r="I525" s="5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50"/>
        <v>40241.25</v>
      </c>
      <c r="O525" s="11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0.83904860392967939</v>
      </c>
      <c r="G526" t="s">
        <v>14</v>
      </c>
      <c r="H526">
        <v>1979</v>
      </c>
      <c r="I526" s="5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50"/>
        <v>40294.208333333336</v>
      </c>
      <c r="O526" s="11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0.84190476190476193</v>
      </c>
      <c r="G527" t="s">
        <v>14</v>
      </c>
      <c r="H527">
        <v>63</v>
      </c>
      <c r="I527" s="5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50"/>
        <v>40505.25</v>
      </c>
      <c r="O527" s="11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1.5595180722891566</v>
      </c>
      <c r="G528" t="s">
        <v>20</v>
      </c>
      <c r="H528">
        <v>147</v>
      </c>
      <c r="I528" s="5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50"/>
        <v>42364.25</v>
      </c>
      <c r="O528" s="11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0.99619450317124736</v>
      </c>
      <c r="G529" t="s">
        <v>14</v>
      </c>
      <c r="H529">
        <v>6080</v>
      </c>
      <c r="I529" s="5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50"/>
        <v>42405.25</v>
      </c>
      <c r="O529" s="11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0.80300000000000005</v>
      </c>
      <c r="G530" t="s">
        <v>14</v>
      </c>
      <c r="H530">
        <v>80</v>
      </c>
      <c r="I530" s="5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50"/>
        <v>41601.25</v>
      </c>
      <c r="O530" s="11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0.11254901960784314</v>
      </c>
      <c r="G531" t="s">
        <v>14</v>
      </c>
      <c r="H531">
        <v>9</v>
      </c>
      <c r="I531" s="5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50"/>
        <v>41769.208333333336</v>
      </c>
      <c r="O531" s="11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0.91740952380952379</v>
      </c>
      <c r="G532" t="s">
        <v>14</v>
      </c>
      <c r="H532">
        <v>1784</v>
      </c>
      <c r="I532" s="5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50"/>
        <v>40421.208333333336</v>
      </c>
      <c r="O532" s="11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0.95521156936261387</v>
      </c>
      <c r="G533" t="s">
        <v>47</v>
      </c>
      <c r="H533">
        <v>3640</v>
      </c>
      <c r="I533" s="5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50"/>
        <v>41589.25</v>
      </c>
      <c r="O533" s="11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5.0287499999999996</v>
      </c>
      <c r="G534" t="s">
        <v>20</v>
      </c>
      <c r="H534">
        <v>126</v>
      </c>
      <c r="I534" s="5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50"/>
        <v>43125.25</v>
      </c>
      <c r="O534" s="11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1.5924394463667819</v>
      </c>
      <c r="G535" t="s">
        <v>20</v>
      </c>
      <c r="H535">
        <v>2218</v>
      </c>
      <c r="I535" s="5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50"/>
        <v>41479.208333333336</v>
      </c>
      <c r="O535" s="11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0.15022446689113356</v>
      </c>
      <c r="G536" t="s">
        <v>14</v>
      </c>
      <c r="H536">
        <v>243</v>
      </c>
      <c r="I536" s="5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50"/>
        <v>43329.208333333328</v>
      </c>
      <c r="O536" s="11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4.820384615384615</v>
      </c>
      <c r="G537" t="s">
        <v>20</v>
      </c>
      <c r="H537">
        <v>202</v>
      </c>
      <c r="I537" s="5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50"/>
        <v>43259.208333333328</v>
      </c>
      <c r="O537" s="11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1.4996938775510205</v>
      </c>
      <c r="G538" t="s">
        <v>20</v>
      </c>
      <c r="H538">
        <v>140</v>
      </c>
      <c r="I538" s="5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50"/>
        <v>40414.208333333336</v>
      </c>
      <c r="O538" s="11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1.1722156398104266</v>
      </c>
      <c r="G539" t="s">
        <v>20</v>
      </c>
      <c r="H539">
        <v>1052</v>
      </c>
      <c r="I539" s="5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50"/>
        <v>43342.208333333328</v>
      </c>
      <c r="O539" s="11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0.37695968274950431</v>
      </c>
      <c r="G540" t="s">
        <v>14</v>
      </c>
      <c r="H540">
        <v>1296</v>
      </c>
      <c r="I540" s="5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50"/>
        <v>41539.208333333336</v>
      </c>
      <c r="O540" s="11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0.72653061224489801</v>
      </c>
      <c r="G541" t="s">
        <v>14</v>
      </c>
      <c r="H541">
        <v>77</v>
      </c>
      <c r="I541" s="5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50"/>
        <v>43647.208333333328</v>
      </c>
      <c r="O541" s="11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2.6598113207547169</v>
      </c>
      <c r="G542" t="s">
        <v>20</v>
      </c>
      <c r="H542">
        <v>247</v>
      </c>
      <c r="I542" s="5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50"/>
        <v>43225.208333333328</v>
      </c>
      <c r="O542" s="11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0.24205617977528091</v>
      </c>
      <c r="G543" t="s">
        <v>14</v>
      </c>
      <c r="H543">
        <v>395</v>
      </c>
      <c r="I543" s="5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50"/>
        <v>42165.208333333328</v>
      </c>
      <c r="O543" s="11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2.5064935064935064E-2</v>
      </c>
      <c r="G544" t="s">
        <v>14</v>
      </c>
      <c r="H544">
        <v>49</v>
      </c>
      <c r="I544" s="5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50"/>
        <v>42391.25</v>
      </c>
      <c r="O544" s="11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0.1632979976442874</v>
      </c>
      <c r="G545" t="s">
        <v>14</v>
      </c>
      <c r="H545">
        <v>180</v>
      </c>
      <c r="I545" s="5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50"/>
        <v>41528.208333333336</v>
      </c>
      <c r="O545" s="11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2.7650000000000001</v>
      </c>
      <c r="G546" t="s">
        <v>20</v>
      </c>
      <c r="H546">
        <v>84</v>
      </c>
      <c r="I546" s="5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50"/>
        <v>42377.25</v>
      </c>
      <c r="O546" s="11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0.88803571428571426</v>
      </c>
      <c r="G547" t="s">
        <v>14</v>
      </c>
      <c r="H547">
        <v>2690</v>
      </c>
      <c r="I547" s="5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50"/>
        <v>43824.25</v>
      </c>
      <c r="O547" s="11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1.6357142857142857</v>
      </c>
      <c r="G548" t="s">
        <v>20</v>
      </c>
      <c r="H548">
        <v>88</v>
      </c>
      <c r="I548" s="5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50"/>
        <v>43360.208333333328</v>
      </c>
      <c r="O548" s="11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9.69</v>
      </c>
      <c r="G549" t="s">
        <v>20</v>
      </c>
      <c r="H549">
        <v>156</v>
      </c>
      <c r="I549" s="5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50"/>
        <v>42029.25</v>
      </c>
      <c r="O549" s="11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2.7091376701966716</v>
      </c>
      <c r="G550" t="s">
        <v>20</v>
      </c>
      <c r="H550">
        <v>2985</v>
      </c>
      <c r="I550" s="5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50"/>
        <v>42461.208333333328</v>
      </c>
      <c r="O550" s="11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2.8421355932203389</v>
      </c>
      <c r="G551" t="s">
        <v>20</v>
      </c>
      <c r="H551">
        <v>762</v>
      </c>
      <c r="I551" s="5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50"/>
        <v>41422.208333333336</v>
      </c>
      <c r="O551" s="11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0.04</v>
      </c>
      <c r="G552" t="s">
        <v>74</v>
      </c>
      <c r="H552">
        <v>1</v>
      </c>
      <c r="I552" s="5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50"/>
        <v>40968.25</v>
      </c>
      <c r="O552" s="11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0.58632981676846196</v>
      </c>
      <c r="G553" t="s">
        <v>14</v>
      </c>
      <c r="H553">
        <v>2779</v>
      </c>
      <c r="I553" s="5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50"/>
        <v>41993.25</v>
      </c>
      <c r="O553" s="11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0.98511111111111116</v>
      </c>
      <c r="G554" t="s">
        <v>14</v>
      </c>
      <c r="H554">
        <v>92</v>
      </c>
      <c r="I554" s="5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50"/>
        <v>42700.25</v>
      </c>
      <c r="O554" s="11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0.43975381008206332</v>
      </c>
      <c r="G555" t="s">
        <v>14</v>
      </c>
      <c r="H555">
        <v>1028</v>
      </c>
      <c r="I555" s="5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50"/>
        <v>40545.25</v>
      </c>
      <c r="O555" s="11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1.5166315789473683</v>
      </c>
      <c r="G556" t="s">
        <v>20</v>
      </c>
      <c r="H556">
        <v>554</v>
      </c>
      <c r="I556" s="5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50"/>
        <v>42723.25</v>
      </c>
      <c r="O556" s="11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2.2363492063492063</v>
      </c>
      <c r="G557" t="s">
        <v>20</v>
      </c>
      <c r="H557">
        <v>135</v>
      </c>
      <c r="I557" s="5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50"/>
        <v>41731.208333333336</v>
      </c>
      <c r="O557" s="11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2.3975</v>
      </c>
      <c r="G558" t="s">
        <v>20</v>
      </c>
      <c r="H558">
        <v>122</v>
      </c>
      <c r="I558" s="5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50"/>
        <v>40792.208333333336</v>
      </c>
      <c r="O558" s="11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1.9933333333333334</v>
      </c>
      <c r="G559" t="s">
        <v>20</v>
      </c>
      <c r="H559">
        <v>221</v>
      </c>
      <c r="I559" s="5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50"/>
        <v>42279.208333333328</v>
      </c>
      <c r="O559" s="11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1.373448275862069</v>
      </c>
      <c r="G560" t="s">
        <v>20</v>
      </c>
      <c r="H560">
        <v>126</v>
      </c>
      <c r="I560" s="5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50"/>
        <v>42424.25</v>
      </c>
      <c r="O560" s="11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1.009696106362773</v>
      </c>
      <c r="G561" t="s">
        <v>20</v>
      </c>
      <c r="H561">
        <v>1022</v>
      </c>
      <c r="I561" s="5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50"/>
        <v>42584.208333333328</v>
      </c>
      <c r="O561" s="11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7.9416000000000002</v>
      </c>
      <c r="G562" t="s">
        <v>20</v>
      </c>
      <c r="H562">
        <v>3177</v>
      </c>
      <c r="I562" s="5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50"/>
        <v>40865.25</v>
      </c>
      <c r="O562" s="11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3.6970000000000001</v>
      </c>
      <c r="G563" t="s">
        <v>20</v>
      </c>
      <c r="H563">
        <v>198</v>
      </c>
      <c r="I563" s="5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50"/>
        <v>40833.208333333336</v>
      </c>
      <c r="O563" s="11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0.12818181818181817</v>
      </c>
      <c r="G564" t="s">
        <v>14</v>
      </c>
      <c r="H564">
        <v>26</v>
      </c>
      <c r="I564" s="5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50"/>
        <v>43536.208333333328</v>
      </c>
      <c r="O564" s="11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1.3802702702702703</v>
      </c>
      <c r="G565" t="s">
        <v>20</v>
      </c>
      <c r="H565">
        <v>85</v>
      </c>
      <c r="I565" s="5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50"/>
        <v>43417.25</v>
      </c>
      <c r="O565" s="11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0.83813278008298753</v>
      </c>
      <c r="G566" t="s">
        <v>14</v>
      </c>
      <c r="H566">
        <v>1790</v>
      </c>
      <c r="I566" s="5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50"/>
        <v>42078.208333333328</v>
      </c>
      <c r="O566" s="11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2.0460063224446787</v>
      </c>
      <c r="G567" t="s">
        <v>20</v>
      </c>
      <c r="H567">
        <v>3596</v>
      </c>
      <c r="I567" s="5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50"/>
        <v>40862.25</v>
      </c>
      <c r="O567" s="11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0.44344086021505374</v>
      </c>
      <c r="G568" t="s">
        <v>14</v>
      </c>
      <c r="H568">
        <v>37</v>
      </c>
      <c r="I568" s="5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50"/>
        <v>42424.25</v>
      </c>
      <c r="O568" s="11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2.1860294117647059</v>
      </c>
      <c r="G569" t="s">
        <v>20</v>
      </c>
      <c r="H569">
        <v>244</v>
      </c>
      <c r="I569" s="5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50"/>
        <v>41830.208333333336</v>
      </c>
      <c r="O569" s="11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1.8603314917127072</v>
      </c>
      <c r="G570" t="s">
        <v>20</v>
      </c>
      <c r="H570">
        <v>5180</v>
      </c>
      <c r="I570" s="5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50"/>
        <v>40374.208333333336</v>
      </c>
      <c r="O570" s="11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2.3733830845771142</v>
      </c>
      <c r="G571" t="s">
        <v>20</v>
      </c>
      <c r="H571">
        <v>589</v>
      </c>
      <c r="I571" s="5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50"/>
        <v>40554.25</v>
      </c>
      <c r="O571" s="11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3.0565384615384614</v>
      </c>
      <c r="G572" t="s">
        <v>20</v>
      </c>
      <c r="H572">
        <v>2725</v>
      </c>
      <c r="I572" s="5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50"/>
        <v>41993.25</v>
      </c>
      <c r="O572" s="11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0.94142857142857139</v>
      </c>
      <c r="G573" t="s">
        <v>14</v>
      </c>
      <c r="H573">
        <v>35</v>
      </c>
      <c r="I573" s="5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50"/>
        <v>42174.208333333328</v>
      </c>
      <c r="O573" s="11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0.54400000000000004</v>
      </c>
      <c r="G574" t="s">
        <v>74</v>
      </c>
      <c r="H574">
        <v>94</v>
      </c>
      <c r="I574" s="5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50"/>
        <v>42275.208333333328</v>
      </c>
      <c r="O574" s="11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1.1188059701492536</v>
      </c>
      <c r="G575" t="s">
        <v>20</v>
      </c>
      <c r="H575">
        <v>300</v>
      </c>
      <c r="I575" s="5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50"/>
        <v>41761.208333333336</v>
      </c>
      <c r="O575" s="11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3.6914814814814814</v>
      </c>
      <c r="G576" t="s">
        <v>20</v>
      </c>
      <c r="H576">
        <v>144</v>
      </c>
      <c r="I576" s="5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50"/>
        <v>43806.25</v>
      </c>
      <c r="O576" s="11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0.62930372148859548</v>
      </c>
      <c r="G577" t="s">
        <v>14</v>
      </c>
      <c r="H577">
        <v>558</v>
      </c>
      <c r="I577" s="5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50"/>
        <v>41779.208333333336</v>
      </c>
      <c r="O577" s="11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0.6492783505154639</v>
      </c>
      <c r="G578" t="s">
        <v>14</v>
      </c>
      <c r="H578">
        <v>64</v>
      </c>
      <c r="I578" s="5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50"/>
        <v>43040.208333333328</v>
      </c>
      <c r="O578" s="11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</f>
        <v>0.18853658536585366</v>
      </c>
      <c r="G579" t="s">
        <v>74</v>
      </c>
      <c r="H579">
        <v>37</v>
      </c>
      <c r="I579" s="5">
        <f t="shared" ref="I579:I642" si="55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56">((($L579/60)/60)/24)+DATE(1970,1,1)</f>
        <v>40613.25</v>
      </c>
      <c r="O579" s="11">
        <f t="shared" ref="O579:O642" si="57">((($M579/60)/60)/24)+DATE(1970,1,1)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_xlfn.TEXTBEFORE($R579,"/")</f>
        <v>music</v>
      </c>
      <c r="T579" t="str">
        <f t="shared" ref="T579:T642" si="59">_xlfn.TEXTAFTER($R579,"/")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0.1675440414507772</v>
      </c>
      <c r="G580" t="s">
        <v>14</v>
      </c>
      <c r="H580">
        <v>245</v>
      </c>
      <c r="I580" s="5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56"/>
        <v>40878.25</v>
      </c>
      <c r="O580" s="11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1.0111290322580646</v>
      </c>
      <c r="G581" t="s">
        <v>20</v>
      </c>
      <c r="H581">
        <v>87</v>
      </c>
      <c r="I581" s="5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56"/>
        <v>40762.208333333336</v>
      </c>
      <c r="O581" s="11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3.4150228310502282</v>
      </c>
      <c r="G582" t="s">
        <v>20</v>
      </c>
      <c r="H582">
        <v>3116</v>
      </c>
      <c r="I582" s="5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56"/>
        <v>41696.25</v>
      </c>
      <c r="O582" s="11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0.64016666666666666</v>
      </c>
      <c r="G583" t="s">
        <v>14</v>
      </c>
      <c r="H583">
        <v>71</v>
      </c>
      <c r="I583" s="5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56"/>
        <v>40662.208333333336</v>
      </c>
      <c r="O583" s="11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0.5208045977011494</v>
      </c>
      <c r="G584" t="s">
        <v>14</v>
      </c>
      <c r="H584">
        <v>42</v>
      </c>
      <c r="I584" s="5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56"/>
        <v>42165.208333333328</v>
      </c>
      <c r="O584" s="11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3.2240211640211642</v>
      </c>
      <c r="G585" t="s">
        <v>20</v>
      </c>
      <c r="H585">
        <v>909</v>
      </c>
      <c r="I585" s="5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56"/>
        <v>40959.25</v>
      </c>
      <c r="O585" s="11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1.1950810185185186</v>
      </c>
      <c r="G586" t="s">
        <v>20</v>
      </c>
      <c r="H586">
        <v>1613</v>
      </c>
      <c r="I586" s="5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56"/>
        <v>41024.208333333336</v>
      </c>
      <c r="O586" s="11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1.4679775280898877</v>
      </c>
      <c r="G587" t="s">
        <v>20</v>
      </c>
      <c r="H587">
        <v>136</v>
      </c>
      <c r="I587" s="5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56"/>
        <v>40255.208333333336</v>
      </c>
      <c r="O587" s="11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9.5057142857142853</v>
      </c>
      <c r="G588" t="s">
        <v>20</v>
      </c>
      <c r="H588">
        <v>130</v>
      </c>
      <c r="I588" s="5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56"/>
        <v>40499.25</v>
      </c>
      <c r="O588" s="11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0.72893617021276591</v>
      </c>
      <c r="G589" t="s">
        <v>14</v>
      </c>
      <c r="H589">
        <v>156</v>
      </c>
      <c r="I589" s="5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56"/>
        <v>43484.25</v>
      </c>
      <c r="O589" s="11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0.7900824873096447</v>
      </c>
      <c r="G590" t="s">
        <v>14</v>
      </c>
      <c r="H590">
        <v>1368</v>
      </c>
      <c r="I590" s="5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56"/>
        <v>40262.208333333336</v>
      </c>
      <c r="O590" s="11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0.64721518987341775</v>
      </c>
      <c r="G591" t="s">
        <v>14</v>
      </c>
      <c r="H591">
        <v>102</v>
      </c>
      <c r="I591" s="5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56"/>
        <v>42190.208333333328</v>
      </c>
      <c r="O591" s="11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0.82028169014084507</v>
      </c>
      <c r="G592" t="s">
        <v>14</v>
      </c>
      <c r="H592">
        <v>86</v>
      </c>
      <c r="I592" s="5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56"/>
        <v>41994.25</v>
      </c>
      <c r="O592" s="11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10.376666666666667</v>
      </c>
      <c r="G593" t="s">
        <v>20</v>
      </c>
      <c r="H593">
        <v>102</v>
      </c>
      <c r="I593" s="5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56"/>
        <v>40373.208333333336</v>
      </c>
      <c r="O593" s="11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0.12910076530612244</v>
      </c>
      <c r="G594" t="s">
        <v>14</v>
      </c>
      <c r="H594">
        <v>253</v>
      </c>
      <c r="I594" s="5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56"/>
        <v>41789.208333333336</v>
      </c>
      <c r="O594" s="11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1.5484210526315789</v>
      </c>
      <c r="G595" t="s">
        <v>20</v>
      </c>
      <c r="H595">
        <v>4006</v>
      </c>
      <c r="I595" s="5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56"/>
        <v>41724.208333333336</v>
      </c>
      <c r="O595" s="11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7.0991735537190084E-2</v>
      </c>
      <c r="G596" t="s">
        <v>14</v>
      </c>
      <c r="H596">
        <v>157</v>
      </c>
      <c r="I596" s="5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56"/>
        <v>42548.208333333328</v>
      </c>
      <c r="O596" s="11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2.0852773826458035</v>
      </c>
      <c r="G597" t="s">
        <v>20</v>
      </c>
      <c r="H597">
        <v>1629</v>
      </c>
      <c r="I597" s="5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56"/>
        <v>40253.208333333336</v>
      </c>
      <c r="O597" s="11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0.99683544303797467</v>
      </c>
      <c r="G598" t="s">
        <v>14</v>
      </c>
      <c r="H598">
        <v>183</v>
      </c>
      <c r="I598" s="5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56"/>
        <v>42434.25</v>
      </c>
      <c r="O598" s="11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2.0159756097560977</v>
      </c>
      <c r="G599" t="s">
        <v>20</v>
      </c>
      <c r="H599">
        <v>2188</v>
      </c>
      <c r="I599" s="5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56"/>
        <v>43786.25</v>
      </c>
      <c r="O599" s="11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1.6209032258064515</v>
      </c>
      <c r="G600" t="s">
        <v>20</v>
      </c>
      <c r="H600">
        <v>2409</v>
      </c>
      <c r="I600" s="5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56"/>
        <v>40344.208333333336</v>
      </c>
      <c r="O600" s="11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3.6436208125445471E-2</v>
      </c>
      <c r="G601" t="s">
        <v>14</v>
      </c>
      <c r="H601">
        <v>82</v>
      </c>
      <c r="I601" s="5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56"/>
        <v>42047.25</v>
      </c>
      <c r="O601" s="11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0.05</v>
      </c>
      <c r="G602" t="s">
        <v>14</v>
      </c>
      <c r="H602">
        <v>1</v>
      </c>
      <c r="I602" s="5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56"/>
        <v>41485.208333333336</v>
      </c>
      <c r="O602" s="11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2.0663492063492064</v>
      </c>
      <c r="G603" t="s">
        <v>20</v>
      </c>
      <c r="H603">
        <v>194</v>
      </c>
      <c r="I603" s="5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56"/>
        <v>41789.208333333336</v>
      </c>
      <c r="O603" s="11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1.2823628691983122</v>
      </c>
      <c r="G604" t="s">
        <v>20</v>
      </c>
      <c r="H604">
        <v>1140</v>
      </c>
      <c r="I604" s="5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56"/>
        <v>42160.208333333328</v>
      </c>
      <c r="O604" s="11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1.1966037735849056</v>
      </c>
      <c r="G605" t="s">
        <v>20</v>
      </c>
      <c r="H605">
        <v>102</v>
      </c>
      <c r="I605" s="5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56"/>
        <v>43573.208333333328</v>
      </c>
      <c r="O605" s="11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1.7073055242390078</v>
      </c>
      <c r="G606" t="s">
        <v>20</v>
      </c>
      <c r="H606">
        <v>2857</v>
      </c>
      <c r="I606" s="5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56"/>
        <v>40565.25</v>
      </c>
      <c r="O606" s="11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1.8721212121212121</v>
      </c>
      <c r="G607" t="s">
        <v>20</v>
      </c>
      <c r="H607">
        <v>107</v>
      </c>
      <c r="I607" s="5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56"/>
        <v>42280.208333333328</v>
      </c>
      <c r="O607" s="11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1.8838235294117647</v>
      </c>
      <c r="G608" t="s">
        <v>20</v>
      </c>
      <c r="H608">
        <v>160</v>
      </c>
      <c r="I608" s="5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56"/>
        <v>42436.25</v>
      </c>
      <c r="O608" s="11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1.3129869186046512</v>
      </c>
      <c r="G609" t="s">
        <v>20</v>
      </c>
      <c r="H609">
        <v>2230</v>
      </c>
      <c r="I609" s="5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56"/>
        <v>41721.208333333336</v>
      </c>
      <c r="O609" s="11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2.8397435897435899</v>
      </c>
      <c r="G610" t="s">
        <v>20</v>
      </c>
      <c r="H610">
        <v>316</v>
      </c>
      <c r="I610" s="5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56"/>
        <v>43530.25</v>
      </c>
      <c r="O610" s="11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1.2041999999999999</v>
      </c>
      <c r="G611" t="s">
        <v>20</v>
      </c>
      <c r="H611">
        <v>117</v>
      </c>
      <c r="I611" s="5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56"/>
        <v>43481.25</v>
      </c>
      <c r="O611" s="11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4.1905607476635511</v>
      </c>
      <c r="G612" t="s">
        <v>20</v>
      </c>
      <c r="H612">
        <v>6406</v>
      </c>
      <c r="I612" s="5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56"/>
        <v>41259.25</v>
      </c>
      <c r="O612" s="11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0.13853658536585367</v>
      </c>
      <c r="G613" t="s">
        <v>74</v>
      </c>
      <c r="H613">
        <v>15</v>
      </c>
      <c r="I613" s="5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56"/>
        <v>41480.208333333336</v>
      </c>
      <c r="O613" s="11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1.3943548387096774</v>
      </c>
      <c r="G614" t="s">
        <v>20</v>
      </c>
      <c r="H614">
        <v>192</v>
      </c>
      <c r="I614" s="5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56"/>
        <v>40474.208333333336</v>
      </c>
      <c r="O614" s="11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1.74</v>
      </c>
      <c r="G615" t="s">
        <v>20</v>
      </c>
      <c r="H615">
        <v>26</v>
      </c>
      <c r="I615" s="5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56"/>
        <v>42973.208333333328</v>
      </c>
      <c r="O615" s="11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1.5549056603773586</v>
      </c>
      <c r="G616" t="s">
        <v>20</v>
      </c>
      <c r="H616">
        <v>723</v>
      </c>
      <c r="I616" s="5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56"/>
        <v>42746.25</v>
      </c>
      <c r="O616" s="11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1.7044705882352942</v>
      </c>
      <c r="G617" t="s">
        <v>20</v>
      </c>
      <c r="H617">
        <v>170</v>
      </c>
      <c r="I617" s="5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56"/>
        <v>42489.208333333328</v>
      </c>
      <c r="O617" s="11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1.8951562500000001</v>
      </c>
      <c r="G618" t="s">
        <v>20</v>
      </c>
      <c r="H618">
        <v>238</v>
      </c>
      <c r="I618" s="5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56"/>
        <v>41537.208333333336</v>
      </c>
      <c r="O618" s="11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2.4971428571428573</v>
      </c>
      <c r="G619" t="s">
        <v>20</v>
      </c>
      <c r="H619">
        <v>55</v>
      </c>
      <c r="I619" s="5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56"/>
        <v>41794.208333333336</v>
      </c>
      <c r="O619" s="11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0.48860523665659616</v>
      </c>
      <c r="G620" t="s">
        <v>14</v>
      </c>
      <c r="H620">
        <v>1198</v>
      </c>
      <c r="I620" s="5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56"/>
        <v>41396.208333333336</v>
      </c>
      <c r="O620" s="11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0.28461970393057684</v>
      </c>
      <c r="G621" t="s">
        <v>14</v>
      </c>
      <c r="H621">
        <v>648</v>
      </c>
      <c r="I621" s="5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56"/>
        <v>40669.208333333336</v>
      </c>
      <c r="O621" s="11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2.6802325581395348</v>
      </c>
      <c r="G622" t="s">
        <v>20</v>
      </c>
      <c r="H622">
        <v>128</v>
      </c>
      <c r="I622" s="5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56"/>
        <v>42559.208333333328</v>
      </c>
      <c r="O622" s="11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6.1980078125000002</v>
      </c>
      <c r="G623" t="s">
        <v>20</v>
      </c>
      <c r="H623">
        <v>2144</v>
      </c>
      <c r="I623" s="5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56"/>
        <v>42626.208333333328</v>
      </c>
      <c r="O623" s="11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3.1301587301587303E-2</v>
      </c>
      <c r="G624" t="s">
        <v>14</v>
      </c>
      <c r="H624">
        <v>64</v>
      </c>
      <c r="I624" s="5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56"/>
        <v>43205.208333333328</v>
      </c>
      <c r="O624" s="11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1.5992152704135738</v>
      </c>
      <c r="G625" t="s">
        <v>20</v>
      </c>
      <c r="H625">
        <v>2693</v>
      </c>
      <c r="I625" s="5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56"/>
        <v>42201.208333333328</v>
      </c>
      <c r="O625" s="11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2.793921568627451</v>
      </c>
      <c r="G626" t="s">
        <v>20</v>
      </c>
      <c r="H626">
        <v>432</v>
      </c>
      <c r="I626" s="5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56"/>
        <v>42029.25</v>
      </c>
      <c r="O626" s="11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0.77373333333333338</v>
      </c>
      <c r="G627" t="s">
        <v>14</v>
      </c>
      <c r="H627">
        <v>62</v>
      </c>
      <c r="I627" s="5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56"/>
        <v>43857.25</v>
      </c>
      <c r="O627" s="11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2.0632812500000002</v>
      </c>
      <c r="G628" t="s">
        <v>20</v>
      </c>
      <c r="H628">
        <v>189</v>
      </c>
      <c r="I628" s="5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56"/>
        <v>40449.208333333336</v>
      </c>
      <c r="O628" s="11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6.9424999999999999</v>
      </c>
      <c r="G629" t="s">
        <v>20</v>
      </c>
      <c r="H629">
        <v>154</v>
      </c>
      <c r="I629" s="5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56"/>
        <v>40345.208333333336</v>
      </c>
      <c r="O629" s="11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1.5178947368421052</v>
      </c>
      <c r="G630" t="s">
        <v>20</v>
      </c>
      <c r="H630">
        <v>96</v>
      </c>
      <c r="I630" s="5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56"/>
        <v>40455.208333333336</v>
      </c>
      <c r="O630" s="11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0.64582072176949945</v>
      </c>
      <c r="G631" t="s">
        <v>14</v>
      </c>
      <c r="H631">
        <v>750</v>
      </c>
      <c r="I631" s="5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56"/>
        <v>42557.208333333328</v>
      </c>
      <c r="O631" s="11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0.62873684210526315</v>
      </c>
      <c r="G632" t="s">
        <v>74</v>
      </c>
      <c r="H632">
        <v>87</v>
      </c>
      <c r="I632" s="5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56"/>
        <v>43586.208333333328</v>
      </c>
      <c r="O632" s="11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3.1039864864864866</v>
      </c>
      <c r="G633" t="s">
        <v>20</v>
      </c>
      <c r="H633">
        <v>3063</v>
      </c>
      <c r="I633" s="5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56"/>
        <v>43550.208333333328</v>
      </c>
      <c r="O633" s="11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0.42859916782246882</v>
      </c>
      <c r="G634" t="s">
        <v>47</v>
      </c>
      <c r="H634">
        <v>278</v>
      </c>
      <c r="I634" s="5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56"/>
        <v>41945.208333333336</v>
      </c>
      <c r="O634" s="11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0.83119402985074631</v>
      </c>
      <c r="G635" t="s">
        <v>14</v>
      </c>
      <c r="H635">
        <v>105</v>
      </c>
      <c r="I635" s="5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56"/>
        <v>42315.25</v>
      </c>
      <c r="O635" s="11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0.78531302876480547</v>
      </c>
      <c r="G636" t="s">
        <v>74</v>
      </c>
      <c r="H636">
        <v>1658</v>
      </c>
      <c r="I636" s="5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56"/>
        <v>42819.208333333328</v>
      </c>
      <c r="O636" s="11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1.1409352517985611</v>
      </c>
      <c r="G637" t="s">
        <v>20</v>
      </c>
      <c r="H637">
        <v>2266</v>
      </c>
      <c r="I637" s="5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56"/>
        <v>41314.25</v>
      </c>
      <c r="O637" s="11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0.64537683358624176</v>
      </c>
      <c r="G638" t="s">
        <v>14</v>
      </c>
      <c r="H638">
        <v>2604</v>
      </c>
      <c r="I638" s="5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56"/>
        <v>40926.25</v>
      </c>
      <c r="O638" s="11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0.79411764705882348</v>
      </c>
      <c r="G639" t="s">
        <v>14</v>
      </c>
      <c r="H639">
        <v>65</v>
      </c>
      <c r="I639" s="5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56"/>
        <v>42688.25</v>
      </c>
      <c r="O639" s="11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0.11419117647058824</v>
      </c>
      <c r="G640" t="s">
        <v>14</v>
      </c>
      <c r="H640">
        <v>94</v>
      </c>
      <c r="I640" s="5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56"/>
        <v>40386.208333333336</v>
      </c>
      <c r="O640" s="11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0.56186046511627907</v>
      </c>
      <c r="G641" t="s">
        <v>47</v>
      </c>
      <c r="H641">
        <v>45</v>
      </c>
      <c r="I641" s="5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56"/>
        <v>43309.208333333328</v>
      </c>
      <c r="O641" s="11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0.16501669449081802</v>
      </c>
      <c r="G642" t="s">
        <v>14</v>
      </c>
      <c r="H642">
        <v>257</v>
      </c>
      <c r="I642" s="5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56"/>
        <v>42387.25</v>
      </c>
      <c r="O642" s="11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</f>
        <v>1.1996808510638297</v>
      </c>
      <c r="G643" t="s">
        <v>20</v>
      </c>
      <c r="H643">
        <v>194</v>
      </c>
      <c r="I643" s="5">
        <f t="shared" ref="I643:I706" si="6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62">((($L643/60)/60)/24)+DATE(1970,1,1)</f>
        <v>42786.25</v>
      </c>
      <c r="O643" s="11">
        <f t="shared" ref="O643:O706" si="63">((($M643/60)/60)/24)+DATE(1970,1,1)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_xlfn.TEXTBEFORE($R643,"/")</f>
        <v>theater</v>
      </c>
      <c r="T643" t="str">
        <f t="shared" ref="T643:T706" si="65">_xlfn.TEXTAFTER($R643,"/")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1.4545652173913044</v>
      </c>
      <c r="G644" t="s">
        <v>20</v>
      </c>
      <c r="H644">
        <v>129</v>
      </c>
      <c r="I644" s="5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62"/>
        <v>43451.25</v>
      </c>
      <c r="O644" s="11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2.2138255033557046</v>
      </c>
      <c r="G645" t="s">
        <v>20</v>
      </c>
      <c r="H645">
        <v>375</v>
      </c>
      <c r="I645" s="5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62"/>
        <v>42795.25</v>
      </c>
      <c r="O645" s="11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0.48396694214876035</v>
      </c>
      <c r="G646" t="s">
        <v>14</v>
      </c>
      <c r="H646">
        <v>2928</v>
      </c>
      <c r="I646" s="5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62"/>
        <v>43452.25</v>
      </c>
      <c r="O646" s="11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0.92911504424778757</v>
      </c>
      <c r="G647" t="s">
        <v>14</v>
      </c>
      <c r="H647">
        <v>4697</v>
      </c>
      <c r="I647" s="5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62"/>
        <v>43369.208333333328</v>
      </c>
      <c r="O647" s="11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0.88599797365754818</v>
      </c>
      <c r="G648" t="s">
        <v>14</v>
      </c>
      <c r="H648">
        <v>2915</v>
      </c>
      <c r="I648" s="5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62"/>
        <v>41346.208333333336</v>
      </c>
      <c r="O648" s="11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0.41399999999999998</v>
      </c>
      <c r="G649" t="s">
        <v>14</v>
      </c>
      <c r="H649">
        <v>18</v>
      </c>
      <c r="I649" s="5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62"/>
        <v>43199.208333333328</v>
      </c>
      <c r="O649" s="11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0.63056795131845844</v>
      </c>
      <c r="G650" t="s">
        <v>74</v>
      </c>
      <c r="H650">
        <v>723</v>
      </c>
      <c r="I650" s="5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62"/>
        <v>42922.208333333328</v>
      </c>
      <c r="O650" s="11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0.48482333607230893</v>
      </c>
      <c r="G651" t="s">
        <v>14</v>
      </c>
      <c r="H651">
        <v>602</v>
      </c>
      <c r="I651" s="5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62"/>
        <v>40471.208333333336</v>
      </c>
      <c r="O651" s="11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0.02</v>
      </c>
      <c r="G652" t="s">
        <v>14</v>
      </c>
      <c r="H652">
        <v>1</v>
      </c>
      <c r="I652" s="5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62"/>
        <v>41828.208333333336</v>
      </c>
      <c r="O652" s="11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0.88479410269445857</v>
      </c>
      <c r="G653" t="s">
        <v>14</v>
      </c>
      <c r="H653">
        <v>3868</v>
      </c>
      <c r="I653" s="5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62"/>
        <v>41692.25</v>
      </c>
      <c r="O653" s="11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1.2684</v>
      </c>
      <c r="G654" t="s">
        <v>20</v>
      </c>
      <c r="H654">
        <v>409</v>
      </c>
      <c r="I654" s="5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62"/>
        <v>42587.208333333328</v>
      </c>
      <c r="O654" s="11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23.388333333333332</v>
      </c>
      <c r="G655" t="s">
        <v>20</v>
      </c>
      <c r="H655">
        <v>234</v>
      </c>
      <c r="I655" s="5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62"/>
        <v>42468.208333333328</v>
      </c>
      <c r="O655" s="11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5.0838857142857146</v>
      </c>
      <c r="G656" t="s">
        <v>20</v>
      </c>
      <c r="H656">
        <v>3016</v>
      </c>
      <c r="I656" s="5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62"/>
        <v>42240.208333333328</v>
      </c>
      <c r="O656" s="11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1.9147826086956521</v>
      </c>
      <c r="G657" t="s">
        <v>20</v>
      </c>
      <c r="H657">
        <v>264</v>
      </c>
      <c r="I657" s="5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62"/>
        <v>42796.25</v>
      </c>
      <c r="O657" s="11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0.42127533783783783</v>
      </c>
      <c r="G658" t="s">
        <v>14</v>
      </c>
      <c r="H658">
        <v>504</v>
      </c>
      <c r="I658" s="5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62"/>
        <v>43097.25</v>
      </c>
      <c r="O658" s="11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8.2400000000000001E-2</v>
      </c>
      <c r="G659" t="s">
        <v>14</v>
      </c>
      <c r="H659">
        <v>14</v>
      </c>
      <c r="I659" s="5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62"/>
        <v>43096.25</v>
      </c>
      <c r="O659" s="11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0.60064638783269964</v>
      </c>
      <c r="G660" t="s">
        <v>74</v>
      </c>
      <c r="H660">
        <v>390</v>
      </c>
      <c r="I660" s="5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62"/>
        <v>42246.208333333328</v>
      </c>
      <c r="O660" s="11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0.47232808616404309</v>
      </c>
      <c r="G661" t="s">
        <v>14</v>
      </c>
      <c r="H661">
        <v>750</v>
      </c>
      <c r="I661" s="5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62"/>
        <v>40570.25</v>
      </c>
      <c r="O661" s="11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0.81736263736263737</v>
      </c>
      <c r="G662" t="s">
        <v>14</v>
      </c>
      <c r="H662">
        <v>77</v>
      </c>
      <c r="I662" s="5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62"/>
        <v>42237.208333333328</v>
      </c>
      <c r="O662" s="11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0.54187265917603</v>
      </c>
      <c r="G663" t="s">
        <v>14</v>
      </c>
      <c r="H663">
        <v>752</v>
      </c>
      <c r="I663" s="5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62"/>
        <v>40996.208333333336</v>
      </c>
      <c r="O663" s="11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0.97868131868131869</v>
      </c>
      <c r="G664" t="s">
        <v>14</v>
      </c>
      <c r="H664">
        <v>131</v>
      </c>
      <c r="I664" s="5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62"/>
        <v>43443.25</v>
      </c>
      <c r="O664" s="11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0.77239999999999998</v>
      </c>
      <c r="G665" t="s">
        <v>14</v>
      </c>
      <c r="H665">
        <v>87</v>
      </c>
      <c r="I665" s="5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62"/>
        <v>40458.208333333336</v>
      </c>
      <c r="O665" s="11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0.33464735516372796</v>
      </c>
      <c r="G666" t="s">
        <v>14</v>
      </c>
      <c r="H666">
        <v>1063</v>
      </c>
      <c r="I666" s="5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62"/>
        <v>40959.25</v>
      </c>
      <c r="O666" s="11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2.3958823529411766</v>
      </c>
      <c r="G667" t="s">
        <v>20</v>
      </c>
      <c r="H667">
        <v>272</v>
      </c>
      <c r="I667" s="5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62"/>
        <v>40733.208333333336</v>
      </c>
      <c r="O667" s="11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0.64032258064516134</v>
      </c>
      <c r="G668" t="s">
        <v>74</v>
      </c>
      <c r="H668">
        <v>25</v>
      </c>
      <c r="I668" s="5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62"/>
        <v>41516.208333333336</v>
      </c>
      <c r="O668" s="11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1.7615942028985507</v>
      </c>
      <c r="G669" t="s">
        <v>20</v>
      </c>
      <c r="H669">
        <v>419</v>
      </c>
      <c r="I669" s="5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62"/>
        <v>41892.208333333336</v>
      </c>
      <c r="O669" s="11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0.20338181818181819</v>
      </c>
      <c r="G670" t="s">
        <v>14</v>
      </c>
      <c r="H670">
        <v>76</v>
      </c>
      <c r="I670" s="5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62"/>
        <v>41122.208333333336</v>
      </c>
      <c r="O670" s="11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3.5864754098360656</v>
      </c>
      <c r="G671" t="s">
        <v>20</v>
      </c>
      <c r="H671">
        <v>1621</v>
      </c>
      <c r="I671" s="5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62"/>
        <v>42912.208333333328</v>
      </c>
      <c r="O671" s="11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4.6885802469135802</v>
      </c>
      <c r="G672" t="s">
        <v>20</v>
      </c>
      <c r="H672">
        <v>1101</v>
      </c>
      <c r="I672" s="5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62"/>
        <v>42425.25</v>
      </c>
      <c r="O672" s="11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1.220563524590164</v>
      </c>
      <c r="G673" t="s">
        <v>20</v>
      </c>
      <c r="H673">
        <v>1073</v>
      </c>
      <c r="I673" s="5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62"/>
        <v>40390.208333333336</v>
      </c>
      <c r="O673" s="11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0.55931783729156137</v>
      </c>
      <c r="G674" t="s">
        <v>14</v>
      </c>
      <c r="H674">
        <v>4428</v>
      </c>
      <c r="I674" s="5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62"/>
        <v>43180.208333333328</v>
      </c>
      <c r="O674" s="11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0.43660714285714286</v>
      </c>
      <c r="G675" t="s">
        <v>14</v>
      </c>
      <c r="H675">
        <v>58</v>
      </c>
      <c r="I675" s="5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62"/>
        <v>42475.208333333328</v>
      </c>
      <c r="O675" s="11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0.33538371411833628</v>
      </c>
      <c r="G676" t="s">
        <v>74</v>
      </c>
      <c r="H676">
        <v>1218</v>
      </c>
      <c r="I676" s="5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62"/>
        <v>40774.208333333336</v>
      </c>
      <c r="O676" s="11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1.2297938144329896</v>
      </c>
      <c r="G677" t="s">
        <v>20</v>
      </c>
      <c r="H677">
        <v>331</v>
      </c>
      <c r="I677" s="5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62"/>
        <v>43719.208333333328</v>
      </c>
      <c r="O677" s="11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1.8974959871589085</v>
      </c>
      <c r="G678" t="s">
        <v>20</v>
      </c>
      <c r="H678">
        <v>1170</v>
      </c>
      <c r="I678" s="5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62"/>
        <v>41178.208333333336</v>
      </c>
      <c r="O678" s="11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0.83622641509433959</v>
      </c>
      <c r="G679" t="s">
        <v>14</v>
      </c>
      <c r="H679">
        <v>111</v>
      </c>
      <c r="I679" s="5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62"/>
        <v>42561.208333333328</v>
      </c>
      <c r="O679" s="11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0.17968844221105529</v>
      </c>
      <c r="G680" t="s">
        <v>74</v>
      </c>
      <c r="H680">
        <v>215</v>
      </c>
      <c r="I680" s="5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62"/>
        <v>43484.25</v>
      </c>
      <c r="O680" s="11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10.365</v>
      </c>
      <c r="G681" t="s">
        <v>20</v>
      </c>
      <c r="H681">
        <v>363</v>
      </c>
      <c r="I681" s="5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62"/>
        <v>43756.208333333328</v>
      </c>
      <c r="O681" s="11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0.97405219780219776</v>
      </c>
      <c r="G682" t="s">
        <v>14</v>
      </c>
      <c r="H682">
        <v>2955</v>
      </c>
      <c r="I682" s="5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62"/>
        <v>43813.25</v>
      </c>
      <c r="O682" s="11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0.86386203150461705</v>
      </c>
      <c r="G683" t="s">
        <v>14</v>
      </c>
      <c r="H683">
        <v>1657</v>
      </c>
      <c r="I683" s="5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62"/>
        <v>40898.25</v>
      </c>
      <c r="O683" s="11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1.5016666666666667</v>
      </c>
      <c r="G684" t="s">
        <v>20</v>
      </c>
      <c r="H684">
        <v>103</v>
      </c>
      <c r="I684" s="5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62"/>
        <v>41619.25</v>
      </c>
      <c r="O684" s="11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3.5843478260869563</v>
      </c>
      <c r="G685" t="s">
        <v>20</v>
      </c>
      <c r="H685">
        <v>147</v>
      </c>
      <c r="I685" s="5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62"/>
        <v>43359.208333333328</v>
      </c>
      <c r="O685" s="11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5.4285714285714288</v>
      </c>
      <c r="G686" t="s">
        <v>20</v>
      </c>
      <c r="H686">
        <v>110</v>
      </c>
      <c r="I686" s="5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62"/>
        <v>40358.208333333336</v>
      </c>
      <c r="O686" s="11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0.67500714285714281</v>
      </c>
      <c r="G687" t="s">
        <v>14</v>
      </c>
      <c r="H687">
        <v>926</v>
      </c>
      <c r="I687" s="5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62"/>
        <v>42239.208333333328</v>
      </c>
      <c r="O687" s="11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1.9174666666666667</v>
      </c>
      <c r="G688" t="s">
        <v>20</v>
      </c>
      <c r="H688">
        <v>134</v>
      </c>
      <c r="I688" s="5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62"/>
        <v>43186.208333333328</v>
      </c>
      <c r="O688" s="11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9.32</v>
      </c>
      <c r="G689" t="s">
        <v>20</v>
      </c>
      <c r="H689">
        <v>269</v>
      </c>
      <c r="I689" s="5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62"/>
        <v>42806.25</v>
      </c>
      <c r="O689" s="11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4.2927586206896553</v>
      </c>
      <c r="G690" t="s">
        <v>20</v>
      </c>
      <c r="H690">
        <v>175</v>
      </c>
      <c r="I690" s="5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62"/>
        <v>43475.25</v>
      </c>
      <c r="O690" s="11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1.0065753424657535</v>
      </c>
      <c r="G691" t="s">
        <v>20</v>
      </c>
      <c r="H691">
        <v>69</v>
      </c>
      <c r="I691" s="5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62"/>
        <v>41576.208333333336</v>
      </c>
      <c r="O691" s="11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2.266111111111111</v>
      </c>
      <c r="G692" t="s">
        <v>20</v>
      </c>
      <c r="H692">
        <v>190</v>
      </c>
      <c r="I692" s="5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62"/>
        <v>40874.25</v>
      </c>
      <c r="O692" s="11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1.4238</v>
      </c>
      <c r="G693" t="s">
        <v>20</v>
      </c>
      <c r="H693">
        <v>237</v>
      </c>
      <c r="I693" s="5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62"/>
        <v>41185.208333333336</v>
      </c>
      <c r="O693" s="11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0.90633333333333332</v>
      </c>
      <c r="G694" t="s">
        <v>14</v>
      </c>
      <c r="H694">
        <v>77</v>
      </c>
      <c r="I694" s="5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62"/>
        <v>43655.208333333328</v>
      </c>
      <c r="O694" s="11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0.63966740576496672</v>
      </c>
      <c r="G695" t="s">
        <v>14</v>
      </c>
      <c r="H695">
        <v>1748</v>
      </c>
      <c r="I695" s="5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62"/>
        <v>43025.208333333328</v>
      </c>
      <c r="O695" s="11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0.84131868131868137</v>
      </c>
      <c r="G696" t="s">
        <v>14</v>
      </c>
      <c r="H696">
        <v>79</v>
      </c>
      <c r="I696" s="5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62"/>
        <v>43066.25</v>
      </c>
      <c r="O696" s="11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1.3393478260869565</v>
      </c>
      <c r="G697" t="s">
        <v>20</v>
      </c>
      <c r="H697">
        <v>196</v>
      </c>
      <c r="I697" s="5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62"/>
        <v>42322.25</v>
      </c>
      <c r="O697" s="11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0.59042047531992692</v>
      </c>
      <c r="G698" t="s">
        <v>14</v>
      </c>
      <c r="H698">
        <v>889</v>
      </c>
      <c r="I698" s="5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62"/>
        <v>42114.208333333328</v>
      </c>
      <c r="O698" s="11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1.5280062063615205</v>
      </c>
      <c r="G699" t="s">
        <v>20</v>
      </c>
      <c r="H699">
        <v>7295</v>
      </c>
      <c r="I699" s="5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62"/>
        <v>43190.208333333328</v>
      </c>
      <c r="O699" s="11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4.466912114014252</v>
      </c>
      <c r="G700" t="s">
        <v>20</v>
      </c>
      <c r="H700">
        <v>2893</v>
      </c>
      <c r="I700" s="5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62"/>
        <v>40871.25</v>
      </c>
      <c r="O700" s="11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0.8439189189189189</v>
      </c>
      <c r="G701" t="s">
        <v>14</v>
      </c>
      <c r="H701">
        <v>56</v>
      </c>
      <c r="I701" s="5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62"/>
        <v>43641.208333333328</v>
      </c>
      <c r="O701" s="11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0.03</v>
      </c>
      <c r="G702" t="s">
        <v>14</v>
      </c>
      <c r="H702">
        <v>1</v>
      </c>
      <c r="I702" s="5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62"/>
        <v>40203.25</v>
      </c>
      <c r="O702" s="11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1.7502692307692307</v>
      </c>
      <c r="G703" t="s">
        <v>20</v>
      </c>
      <c r="H703">
        <v>820</v>
      </c>
      <c r="I703" s="5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62"/>
        <v>40629.208333333336</v>
      </c>
      <c r="O703" s="11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0.54137931034482756</v>
      </c>
      <c r="G704" t="s">
        <v>14</v>
      </c>
      <c r="H704">
        <v>83</v>
      </c>
      <c r="I704" s="5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62"/>
        <v>41477.208333333336</v>
      </c>
      <c r="O704" s="11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3.1187381703470032</v>
      </c>
      <c r="G705" t="s">
        <v>20</v>
      </c>
      <c r="H705">
        <v>2038</v>
      </c>
      <c r="I705" s="5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62"/>
        <v>41020.208333333336</v>
      </c>
      <c r="O705" s="11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1.2278160919540231</v>
      </c>
      <c r="G706" t="s">
        <v>20</v>
      </c>
      <c r="H706">
        <v>116</v>
      </c>
      <c r="I706" s="5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62"/>
        <v>42555.208333333328</v>
      </c>
      <c r="O706" s="11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</f>
        <v>0.99026517383618151</v>
      </c>
      <c r="G707" t="s">
        <v>14</v>
      </c>
      <c r="H707">
        <v>2025</v>
      </c>
      <c r="I707" s="5">
        <f t="shared" ref="I707:I770" si="67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68">((($L707/60)/60)/24)+DATE(1970,1,1)</f>
        <v>41619.25</v>
      </c>
      <c r="O707" s="11">
        <f t="shared" ref="O707:O770" si="69">((($M707/60)/60)/24)+DATE(1970,1,1)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_xlfn.TEXTBEFORE($R707,"/")</f>
        <v>publishing</v>
      </c>
      <c r="T707" t="str">
        <f t="shared" ref="T707:T770" si="71">_xlfn.TEXTAFTER($R707,"/")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1.278468634686347</v>
      </c>
      <c r="G708" t="s">
        <v>20</v>
      </c>
      <c r="H708">
        <v>1345</v>
      </c>
      <c r="I708" s="5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68"/>
        <v>43471.25</v>
      </c>
      <c r="O708" s="11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1.5861643835616439</v>
      </c>
      <c r="G709" t="s">
        <v>20</v>
      </c>
      <c r="H709">
        <v>168</v>
      </c>
      <c r="I709" s="5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68"/>
        <v>43442.25</v>
      </c>
      <c r="O709" s="11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7.0705882352941174</v>
      </c>
      <c r="G710" t="s">
        <v>20</v>
      </c>
      <c r="H710">
        <v>137</v>
      </c>
      <c r="I710" s="5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68"/>
        <v>42877.208333333328</v>
      </c>
      <c r="O710" s="11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1.4238775510204082</v>
      </c>
      <c r="G711" t="s">
        <v>20</v>
      </c>
      <c r="H711">
        <v>186</v>
      </c>
      <c r="I711" s="5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68"/>
        <v>41018.208333333336</v>
      </c>
      <c r="O711" s="11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1.4786046511627906</v>
      </c>
      <c r="G712" t="s">
        <v>20</v>
      </c>
      <c r="H712">
        <v>125</v>
      </c>
      <c r="I712" s="5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68"/>
        <v>43295.208333333328</v>
      </c>
      <c r="O712" s="11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0.20322580645161289</v>
      </c>
      <c r="G713" t="s">
        <v>14</v>
      </c>
      <c r="H713">
        <v>14</v>
      </c>
      <c r="I713" s="5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68"/>
        <v>42393.25</v>
      </c>
      <c r="O713" s="11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18.40625</v>
      </c>
      <c r="G714" t="s">
        <v>20</v>
      </c>
      <c r="H714">
        <v>202</v>
      </c>
      <c r="I714" s="5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68"/>
        <v>42559.208333333328</v>
      </c>
      <c r="O714" s="11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1.6194202898550725</v>
      </c>
      <c r="G715" t="s">
        <v>20</v>
      </c>
      <c r="H715">
        <v>103</v>
      </c>
      <c r="I715" s="5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68"/>
        <v>42604.208333333328</v>
      </c>
      <c r="O715" s="11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4.7282077922077921</v>
      </c>
      <c r="G716" t="s">
        <v>20</v>
      </c>
      <c r="H716">
        <v>1785</v>
      </c>
      <c r="I716" s="5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68"/>
        <v>41870.208333333336</v>
      </c>
      <c r="O716" s="11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0.24466101694915254</v>
      </c>
      <c r="G717" t="s">
        <v>14</v>
      </c>
      <c r="H717">
        <v>656</v>
      </c>
      <c r="I717" s="5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68"/>
        <v>40397.208333333336</v>
      </c>
      <c r="O717" s="11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5.1764999999999999</v>
      </c>
      <c r="G718" t="s">
        <v>20</v>
      </c>
      <c r="H718">
        <v>157</v>
      </c>
      <c r="I718" s="5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68"/>
        <v>41465.208333333336</v>
      </c>
      <c r="O718" s="11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2.4764285714285714</v>
      </c>
      <c r="G719" t="s">
        <v>20</v>
      </c>
      <c r="H719">
        <v>555</v>
      </c>
      <c r="I719" s="5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68"/>
        <v>40777.208333333336</v>
      </c>
      <c r="O719" s="11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1.0020481927710843</v>
      </c>
      <c r="G720" t="s">
        <v>20</v>
      </c>
      <c r="H720">
        <v>297</v>
      </c>
      <c r="I720" s="5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68"/>
        <v>41442.208333333336</v>
      </c>
      <c r="O720" s="11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1.53</v>
      </c>
      <c r="G721" t="s">
        <v>20</v>
      </c>
      <c r="H721">
        <v>123</v>
      </c>
      <c r="I721" s="5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68"/>
        <v>41058.208333333336</v>
      </c>
      <c r="O721" s="11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0.37091954022988505</v>
      </c>
      <c r="G722" t="s">
        <v>74</v>
      </c>
      <c r="H722">
        <v>38</v>
      </c>
      <c r="I722" s="5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68"/>
        <v>43152.25</v>
      </c>
      <c r="O722" s="11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4.3923948220064728E-2</v>
      </c>
      <c r="G723" t="s">
        <v>74</v>
      </c>
      <c r="H723">
        <v>60</v>
      </c>
      <c r="I723" s="5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68"/>
        <v>43194.208333333328</v>
      </c>
      <c r="O723" s="11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1.5650721649484536</v>
      </c>
      <c r="G724" t="s">
        <v>20</v>
      </c>
      <c r="H724">
        <v>3036</v>
      </c>
      <c r="I724" s="5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68"/>
        <v>43045.25</v>
      </c>
      <c r="O724" s="11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2.704081632653061</v>
      </c>
      <c r="G725" t="s">
        <v>20</v>
      </c>
      <c r="H725">
        <v>144</v>
      </c>
      <c r="I725" s="5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68"/>
        <v>42431.25</v>
      </c>
      <c r="O725" s="11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1.3405952380952382</v>
      </c>
      <c r="G726" t="s">
        <v>20</v>
      </c>
      <c r="H726">
        <v>121</v>
      </c>
      <c r="I726" s="5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68"/>
        <v>41934.208333333336</v>
      </c>
      <c r="O726" s="11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0.50398033126293995</v>
      </c>
      <c r="G727" t="s">
        <v>14</v>
      </c>
      <c r="H727">
        <v>1596</v>
      </c>
      <c r="I727" s="5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68"/>
        <v>41958.25</v>
      </c>
      <c r="O727" s="11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0.88815837937384901</v>
      </c>
      <c r="G728" t="s">
        <v>74</v>
      </c>
      <c r="H728">
        <v>524</v>
      </c>
      <c r="I728" s="5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68"/>
        <v>40476.208333333336</v>
      </c>
      <c r="O728" s="11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1.65</v>
      </c>
      <c r="G729" t="s">
        <v>20</v>
      </c>
      <c r="H729">
        <v>181</v>
      </c>
      <c r="I729" s="5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68"/>
        <v>43485.25</v>
      </c>
      <c r="O729" s="11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0.17499999999999999</v>
      </c>
      <c r="G730" t="s">
        <v>14</v>
      </c>
      <c r="H730">
        <v>10</v>
      </c>
      <c r="I730" s="5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68"/>
        <v>42515.208333333328</v>
      </c>
      <c r="O730" s="11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1.8566071428571429</v>
      </c>
      <c r="G731" t="s">
        <v>20</v>
      </c>
      <c r="H731">
        <v>122</v>
      </c>
      <c r="I731" s="5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68"/>
        <v>41309.25</v>
      </c>
      <c r="O731" s="11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4.1266319444444441</v>
      </c>
      <c r="G732" t="s">
        <v>20</v>
      </c>
      <c r="H732">
        <v>1071</v>
      </c>
      <c r="I732" s="5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68"/>
        <v>42147.208333333328</v>
      </c>
      <c r="O732" s="11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0.90249999999999997</v>
      </c>
      <c r="G733" t="s">
        <v>74</v>
      </c>
      <c r="H733">
        <v>219</v>
      </c>
      <c r="I733" s="5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68"/>
        <v>42939.208333333328</v>
      </c>
      <c r="O733" s="11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0.91984615384615387</v>
      </c>
      <c r="G734" t="s">
        <v>14</v>
      </c>
      <c r="H734">
        <v>1121</v>
      </c>
      <c r="I734" s="5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68"/>
        <v>42816.208333333328</v>
      </c>
      <c r="O734" s="11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5.2700632911392402</v>
      </c>
      <c r="G735" t="s">
        <v>20</v>
      </c>
      <c r="H735">
        <v>980</v>
      </c>
      <c r="I735" s="5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68"/>
        <v>41844.208333333336</v>
      </c>
      <c r="O735" s="11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3.1914285714285713</v>
      </c>
      <c r="G736" t="s">
        <v>20</v>
      </c>
      <c r="H736">
        <v>536</v>
      </c>
      <c r="I736" s="5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68"/>
        <v>42763.25</v>
      </c>
      <c r="O736" s="11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3.5418867924528303</v>
      </c>
      <c r="G737" t="s">
        <v>20</v>
      </c>
      <c r="H737">
        <v>1991</v>
      </c>
      <c r="I737" s="5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68"/>
        <v>42459.208333333328</v>
      </c>
      <c r="O737" s="11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0.32896103896103895</v>
      </c>
      <c r="G738" t="s">
        <v>74</v>
      </c>
      <c r="H738">
        <v>29</v>
      </c>
      <c r="I738" s="5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68"/>
        <v>42055.25</v>
      </c>
      <c r="O738" s="11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1.358918918918919</v>
      </c>
      <c r="G739" t="s">
        <v>20</v>
      </c>
      <c r="H739">
        <v>180</v>
      </c>
      <c r="I739" s="5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68"/>
        <v>42685.25</v>
      </c>
      <c r="O739" s="11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2.0843373493975904E-2</v>
      </c>
      <c r="G740" t="s">
        <v>14</v>
      </c>
      <c r="H740">
        <v>15</v>
      </c>
      <c r="I740" s="5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68"/>
        <v>41959.25</v>
      </c>
      <c r="O740" s="11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0.61</v>
      </c>
      <c r="G741" t="s">
        <v>14</v>
      </c>
      <c r="H741">
        <v>191</v>
      </c>
      <c r="I741" s="5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68"/>
        <v>41089.208333333336</v>
      </c>
      <c r="O741" s="11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0.30037735849056602</v>
      </c>
      <c r="G742" t="s">
        <v>14</v>
      </c>
      <c r="H742">
        <v>16</v>
      </c>
      <c r="I742" s="5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68"/>
        <v>42769.25</v>
      </c>
      <c r="O742" s="11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11.791666666666666</v>
      </c>
      <c r="G743" t="s">
        <v>20</v>
      </c>
      <c r="H743">
        <v>130</v>
      </c>
      <c r="I743" s="5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68"/>
        <v>40321.208333333336</v>
      </c>
      <c r="O743" s="11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11.260833333333334</v>
      </c>
      <c r="G744" t="s">
        <v>20</v>
      </c>
      <c r="H744">
        <v>122</v>
      </c>
      <c r="I744" s="5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68"/>
        <v>40197.25</v>
      </c>
      <c r="O744" s="11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0.12923076923076923</v>
      </c>
      <c r="G745" t="s">
        <v>14</v>
      </c>
      <c r="H745">
        <v>17</v>
      </c>
      <c r="I745" s="5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68"/>
        <v>42298.208333333328</v>
      </c>
      <c r="O745" s="11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7.12</v>
      </c>
      <c r="G746" t="s">
        <v>20</v>
      </c>
      <c r="H746">
        <v>140</v>
      </c>
      <c r="I746" s="5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68"/>
        <v>43322.208333333328</v>
      </c>
      <c r="O746" s="11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0.30304347826086958</v>
      </c>
      <c r="G747" t="s">
        <v>14</v>
      </c>
      <c r="H747">
        <v>34</v>
      </c>
      <c r="I747" s="5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68"/>
        <v>40328.208333333336</v>
      </c>
      <c r="O747" s="11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2.1250896057347672</v>
      </c>
      <c r="G748" t="s">
        <v>20</v>
      </c>
      <c r="H748">
        <v>3388</v>
      </c>
      <c r="I748" s="5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68"/>
        <v>40825.208333333336</v>
      </c>
      <c r="O748" s="11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2.2885714285714287</v>
      </c>
      <c r="G749" t="s">
        <v>20</v>
      </c>
      <c r="H749">
        <v>280</v>
      </c>
      <c r="I749" s="5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68"/>
        <v>40423.208333333336</v>
      </c>
      <c r="O749" s="11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0.34959979476654696</v>
      </c>
      <c r="G750" t="s">
        <v>74</v>
      </c>
      <c r="H750">
        <v>614</v>
      </c>
      <c r="I750" s="5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68"/>
        <v>40238.25</v>
      </c>
      <c r="O750" s="11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1.5729069767441861</v>
      </c>
      <c r="G751" t="s">
        <v>20</v>
      </c>
      <c r="H751">
        <v>366</v>
      </c>
      <c r="I751" s="5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68"/>
        <v>41920.208333333336</v>
      </c>
      <c r="O751" s="11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0.01</v>
      </c>
      <c r="G752" t="s">
        <v>14</v>
      </c>
      <c r="H752">
        <v>1</v>
      </c>
      <c r="I752" s="5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68"/>
        <v>40360.208333333336</v>
      </c>
      <c r="O752" s="11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2.3230555555555554</v>
      </c>
      <c r="G753" t="s">
        <v>20</v>
      </c>
      <c r="H753">
        <v>270</v>
      </c>
      <c r="I753" s="5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68"/>
        <v>42446.208333333328</v>
      </c>
      <c r="O753" s="11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0.92448275862068963</v>
      </c>
      <c r="G754" t="s">
        <v>74</v>
      </c>
      <c r="H754">
        <v>114</v>
      </c>
      <c r="I754" s="5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68"/>
        <v>40395.208333333336</v>
      </c>
      <c r="O754" s="11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2.5670212765957445</v>
      </c>
      <c r="G755" t="s">
        <v>20</v>
      </c>
      <c r="H755">
        <v>137</v>
      </c>
      <c r="I755" s="5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68"/>
        <v>40321.208333333336</v>
      </c>
      <c r="O755" s="11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1.6847017045454546</v>
      </c>
      <c r="G756" t="s">
        <v>20</v>
      </c>
      <c r="H756">
        <v>3205</v>
      </c>
      <c r="I756" s="5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68"/>
        <v>41210.208333333336</v>
      </c>
      <c r="O756" s="11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1.6657777777777778</v>
      </c>
      <c r="G757" t="s">
        <v>20</v>
      </c>
      <c r="H757">
        <v>288</v>
      </c>
      <c r="I757" s="5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68"/>
        <v>43096.25</v>
      </c>
      <c r="O757" s="11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7.7207692307692311</v>
      </c>
      <c r="G758" t="s">
        <v>20</v>
      </c>
      <c r="H758">
        <v>148</v>
      </c>
      <c r="I758" s="5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68"/>
        <v>42024.25</v>
      </c>
      <c r="O758" s="11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4.0685714285714285</v>
      </c>
      <c r="G759" t="s">
        <v>20</v>
      </c>
      <c r="H759">
        <v>114</v>
      </c>
      <c r="I759" s="5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68"/>
        <v>40675.208333333336</v>
      </c>
      <c r="O759" s="11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5.6420608108108112</v>
      </c>
      <c r="G760" t="s">
        <v>20</v>
      </c>
      <c r="H760">
        <v>1518</v>
      </c>
      <c r="I760" s="5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68"/>
        <v>41936.208333333336</v>
      </c>
      <c r="O760" s="11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0.6842686567164179</v>
      </c>
      <c r="G761" t="s">
        <v>14</v>
      </c>
      <c r="H761">
        <v>1274</v>
      </c>
      <c r="I761" s="5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68"/>
        <v>43136.25</v>
      </c>
      <c r="O761" s="11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0.34351966873706002</v>
      </c>
      <c r="G762" t="s">
        <v>14</v>
      </c>
      <c r="H762">
        <v>210</v>
      </c>
      <c r="I762" s="5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68"/>
        <v>43678.208333333328</v>
      </c>
      <c r="O762" s="11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6.5545454545454547</v>
      </c>
      <c r="G763" t="s">
        <v>20</v>
      </c>
      <c r="H763">
        <v>166</v>
      </c>
      <c r="I763" s="5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68"/>
        <v>42938.208333333328</v>
      </c>
      <c r="O763" s="11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1.7725714285714285</v>
      </c>
      <c r="G764" t="s">
        <v>20</v>
      </c>
      <c r="H764">
        <v>100</v>
      </c>
      <c r="I764" s="5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68"/>
        <v>41241.25</v>
      </c>
      <c r="O764" s="11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1.1317857142857144</v>
      </c>
      <c r="G765" t="s">
        <v>20</v>
      </c>
      <c r="H765">
        <v>235</v>
      </c>
      <c r="I765" s="5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68"/>
        <v>41037.208333333336</v>
      </c>
      <c r="O765" s="11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7.2818181818181822</v>
      </c>
      <c r="G766" t="s">
        <v>20</v>
      </c>
      <c r="H766">
        <v>148</v>
      </c>
      <c r="I766" s="5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68"/>
        <v>40676.208333333336</v>
      </c>
      <c r="O766" s="11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2.0833333333333335</v>
      </c>
      <c r="G767" t="s">
        <v>20</v>
      </c>
      <c r="H767">
        <v>198</v>
      </c>
      <c r="I767" s="5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68"/>
        <v>42840.208333333328</v>
      </c>
      <c r="O767" s="11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0.31171232876712329</v>
      </c>
      <c r="G768" t="s">
        <v>14</v>
      </c>
      <c r="H768">
        <v>248</v>
      </c>
      <c r="I768" s="5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68"/>
        <v>43362.208333333328</v>
      </c>
      <c r="O768" s="11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0.56967078189300413</v>
      </c>
      <c r="G769" t="s">
        <v>14</v>
      </c>
      <c r="H769">
        <v>513</v>
      </c>
      <c r="I769" s="5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68"/>
        <v>42283.208333333328</v>
      </c>
      <c r="O769" s="11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2.31</v>
      </c>
      <c r="G770" t="s">
        <v>20</v>
      </c>
      <c r="H770">
        <v>150</v>
      </c>
      <c r="I770" s="5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68"/>
        <v>41619.25</v>
      </c>
      <c r="O770" s="11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</f>
        <v>0.86867834394904464</v>
      </c>
      <c r="G771" t="s">
        <v>14</v>
      </c>
      <c r="H771">
        <v>3410</v>
      </c>
      <c r="I771" s="5">
        <f t="shared" ref="I771:I834" si="73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74">((($L771/60)/60)/24)+DATE(1970,1,1)</f>
        <v>41501.208333333336</v>
      </c>
      <c r="O771" s="11">
        <f t="shared" ref="O771:O834" si="75">((($M771/60)/60)/24)+DATE(1970,1,1)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_xlfn.TEXTBEFORE($R771,"/")</f>
        <v>games</v>
      </c>
      <c r="T771" t="str">
        <f t="shared" ref="T771:T834" si="77">_xlfn.TEXTAFTER($R771,"/")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2.7074418604651163</v>
      </c>
      <c r="G772" t="s">
        <v>20</v>
      </c>
      <c r="H772">
        <v>216</v>
      </c>
      <c r="I772" s="5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74"/>
        <v>41743.208333333336</v>
      </c>
      <c r="O772" s="11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0.49446428571428569</v>
      </c>
      <c r="G773" t="s">
        <v>74</v>
      </c>
      <c r="H773">
        <v>26</v>
      </c>
      <c r="I773" s="5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74"/>
        <v>43491.25</v>
      </c>
      <c r="O773" s="11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1.1335962566844919</v>
      </c>
      <c r="G774" t="s">
        <v>20</v>
      </c>
      <c r="H774">
        <v>5139</v>
      </c>
      <c r="I774" s="5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74"/>
        <v>43505.25</v>
      </c>
      <c r="O774" s="11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1.9055555555555554</v>
      </c>
      <c r="G775" t="s">
        <v>20</v>
      </c>
      <c r="H775">
        <v>2353</v>
      </c>
      <c r="I775" s="5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74"/>
        <v>42838.208333333328</v>
      </c>
      <c r="O775" s="11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1.355</v>
      </c>
      <c r="G776" t="s">
        <v>20</v>
      </c>
      <c r="H776">
        <v>78</v>
      </c>
      <c r="I776" s="5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74"/>
        <v>42513.208333333328</v>
      </c>
      <c r="O776" s="11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0.10297872340425532</v>
      </c>
      <c r="G777" t="s">
        <v>14</v>
      </c>
      <c r="H777">
        <v>10</v>
      </c>
      <c r="I777" s="5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74"/>
        <v>41949.25</v>
      </c>
      <c r="O777" s="11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0.65544223826714798</v>
      </c>
      <c r="G778" t="s">
        <v>14</v>
      </c>
      <c r="H778">
        <v>2201</v>
      </c>
      <c r="I778" s="5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74"/>
        <v>43650.208333333328</v>
      </c>
      <c r="O778" s="11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0.49026652452025588</v>
      </c>
      <c r="G779" t="s">
        <v>14</v>
      </c>
      <c r="H779">
        <v>676</v>
      </c>
      <c r="I779" s="5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74"/>
        <v>40809.208333333336</v>
      </c>
      <c r="O779" s="11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7.8792307692307695</v>
      </c>
      <c r="G780" t="s">
        <v>20</v>
      </c>
      <c r="H780">
        <v>174</v>
      </c>
      <c r="I780" s="5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74"/>
        <v>40768.208333333336</v>
      </c>
      <c r="O780" s="11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0.80306347746090156</v>
      </c>
      <c r="G781" t="s">
        <v>14</v>
      </c>
      <c r="H781">
        <v>831</v>
      </c>
      <c r="I781" s="5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74"/>
        <v>42230.208333333328</v>
      </c>
      <c r="O781" s="11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1.0629411764705883</v>
      </c>
      <c r="G782" t="s">
        <v>20</v>
      </c>
      <c r="H782">
        <v>164</v>
      </c>
      <c r="I782" s="5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74"/>
        <v>42573.208333333328</v>
      </c>
      <c r="O782" s="11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0.50735632183908042</v>
      </c>
      <c r="G783" t="s">
        <v>74</v>
      </c>
      <c r="H783">
        <v>56</v>
      </c>
      <c r="I783" s="5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74"/>
        <v>40482.208333333336</v>
      </c>
      <c r="O783" s="11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2.153137254901961</v>
      </c>
      <c r="G784" t="s">
        <v>20</v>
      </c>
      <c r="H784">
        <v>161</v>
      </c>
      <c r="I784" s="5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74"/>
        <v>40603.25</v>
      </c>
      <c r="O784" s="11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1.4122972972972974</v>
      </c>
      <c r="G785" t="s">
        <v>20</v>
      </c>
      <c r="H785">
        <v>138</v>
      </c>
      <c r="I785" s="5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74"/>
        <v>41625.25</v>
      </c>
      <c r="O785" s="11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1.1533745781777278</v>
      </c>
      <c r="G786" t="s">
        <v>20</v>
      </c>
      <c r="H786">
        <v>3308</v>
      </c>
      <c r="I786" s="5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74"/>
        <v>42435.25</v>
      </c>
      <c r="O786" s="11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1.9311940298507462</v>
      </c>
      <c r="G787" t="s">
        <v>20</v>
      </c>
      <c r="H787">
        <v>127</v>
      </c>
      <c r="I787" s="5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74"/>
        <v>43582.208333333328</v>
      </c>
      <c r="O787" s="11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7.2973333333333334</v>
      </c>
      <c r="G788" t="s">
        <v>20</v>
      </c>
      <c r="H788">
        <v>207</v>
      </c>
      <c r="I788" s="5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74"/>
        <v>43186.208333333328</v>
      </c>
      <c r="O788" s="11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0.99663398692810456</v>
      </c>
      <c r="G789" t="s">
        <v>14</v>
      </c>
      <c r="H789">
        <v>859</v>
      </c>
      <c r="I789" s="5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74"/>
        <v>40684.208333333336</v>
      </c>
      <c r="O789" s="11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0.88166666666666671</v>
      </c>
      <c r="G790" t="s">
        <v>47</v>
      </c>
      <c r="H790">
        <v>31</v>
      </c>
      <c r="I790" s="5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74"/>
        <v>41202.208333333336</v>
      </c>
      <c r="O790" s="11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0.37233333333333335</v>
      </c>
      <c r="G791" t="s">
        <v>14</v>
      </c>
      <c r="H791">
        <v>45</v>
      </c>
      <c r="I791" s="5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74"/>
        <v>41786.208333333336</v>
      </c>
      <c r="O791" s="11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0.30540075309306081</v>
      </c>
      <c r="G792" t="s">
        <v>74</v>
      </c>
      <c r="H792">
        <v>1113</v>
      </c>
      <c r="I792" s="5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74"/>
        <v>40223.25</v>
      </c>
      <c r="O792" s="11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0.25714285714285712</v>
      </c>
      <c r="G793" t="s">
        <v>14</v>
      </c>
      <c r="H793">
        <v>6</v>
      </c>
      <c r="I793" s="5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74"/>
        <v>42715.25</v>
      </c>
      <c r="O793" s="11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0.34</v>
      </c>
      <c r="G794" t="s">
        <v>14</v>
      </c>
      <c r="H794">
        <v>7</v>
      </c>
      <c r="I794" s="5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74"/>
        <v>41451.208333333336</v>
      </c>
      <c r="O794" s="11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11.859090909090909</v>
      </c>
      <c r="G795" t="s">
        <v>20</v>
      </c>
      <c r="H795">
        <v>181</v>
      </c>
      <c r="I795" s="5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74"/>
        <v>41450.208333333336</v>
      </c>
      <c r="O795" s="11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1.2539393939393939</v>
      </c>
      <c r="G796" t="s">
        <v>20</v>
      </c>
      <c r="H796">
        <v>110</v>
      </c>
      <c r="I796" s="5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74"/>
        <v>43091.25</v>
      </c>
      <c r="O796" s="11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0.14394366197183098</v>
      </c>
      <c r="G797" t="s">
        <v>14</v>
      </c>
      <c r="H797">
        <v>31</v>
      </c>
      <c r="I797" s="5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74"/>
        <v>42675.208333333328</v>
      </c>
      <c r="O797" s="11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0.54807692307692313</v>
      </c>
      <c r="G798" t="s">
        <v>14</v>
      </c>
      <c r="H798">
        <v>78</v>
      </c>
      <c r="I798" s="5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74"/>
        <v>41859.208333333336</v>
      </c>
      <c r="O798" s="11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1.0963157894736841</v>
      </c>
      <c r="G799" t="s">
        <v>20</v>
      </c>
      <c r="H799">
        <v>185</v>
      </c>
      <c r="I799" s="5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74"/>
        <v>43464.25</v>
      </c>
      <c r="O799" s="11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1.8847058823529412</v>
      </c>
      <c r="G800" t="s">
        <v>20</v>
      </c>
      <c r="H800">
        <v>121</v>
      </c>
      <c r="I800" s="5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74"/>
        <v>41060.208333333336</v>
      </c>
      <c r="O800" s="11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0.87008284023668636</v>
      </c>
      <c r="G801" t="s">
        <v>14</v>
      </c>
      <c r="H801">
        <v>1225</v>
      </c>
      <c r="I801" s="5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74"/>
        <v>42399.25</v>
      </c>
      <c r="O801" s="11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0.01</v>
      </c>
      <c r="G802" t="s">
        <v>14</v>
      </c>
      <c r="H802">
        <v>1</v>
      </c>
      <c r="I802" s="5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74"/>
        <v>42167.208333333328</v>
      </c>
      <c r="O802" s="11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2.0291304347826089</v>
      </c>
      <c r="G803" t="s">
        <v>20</v>
      </c>
      <c r="H803">
        <v>106</v>
      </c>
      <c r="I803" s="5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74"/>
        <v>43830.25</v>
      </c>
      <c r="O803" s="11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1.9703225806451612</v>
      </c>
      <c r="G804" t="s">
        <v>20</v>
      </c>
      <c r="H804">
        <v>142</v>
      </c>
      <c r="I804" s="5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74"/>
        <v>43650.208333333328</v>
      </c>
      <c r="O804" s="11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1.07</v>
      </c>
      <c r="G805" t="s">
        <v>20</v>
      </c>
      <c r="H805">
        <v>233</v>
      </c>
      <c r="I805" s="5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74"/>
        <v>43492.25</v>
      </c>
      <c r="O805" s="11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2.6873076923076922</v>
      </c>
      <c r="G806" t="s">
        <v>20</v>
      </c>
      <c r="H806">
        <v>218</v>
      </c>
      <c r="I806" s="5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74"/>
        <v>43102.25</v>
      </c>
      <c r="O806" s="11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0.50845360824742269</v>
      </c>
      <c r="G807" t="s">
        <v>14</v>
      </c>
      <c r="H807">
        <v>67</v>
      </c>
      <c r="I807" s="5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74"/>
        <v>41958.25</v>
      </c>
      <c r="O807" s="11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11.802857142857142</v>
      </c>
      <c r="G808" t="s">
        <v>20</v>
      </c>
      <c r="H808">
        <v>76</v>
      </c>
      <c r="I808" s="5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74"/>
        <v>40973.25</v>
      </c>
      <c r="O808" s="11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2.64</v>
      </c>
      <c r="G809" t="s">
        <v>20</v>
      </c>
      <c r="H809">
        <v>43</v>
      </c>
      <c r="I809" s="5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74"/>
        <v>43753.208333333328</v>
      </c>
      <c r="O809" s="11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0.30442307692307691</v>
      </c>
      <c r="G810" t="s">
        <v>14</v>
      </c>
      <c r="H810">
        <v>19</v>
      </c>
      <c r="I810" s="5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74"/>
        <v>42507.208333333328</v>
      </c>
      <c r="O810" s="11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0.62880681818181816</v>
      </c>
      <c r="G811" t="s">
        <v>14</v>
      </c>
      <c r="H811">
        <v>2108</v>
      </c>
      <c r="I811" s="5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74"/>
        <v>41135.208333333336</v>
      </c>
      <c r="O811" s="11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1.9312499999999999</v>
      </c>
      <c r="G812" t="s">
        <v>20</v>
      </c>
      <c r="H812">
        <v>221</v>
      </c>
      <c r="I812" s="5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74"/>
        <v>43067.25</v>
      </c>
      <c r="O812" s="11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0.77102702702702708</v>
      </c>
      <c r="G813" t="s">
        <v>14</v>
      </c>
      <c r="H813">
        <v>679</v>
      </c>
      <c r="I813" s="5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74"/>
        <v>42378.25</v>
      </c>
      <c r="O813" s="11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2.2552763819095478</v>
      </c>
      <c r="G814" t="s">
        <v>20</v>
      </c>
      <c r="H814">
        <v>2805</v>
      </c>
      <c r="I814" s="5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74"/>
        <v>43206.208333333328</v>
      </c>
      <c r="O814" s="11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2.3940625</v>
      </c>
      <c r="G815" t="s">
        <v>20</v>
      </c>
      <c r="H815">
        <v>68</v>
      </c>
      <c r="I815" s="5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74"/>
        <v>41148.208333333336</v>
      </c>
      <c r="O815" s="11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0.921875</v>
      </c>
      <c r="G816" t="s">
        <v>14</v>
      </c>
      <c r="H816">
        <v>36</v>
      </c>
      <c r="I816" s="5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74"/>
        <v>42517.208333333328</v>
      </c>
      <c r="O816" s="11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1.3023333333333333</v>
      </c>
      <c r="G817" t="s">
        <v>20</v>
      </c>
      <c r="H817">
        <v>183</v>
      </c>
      <c r="I817" s="5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74"/>
        <v>43068.25</v>
      </c>
      <c r="O817" s="11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6.1521739130434785</v>
      </c>
      <c r="G818" t="s">
        <v>20</v>
      </c>
      <c r="H818">
        <v>133</v>
      </c>
      <c r="I818" s="5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74"/>
        <v>41680.25</v>
      </c>
      <c r="O818" s="11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3.687953216374269</v>
      </c>
      <c r="G819" t="s">
        <v>20</v>
      </c>
      <c r="H819">
        <v>2489</v>
      </c>
      <c r="I819" s="5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74"/>
        <v>43589.208333333328</v>
      </c>
      <c r="O819" s="11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10.948571428571428</v>
      </c>
      <c r="G820" t="s">
        <v>20</v>
      </c>
      <c r="H820">
        <v>69</v>
      </c>
      <c r="I820" s="5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74"/>
        <v>43486.25</v>
      </c>
      <c r="O820" s="11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0.50662921348314605</v>
      </c>
      <c r="G821" t="s">
        <v>14</v>
      </c>
      <c r="H821">
        <v>47</v>
      </c>
      <c r="I821" s="5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74"/>
        <v>41237.25</v>
      </c>
      <c r="O821" s="11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8.0060000000000002</v>
      </c>
      <c r="G822" t="s">
        <v>20</v>
      </c>
      <c r="H822">
        <v>279</v>
      </c>
      <c r="I822" s="5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74"/>
        <v>43310.208333333328</v>
      </c>
      <c r="O822" s="11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2.9128571428571428</v>
      </c>
      <c r="G823" t="s">
        <v>20</v>
      </c>
      <c r="H823">
        <v>210</v>
      </c>
      <c r="I823" s="5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74"/>
        <v>42794.25</v>
      </c>
      <c r="O823" s="11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3.4996666666666667</v>
      </c>
      <c r="G824" t="s">
        <v>20</v>
      </c>
      <c r="H824">
        <v>2100</v>
      </c>
      <c r="I824" s="5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74"/>
        <v>41698.25</v>
      </c>
      <c r="O824" s="11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3.5707317073170732</v>
      </c>
      <c r="G825" t="s">
        <v>20</v>
      </c>
      <c r="H825">
        <v>252</v>
      </c>
      <c r="I825" s="5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74"/>
        <v>41892.208333333336</v>
      </c>
      <c r="O825" s="11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1.2648941176470587</v>
      </c>
      <c r="G826" t="s">
        <v>20</v>
      </c>
      <c r="H826">
        <v>1280</v>
      </c>
      <c r="I826" s="5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74"/>
        <v>40348.208333333336</v>
      </c>
      <c r="O826" s="11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3.875</v>
      </c>
      <c r="G827" t="s">
        <v>20</v>
      </c>
      <c r="H827">
        <v>157</v>
      </c>
      <c r="I827" s="5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74"/>
        <v>42941.208333333328</v>
      </c>
      <c r="O827" s="11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4.5703571428571426</v>
      </c>
      <c r="G828" t="s">
        <v>20</v>
      </c>
      <c r="H828">
        <v>194</v>
      </c>
      <c r="I828" s="5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74"/>
        <v>40525.25</v>
      </c>
      <c r="O828" s="11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2.6669565217391304</v>
      </c>
      <c r="G829" t="s">
        <v>20</v>
      </c>
      <c r="H829">
        <v>82</v>
      </c>
      <c r="I829" s="5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74"/>
        <v>40666.208333333336</v>
      </c>
      <c r="O829" s="11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0.69</v>
      </c>
      <c r="G830" t="s">
        <v>14</v>
      </c>
      <c r="H830">
        <v>70</v>
      </c>
      <c r="I830" s="5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74"/>
        <v>43340.208333333328</v>
      </c>
      <c r="O830" s="11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0.51343749999999999</v>
      </c>
      <c r="G831" t="s">
        <v>14</v>
      </c>
      <c r="H831">
        <v>154</v>
      </c>
      <c r="I831" s="5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74"/>
        <v>42164.208333333328</v>
      </c>
      <c r="O831" s="11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1.1710526315789473E-2</v>
      </c>
      <c r="G832" t="s">
        <v>14</v>
      </c>
      <c r="H832">
        <v>22</v>
      </c>
      <c r="I832" s="5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74"/>
        <v>43103.25</v>
      </c>
      <c r="O832" s="11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1.089773429454171</v>
      </c>
      <c r="G833" t="s">
        <v>20</v>
      </c>
      <c r="H833">
        <v>4233</v>
      </c>
      <c r="I833" s="5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74"/>
        <v>40994.208333333336</v>
      </c>
      <c r="O833" s="11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3.1517592592592591</v>
      </c>
      <c r="G834" t="s">
        <v>20</v>
      </c>
      <c r="H834">
        <v>1297</v>
      </c>
      <c r="I834" s="5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74"/>
        <v>42299.208333333328</v>
      </c>
      <c r="O834" s="11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</f>
        <v>1.5769117647058823</v>
      </c>
      <c r="G835" t="s">
        <v>20</v>
      </c>
      <c r="H835">
        <v>165</v>
      </c>
      <c r="I835" s="5">
        <f t="shared" ref="I835:I898" si="79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80">((($L835/60)/60)/24)+DATE(1970,1,1)</f>
        <v>40588.25</v>
      </c>
      <c r="O835" s="11">
        <f t="shared" ref="O835:O898" si="81">((($M835/60)/60)/24)+DATE(1970,1,1)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_xlfn.TEXTBEFORE($R835,"/")</f>
        <v>publishing</v>
      </c>
      <c r="T835" t="str">
        <f t="shared" ref="T835:T898" si="83">_xlfn.TEXTAFTER($R835,"/")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1.5380821917808218</v>
      </c>
      <c r="G836" t="s">
        <v>20</v>
      </c>
      <c r="H836">
        <v>119</v>
      </c>
      <c r="I836" s="5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80"/>
        <v>41448.208333333336</v>
      </c>
      <c r="O836" s="11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0.89738979118329465</v>
      </c>
      <c r="G837" t="s">
        <v>14</v>
      </c>
      <c r="H837">
        <v>1758</v>
      </c>
      <c r="I837" s="5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80"/>
        <v>42063.25</v>
      </c>
      <c r="O837" s="11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0.75135802469135804</v>
      </c>
      <c r="G838" t="s">
        <v>14</v>
      </c>
      <c r="H838">
        <v>94</v>
      </c>
      <c r="I838" s="5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80"/>
        <v>40214.25</v>
      </c>
      <c r="O838" s="11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8.5288135593220336</v>
      </c>
      <c r="G839" t="s">
        <v>20</v>
      </c>
      <c r="H839">
        <v>1797</v>
      </c>
      <c r="I839" s="5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80"/>
        <v>40629.208333333336</v>
      </c>
      <c r="O839" s="11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1.3890625000000001</v>
      </c>
      <c r="G840" t="s">
        <v>20</v>
      </c>
      <c r="H840">
        <v>261</v>
      </c>
      <c r="I840" s="5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80"/>
        <v>43370.208333333328</v>
      </c>
      <c r="O840" s="11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1.9018181818181819</v>
      </c>
      <c r="G841" t="s">
        <v>20</v>
      </c>
      <c r="H841">
        <v>157</v>
      </c>
      <c r="I841" s="5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80"/>
        <v>41715.208333333336</v>
      </c>
      <c r="O841" s="11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1.0024333619948409</v>
      </c>
      <c r="G842" t="s">
        <v>20</v>
      </c>
      <c r="H842">
        <v>3533</v>
      </c>
      <c r="I842" s="5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80"/>
        <v>41836.208333333336</v>
      </c>
      <c r="O842" s="11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1.4275824175824177</v>
      </c>
      <c r="G843" t="s">
        <v>20</v>
      </c>
      <c r="H843">
        <v>155</v>
      </c>
      <c r="I843" s="5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80"/>
        <v>42419.25</v>
      </c>
      <c r="O843" s="11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5.6313333333333331</v>
      </c>
      <c r="G844" t="s">
        <v>20</v>
      </c>
      <c r="H844">
        <v>132</v>
      </c>
      <c r="I844" s="5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80"/>
        <v>43266.208333333328</v>
      </c>
      <c r="O844" s="11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0.30715909090909088</v>
      </c>
      <c r="G845" t="s">
        <v>14</v>
      </c>
      <c r="H845">
        <v>33</v>
      </c>
      <c r="I845" s="5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80"/>
        <v>43338.208333333328</v>
      </c>
      <c r="O845" s="11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0.99397727272727276</v>
      </c>
      <c r="G846" t="s">
        <v>74</v>
      </c>
      <c r="H846">
        <v>94</v>
      </c>
      <c r="I846" s="5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80"/>
        <v>40930.25</v>
      </c>
      <c r="O846" s="11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1.9754935622317598</v>
      </c>
      <c r="G847" t="s">
        <v>20</v>
      </c>
      <c r="H847">
        <v>1354</v>
      </c>
      <c r="I847" s="5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80"/>
        <v>43235.208333333328</v>
      </c>
      <c r="O847" s="11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5.085</v>
      </c>
      <c r="G848" t="s">
        <v>20</v>
      </c>
      <c r="H848">
        <v>48</v>
      </c>
      <c r="I848" s="5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80"/>
        <v>43302.208333333328</v>
      </c>
      <c r="O848" s="11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2.3774468085106384</v>
      </c>
      <c r="G849" t="s">
        <v>20</v>
      </c>
      <c r="H849">
        <v>110</v>
      </c>
      <c r="I849" s="5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80"/>
        <v>43107.25</v>
      </c>
      <c r="O849" s="11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3.3846875000000001</v>
      </c>
      <c r="G850" t="s">
        <v>20</v>
      </c>
      <c r="H850">
        <v>172</v>
      </c>
      <c r="I850" s="5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80"/>
        <v>40341.208333333336</v>
      </c>
      <c r="O850" s="11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1.3308955223880596</v>
      </c>
      <c r="G851" t="s">
        <v>20</v>
      </c>
      <c r="H851">
        <v>307</v>
      </c>
      <c r="I851" s="5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80"/>
        <v>40948.25</v>
      </c>
      <c r="O851" s="11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0.01</v>
      </c>
      <c r="G852" t="s">
        <v>14</v>
      </c>
      <c r="H852">
        <v>1</v>
      </c>
      <c r="I852" s="5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80"/>
        <v>40866.25</v>
      </c>
      <c r="O852" s="11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2.0779999999999998</v>
      </c>
      <c r="G853" t="s">
        <v>20</v>
      </c>
      <c r="H853">
        <v>160</v>
      </c>
      <c r="I853" s="5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80"/>
        <v>41031.208333333336</v>
      </c>
      <c r="O853" s="11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0.51122448979591839</v>
      </c>
      <c r="G854" t="s">
        <v>14</v>
      </c>
      <c r="H854">
        <v>31</v>
      </c>
      <c r="I854" s="5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80"/>
        <v>40740.208333333336</v>
      </c>
      <c r="O854" s="11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6.5205847953216374</v>
      </c>
      <c r="G855" t="s">
        <v>20</v>
      </c>
      <c r="H855">
        <v>1467</v>
      </c>
      <c r="I855" s="5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80"/>
        <v>40714.208333333336</v>
      </c>
      <c r="O855" s="11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1.1363099415204678</v>
      </c>
      <c r="G856" t="s">
        <v>20</v>
      </c>
      <c r="H856">
        <v>2662</v>
      </c>
      <c r="I856" s="5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80"/>
        <v>43787.25</v>
      </c>
      <c r="O856" s="11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1.0237606837606839</v>
      </c>
      <c r="G857" t="s">
        <v>20</v>
      </c>
      <c r="H857">
        <v>452</v>
      </c>
      <c r="I857" s="5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80"/>
        <v>40712.208333333336</v>
      </c>
      <c r="O857" s="11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3.5658333333333334</v>
      </c>
      <c r="G858" t="s">
        <v>20</v>
      </c>
      <c r="H858">
        <v>158</v>
      </c>
      <c r="I858" s="5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80"/>
        <v>41023.208333333336</v>
      </c>
      <c r="O858" s="11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1.3986792452830188</v>
      </c>
      <c r="G859" t="s">
        <v>20</v>
      </c>
      <c r="H859">
        <v>225</v>
      </c>
      <c r="I859" s="5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80"/>
        <v>40944.25</v>
      </c>
      <c r="O859" s="11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0.69450000000000001</v>
      </c>
      <c r="G860" t="s">
        <v>14</v>
      </c>
      <c r="H860">
        <v>35</v>
      </c>
      <c r="I860" s="5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80"/>
        <v>43211.208333333328</v>
      </c>
      <c r="O860" s="11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0.35534246575342465</v>
      </c>
      <c r="G861" t="s">
        <v>14</v>
      </c>
      <c r="H861">
        <v>63</v>
      </c>
      <c r="I861" s="5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80"/>
        <v>41334.25</v>
      </c>
      <c r="O861" s="11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2.5165000000000002</v>
      </c>
      <c r="G862" t="s">
        <v>20</v>
      </c>
      <c r="H862">
        <v>65</v>
      </c>
      <c r="I862" s="5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80"/>
        <v>43515.25</v>
      </c>
      <c r="O862" s="11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1.0587500000000001</v>
      </c>
      <c r="G863" t="s">
        <v>20</v>
      </c>
      <c r="H863">
        <v>163</v>
      </c>
      <c r="I863" s="5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80"/>
        <v>40258.208333333336</v>
      </c>
      <c r="O863" s="11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1.8742857142857143</v>
      </c>
      <c r="G864" t="s">
        <v>20</v>
      </c>
      <c r="H864">
        <v>85</v>
      </c>
      <c r="I864" s="5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80"/>
        <v>40756.208333333336</v>
      </c>
      <c r="O864" s="11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3.8678571428571429</v>
      </c>
      <c r="G865" t="s">
        <v>20</v>
      </c>
      <c r="H865">
        <v>217</v>
      </c>
      <c r="I865" s="5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80"/>
        <v>42172.208333333328</v>
      </c>
      <c r="O865" s="11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3.4707142857142856</v>
      </c>
      <c r="G866" t="s">
        <v>20</v>
      </c>
      <c r="H866">
        <v>150</v>
      </c>
      <c r="I866" s="5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80"/>
        <v>42601.208333333328</v>
      </c>
      <c r="O866" s="11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1.8582098765432098</v>
      </c>
      <c r="G867" t="s">
        <v>20</v>
      </c>
      <c r="H867">
        <v>3272</v>
      </c>
      <c r="I867" s="5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80"/>
        <v>41897.208333333336</v>
      </c>
      <c r="O867" s="11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0.43241247264770238</v>
      </c>
      <c r="G868" t="s">
        <v>74</v>
      </c>
      <c r="H868">
        <v>898</v>
      </c>
      <c r="I868" s="5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80"/>
        <v>40671.208333333336</v>
      </c>
      <c r="O868" s="11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1.6243749999999999</v>
      </c>
      <c r="G869" t="s">
        <v>20</v>
      </c>
      <c r="H869">
        <v>300</v>
      </c>
      <c r="I869" s="5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80"/>
        <v>43382.208333333328</v>
      </c>
      <c r="O869" s="11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1.8484285714285715</v>
      </c>
      <c r="G870" t="s">
        <v>20</v>
      </c>
      <c r="H870">
        <v>126</v>
      </c>
      <c r="I870" s="5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80"/>
        <v>41559.208333333336</v>
      </c>
      <c r="O870" s="11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0.23703520691785052</v>
      </c>
      <c r="G871" t="s">
        <v>14</v>
      </c>
      <c r="H871">
        <v>526</v>
      </c>
      <c r="I871" s="5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80"/>
        <v>40350.208333333336</v>
      </c>
      <c r="O871" s="11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0.89870129870129867</v>
      </c>
      <c r="G872" t="s">
        <v>14</v>
      </c>
      <c r="H872">
        <v>121</v>
      </c>
      <c r="I872" s="5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80"/>
        <v>42240.208333333328</v>
      </c>
      <c r="O872" s="11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2.7260419580419581</v>
      </c>
      <c r="G873" t="s">
        <v>20</v>
      </c>
      <c r="H873">
        <v>2320</v>
      </c>
      <c r="I873" s="5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80"/>
        <v>43040.208333333328</v>
      </c>
      <c r="O873" s="11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1.7004255319148935</v>
      </c>
      <c r="G874" t="s">
        <v>20</v>
      </c>
      <c r="H874">
        <v>81</v>
      </c>
      <c r="I874" s="5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80"/>
        <v>43346.208333333328</v>
      </c>
      <c r="O874" s="11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1.8828503562945369</v>
      </c>
      <c r="G875" t="s">
        <v>20</v>
      </c>
      <c r="H875">
        <v>1887</v>
      </c>
      <c r="I875" s="5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80"/>
        <v>41647.25</v>
      </c>
      <c r="O875" s="11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3.4693532338308457</v>
      </c>
      <c r="G876" t="s">
        <v>20</v>
      </c>
      <c r="H876">
        <v>4358</v>
      </c>
      <c r="I876" s="5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80"/>
        <v>40291.208333333336</v>
      </c>
      <c r="O876" s="11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0.6917721518987342</v>
      </c>
      <c r="G877" t="s">
        <v>14</v>
      </c>
      <c r="H877">
        <v>67</v>
      </c>
      <c r="I877" s="5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80"/>
        <v>40556.25</v>
      </c>
      <c r="O877" s="11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0.25433734939759034</v>
      </c>
      <c r="G878" t="s">
        <v>14</v>
      </c>
      <c r="H878">
        <v>57</v>
      </c>
      <c r="I878" s="5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80"/>
        <v>43624.208333333328</v>
      </c>
      <c r="O878" s="11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0.77400977995110021</v>
      </c>
      <c r="G879" t="s">
        <v>14</v>
      </c>
      <c r="H879">
        <v>1229</v>
      </c>
      <c r="I879" s="5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80"/>
        <v>42577.208333333328</v>
      </c>
      <c r="O879" s="11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0.37481481481481482</v>
      </c>
      <c r="G880" t="s">
        <v>14</v>
      </c>
      <c r="H880">
        <v>12</v>
      </c>
      <c r="I880" s="5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80"/>
        <v>43845.25</v>
      </c>
      <c r="O880" s="11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5.4379999999999997</v>
      </c>
      <c r="G881" t="s">
        <v>20</v>
      </c>
      <c r="H881">
        <v>53</v>
      </c>
      <c r="I881" s="5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80"/>
        <v>42788.25</v>
      </c>
      <c r="O881" s="11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2.2852189349112426</v>
      </c>
      <c r="G882" t="s">
        <v>20</v>
      </c>
      <c r="H882">
        <v>2414</v>
      </c>
      <c r="I882" s="5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80"/>
        <v>43667.208333333328</v>
      </c>
      <c r="O882" s="11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0.38948339483394834</v>
      </c>
      <c r="G883" t="s">
        <v>14</v>
      </c>
      <c r="H883">
        <v>452</v>
      </c>
      <c r="I883" s="5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80"/>
        <v>42194.208333333328</v>
      </c>
      <c r="O883" s="11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3.7</v>
      </c>
      <c r="G884" t="s">
        <v>20</v>
      </c>
      <c r="H884">
        <v>80</v>
      </c>
      <c r="I884" s="5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80"/>
        <v>42025.25</v>
      </c>
      <c r="O884" s="11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2.3791176470588233</v>
      </c>
      <c r="G885" t="s">
        <v>20</v>
      </c>
      <c r="H885">
        <v>193</v>
      </c>
      <c r="I885" s="5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80"/>
        <v>40323.208333333336</v>
      </c>
      <c r="O885" s="11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0.64036299765807958</v>
      </c>
      <c r="G886" t="s">
        <v>14</v>
      </c>
      <c r="H886">
        <v>1886</v>
      </c>
      <c r="I886" s="5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80"/>
        <v>41763.208333333336</v>
      </c>
      <c r="O886" s="11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1.1827777777777777</v>
      </c>
      <c r="G887" t="s">
        <v>20</v>
      </c>
      <c r="H887">
        <v>52</v>
      </c>
      <c r="I887" s="5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80"/>
        <v>40335.208333333336</v>
      </c>
      <c r="O887" s="11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0.84824037184594958</v>
      </c>
      <c r="G888" t="s">
        <v>14</v>
      </c>
      <c r="H888">
        <v>1825</v>
      </c>
      <c r="I888" s="5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80"/>
        <v>40416.208333333336</v>
      </c>
      <c r="O888" s="11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0.29346153846153844</v>
      </c>
      <c r="G889" t="s">
        <v>14</v>
      </c>
      <c r="H889">
        <v>31</v>
      </c>
      <c r="I889" s="5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80"/>
        <v>42202.208333333328</v>
      </c>
      <c r="O889" s="11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2.0989655172413793</v>
      </c>
      <c r="G890" t="s">
        <v>20</v>
      </c>
      <c r="H890">
        <v>290</v>
      </c>
      <c r="I890" s="5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80"/>
        <v>42836.208333333328</v>
      </c>
      <c r="O890" s="11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1.697857142857143</v>
      </c>
      <c r="G891" t="s">
        <v>20</v>
      </c>
      <c r="H891">
        <v>122</v>
      </c>
      <c r="I891" s="5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80"/>
        <v>41710.208333333336</v>
      </c>
      <c r="O891" s="11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1.1595907738095239</v>
      </c>
      <c r="G892" t="s">
        <v>20</v>
      </c>
      <c r="H892">
        <v>1470</v>
      </c>
      <c r="I892" s="5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80"/>
        <v>43640.208333333328</v>
      </c>
      <c r="O892" s="11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2.5859999999999999</v>
      </c>
      <c r="G893" t="s">
        <v>20</v>
      </c>
      <c r="H893">
        <v>165</v>
      </c>
      <c r="I893" s="5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80"/>
        <v>40880.25</v>
      </c>
      <c r="O893" s="11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2.3058333333333332</v>
      </c>
      <c r="G894" t="s">
        <v>20</v>
      </c>
      <c r="H894">
        <v>182</v>
      </c>
      <c r="I894" s="5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80"/>
        <v>40319.208333333336</v>
      </c>
      <c r="O894" s="11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1.2821428571428573</v>
      </c>
      <c r="G895" t="s">
        <v>20</v>
      </c>
      <c r="H895">
        <v>199</v>
      </c>
      <c r="I895" s="5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80"/>
        <v>42170.208333333328</v>
      </c>
      <c r="O895" s="11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1.8870588235294117</v>
      </c>
      <c r="G896" t="s">
        <v>20</v>
      </c>
      <c r="H896">
        <v>56</v>
      </c>
      <c r="I896" s="5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80"/>
        <v>41466.208333333336</v>
      </c>
      <c r="O896" s="11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6.9511889862327911E-2</v>
      </c>
      <c r="G897" t="s">
        <v>14</v>
      </c>
      <c r="H897">
        <v>107</v>
      </c>
      <c r="I897" s="5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80"/>
        <v>43134.25</v>
      </c>
      <c r="O897" s="11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7.7443434343434348</v>
      </c>
      <c r="G898" t="s">
        <v>20</v>
      </c>
      <c r="H898">
        <v>1460</v>
      </c>
      <c r="I898" s="5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80"/>
        <v>40738.208333333336</v>
      </c>
      <c r="O898" s="11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</f>
        <v>0.27693181818181817</v>
      </c>
      <c r="G899" t="s">
        <v>14</v>
      </c>
      <c r="H899">
        <v>27</v>
      </c>
      <c r="I899" s="5">
        <f t="shared" ref="I899:I962" si="85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86">((($L899/60)/60)/24)+DATE(1970,1,1)</f>
        <v>43583.208333333328</v>
      </c>
      <c r="O899" s="11">
        <f t="shared" ref="O899:O962" si="87">((($M899/60)/60)/24)+DATE(1970,1,1)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_xlfn.TEXTBEFORE($R899,"/")</f>
        <v>theater</v>
      </c>
      <c r="T899" t="str">
        <f t="shared" ref="T899:T962" si="89">_xlfn.TEXTAFTER($R899,"/")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0.52479620323841425</v>
      </c>
      <c r="G900" t="s">
        <v>14</v>
      </c>
      <c r="H900">
        <v>1221</v>
      </c>
      <c r="I900" s="5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86"/>
        <v>43815.25</v>
      </c>
      <c r="O900" s="11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4.0709677419354842</v>
      </c>
      <c r="G901" t="s">
        <v>20</v>
      </c>
      <c r="H901">
        <v>123</v>
      </c>
      <c r="I901" s="5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86"/>
        <v>41554.208333333336</v>
      </c>
      <c r="O901" s="11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0.02</v>
      </c>
      <c r="G902" t="s">
        <v>14</v>
      </c>
      <c r="H902">
        <v>1</v>
      </c>
      <c r="I902" s="5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86"/>
        <v>41901.208333333336</v>
      </c>
      <c r="O902" s="11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1.5617857142857143</v>
      </c>
      <c r="G903" t="s">
        <v>20</v>
      </c>
      <c r="H903">
        <v>159</v>
      </c>
      <c r="I903" s="5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86"/>
        <v>43298.208333333328</v>
      </c>
      <c r="O903" s="11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2.5242857142857145</v>
      </c>
      <c r="G904" t="s">
        <v>20</v>
      </c>
      <c r="H904">
        <v>110</v>
      </c>
      <c r="I904" s="5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86"/>
        <v>42399.25</v>
      </c>
      <c r="O904" s="11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1.729268292682927E-2</v>
      </c>
      <c r="G905" t="s">
        <v>47</v>
      </c>
      <c r="H905">
        <v>14</v>
      </c>
      <c r="I905" s="5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86"/>
        <v>41034.208333333336</v>
      </c>
      <c r="O905" s="11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0.12230769230769231</v>
      </c>
      <c r="G906" t="s">
        <v>14</v>
      </c>
      <c r="H906">
        <v>16</v>
      </c>
      <c r="I906" s="5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86"/>
        <v>41186.208333333336</v>
      </c>
      <c r="O906" s="11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1.6398734177215191</v>
      </c>
      <c r="G907" t="s">
        <v>20</v>
      </c>
      <c r="H907">
        <v>236</v>
      </c>
      <c r="I907" s="5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86"/>
        <v>41536.208333333336</v>
      </c>
      <c r="O907" s="11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1.6298181818181818</v>
      </c>
      <c r="G908" t="s">
        <v>20</v>
      </c>
      <c r="H908">
        <v>191</v>
      </c>
      <c r="I908" s="5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86"/>
        <v>42868.208333333328</v>
      </c>
      <c r="O908" s="11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0.20252747252747252</v>
      </c>
      <c r="G909" t="s">
        <v>14</v>
      </c>
      <c r="H909">
        <v>41</v>
      </c>
      <c r="I909" s="5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86"/>
        <v>40660.208333333336</v>
      </c>
      <c r="O909" s="11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3.1924083769633507</v>
      </c>
      <c r="G910" t="s">
        <v>20</v>
      </c>
      <c r="H910">
        <v>3934</v>
      </c>
      <c r="I910" s="5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86"/>
        <v>41031.208333333336</v>
      </c>
      <c r="O910" s="11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4.7894444444444444</v>
      </c>
      <c r="G911" t="s">
        <v>20</v>
      </c>
      <c r="H911">
        <v>80</v>
      </c>
      <c r="I911" s="5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86"/>
        <v>43255.208333333328</v>
      </c>
      <c r="O911" s="11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0.19556634304207121</v>
      </c>
      <c r="G912" t="s">
        <v>74</v>
      </c>
      <c r="H912">
        <v>296</v>
      </c>
      <c r="I912" s="5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86"/>
        <v>42026.25</v>
      </c>
      <c r="O912" s="11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1.9894827586206896</v>
      </c>
      <c r="G913" t="s">
        <v>20</v>
      </c>
      <c r="H913">
        <v>462</v>
      </c>
      <c r="I913" s="5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86"/>
        <v>43717.208333333328</v>
      </c>
      <c r="O913" s="11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7.95</v>
      </c>
      <c r="G914" t="s">
        <v>20</v>
      </c>
      <c r="H914">
        <v>179</v>
      </c>
      <c r="I914" s="5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86"/>
        <v>41157.208333333336</v>
      </c>
      <c r="O914" s="11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0.50621082621082625</v>
      </c>
      <c r="G915" t="s">
        <v>14</v>
      </c>
      <c r="H915">
        <v>523</v>
      </c>
      <c r="I915" s="5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86"/>
        <v>43597.208333333328</v>
      </c>
      <c r="O915" s="11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0.57437499999999997</v>
      </c>
      <c r="G916" t="s">
        <v>14</v>
      </c>
      <c r="H916">
        <v>141</v>
      </c>
      <c r="I916" s="5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86"/>
        <v>41490.208333333336</v>
      </c>
      <c r="O916" s="11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1.5562827640984909</v>
      </c>
      <c r="G917" t="s">
        <v>20</v>
      </c>
      <c r="H917">
        <v>1866</v>
      </c>
      <c r="I917" s="5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86"/>
        <v>42976.208333333328</v>
      </c>
      <c r="O917" s="11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0.36297297297297298</v>
      </c>
      <c r="G918" t="s">
        <v>14</v>
      </c>
      <c r="H918">
        <v>52</v>
      </c>
      <c r="I918" s="5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86"/>
        <v>41991.25</v>
      </c>
      <c r="O918" s="11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0.58250000000000002</v>
      </c>
      <c r="G919" t="s">
        <v>47</v>
      </c>
      <c r="H919">
        <v>27</v>
      </c>
      <c r="I919" s="5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86"/>
        <v>40722.208333333336</v>
      </c>
      <c r="O919" s="11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2.3739473684210526</v>
      </c>
      <c r="G920" t="s">
        <v>20</v>
      </c>
      <c r="H920">
        <v>156</v>
      </c>
      <c r="I920" s="5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86"/>
        <v>41117.208333333336</v>
      </c>
      <c r="O920" s="11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0.58750000000000002</v>
      </c>
      <c r="G921" t="s">
        <v>14</v>
      </c>
      <c r="H921">
        <v>225</v>
      </c>
      <c r="I921" s="5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86"/>
        <v>43022.208333333328</v>
      </c>
      <c r="O921" s="11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1.8256603773584905</v>
      </c>
      <c r="G922" t="s">
        <v>20</v>
      </c>
      <c r="H922">
        <v>255</v>
      </c>
      <c r="I922" s="5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86"/>
        <v>43503.25</v>
      </c>
      <c r="O922" s="11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7.5436408977556111E-3</v>
      </c>
      <c r="G923" t="s">
        <v>14</v>
      </c>
      <c r="H923">
        <v>38</v>
      </c>
      <c r="I923" s="5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86"/>
        <v>40951.25</v>
      </c>
      <c r="O923" s="11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1.7595330739299611</v>
      </c>
      <c r="G924" t="s">
        <v>20</v>
      </c>
      <c r="H924">
        <v>2261</v>
      </c>
      <c r="I924" s="5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86"/>
        <v>43443.25</v>
      </c>
      <c r="O924" s="11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2.3788235294117648</v>
      </c>
      <c r="G925" t="s">
        <v>20</v>
      </c>
      <c r="H925">
        <v>40</v>
      </c>
      <c r="I925" s="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86"/>
        <v>40373.208333333336</v>
      </c>
      <c r="O925" s="11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4.8805076142131982</v>
      </c>
      <c r="G926" t="s">
        <v>20</v>
      </c>
      <c r="H926">
        <v>2289</v>
      </c>
      <c r="I926" s="5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86"/>
        <v>43769.208333333328</v>
      </c>
      <c r="O926" s="11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2.2406666666666668</v>
      </c>
      <c r="G927" t="s">
        <v>20</v>
      </c>
      <c r="H927">
        <v>65</v>
      </c>
      <c r="I927" s="5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86"/>
        <v>43000.208333333328</v>
      </c>
      <c r="O927" s="11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0.18126436781609195</v>
      </c>
      <c r="G928" t="s">
        <v>14</v>
      </c>
      <c r="H928">
        <v>15</v>
      </c>
      <c r="I928" s="5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86"/>
        <v>42502.208333333328</v>
      </c>
      <c r="O928" s="11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0.45847222222222223</v>
      </c>
      <c r="G929" t="s">
        <v>14</v>
      </c>
      <c r="H929">
        <v>37</v>
      </c>
      <c r="I929" s="5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86"/>
        <v>41102.208333333336</v>
      </c>
      <c r="O929" s="11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1.1731541218637993</v>
      </c>
      <c r="G930" t="s">
        <v>20</v>
      </c>
      <c r="H930">
        <v>3777</v>
      </c>
      <c r="I930" s="5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86"/>
        <v>41637.25</v>
      </c>
      <c r="O930" s="11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2.173090909090909</v>
      </c>
      <c r="G931" t="s">
        <v>20</v>
      </c>
      <c r="H931">
        <v>184</v>
      </c>
      <c r="I931" s="5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86"/>
        <v>42858.208333333328</v>
      </c>
      <c r="O931" s="11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1.1228571428571428</v>
      </c>
      <c r="G932" t="s">
        <v>20</v>
      </c>
      <c r="H932">
        <v>85</v>
      </c>
      <c r="I932" s="5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86"/>
        <v>42060.25</v>
      </c>
      <c r="O932" s="11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0.72518987341772156</v>
      </c>
      <c r="G933" t="s">
        <v>14</v>
      </c>
      <c r="H933">
        <v>112</v>
      </c>
      <c r="I933" s="5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86"/>
        <v>41818.208333333336</v>
      </c>
      <c r="O933" s="11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2.1230434782608696</v>
      </c>
      <c r="G934" t="s">
        <v>20</v>
      </c>
      <c r="H934">
        <v>144</v>
      </c>
      <c r="I934" s="5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86"/>
        <v>41709.208333333336</v>
      </c>
      <c r="O934" s="11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2.3974657534246577</v>
      </c>
      <c r="G935" t="s">
        <v>20</v>
      </c>
      <c r="H935">
        <v>1902</v>
      </c>
      <c r="I935" s="5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86"/>
        <v>41372.208333333336</v>
      </c>
      <c r="O935" s="11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1.8193548387096774</v>
      </c>
      <c r="G936" t="s">
        <v>20</v>
      </c>
      <c r="H936">
        <v>105</v>
      </c>
      <c r="I936" s="5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86"/>
        <v>42422.25</v>
      </c>
      <c r="O936" s="11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1.6413114754098361</v>
      </c>
      <c r="G937" t="s">
        <v>20</v>
      </c>
      <c r="H937">
        <v>132</v>
      </c>
      <c r="I937" s="5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86"/>
        <v>42209.208333333328</v>
      </c>
      <c r="O937" s="11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1.6375968992248063E-2</v>
      </c>
      <c r="G938" t="s">
        <v>14</v>
      </c>
      <c r="H938">
        <v>21</v>
      </c>
      <c r="I938" s="5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86"/>
        <v>43668.208333333328</v>
      </c>
      <c r="O938" s="11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0.49643859649122807</v>
      </c>
      <c r="G939" t="s">
        <v>74</v>
      </c>
      <c r="H939">
        <v>976</v>
      </c>
      <c r="I939" s="5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86"/>
        <v>42334.25</v>
      </c>
      <c r="O939" s="11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1.0970652173913042</v>
      </c>
      <c r="G940" t="s">
        <v>20</v>
      </c>
      <c r="H940">
        <v>96</v>
      </c>
      <c r="I940" s="5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86"/>
        <v>43263.208333333328</v>
      </c>
      <c r="O940" s="11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0.49217948717948717</v>
      </c>
      <c r="G941" t="s">
        <v>14</v>
      </c>
      <c r="H941">
        <v>67</v>
      </c>
      <c r="I941" s="5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86"/>
        <v>40670.208333333336</v>
      </c>
      <c r="O941" s="11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0.62232323232323228</v>
      </c>
      <c r="G942" t="s">
        <v>47</v>
      </c>
      <c r="H942">
        <v>66</v>
      </c>
      <c r="I942" s="5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86"/>
        <v>41244.25</v>
      </c>
      <c r="O942" s="11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0.1305813953488372</v>
      </c>
      <c r="G943" t="s">
        <v>14</v>
      </c>
      <c r="H943">
        <v>78</v>
      </c>
      <c r="I943" s="5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86"/>
        <v>40552.25</v>
      </c>
      <c r="O943" s="11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0.64635416666666667</v>
      </c>
      <c r="G944" t="s">
        <v>14</v>
      </c>
      <c r="H944">
        <v>67</v>
      </c>
      <c r="I944" s="5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86"/>
        <v>40568.25</v>
      </c>
      <c r="O944" s="11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1.5958666666666668</v>
      </c>
      <c r="G945" t="s">
        <v>20</v>
      </c>
      <c r="H945">
        <v>114</v>
      </c>
      <c r="I945" s="5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86"/>
        <v>41906.208333333336</v>
      </c>
      <c r="O945" s="11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0.81420000000000003</v>
      </c>
      <c r="G946" t="s">
        <v>14</v>
      </c>
      <c r="H946">
        <v>263</v>
      </c>
      <c r="I946" s="5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86"/>
        <v>42776.25</v>
      </c>
      <c r="O946" s="11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0.32444767441860467</v>
      </c>
      <c r="G947" t="s">
        <v>14</v>
      </c>
      <c r="H947">
        <v>1691</v>
      </c>
      <c r="I947" s="5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86"/>
        <v>41004.208333333336</v>
      </c>
      <c r="O947" s="11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9.9141184124918666E-2</v>
      </c>
      <c r="G948" t="s">
        <v>14</v>
      </c>
      <c r="H948">
        <v>181</v>
      </c>
      <c r="I948" s="5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86"/>
        <v>40710.208333333336</v>
      </c>
      <c r="O948" s="11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0.26694444444444443</v>
      </c>
      <c r="G949" t="s">
        <v>14</v>
      </c>
      <c r="H949">
        <v>13</v>
      </c>
      <c r="I949" s="5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86"/>
        <v>41908.208333333336</v>
      </c>
      <c r="O949" s="11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0.62957446808510642</v>
      </c>
      <c r="G950" t="s">
        <v>74</v>
      </c>
      <c r="H950">
        <v>160</v>
      </c>
      <c r="I950" s="5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86"/>
        <v>41985.25</v>
      </c>
      <c r="O950" s="11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1.6135593220338984</v>
      </c>
      <c r="G951" t="s">
        <v>20</v>
      </c>
      <c r="H951">
        <v>203</v>
      </c>
      <c r="I951" s="5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86"/>
        <v>42112.208333333328</v>
      </c>
      <c r="O951" s="11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0.05</v>
      </c>
      <c r="G952" t="s">
        <v>14</v>
      </c>
      <c r="H952">
        <v>1</v>
      </c>
      <c r="I952" s="5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86"/>
        <v>43571.208333333328</v>
      </c>
      <c r="O952" s="11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10.969379310344827</v>
      </c>
      <c r="G953" t="s">
        <v>20</v>
      </c>
      <c r="H953">
        <v>1559</v>
      </c>
      <c r="I953" s="5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86"/>
        <v>42730.25</v>
      </c>
      <c r="O953" s="11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0.70094158075601376</v>
      </c>
      <c r="G954" t="s">
        <v>74</v>
      </c>
      <c r="H954">
        <v>2266</v>
      </c>
      <c r="I954" s="5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86"/>
        <v>42591.208333333328</v>
      </c>
      <c r="O954" s="11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0.6</v>
      </c>
      <c r="G955" t="s">
        <v>14</v>
      </c>
      <c r="H955">
        <v>21</v>
      </c>
      <c r="I955" s="5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86"/>
        <v>42358.25</v>
      </c>
      <c r="O955" s="11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3.6709859154929578</v>
      </c>
      <c r="G956" t="s">
        <v>20</v>
      </c>
      <c r="H956">
        <v>1548</v>
      </c>
      <c r="I956" s="5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86"/>
        <v>41174.208333333336</v>
      </c>
      <c r="O956" s="11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11.09</v>
      </c>
      <c r="G957" t="s">
        <v>20</v>
      </c>
      <c r="H957">
        <v>80</v>
      </c>
      <c r="I957" s="5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86"/>
        <v>41238.25</v>
      </c>
      <c r="O957" s="11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0.19028784648187633</v>
      </c>
      <c r="G958" t="s">
        <v>14</v>
      </c>
      <c r="H958">
        <v>830</v>
      </c>
      <c r="I958" s="5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86"/>
        <v>42360.25</v>
      </c>
      <c r="O958" s="11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1.2687755102040816</v>
      </c>
      <c r="G959" t="s">
        <v>20</v>
      </c>
      <c r="H959">
        <v>131</v>
      </c>
      <c r="I959" s="5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86"/>
        <v>40955.25</v>
      </c>
      <c r="O959" s="11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7.3463636363636367</v>
      </c>
      <c r="G960" t="s">
        <v>20</v>
      </c>
      <c r="H960">
        <v>112</v>
      </c>
      <c r="I960" s="5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86"/>
        <v>40350.208333333336</v>
      </c>
      <c r="O960" s="11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4.5731034482758622E-2</v>
      </c>
      <c r="G961" t="s">
        <v>14</v>
      </c>
      <c r="H961">
        <v>130</v>
      </c>
      <c r="I961" s="5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86"/>
        <v>40357.208333333336</v>
      </c>
      <c r="O961" s="11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0.85054545454545449</v>
      </c>
      <c r="G962" t="s">
        <v>14</v>
      </c>
      <c r="H962">
        <v>55</v>
      </c>
      <c r="I962" s="5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86"/>
        <v>42408.25</v>
      </c>
      <c r="O962" s="11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</f>
        <v>1.1929824561403508</v>
      </c>
      <c r="G963" t="s">
        <v>20</v>
      </c>
      <c r="H963">
        <v>155</v>
      </c>
      <c r="I963" s="5">
        <f t="shared" ref="I963:I1001" si="9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92">((($L963/60)/60)/24)+DATE(1970,1,1)</f>
        <v>40591.25</v>
      </c>
      <c r="O963" s="11">
        <f t="shared" ref="O963:O1001" si="93">((($M963/60)/60)/24)+DATE(1970,1,1)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_xlfn.TEXTBEFORE($R963,"/")</f>
        <v>publishing</v>
      </c>
      <c r="T963" t="str">
        <f t="shared" ref="T963:T1001" si="95">_xlfn.TEXTAFTER($R963,"/")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2.9602777777777778</v>
      </c>
      <c r="G964" t="s">
        <v>20</v>
      </c>
      <c r="H964">
        <v>266</v>
      </c>
      <c r="I964" s="5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92"/>
        <v>41592.25</v>
      </c>
      <c r="O964" s="11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0.84694915254237291</v>
      </c>
      <c r="G965" t="s">
        <v>14</v>
      </c>
      <c r="H965">
        <v>114</v>
      </c>
      <c r="I965" s="5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92"/>
        <v>40607.25</v>
      </c>
      <c r="O965" s="11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3.5578378378378379</v>
      </c>
      <c r="G966" t="s">
        <v>20</v>
      </c>
      <c r="H966">
        <v>155</v>
      </c>
      <c r="I966" s="5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92"/>
        <v>42135.208333333328</v>
      </c>
      <c r="O966" s="11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3.8640909090909092</v>
      </c>
      <c r="G967" t="s">
        <v>20</v>
      </c>
      <c r="H967">
        <v>207</v>
      </c>
      <c r="I967" s="5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92"/>
        <v>40203.25</v>
      </c>
      <c r="O967" s="11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7.9223529411764702</v>
      </c>
      <c r="G968" t="s">
        <v>20</v>
      </c>
      <c r="H968">
        <v>245</v>
      </c>
      <c r="I968" s="5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92"/>
        <v>42901.208333333328</v>
      </c>
      <c r="O968" s="11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1.3703393665158372</v>
      </c>
      <c r="G969" t="s">
        <v>20</v>
      </c>
      <c r="H969">
        <v>1573</v>
      </c>
      <c r="I969" s="5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92"/>
        <v>41005.208333333336</v>
      </c>
      <c r="O969" s="11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3.3820833333333336</v>
      </c>
      <c r="G970" t="s">
        <v>20</v>
      </c>
      <c r="H970">
        <v>114</v>
      </c>
      <c r="I970" s="5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92"/>
        <v>40544.25</v>
      </c>
      <c r="O970" s="11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1.0822784810126582</v>
      </c>
      <c r="G971" t="s">
        <v>20</v>
      </c>
      <c r="H971">
        <v>93</v>
      </c>
      <c r="I971" s="5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92"/>
        <v>43821.25</v>
      </c>
      <c r="O971" s="11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0.60757639620653314</v>
      </c>
      <c r="G972" t="s">
        <v>14</v>
      </c>
      <c r="H972">
        <v>594</v>
      </c>
      <c r="I972" s="5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92"/>
        <v>40672.208333333336</v>
      </c>
      <c r="O972" s="11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0.27725490196078434</v>
      </c>
      <c r="G973" t="s">
        <v>14</v>
      </c>
      <c r="H973">
        <v>24</v>
      </c>
      <c r="I973" s="5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92"/>
        <v>41555.208333333336</v>
      </c>
      <c r="O973" s="11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2.283934426229508</v>
      </c>
      <c r="G974" t="s">
        <v>20</v>
      </c>
      <c r="H974">
        <v>1681</v>
      </c>
      <c r="I974" s="5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92"/>
        <v>41792.208333333336</v>
      </c>
      <c r="O974" s="11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0.21615194054500414</v>
      </c>
      <c r="G975" t="s">
        <v>14</v>
      </c>
      <c r="H975">
        <v>252</v>
      </c>
      <c r="I975" s="5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92"/>
        <v>40522.25</v>
      </c>
      <c r="O975" s="11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3.73875</v>
      </c>
      <c r="G976" t="s">
        <v>20</v>
      </c>
      <c r="H976">
        <v>32</v>
      </c>
      <c r="I976" s="5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92"/>
        <v>41412.208333333336</v>
      </c>
      <c r="O976" s="11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1.5492592592592593</v>
      </c>
      <c r="G977" t="s">
        <v>20</v>
      </c>
      <c r="H977">
        <v>135</v>
      </c>
      <c r="I977" s="5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92"/>
        <v>42337.25</v>
      </c>
      <c r="O977" s="11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3.2214999999999998</v>
      </c>
      <c r="G978" t="s">
        <v>20</v>
      </c>
      <c r="H978">
        <v>140</v>
      </c>
      <c r="I978" s="5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92"/>
        <v>40571.25</v>
      </c>
      <c r="O978" s="11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0.73957142857142855</v>
      </c>
      <c r="G979" t="s">
        <v>14</v>
      </c>
      <c r="H979">
        <v>67</v>
      </c>
      <c r="I979" s="5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92"/>
        <v>43138.25</v>
      </c>
      <c r="O979" s="11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8.641</v>
      </c>
      <c r="G980" t="s">
        <v>20</v>
      </c>
      <c r="H980">
        <v>92</v>
      </c>
      <c r="I980" s="5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92"/>
        <v>42686.25</v>
      </c>
      <c r="O980" s="11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1.432624584717608</v>
      </c>
      <c r="G981" t="s">
        <v>20</v>
      </c>
      <c r="H981">
        <v>1015</v>
      </c>
      <c r="I981" s="5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92"/>
        <v>42078.208333333328</v>
      </c>
      <c r="O981" s="11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0.40281762295081969</v>
      </c>
      <c r="G982" t="s">
        <v>14</v>
      </c>
      <c r="H982">
        <v>742</v>
      </c>
      <c r="I982" s="5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92"/>
        <v>42307.208333333328</v>
      </c>
      <c r="O982" s="11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1.7822388059701493</v>
      </c>
      <c r="G983" t="s">
        <v>20</v>
      </c>
      <c r="H983">
        <v>323</v>
      </c>
      <c r="I983" s="5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92"/>
        <v>43094.25</v>
      </c>
      <c r="O983" s="11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0.84930555555555554</v>
      </c>
      <c r="G984" t="s">
        <v>14</v>
      </c>
      <c r="H984">
        <v>75</v>
      </c>
      <c r="I984" s="5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92"/>
        <v>40743.208333333336</v>
      </c>
      <c r="O984" s="11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1.4593648334624323</v>
      </c>
      <c r="G985" t="s">
        <v>20</v>
      </c>
      <c r="H985">
        <v>2326</v>
      </c>
      <c r="I985" s="5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92"/>
        <v>43681.208333333328</v>
      </c>
      <c r="O985" s="11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1.5246153846153847</v>
      </c>
      <c r="G986" t="s">
        <v>20</v>
      </c>
      <c r="H986">
        <v>381</v>
      </c>
      <c r="I986" s="5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92"/>
        <v>43716.208333333328</v>
      </c>
      <c r="O986" s="11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0.67129542790152408</v>
      </c>
      <c r="G987" t="s">
        <v>14</v>
      </c>
      <c r="H987">
        <v>4405</v>
      </c>
      <c r="I987" s="5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92"/>
        <v>41614.25</v>
      </c>
      <c r="O987" s="11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0.40307692307692305</v>
      </c>
      <c r="G988" t="s">
        <v>14</v>
      </c>
      <c r="H988">
        <v>92</v>
      </c>
      <c r="I988" s="5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92"/>
        <v>40638.208333333336</v>
      </c>
      <c r="O988" s="11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2.1679032258064517</v>
      </c>
      <c r="G989" t="s">
        <v>20</v>
      </c>
      <c r="H989">
        <v>480</v>
      </c>
      <c r="I989" s="5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92"/>
        <v>42852.208333333328</v>
      </c>
      <c r="O989" s="11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0.52117021276595743</v>
      </c>
      <c r="G990" t="s">
        <v>14</v>
      </c>
      <c r="H990">
        <v>64</v>
      </c>
      <c r="I990" s="5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92"/>
        <v>42686.25</v>
      </c>
      <c r="O990" s="11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4.9958333333333336</v>
      </c>
      <c r="G991" t="s">
        <v>20</v>
      </c>
      <c r="H991">
        <v>226</v>
      </c>
      <c r="I991" s="5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92"/>
        <v>43571.208333333328</v>
      </c>
      <c r="O991" s="11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0.87679487179487181</v>
      </c>
      <c r="G992" t="s">
        <v>14</v>
      </c>
      <c r="H992">
        <v>64</v>
      </c>
      <c r="I992" s="5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92"/>
        <v>42432.25</v>
      </c>
      <c r="O992" s="11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1.131734693877551</v>
      </c>
      <c r="G993" t="s">
        <v>20</v>
      </c>
      <c r="H993">
        <v>241</v>
      </c>
      <c r="I993" s="5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92"/>
        <v>41907.208333333336</v>
      </c>
      <c r="O993" s="11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4.2654838709677421</v>
      </c>
      <c r="G994" t="s">
        <v>20</v>
      </c>
      <c r="H994">
        <v>132</v>
      </c>
      <c r="I994" s="5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92"/>
        <v>43227.208333333328</v>
      </c>
      <c r="O994" s="11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0.77632653061224488</v>
      </c>
      <c r="G995" t="s">
        <v>74</v>
      </c>
      <c r="H995">
        <v>75</v>
      </c>
      <c r="I995" s="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92"/>
        <v>42362.25</v>
      </c>
      <c r="O995" s="11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0.52496810772501767</v>
      </c>
      <c r="G996" t="s">
        <v>14</v>
      </c>
      <c r="H996">
        <v>842</v>
      </c>
      <c r="I996" s="5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92"/>
        <v>41929.208333333336</v>
      </c>
      <c r="O996" s="11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1.5746762589928058</v>
      </c>
      <c r="G997" t="s">
        <v>20</v>
      </c>
      <c r="H997">
        <v>2043</v>
      </c>
      <c r="I997" s="5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92"/>
        <v>43408.208333333328</v>
      </c>
      <c r="O997" s="11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0.72939393939393937</v>
      </c>
      <c r="G998" t="s">
        <v>14</v>
      </c>
      <c r="H998">
        <v>112</v>
      </c>
      <c r="I998" s="5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92"/>
        <v>41276.25</v>
      </c>
      <c r="O998" s="11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0.60565789473684206</v>
      </c>
      <c r="G999" t="s">
        <v>74</v>
      </c>
      <c r="H999">
        <v>139</v>
      </c>
      <c r="I999" s="5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92"/>
        <v>41659.25</v>
      </c>
      <c r="O999" s="11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0.5679129129129129</v>
      </c>
      <c r="G1000" t="s">
        <v>14</v>
      </c>
      <c r="H1000">
        <v>374</v>
      </c>
      <c r="I1000" s="5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92"/>
        <v>40220.25</v>
      </c>
      <c r="O1000" s="11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0.56542754275427543</v>
      </c>
      <c r="G1001" t="s">
        <v>74</v>
      </c>
      <c r="H1001">
        <v>1122</v>
      </c>
      <c r="I1001" s="5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92"/>
        <v>42550.208333333328</v>
      </c>
      <c r="O1001" s="11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  <row r="1006" spans="1:20" x14ac:dyDescent="0.25">
      <c r="F1006" t="s">
        <v>2109</v>
      </c>
      <c r="G1006">
        <f>COUNTIF($G$2:$G$1001,"successful")</f>
        <v>565</v>
      </c>
    </row>
    <row r="1007" spans="1:20" x14ac:dyDescent="0.25">
      <c r="F1007" t="s">
        <v>2110</v>
      </c>
      <c r="G1007">
        <f>COUNTIF($G$2:$G$1001,"failed")</f>
        <v>364</v>
      </c>
    </row>
  </sheetData>
  <conditionalFormatting sqref="F2:F1001">
    <cfRule type="colorScale" priority="1">
      <colorScale>
        <cfvo type="num" val="0"/>
        <cfvo type="num" val="1"/>
        <cfvo type="num" val="2"/>
        <color rgb="FFF8696B"/>
        <color rgb="FF00B050"/>
        <color theme="8"/>
      </colorScale>
    </cfRule>
  </conditionalFormatting>
  <conditionalFormatting sqref="G2:G1001">
    <cfRule type="cellIs" dxfId="3" priority="3" operator="equal">
      <formula>"live"</formula>
    </cfRule>
    <cfRule type="cellIs" dxfId="2" priority="4" operator="equal">
      <formula>"canceled"</formula>
    </cfRule>
    <cfRule type="cellIs" dxfId="1" priority="5" operator="equal">
      <formula>"successful"</formula>
    </cfRule>
    <cfRule type="cellIs" dxfId="0" priority="6" operator="equal">
      <formula>"failed"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F694-C5EF-4B6B-A332-1DC84EEEB9C7}">
  <dimension ref="A1:F14"/>
  <sheetViews>
    <sheetView workbookViewId="0">
      <selection activeCell="C14" sqref="C14"/>
    </sheetView>
  </sheetViews>
  <sheetFormatPr defaultRowHeight="15.75" x14ac:dyDescent="0.25"/>
  <cols>
    <col min="1" max="1" width="17.625" customWidth="1"/>
    <col min="2" max="6" width="12.5" customWidth="1"/>
  </cols>
  <sheetData>
    <row r="1" spans="1:6" x14ac:dyDescent="0.25">
      <c r="A1" s="6" t="s">
        <v>6</v>
      </c>
      <c r="B1" t="s">
        <v>21</v>
      </c>
    </row>
    <row r="3" spans="1:6" x14ac:dyDescent="0.25">
      <c r="A3" s="8" t="s">
        <v>2035</v>
      </c>
      <c r="B3" s="8" t="s">
        <v>2036</v>
      </c>
      <c r="C3" s="9"/>
      <c r="D3" s="9"/>
      <c r="E3" s="9"/>
      <c r="F3" s="9"/>
    </row>
    <row r="4" spans="1:6" x14ac:dyDescent="0.25">
      <c r="A4" s="8" t="s">
        <v>2033</v>
      </c>
      <c r="B4" s="10" t="s">
        <v>74</v>
      </c>
      <c r="C4" s="10" t="s">
        <v>14</v>
      </c>
      <c r="D4" s="10" t="s">
        <v>47</v>
      </c>
      <c r="E4" s="10" t="s">
        <v>20</v>
      </c>
      <c r="F4" s="10" t="s">
        <v>2034</v>
      </c>
    </row>
    <row r="5" spans="1:6" x14ac:dyDescent="0.25">
      <c r="A5" s="7" t="s">
        <v>2045</v>
      </c>
      <c r="B5">
        <v>17</v>
      </c>
      <c r="C5">
        <v>106</v>
      </c>
      <c r="D5">
        <v>1</v>
      </c>
      <c r="E5">
        <v>149</v>
      </c>
      <c r="F5">
        <v>273</v>
      </c>
    </row>
    <row r="6" spans="1:6" x14ac:dyDescent="0.25">
      <c r="A6" s="7" t="s">
        <v>2037</v>
      </c>
      <c r="B6">
        <v>10</v>
      </c>
      <c r="C6">
        <v>41</v>
      </c>
      <c r="D6">
        <v>3</v>
      </c>
      <c r="E6">
        <v>76</v>
      </c>
      <c r="F6">
        <v>130</v>
      </c>
    </row>
    <row r="7" spans="1:6" x14ac:dyDescent="0.25">
      <c r="A7" s="7" t="s">
        <v>2041</v>
      </c>
      <c r="B7">
        <v>6</v>
      </c>
      <c r="C7">
        <v>44</v>
      </c>
      <c r="E7">
        <v>79</v>
      </c>
      <c r="F7">
        <v>129</v>
      </c>
    </row>
    <row r="8" spans="1:6" x14ac:dyDescent="0.25">
      <c r="A8" s="7" t="s">
        <v>2044</v>
      </c>
      <c r="B8">
        <v>2</v>
      </c>
      <c r="C8">
        <v>24</v>
      </c>
      <c r="D8">
        <v>1</v>
      </c>
      <c r="E8">
        <v>45</v>
      </c>
      <c r="F8">
        <v>72</v>
      </c>
    </row>
    <row r="9" spans="1:6" x14ac:dyDescent="0.25">
      <c r="A9" s="7" t="s">
        <v>2043</v>
      </c>
      <c r="B9">
        <v>2</v>
      </c>
      <c r="C9">
        <v>18</v>
      </c>
      <c r="D9">
        <v>1</v>
      </c>
      <c r="E9">
        <v>28</v>
      </c>
      <c r="F9">
        <v>49</v>
      </c>
    </row>
    <row r="10" spans="1:6" x14ac:dyDescent="0.25">
      <c r="A10" s="7" t="s">
        <v>2039</v>
      </c>
      <c r="B10">
        <v>1</v>
      </c>
      <c r="C10">
        <v>20</v>
      </c>
      <c r="D10">
        <v>2</v>
      </c>
      <c r="E10">
        <v>14</v>
      </c>
      <c r="F10">
        <v>37</v>
      </c>
    </row>
    <row r="11" spans="1:6" x14ac:dyDescent="0.25">
      <c r="A11" s="7" t="s">
        <v>2038</v>
      </c>
      <c r="B11">
        <v>3</v>
      </c>
      <c r="C11">
        <v>15</v>
      </c>
      <c r="E11">
        <v>17</v>
      </c>
      <c r="F11">
        <v>35</v>
      </c>
    </row>
    <row r="12" spans="1:6" x14ac:dyDescent="0.25">
      <c r="A12" s="7" t="s">
        <v>2042</v>
      </c>
      <c r="B12">
        <v>3</v>
      </c>
      <c r="C12">
        <v>6</v>
      </c>
      <c r="D12">
        <v>1</v>
      </c>
      <c r="E12">
        <v>24</v>
      </c>
      <c r="F12">
        <v>34</v>
      </c>
    </row>
    <row r="13" spans="1:6" x14ac:dyDescent="0.25">
      <c r="A13" s="7" t="s">
        <v>2040</v>
      </c>
      <c r="E13">
        <v>4</v>
      </c>
      <c r="F13">
        <v>4</v>
      </c>
    </row>
    <row r="14" spans="1:6" x14ac:dyDescent="0.25">
      <c r="A14" s="7" t="s">
        <v>2034</v>
      </c>
      <c r="B14">
        <v>44</v>
      </c>
      <c r="C14">
        <v>274</v>
      </c>
      <c r="D14">
        <v>9</v>
      </c>
      <c r="E14">
        <v>436</v>
      </c>
      <c r="F14">
        <v>763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BBBE-5B92-45C2-A9D0-B70BCEAA397E}">
  <dimension ref="A1:F30"/>
  <sheetViews>
    <sheetView workbookViewId="0">
      <selection activeCell="G38" sqref="G38"/>
    </sheetView>
  </sheetViews>
  <sheetFormatPr defaultRowHeight="15.75" x14ac:dyDescent="0.25"/>
  <cols>
    <col min="1" max="1" width="16.875" customWidth="1"/>
    <col min="2" max="6" width="12.5" customWidth="1"/>
  </cols>
  <sheetData>
    <row r="1" spans="1:6" x14ac:dyDescent="0.25">
      <c r="A1" s="6" t="s">
        <v>6</v>
      </c>
      <c r="B1" t="s">
        <v>2046</v>
      </c>
    </row>
    <row r="2" spans="1:6" x14ac:dyDescent="0.25">
      <c r="A2" s="6" t="s">
        <v>2031</v>
      </c>
      <c r="B2" t="s">
        <v>2046</v>
      </c>
    </row>
    <row r="4" spans="1:6" x14ac:dyDescent="0.25">
      <c r="A4" s="8" t="s">
        <v>2035</v>
      </c>
      <c r="B4" s="8" t="s">
        <v>2036</v>
      </c>
      <c r="C4" s="9"/>
      <c r="D4" s="9"/>
      <c r="E4" s="9"/>
      <c r="F4" s="9"/>
    </row>
    <row r="5" spans="1:6" x14ac:dyDescent="0.25">
      <c r="A5" s="8" t="s">
        <v>2033</v>
      </c>
      <c r="B5" s="10" t="s">
        <v>74</v>
      </c>
      <c r="C5" s="10" t="s">
        <v>14</v>
      </c>
      <c r="D5" s="10" t="s">
        <v>47</v>
      </c>
      <c r="E5" s="10" t="s">
        <v>20</v>
      </c>
      <c r="F5" s="10" t="s">
        <v>2034</v>
      </c>
    </row>
    <row r="6" spans="1:6" x14ac:dyDescent="0.25">
      <c r="A6" s="7" t="s">
        <v>2060</v>
      </c>
      <c r="B6">
        <v>23</v>
      </c>
      <c r="C6">
        <v>132</v>
      </c>
      <c r="D6">
        <v>2</v>
      </c>
      <c r="E6">
        <v>187</v>
      </c>
      <c r="F6">
        <v>344</v>
      </c>
    </row>
    <row r="7" spans="1:6" x14ac:dyDescent="0.25">
      <c r="A7" s="7" t="s">
        <v>2062</v>
      </c>
      <c r="B7">
        <v>6</v>
      </c>
      <c r="C7">
        <v>30</v>
      </c>
      <c r="E7">
        <v>49</v>
      </c>
      <c r="F7">
        <v>85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2069</v>
      </c>
      <c r="B9">
        <v>2</v>
      </c>
      <c r="C9">
        <v>12</v>
      </c>
      <c r="D9">
        <v>1</v>
      </c>
      <c r="E9">
        <v>36</v>
      </c>
      <c r="F9">
        <v>51</v>
      </c>
    </row>
    <row r="10" spans="1:6" x14ac:dyDescent="0.25">
      <c r="A10" s="7" t="s">
        <v>2053</v>
      </c>
      <c r="B10">
        <v>4</v>
      </c>
      <c r="C10">
        <v>20</v>
      </c>
      <c r="E10">
        <v>22</v>
      </c>
      <c r="F10">
        <v>46</v>
      </c>
    </row>
    <row r="11" spans="1:6" x14ac:dyDescent="0.25">
      <c r="A11" s="7" t="s">
        <v>2068</v>
      </c>
      <c r="C11">
        <v>16</v>
      </c>
      <c r="D11">
        <v>1</v>
      </c>
      <c r="E11">
        <v>28</v>
      </c>
      <c r="F11">
        <v>45</v>
      </c>
    </row>
    <row r="12" spans="1:6" x14ac:dyDescent="0.25">
      <c r="A12" s="7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25">
      <c r="A13" s="7" t="s">
        <v>2059</v>
      </c>
      <c r="B13">
        <v>4</v>
      </c>
      <c r="C13">
        <v>11</v>
      </c>
      <c r="D13">
        <v>1</v>
      </c>
      <c r="E13">
        <v>26</v>
      </c>
      <c r="F13">
        <v>42</v>
      </c>
    </row>
    <row r="14" spans="1:6" x14ac:dyDescent="0.25">
      <c r="A14" s="7" t="s">
        <v>2050</v>
      </c>
      <c r="B14">
        <v>2</v>
      </c>
      <c r="C14">
        <v>12</v>
      </c>
      <c r="D14">
        <v>1</v>
      </c>
      <c r="E14">
        <v>22</v>
      </c>
      <c r="F14">
        <v>37</v>
      </c>
    </row>
    <row r="15" spans="1:6" x14ac:dyDescent="0.25">
      <c r="A15" s="7" t="s">
        <v>2067</v>
      </c>
      <c r="B15">
        <v>1</v>
      </c>
      <c r="C15">
        <v>15</v>
      </c>
      <c r="D15">
        <v>2</v>
      </c>
      <c r="E15">
        <v>17</v>
      </c>
      <c r="F15">
        <v>35</v>
      </c>
    </row>
    <row r="16" spans="1:6" x14ac:dyDescent="0.25">
      <c r="A16" s="7" t="s">
        <v>2047</v>
      </c>
      <c r="B16">
        <v>1</v>
      </c>
      <c r="C16">
        <v>10</v>
      </c>
      <c r="D16">
        <v>2</v>
      </c>
      <c r="E16">
        <v>21</v>
      </c>
      <c r="F16">
        <v>34</v>
      </c>
    </row>
    <row r="17" spans="1:6" x14ac:dyDescent="0.25">
      <c r="A17" s="7" t="s">
        <v>2066</v>
      </c>
      <c r="C17">
        <v>7</v>
      </c>
      <c r="E17">
        <v>14</v>
      </c>
      <c r="F17">
        <v>21</v>
      </c>
    </row>
    <row r="18" spans="1:6" x14ac:dyDescent="0.25">
      <c r="A18" s="7" t="s">
        <v>2058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5">
      <c r="A19" s="7" t="s">
        <v>2051</v>
      </c>
      <c r="C19">
        <v>8</v>
      </c>
      <c r="E19">
        <v>10</v>
      </c>
      <c r="F19">
        <v>18</v>
      </c>
    </row>
    <row r="20" spans="1:6" x14ac:dyDescent="0.25">
      <c r="A20" s="7" t="s">
        <v>2052</v>
      </c>
      <c r="B20">
        <v>1</v>
      </c>
      <c r="C20">
        <v>7</v>
      </c>
      <c r="E20">
        <v>9</v>
      </c>
      <c r="F20">
        <v>17</v>
      </c>
    </row>
    <row r="21" spans="1:6" x14ac:dyDescent="0.25">
      <c r="A21" s="7" t="s">
        <v>2055</v>
      </c>
      <c r="B21">
        <v>1</v>
      </c>
      <c r="C21">
        <v>6</v>
      </c>
      <c r="E21">
        <v>10</v>
      </c>
      <c r="F21">
        <v>17</v>
      </c>
    </row>
    <row r="22" spans="1:6" x14ac:dyDescent="0.25">
      <c r="A22" s="7" t="s">
        <v>2065</v>
      </c>
      <c r="B22">
        <v>3</v>
      </c>
      <c r="C22">
        <v>3</v>
      </c>
      <c r="E22">
        <v>11</v>
      </c>
      <c r="F22">
        <v>17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2063</v>
      </c>
      <c r="C24">
        <v>9</v>
      </c>
      <c r="E24">
        <v>5</v>
      </c>
      <c r="F24">
        <v>14</v>
      </c>
    </row>
    <row r="25" spans="1:6" x14ac:dyDescent="0.25">
      <c r="A25" s="7" t="s">
        <v>2057</v>
      </c>
      <c r="C25">
        <v>8</v>
      </c>
      <c r="D25">
        <v>1</v>
      </c>
      <c r="E25">
        <v>4</v>
      </c>
      <c r="F25">
        <v>13</v>
      </c>
    </row>
    <row r="26" spans="1:6" x14ac:dyDescent="0.25">
      <c r="A26" s="7" t="s">
        <v>2061</v>
      </c>
      <c r="C26">
        <v>4</v>
      </c>
      <c r="E26">
        <v>4</v>
      </c>
      <c r="F26">
        <v>8</v>
      </c>
    </row>
    <row r="27" spans="1:6" x14ac:dyDescent="0.25">
      <c r="A27" s="7" t="s">
        <v>2056</v>
      </c>
      <c r="C27">
        <v>3</v>
      </c>
      <c r="E27">
        <v>4</v>
      </c>
      <c r="F27">
        <v>7</v>
      </c>
    </row>
    <row r="28" spans="1:6" x14ac:dyDescent="0.25">
      <c r="A28" s="7" t="s">
        <v>2048</v>
      </c>
      <c r="E28">
        <v>4</v>
      </c>
      <c r="F28">
        <v>4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0D19-BF1C-46F6-BE4F-FFFD8C24478B}">
  <dimension ref="A1:E18"/>
  <sheetViews>
    <sheetView workbookViewId="0">
      <selection activeCell="C24" sqref="C24"/>
    </sheetView>
  </sheetViews>
  <sheetFormatPr defaultRowHeight="15.75" x14ac:dyDescent="0.25"/>
  <cols>
    <col min="1" max="1" width="17.5" customWidth="1"/>
    <col min="2" max="6" width="12.5" customWidth="1"/>
  </cols>
  <sheetData>
    <row r="1" spans="1:5" x14ac:dyDescent="0.25">
      <c r="A1" s="6" t="s">
        <v>2031</v>
      </c>
      <c r="B1" t="s">
        <v>2046</v>
      </c>
    </row>
    <row r="2" spans="1:5" x14ac:dyDescent="0.25">
      <c r="A2" s="6" t="s">
        <v>2085</v>
      </c>
      <c r="B2" t="s">
        <v>2046</v>
      </c>
    </row>
    <row r="4" spans="1:5" x14ac:dyDescent="0.25">
      <c r="A4" s="8" t="s">
        <v>2035</v>
      </c>
      <c r="B4" s="8" t="s">
        <v>2036</v>
      </c>
      <c r="C4" s="9"/>
      <c r="D4" s="9"/>
      <c r="E4" s="9"/>
    </row>
    <row r="5" spans="1:5" x14ac:dyDescent="0.25">
      <c r="A5" s="8" t="s">
        <v>2033</v>
      </c>
      <c r="B5" s="10" t="s">
        <v>74</v>
      </c>
      <c r="C5" s="10" t="s">
        <v>14</v>
      </c>
      <c r="D5" s="10" t="s">
        <v>20</v>
      </c>
      <c r="E5" s="10" t="s">
        <v>2034</v>
      </c>
    </row>
    <row r="6" spans="1:5" x14ac:dyDescent="0.2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3911-0C86-4460-83C3-4369B9B71A05}">
  <dimension ref="A1:H13"/>
  <sheetViews>
    <sheetView workbookViewId="0">
      <selection activeCell="E11" sqref="E11"/>
    </sheetView>
  </sheetViews>
  <sheetFormatPr defaultRowHeight="15.75" x14ac:dyDescent="0.25"/>
  <cols>
    <col min="1" max="1" width="27.875" bestFit="1" customWidth="1"/>
    <col min="2" max="2" width="18.375" bestFit="1" customWidth="1"/>
    <col min="3" max="3" width="14.625" bestFit="1" customWidth="1"/>
    <col min="4" max="4" width="17.375" bestFit="1" customWidth="1"/>
    <col min="5" max="5" width="14" bestFit="1" customWidth="1"/>
    <col min="6" max="6" width="21.25" bestFit="1" customWidth="1"/>
    <col min="7" max="7" width="17.5" bestFit="1" customWidth="1"/>
    <col min="8" max="8" width="20.25" bestFit="1" customWidth="1"/>
  </cols>
  <sheetData>
    <row r="1" spans="1:8" x14ac:dyDescent="0.25">
      <c r="A1" s="14" t="s">
        <v>2086</v>
      </c>
      <c r="B1" s="14" t="s">
        <v>2087</v>
      </c>
      <c r="C1" s="14" t="s">
        <v>2088</v>
      </c>
      <c r="D1" s="14" t="s">
        <v>2089</v>
      </c>
      <c r="E1" s="14" t="s">
        <v>2090</v>
      </c>
      <c r="F1" s="14" t="s">
        <v>2091</v>
      </c>
      <c r="G1" s="14" t="s">
        <v>2092</v>
      </c>
      <c r="H1" s="14" t="s">
        <v>2093</v>
      </c>
    </row>
    <row r="2" spans="1:8" x14ac:dyDescent="0.25">
      <c r="A2" s="14" t="s">
        <v>2094</v>
      </c>
      <c r="B2" s="12">
        <f>COUNTIFS(Crowdfunding_Data!$D:$D,"&lt;1000",Crowdfunding_Data!$G:$G,_xlfn.TEXTAFTER(B$1," "))</f>
        <v>30</v>
      </c>
      <c r="C2" s="12">
        <f>COUNTIFS(Crowdfunding_Data!$D:$D,"&lt;1000",Crowdfunding_Data!$G:$G,_xlfn.TEXTAFTER(C$1," "))</f>
        <v>20</v>
      </c>
      <c r="D2" s="12">
        <f>COUNTIFS(Crowdfunding_Data!$D:$D,"&lt;1000",Crowdfunding_Data!$G:$G,_xlfn.TEXTAFTER(D$1," "))</f>
        <v>1</v>
      </c>
      <c r="E2" s="12">
        <f>SUM(B2:D2)</f>
        <v>51</v>
      </c>
      <c r="F2" s="13">
        <f>B2/$E2</f>
        <v>0.58823529411764708</v>
      </c>
      <c r="G2" s="13">
        <f t="shared" ref="G2:H2" si="0">C2/$E2</f>
        <v>0.39215686274509803</v>
      </c>
      <c r="H2" s="13">
        <f t="shared" si="0"/>
        <v>1.9607843137254902E-2</v>
      </c>
    </row>
    <row r="3" spans="1:8" x14ac:dyDescent="0.25">
      <c r="A3" s="14" t="s">
        <v>2095</v>
      </c>
      <c r="B3" s="12">
        <f>COUNTIFS(Crowdfunding_Data!$D:$D,"&gt;=1000",Crowdfunding_Data!$D:$D,"&lt;5000",Crowdfunding_Data!$G:$G,_xlfn.TEXTAFTER(B$1," "))</f>
        <v>191</v>
      </c>
      <c r="C3" s="12">
        <f>COUNTIFS(Crowdfunding_Data!$D:$D,"&gt;=1000",Crowdfunding_Data!$D:$D,"&lt;5000",Crowdfunding_Data!$G:$G,_xlfn.TEXTAFTER(C$1," "))</f>
        <v>38</v>
      </c>
      <c r="D3" s="12">
        <f>COUNTIFS(Crowdfunding_Data!$D:$D,"&gt;=1000",Crowdfunding_Data!$D:$D,"&lt;5000",Crowdfunding_Data!$G:$G,_xlfn.TEXTAFTER(D$1," "))</f>
        <v>2</v>
      </c>
      <c r="E3" s="12">
        <f t="shared" ref="E3:E13" si="1">SUM(B3:D3)</f>
        <v>231</v>
      </c>
      <c r="F3" s="13">
        <f t="shared" ref="F3:F13" si="2">B3/$E3</f>
        <v>0.82683982683982682</v>
      </c>
      <c r="G3" s="13">
        <f t="shared" ref="G3:G13" si="3">C3/$E3</f>
        <v>0.16450216450216451</v>
      </c>
      <c r="H3" s="13">
        <f t="shared" ref="H3:H13" si="4">D3/$E3</f>
        <v>8.658008658008658E-3</v>
      </c>
    </row>
    <row r="4" spans="1:8" x14ac:dyDescent="0.25">
      <c r="A4" s="14" t="s">
        <v>2096</v>
      </c>
      <c r="B4" s="12">
        <f>COUNTIFS(Crowdfunding_Data!$D:$D,"&gt;=5000",Crowdfunding_Data!$D:$D,"&lt;10000",Crowdfunding_Data!$G:$G,_xlfn.TEXTAFTER(B$1," "))</f>
        <v>164</v>
      </c>
      <c r="C4" s="12">
        <f>COUNTIFS(Crowdfunding_Data!$D:$D,"&gt;=5000",Crowdfunding_Data!$D:$D,"&lt;10000",Crowdfunding_Data!$G:$G,_xlfn.TEXTAFTER(C$1," "))</f>
        <v>126</v>
      </c>
      <c r="D4" s="12">
        <f>COUNTIFS(Crowdfunding_Data!$D:$D,"&gt;=5000",Crowdfunding_Data!$D:$D,"&lt;10000",Crowdfunding_Data!$G:$G,_xlfn.TEXTAFTER(D$1," "))</f>
        <v>25</v>
      </c>
      <c r="E4" s="12">
        <f t="shared" si="1"/>
        <v>315</v>
      </c>
      <c r="F4" s="13">
        <f t="shared" si="2"/>
        <v>0.52063492063492067</v>
      </c>
      <c r="G4" s="13">
        <f t="shared" si="3"/>
        <v>0.4</v>
      </c>
      <c r="H4" s="13">
        <f t="shared" si="4"/>
        <v>7.9365079365079361E-2</v>
      </c>
    </row>
    <row r="5" spans="1:8" x14ac:dyDescent="0.25">
      <c r="A5" s="14" t="s">
        <v>2097</v>
      </c>
      <c r="B5" s="12">
        <f>COUNTIFS(Crowdfunding_Data!$D:$D,"&gt;=10000",Crowdfunding_Data!$D:$D,"&lt;15000",Crowdfunding_Data!$G:$G,_xlfn.TEXTAFTER(B$1," "))</f>
        <v>4</v>
      </c>
      <c r="C5" s="12">
        <f>COUNTIFS(Crowdfunding_Data!$D:$D,"&gt;=10000",Crowdfunding_Data!$D:$D,"&lt;15000",Crowdfunding_Data!$G:$G,_xlfn.TEXTAFTER(C$1," "))</f>
        <v>5</v>
      </c>
      <c r="D5" s="12">
        <f>COUNTIFS(Crowdfunding_Data!$D:$D,"&gt;=10000",Crowdfunding_Data!$D:$D,"&lt;15000",Crowdfunding_Data!$G:$G,_xlfn.TEXTAFTER(D$1," "))</f>
        <v>0</v>
      </c>
      <c r="E5" s="12">
        <f t="shared" si="1"/>
        <v>9</v>
      </c>
      <c r="F5" s="13">
        <f t="shared" si="2"/>
        <v>0.44444444444444442</v>
      </c>
      <c r="G5" s="13">
        <f t="shared" si="3"/>
        <v>0.55555555555555558</v>
      </c>
      <c r="H5" s="13">
        <f t="shared" si="4"/>
        <v>0</v>
      </c>
    </row>
    <row r="6" spans="1:8" x14ac:dyDescent="0.25">
      <c r="A6" s="14" t="s">
        <v>2098</v>
      </c>
      <c r="B6" s="12">
        <f>COUNTIFS(Crowdfunding_Data!$D:$D,"&gt;=15000",Crowdfunding_Data!$D:$D,"&lt;20000",Crowdfunding_Data!$G:$G,_xlfn.TEXTAFTER(B$1," "))</f>
        <v>10</v>
      </c>
      <c r="C6" s="12">
        <f>COUNTIFS(Crowdfunding_Data!$D:$D,"&gt;=15000",Crowdfunding_Data!$D:$D,"&lt;20000",Crowdfunding_Data!$G:$G,_xlfn.TEXTAFTER(C$1," "))</f>
        <v>0</v>
      </c>
      <c r="D6" s="12">
        <f>COUNTIFS(Crowdfunding_Data!$D:$D,"&gt;=15000",Crowdfunding_Data!$D:$D,"&lt;20000",Crowdfunding_Data!$G:$G,_xlfn.TEXTAFTER(D$1," "))</f>
        <v>0</v>
      </c>
      <c r="E6" s="12">
        <f t="shared" si="1"/>
        <v>10</v>
      </c>
      <c r="F6" s="13">
        <f t="shared" si="2"/>
        <v>1</v>
      </c>
      <c r="G6" s="13">
        <f t="shared" si="3"/>
        <v>0</v>
      </c>
      <c r="H6" s="13">
        <f t="shared" si="4"/>
        <v>0</v>
      </c>
    </row>
    <row r="7" spans="1:8" x14ac:dyDescent="0.25">
      <c r="A7" s="14" t="s">
        <v>2099</v>
      </c>
      <c r="B7" s="12">
        <f>COUNTIFS(Crowdfunding_Data!$D:$D,"&gt;=20000",Crowdfunding_Data!$D:$D,"&lt;25000",Crowdfunding_Data!$G:$G,_xlfn.TEXTAFTER(B$1," "))</f>
        <v>7</v>
      </c>
      <c r="C7" s="12">
        <f>COUNTIFS(Crowdfunding_Data!$D:$D,"&gt;=20000",Crowdfunding_Data!$D:$D,"&lt;25000",Crowdfunding_Data!$G:$G,_xlfn.TEXTAFTER(C$1," "))</f>
        <v>0</v>
      </c>
      <c r="D7" s="12">
        <f>COUNTIFS(Crowdfunding_Data!$D:$D,"&gt;=20000",Crowdfunding_Data!$D:$D,"&lt;25000",Crowdfunding_Data!$G:$G,_xlfn.TEXTAFTER(D$1," "))</f>
        <v>0</v>
      </c>
      <c r="E7" s="12">
        <f t="shared" si="1"/>
        <v>7</v>
      </c>
      <c r="F7" s="13">
        <f t="shared" si="2"/>
        <v>1</v>
      </c>
      <c r="G7" s="13">
        <f t="shared" si="3"/>
        <v>0</v>
      </c>
      <c r="H7" s="13">
        <f t="shared" si="4"/>
        <v>0</v>
      </c>
    </row>
    <row r="8" spans="1:8" x14ac:dyDescent="0.25">
      <c r="A8" s="14" t="s">
        <v>2100</v>
      </c>
      <c r="B8" s="12">
        <f>COUNTIFS(Crowdfunding_Data!$D:$D,"&gt;=25000",Crowdfunding_Data!$D:$D,"&lt;30000",Crowdfunding_Data!$G:$G,_xlfn.TEXTAFTER(B$1," "))</f>
        <v>11</v>
      </c>
      <c r="C8" s="12">
        <f>COUNTIFS(Crowdfunding_Data!$D:$D,"&gt;=25000",Crowdfunding_Data!$D:$D,"&lt;30000",Crowdfunding_Data!$G:$G,_xlfn.TEXTAFTER(C$1," "))</f>
        <v>3</v>
      </c>
      <c r="D8" s="12">
        <f>COUNTIFS(Crowdfunding_Data!$D:$D,"&gt;=25000",Crowdfunding_Data!$D:$D,"&lt;30000",Crowdfunding_Data!$G:$G,_xlfn.TEXTAFTER(D$1," "))</f>
        <v>0</v>
      </c>
      <c r="E8" s="12">
        <f t="shared" si="1"/>
        <v>14</v>
      </c>
      <c r="F8" s="13">
        <f t="shared" si="2"/>
        <v>0.7857142857142857</v>
      </c>
      <c r="G8" s="13">
        <f t="shared" si="3"/>
        <v>0.21428571428571427</v>
      </c>
      <c r="H8" s="13">
        <f t="shared" si="4"/>
        <v>0</v>
      </c>
    </row>
    <row r="9" spans="1:8" x14ac:dyDescent="0.25">
      <c r="A9" s="14" t="s">
        <v>2101</v>
      </c>
      <c r="B9" s="12">
        <f>COUNTIFS(Crowdfunding_Data!$D:$D,"&gt;=30000",Crowdfunding_Data!$D:$D,"&lt;35000",Crowdfunding_Data!$G:$G,_xlfn.TEXTAFTER(B$1," "))</f>
        <v>7</v>
      </c>
      <c r="C9" s="12">
        <f>COUNTIFS(Crowdfunding_Data!$D:$D,"&gt;=30000",Crowdfunding_Data!$D:$D,"&lt;35000",Crowdfunding_Data!$G:$G,_xlfn.TEXTAFTER(C$1," "))</f>
        <v>0</v>
      </c>
      <c r="D9" s="12">
        <f>COUNTIFS(Crowdfunding_Data!$D:$D,"&gt;=30000",Crowdfunding_Data!$D:$D,"&lt;35000",Crowdfunding_Data!$G:$G,_xlfn.TEXTAFTER(D$1," "))</f>
        <v>0</v>
      </c>
      <c r="E9" s="12">
        <f t="shared" si="1"/>
        <v>7</v>
      </c>
      <c r="F9" s="13">
        <f t="shared" si="2"/>
        <v>1</v>
      </c>
      <c r="G9" s="13">
        <f t="shared" si="3"/>
        <v>0</v>
      </c>
      <c r="H9" s="13">
        <f t="shared" si="4"/>
        <v>0</v>
      </c>
    </row>
    <row r="10" spans="1:8" x14ac:dyDescent="0.25">
      <c r="A10" s="14" t="s">
        <v>2102</v>
      </c>
      <c r="B10" s="12">
        <f>COUNTIFS(Crowdfunding_Data!$D:$D,"&gt;=35000",Crowdfunding_Data!$D:$D,"&lt;40000",Crowdfunding_Data!$G:$G,_xlfn.TEXTAFTER(B$1," "))</f>
        <v>8</v>
      </c>
      <c r="C10" s="12">
        <f>COUNTIFS(Crowdfunding_Data!$D:$D,"&gt;=35000",Crowdfunding_Data!$D:$D,"&lt;40000",Crowdfunding_Data!$G:$G,_xlfn.TEXTAFTER(C$1," "))</f>
        <v>3</v>
      </c>
      <c r="D10" s="12">
        <f>COUNTIFS(Crowdfunding_Data!$D:$D,"&gt;=35000",Crowdfunding_Data!$D:$D,"&lt;40000",Crowdfunding_Data!$G:$G,_xlfn.TEXTAFTER(D$1," "))</f>
        <v>1</v>
      </c>
      <c r="E10" s="12">
        <f t="shared" si="1"/>
        <v>12</v>
      </c>
      <c r="F10" s="13">
        <f t="shared" si="2"/>
        <v>0.66666666666666663</v>
      </c>
      <c r="G10" s="13">
        <f t="shared" si="3"/>
        <v>0.25</v>
      </c>
      <c r="H10" s="13">
        <f t="shared" si="4"/>
        <v>8.3333333333333329E-2</v>
      </c>
    </row>
    <row r="11" spans="1:8" x14ac:dyDescent="0.25">
      <c r="A11" s="14" t="s">
        <v>2103</v>
      </c>
      <c r="B11" s="12">
        <f>COUNTIFS(Crowdfunding_Data!$D:$D,"&gt;=40000",Crowdfunding_Data!$D:$D,"&lt;45000",Crowdfunding_Data!$G:$G,_xlfn.TEXTAFTER(B$1," "))</f>
        <v>11</v>
      </c>
      <c r="C11" s="12">
        <f>COUNTIFS(Crowdfunding_Data!$D:$D,"&gt;=40000",Crowdfunding_Data!$D:$D,"&lt;45000",Crowdfunding_Data!$G:$G,_xlfn.TEXTAFTER(C$1," "))</f>
        <v>3</v>
      </c>
      <c r="D11" s="12">
        <f>COUNTIFS(Crowdfunding_Data!$D:$D,"&gt;=40000",Crowdfunding_Data!$D:$D,"&lt;45000",Crowdfunding_Data!$G:$G,_xlfn.TEXTAFTER(D$1," "))</f>
        <v>0</v>
      </c>
      <c r="E11" s="12">
        <f t="shared" si="1"/>
        <v>14</v>
      </c>
      <c r="F11" s="13">
        <f t="shared" si="2"/>
        <v>0.7857142857142857</v>
      </c>
      <c r="G11" s="13">
        <f t="shared" si="3"/>
        <v>0.21428571428571427</v>
      </c>
      <c r="H11" s="13">
        <f t="shared" si="4"/>
        <v>0</v>
      </c>
    </row>
    <row r="12" spans="1:8" x14ac:dyDescent="0.25">
      <c r="A12" s="14" t="s">
        <v>2104</v>
      </c>
      <c r="B12" s="12">
        <f>COUNTIFS(Crowdfunding_Data!$D:$D,"&gt;=45000",Crowdfunding_Data!$D:$D,"&lt;50000",Crowdfunding_Data!$G:$G,_xlfn.TEXTAFTER(B$1," "))</f>
        <v>8</v>
      </c>
      <c r="C12" s="12">
        <f>COUNTIFS(Crowdfunding_Data!$D:$D,"&gt;=45000",Crowdfunding_Data!$D:$D,"&lt;50000",Crowdfunding_Data!$G:$G,_xlfn.TEXTAFTER(C$1," "))</f>
        <v>3</v>
      </c>
      <c r="D12" s="12">
        <f>COUNTIFS(Crowdfunding_Data!$D:$D,"&gt;=45000",Crowdfunding_Data!$D:$D,"&lt;50000",Crowdfunding_Data!$G:$G,_xlfn.TEXTAFTER(D$1," "))</f>
        <v>0</v>
      </c>
      <c r="E12" s="12">
        <f t="shared" si="1"/>
        <v>11</v>
      </c>
      <c r="F12" s="13">
        <f t="shared" si="2"/>
        <v>0.72727272727272729</v>
      </c>
      <c r="G12" s="13">
        <f t="shared" si="3"/>
        <v>0.27272727272727271</v>
      </c>
      <c r="H12" s="13">
        <f t="shared" si="4"/>
        <v>0</v>
      </c>
    </row>
    <row r="13" spans="1:8" x14ac:dyDescent="0.25">
      <c r="A13" s="14" t="s">
        <v>2105</v>
      </c>
      <c r="B13" s="12">
        <f>COUNTIFS(Crowdfunding_Data!$D:$D,"&gt;=50000",Crowdfunding_Data!$G:$G,_xlfn.TEXTAFTER(B$1," "))</f>
        <v>114</v>
      </c>
      <c r="C13" s="12">
        <f>COUNTIFS(Crowdfunding_Data!$D:$D,"&gt;=50000",Crowdfunding_Data!$G:$G,_xlfn.TEXTAFTER(C$1," "))</f>
        <v>163</v>
      </c>
      <c r="D13" s="12">
        <f>COUNTIFS(Crowdfunding_Data!$D:$D,"&gt;=50000",Crowdfunding_Data!$G:$G,_xlfn.TEXTAFTER(D$1," "))</f>
        <v>28</v>
      </c>
      <c r="E13" s="12">
        <f t="shared" si="1"/>
        <v>305</v>
      </c>
      <c r="F13" s="13">
        <f t="shared" si="2"/>
        <v>0.3737704918032787</v>
      </c>
      <c r="G13" s="13">
        <f t="shared" si="3"/>
        <v>0.53442622950819674</v>
      </c>
      <c r="H13" s="13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15F8-82B2-4D19-8190-E84CAD8EA2FE}">
  <dimension ref="A1:L567"/>
  <sheetViews>
    <sheetView workbookViewId="0">
      <selection activeCell="D20" sqref="D20"/>
    </sheetView>
  </sheetViews>
  <sheetFormatPr defaultRowHeight="15.75" x14ac:dyDescent="0.25"/>
  <cols>
    <col min="1" max="1" width="11.25" customWidth="1"/>
    <col min="2" max="2" width="10" customWidth="1"/>
    <col min="4" max="4" width="18.375" customWidth="1"/>
    <col min="5" max="5" width="15.625" customWidth="1"/>
    <col min="8" max="8" width="13" customWidth="1"/>
    <col min="9" max="9" width="11.5" customWidth="1"/>
    <col min="11" max="11" width="18.375" customWidth="1"/>
    <col min="12" max="12" width="15.625" customWidth="1"/>
  </cols>
  <sheetData>
    <row r="1" spans="1:12" ht="16.5" thickBot="1" x14ac:dyDescent="0.3">
      <c r="A1" s="15" t="s">
        <v>2107</v>
      </c>
      <c r="B1" s="16"/>
      <c r="H1" s="25" t="s">
        <v>2108</v>
      </c>
      <c r="I1" s="26"/>
    </row>
    <row r="2" spans="1:12" ht="16.5" thickBot="1" x14ac:dyDescent="0.3">
      <c r="A2" s="23" t="s">
        <v>2111</v>
      </c>
      <c r="B2" s="24" t="s">
        <v>2106</v>
      </c>
      <c r="D2" s="15" t="s">
        <v>2113</v>
      </c>
      <c r="E2" s="16"/>
      <c r="H2" s="27" t="s">
        <v>2111</v>
      </c>
      <c r="I2" s="28" t="s">
        <v>2106</v>
      </c>
      <c r="K2" s="25" t="s">
        <v>2119</v>
      </c>
      <c r="L2" s="26"/>
    </row>
    <row r="3" spans="1:12" x14ac:dyDescent="0.25">
      <c r="A3" s="21" cm="1">
        <f t="array" ref="A3:A567">_xlfn._xlws.FILTER(Crowdfunding_Data!$A:$A,Crowdfunding_Data!$G:$G="successful")</f>
        <v>1</v>
      </c>
      <c r="B3" s="22">
        <f>VLOOKUP($A3,Crowdfunding_Data!$A:$H,8,FALSE)</f>
        <v>158</v>
      </c>
      <c r="D3" s="35" t="s">
        <v>2112</v>
      </c>
      <c r="E3" s="41">
        <f>AVERAGE($B$3:$B$567)</f>
        <v>851.14690265486729</v>
      </c>
      <c r="H3" s="29" cm="1">
        <f t="array" ref="H3:H366">_xlfn._xlws.FILTER(Crowdfunding_Data!$A:$A,Crowdfunding_Data!$G:$G="failed")</f>
        <v>0</v>
      </c>
      <c r="I3" s="30">
        <f>VLOOKUP($H3,Crowdfunding_Data!$A:$H,8,FALSE)</f>
        <v>0</v>
      </c>
      <c r="K3" s="37" t="s">
        <v>2112</v>
      </c>
      <c r="L3" s="43">
        <f>AVERAGE($I$3:$I$366)</f>
        <v>585.61538461538464</v>
      </c>
    </row>
    <row r="4" spans="1:12" x14ac:dyDescent="0.25">
      <c r="A4" s="17">
        <v>2</v>
      </c>
      <c r="B4" s="18">
        <f>VLOOKUP($A4,Crowdfunding_Data!$A:$H,8,FALSE)</f>
        <v>1425</v>
      </c>
      <c r="D4" s="35" t="s">
        <v>2114</v>
      </c>
      <c r="E4" s="41">
        <f>MEDIAN($B$3:$B$567)</f>
        <v>201</v>
      </c>
      <c r="H4" s="31">
        <v>3</v>
      </c>
      <c r="I4" s="32">
        <f>VLOOKUP($H4,Crowdfunding_Data!$A:$H,8,FALSE)</f>
        <v>24</v>
      </c>
      <c r="K4" s="37" t="s">
        <v>2114</v>
      </c>
      <c r="L4" s="43">
        <f>MEDIAN($I$3:$I$366)</f>
        <v>114.5</v>
      </c>
    </row>
    <row r="5" spans="1:12" x14ac:dyDescent="0.25">
      <c r="A5" s="17">
        <v>5</v>
      </c>
      <c r="B5" s="18">
        <f>VLOOKUP($A5,Crowdfunding_Data!$A:$H,8,FALSE)</f>
        <v>174</v>
      </c>
      <c r="D5" s="35" t="s">
        <v>2116</v>
      </c>
      <c r="E5" s="45">
        <f>MIN($B$3:$B$567)</f>
        <v>16</v>
      </c>
      <c r="H5" s="31">
        <v>4</v>
      </c>
      <c r="I5" s="32">
        <f>VLOOKUP($H5,Crowdfunding_Data!$A:$H,8,FALSE)</f>
        <v>53</v>
      </c>
      <c r="K5" s="37" t="s">
        <v>2116</v>
      </c>
      <c r="L5" s="46">
        <f>MIN($I$3:$I$366)</f>
        <v>0</v>
      </c>
    </row>
    <row r="6" spans="1:12" x14ac:dyDescent="0.25">
      <c r="A6" s="17">
        <v>7</v>
      </c>
      <c r="B6" s="18">
        <f>VLOOKUP($A6,Crowdfunding_Data!$A:$H,8,FALSE)</f>
        <v>227</v>
      </c>
      <c r="D6" s="35" t="s">
        <v>2115</v>
      </c>
      <c r="E6" s="45">
        <f>MAX($B$3:$B$567)</f>
        <v>7295</v>
      </c>
      <c r="H6" s="31">
        <v>6</v>
      </c>
      <c r="I6" s="32">
        <f>VLOOKUP($H6,Crowdfunding_Data!$A:$H,8,FALSE)</f>
        <v>18</v>
      </c>
      <c r="K6" s="37" t="s">
        <v>2115</v>
      </c>
      <c r="L6" s="46">
        <f>MAX($I$3:$I$366)</f>
        <v>6080</v>
      </c>
    </row>
    <row r="7" spans="1:12" x14ac:dyDescent="0.25">
      <c r="A7" s="17">
        <v>10</v>
      </c>
      <c r="B7" s="18">
        <f>VLOOKUP($A7,Crowdfunding_Data!$A:$H,8,FALSE)</f>
        <v>220</v>
      </c>
      <c r="D7" s="35" t="s">
        <v>2117</v>
      </c>
      <c r="E7" s="41">
        <f>_xlfn.VAR.P($B$3:$B$567)</f>
        <v>1603373.7324019109</v>
      </c>
      <c r="H7" s="31">
        <v>9</v>
      </c>
      <c r="I7" s="32">
        <f>VLOOKUP($H7,Crowdfunding_Data!$A:$H,8,FALSE)</f>
        <v>44</v>
      </c>
      <c r="K7" s="37" t="s">
        <v>2117</v>
      </c>
      <c r="L7" s="43">
        <f>_xlfn.VAR.P($I$3:$I$366)</f>
        <v>921574.68174133555</v>
      </c>
    </row>
    <row r="8" spans="1:12" ht="16.5" thickBot="1" x14ac:dyDescent="0.3">
      <c r="A8" s="17">
        <v>13</v>
      </c>
      <c r="B8" s="18">
        <f>VLOOKUP($A8,Crowdfunding_Data!$A:$H,8,FALSE)</f>
        <v>98</v>
      </c>
      <c r="D8" s="36" t="s">
        <v>2118</v>
      </c>
      <c r="E8" s="42">
        <f>_xlfn.STDEV.P($B$3:$B$567)</f>
        <v>1266.2439466397898</v>
      </c>
      <c r="H8" s="31">
        <v>11</v>
      </c>
      <c r="I8" s="32">
        <f>VLOOKUP($H8,Crowdfunding_Data!$A:$H,8,FALSE)</f>
        <v>27</v>
      </c>
      <c r="K8" s="38" t="s">
        <v>2118</v>
      </c>
      <c r="L8" s="44">
        <f>_xlfn.STDEV.P($I$3:$I$366)</f>
        <v>959.98681331637863</v>
      </c>
    </row>
    <row r="9" spans="1:12" x14ac:dyDescent="0.25">
      <c r="A9" s="17">
        <v>16</v>
      </c>
      <c r="B9" s="18">
        <f>VLOOKUP($A9,Crowdfunding_Data!$A:$H,8,FALSE)</f>
        <v>100</v>
      </c>
      <c r="H9" s="31">
        <v>12</v>
      </c>
      <c r="I9" s="32">
        <f>VLOOKUP($H9,Crowdfunding_Data!$A:$H,8,FALSE)</f>
        <v>55</v>
      </c>
    </row>
    <row r="10" spans="1:12" ht="16.5" thickBot="1" x14ac:dyDescent="0.3">
      <c r="A10" s="17">
        <v>17</v>
      </c>
      <c r="B10" s="18">
        <f>VLOOKUP($A10,Crowdfunding_Data!$A:$H,8,FALSE)</f>
        <v>1249</v>
      </c>
      <c r="H10" s="31">
        <v>14</v>
      </c>
      <c r="I10" s="32">
        <f>VLOOKUP($H10,Crowdfunding_Data!$A:$H,8,FALSE)</f>
        <v>200</v>
      </c>
    </row>
    <row r="11" spans="1:12" x14ac:dyDescent="0.25">
      <c r="A11" s="17">
        <v>20</v>
      </c>
      <c r="B11" s="18">
        <f>VLOOKUP($A11,Crowdfunding_Data!$A:$H,8,FALSE)</f>
        <v>1396</v>
      </c>
      <c r="D11" s="15" t="s">
        <v>2120</v>
      </c>
      <c r="E11" s="39"/>
      <c r="H11" s="31">
        <v>15</v>
      </c>
      <c r="I11" s="32">
        <f>VLOOKUP($H11,Crowdfunding_Data!$A:$H,8,FALSE)</f>
        <v>452</v>
      </c>
      <c r="K11" s="25" t="s">
        <v>2126</v>
      </c>
      <c r="L11" s="40"/>
    </row>
    <row r="12" spans="1:12" x14ac:dyDescent="0.25">
      <c r="A12" s="17">
        <v>22</v>
      </c>
      <c r="B12" s="18">
        <f>VLOOKUP($A12,Crowdfunding_Data!$A:$H,8,FALSE)</f>
        <v>890</v>
      </c>
      <c r="D12" s="35" t="s">
        <v>2121</v>
      </c>
      <c r="E12" s="18">
        <f>_xlfn.QUARTILE.EXC($B$3:$B$567,1)</f>
        <v>127.5</v>
      </c>
      <c r="H12" s="31">
        <v>19</v>
      </c>
      <c r="I12" s="32">
        <f>VLOOKUP($H12,Crowdfunding_Data!$A:$H,8,FALSE)</f>
        <v>674</v>
      </c>
      <c r="K12" s="37" t="s">
        <v>2121</v>
      </c>
      <c r="L12" s="32">
        <f>_xlfn.QUARTILE.EXC($I$3:$I$366,1)</f>
        <v>38</v>
      </c>
    </row>
    <row r="13" spans="1:12" x14ac:dyDescent="0.25">
      <c r="A13" s="17">
        <v>23</v>
      </c>
      <c r="B13" s="18">
        <f>VLOOKUP($A13,Crowdfunding_Data!$A:$H,8,FALSE)</f>
        <v>142</v>
      </c>
      <c r="D13" s="35" t="s">
        <v>2122</v>
      </c>
      <c r="E13" s="18">
        <f>_xlfn.QUARTILE.EXC($B$3:$B$567,3)</f>
        <v>1288.5</v>
      </c>
      <c r="H13" s="31">
        <v>21</v>
      </c>
      <c r="I13" s="32">
        <f>VLOOKUP($H13,Crowdfunding_Data!$A:$H,8,FALSE)</f>
        <v>558</v>
      </c>
      <c r="K13" s="37" t="s">
        <v>2122</v>
      </c>
      <c r="L13" s="32">
        <f>_xlfn.QUARTILE.EXC($I$3:$I$366,3)</f>
        <v>789.5</v>
      </c>
    </row>
    <row r="14" spans="1:12" x14ac:dyDescent="0.25">
      <c r="A14" s="17">
        <v>24</v>
      </c>
      <c r="B14" s="18">
        <f>VLOOKUP($A14,Crowdfunding_Data!$A:$H,8,FALSE)</f>
        <v>2673</v>
      </c>
      <c r="D14" s="35" t="s">
        <v>2123</v>
      </c>
      <c r="E14" s="18">
        <f>E13-E12</f>
        <v>1161</v>
      </c>
      <c r="H14" s="31">
        <v>27</v>
      </c>
      <c r="I14" s="32">
        <f>VLOOKUP($H14,Crowdfunding_Data!$A:$H,8,FALSE)</f>
        <v>15</v>
      </c>
      <c r="K14" s="37" t="s">
        <v>2123</v>
      </c>
      <c r="L14" s="32">
        <f>L13-L12</f>
        <v>751.5</v>
      </c>
    </row>
    <row r="15" spans="1:12" x14ac:dyDescent="0.25">
      <c r="A15" s="17">
        <v>25</v>
      </c>
      <c r="B15" s="18">
        <f>VLOOKUP($A15,Crowdfunding_Data!$A:$H,8,FALSE)</f>
        <v>163</v>
      </c>
      <c r="D15" s="35" t="s">
        <v>2124</v>
      </c>
      <c r="E15" s="18">
        <f>IF(E12-(1.5*$E$14)&lt;E5,E5,)</f>
        <v>16</v>
      </c>
      <c r="H15" s="31">
        <v>32</v>
      </c>
      <c r="I15" s="32">
        <f>VLOOKUP($H15,Crowdfunding_Data!$A:$H,8,FALSE)</f>
        <v>2307</v>
      </c>
      <c r="K15" s="37" t="s">
        <v>2124</v>
      </c>
      <c r="L15" s="32">
        <f>IF(L12-(1.5*$L$14)&lt;L5,L5,L12-(1.5*$L$14))</f>
        <v>0</v>
      </c>
    </row>
    <row r="16" spans="1:12" x14ac:dyDescent="0.25">
      <c r="A16" s="17">
        <v>28</v>
      </c>
      <c r="B16" s="18">
        <f>VLOOKUP($A16,Crowdfunding_Data!$A:$H,8,FALSE)</f>
        <v>2220</v>
      </c>
      <c r="D16" s="35" t="s">
        <v>2125</v>
      </c>
      <c r="E16" s="18">
        <f>E13+(1.5*$E$14)</f>
        <v>3030</v>
      </c>
      <c r="H16" s="31">
        <v>39</v>
      </c>
      <c r="I16" s="32">
        <f>VLOOKUP($H16,Crowdfunding_Data!$A:$H,8,FALSE)</f>
        <v>88</v>
      </c>
      <c r="K16" s="37" t="s">
        <v>2125</v>
      </c>
      <c r="L16" s="32">
        <f>L13+(1.5*$L$14)</f>
        <v>1916.75</v>
      </c>
    </row>
    <row r="17" spans="1:12" ht="16.5" thickBot="1" x14ac:dyDescent="0.3">
      <c r="A17" s="17">
        <v>29</v>
      </c>
      <c r="B17" s="18">
        <f>VLOOKUP($A17,Crowdfunding_Data!$A:$H,8,FALSE)</f>
        <v>1606</v>
      </c>
      <c r="D17" s="36" t="s">
        <v>2127</v>
      </c>
      <c r="E17" s="20">
        <f>COUNTIFS($B$3:$B$567,"&gt;3030")</f>
        <v>41</v>
      </c>
      <c r="H17" s="31">
        <v>45</v>
      </c>
      <c r="I17" s="32">
        <f>VLOOKUP($H17,Crowdfunding_Data!$A:$H,8,FALSE)</f>
        <v>48</v>
      </c>
      <c r="K17" s="38" t="s">
        <v>2127</v>
      </c>
      <c r="L17" s="34">
        <f>COUNTIF($I$3:$I$366,"&gt;1916.75")</f>
        <v>31</v>
      </c>
    </row>
    <row r="18" spans="1:12" x14ac:dyDescent="0.25">
      <c r="A18" s="17">
        <v>30</v>
      </c>
      <c r="B18" s="18">
        <f>VLOOKUP($A18,Crowdfunding_Data!$A:$H,8,FALSE)</f>
        <v>129</v>
      </c>
      <c r="H18" s="31">
        <v>50</v>
      </c>
      <c r="I18" s="32">
        <f>VLOOKUP($H18,Crowdfunding_Data!$A:$H,8,FALSE)</f>
        <v>1</v>
      </c>
    </row>
    <row r="19" spans="1:12" x14ac:dyDescent="0.25">
      <c r="A19" s="17">
        <v>31</v>
      </c>
      <c r="B19" s="18">
        <f>VLOOKUP($A19,Crowdfunding_Data!$A:$H,8,FALSE)</f>
        <v>226</v>
      </c>
      <c r="H19" s="31">
        <v>51</v>
      </c>
      <c r="I19" s="32">
        <f>VLOOKUP($H19,Crowdfunding_Data!$A:$H,8,FALSE)</f>
        <v>1467</v>
      </c>
    </row>
    <row r="20" spans="1:12" x14ac:dyDescent="0.25">
      <c r="A20" s="17">
        <v>33</v>
      </c>
      <c r="B20" s="18">
        <f>VLOOKUP($A20,Crowdfunding_Data!$A:$H,8,FALSE)</f>
        <v>5419</v>
      </c>
      <c r="H20" s="31">
        <v>52</v>
      </c>
      <c r="I20" s="32">
        <f>VLOOKUP($H20,Crowdfunding_Data!$A:$H,8,FALSE)</f>
        <v>75</v>
      </c>
    </row>
    <row r="21" spans="1:12" x14ac:dyDescent="0.25">
      <c r="A21" s="17">
        <v>34</v>
      </c>
      <c r="B21" s="18">
        <f>VLOOKUP($A21,Crowdfunding_Data!$A:$H,8,FALSE)</f>
        <v>165</v>
      </c>
      <c r="H21" s="31">
        <v>54</v>
      </c>
      <c r="I21" s="32">
        <f>VLOOKUP($H21,Crowdfunding_Data!$A:$H,8,FALSE)</f>
        <v>120</v>
      </c>
    </row>
    <row r="22" spans="1:12" x14ac:dyDescent="0.25">
      <c r="A22" s="17">
        <v>35</v>
      </c>
      <c r="B22" s="18">
        <f>VLOOKUP($A22,Crowdfunding_Data!$A:$H,8,FALSE)</f>
        <v>1965</v>
      </c>
      <c r="H22" s="31">
        <v>61</v>
      </c>
      <c r="I22" s="32">
        <f>VLOOKUP($H22,Crowdfunding_Data!$A:$H,8,FALSE)</f>
        <v>2253</v>
      </c>
    </row>
    <row r="23" spans="1:12" x14ac:dyDescent="0.25">
      <c r="A23" s="17">
        <v>36</v>
      </c>
      <c r="B23" s="18">
        <f>VLOOKUP($A23,Crowdfunding_Data!$A:$H,8,FALSE)</f>
        <v>16</v>
      </c>
      <c r="H23" s="31">
        <v>63</v>
      </c>
      <c r="I23" s="32">
        <f>VLOOKUP($H23,Crowdfunding_Data!$A:$H,8,FALSE)</f>
        <v>5</v>
      </c>
    </row>
    <row r="24" spans="1:12" x14ac:dyDescent="0.25">
      <c r="A24" s="17">
        <v>37</v>
      </c>
      <c r="B24" s="18">
        <f>VLOOKUP($A24,Crowdfunding_Data!$A:$H,8,FALSE)</f>
        <v>107</v>
      </c>
      <c r="H24" s="31">
        <v>64</v>
      </c>
      <c r="I24" s="32">
        <f>VLOOKUP($H24,Crowdfunding_Data!$A:$H,8,FALSE)</f>
        <v>38</v>
      </c>
    </row>
    <row r="25" spans="1:12" x14ac:dyDescent="0.25">
      <c r="A25" s="17">
        <v>38</v>
      </c>
      <c r="B25" s="18">
        <f>VLOOKUP($A25,Crowdfunding_Data!$A:$H,8,FALSE)</f>
        <v>134</v>
      </c>
      <c r="H25" s="31">
        <v>66</v>
      </c>
      <c r="I25" s="32">
        <f>VLOOKUP($H25,Crowdfunding_Data!$A:$H,8,FALSE)</f>
        <v>12</v>
      </c>
    </row>
    <row r="26" spans="1:12" x14ac:dyDescent="0.25">
      <c r="A26" s="17">
        <v>40</v>
      </c>
      <c r="B26" s="18">
        <f>VLOOKUP($A26,Crowdfunding_Data!$A:$H,8,FALSE)</f>
        <v>198</v>
      </c>
      <c r="H26" s="31">
        <v>76</v>
      </c>
      <c r="I26" s="32">
        <f>VLOOKUP($H26,Crowdfunding_Data!$A:$H,8,FALSE)</f>
        <v>1684</v>
      </c>
    </row>
    <row r="27" spans="1:12" x14ac:dyDescent="0.25">
      <c r="A27" s="17">
        <v>41</v>
      </c>
      <c r="B27" s="18">
        <f>VLOOKUP($A27,Crowdfunding_Data!$A:$H,8,FALSE)</f>
        <v>111</v>
      </c>
      <c r="H27" s="31">
        <v>77</v>
      </c>
      <c r="I27" s="32">
        <f>VLOOKUP($H27,Crowdfunding_Data!$A:$H,8,FALSE)</f>
        <v>56</v>
      </c>
    </row>
    <row r="28" spans="1:12" x14ac:dyDescent="0.25">
      <c r="A28" s="17">
        <v>42</v>
      </c>
      <c r="B28" s="18">
        <f>VLOOKUP($A28,Crowdfunding_Data!$A:$H,8,FALSE)</f>
        <v>222</v>
      </c>
      <c r="H28" s="31">
        <v>79</v>
      </c>
      <c r="I28" s="32">
        <f>VLOOKUP($H28,Crowdfunding_Data!$A:$H,8,FALSE)</f>
        <v>838</v>
      </c>
    </row>
    <row r="29" spans="1:12" x14ac:dyDescent="0.25">
      <c r="A29" s="17">
        <v>43</v>
      </c>
      <c r="B29" s="18">
        <f>VLOOKUP($A29,Crowdfunding_Data!$A:$H,8,FALSE)</f>
        <v>6212</v>
      </c>
      <c r="H29" s="31">
        <v>83</v>
      </c>
      <c r="I29" s="32">
        <f>VLOOKUP($H29,Crowdfunding_Data!$A:$H,8,FALSE)</f>
        <v>1000</v>
      </c>
    </row>
    <row r="30" spans="1:12" x14ac:dyDescent="0.25">
      <c r="A30" s="17">
        <v>44</v>
      </c>
      <c r="B30" s="18">
        <f>VLOOKUP($A30,Crowdfunding_Data!$A:$H,8,FALSE)</f>
        <v>98</v>
      </c>
      <c r="H30" s="31">
        <v>87</v>
      </c>
      <c r="I30" s="32">
        <f>VLOOKUP($H30,Crowdfunding_Data!$A:$H,8,FALSE)</f>
        <v>1482</v>
      </c>
    </row>
    <row r="31" spans="1:12" x14ac:dyDescent="0.25">
      <c r="A31" s="17">
        <v>46</v>
      </c>
      <c r="B31" s="18">
        <f>VLOOKUP($A31,Crowdfunding_Data!$A:$H,8,FALSE)</f>
        <v>92</v>
      </c>
      <c r="H31" s="31">
        <v>90</v>
      </c>
      <c r="I31" s="32">
        <f>VLOOKUP($H31,Crowdfunding_Data!$A:$H,8,FALSE)</f>
        <v>106</v>
      </c>
    </row>
    <row r="32" spans="1:12" x14ac:dyDescent="0.25">
      <c r="A32" s="17">
        <v>47</v>
      </c>
      <c r="B32" s="18">
        <f>VLOOKUP($A32,Crowdfunding_Data!$A:$H,8,FALSE)</f>
        <v>149</v>
      </c>
      <c r="H32" s="31">
        <v>91</v>
      </c>
      <c r="I32" s="32">
        <f>VLOOKUP($H32,Crowdfunding_Data!$A:$H,8,FALSE)</f>
        <v>679</v>
      </c>
    </row>
    <row r="33" spans="1:9" x14ac:dyDescent="0.25">
      <c r="A33" s="17">
        <v>48</v>
      </c>
      <c r="B33" s="18">
        <f>VLOOKUP($A33,Crowdfunding_Data!$A:$H,8,FALSE)</f>
        <v>2431</v>
      </c>
      <c r="H33" s="31">
        <v>98</v>
      </c>
      <c r="I33" s="32">
        <f>VLOOKUP($H33,Crowdfunding_Data!$A:$H,8,FALSE)</f>
        <v>1220</v>
      </c>
    </row>
    <row r="34" spans="1:9" x14ac:dyDescent="0.25">
      <c r="A34" s="17">
        <v>49</v>
      </c>
      <c r="B34" s="18">
        <f>VLOOKUP($A34,Crowdfunding_Data!$A:$H,8,FALSE)</f>
        <v>303</v>
      </c>
      <c r="H34" s="31">
        <v>100</v>
      </c>
      <c r="I34" s="32">
        <f>VLOOKUP($H34,Crowdfunding_Data!$A:$H,8,FALSE)</f>
        <v>1</v>
      </c>
    </row>
    <row r="35" spans="1:9" x14ac:dyDescent="0.25">
      <c r="A35" s="17">
        <v>53</v>
      </c>
      <c r="B35" s="18">
        <f>VLOOKUP($A35,Crowdfunding_Data!$A:$H,8,FALSE)</f>
        <v>209</v>
      </c>
      <c r="H35" s="31">
        <v>103</v>
      </c>
      <c r="I35" s="32">
        <f>VLOOKUP($H35,Crowdfunding_Data!$A:$H,8,FALSE)</f>
        <v>37</v>
      </c>
    </row>
    <row r="36" spans="1:9" x14ac:dyDescent="0.25">
      <c r="A36" s="17">
        <v>55</v>
      </c>
      <c r="B36" s="18">
        <f>VLOOKUP($A36,Crowdfunding_Data!$A:$H,8,FALSE)</f>
        <v>131</v>
      </c>
      <c r="H36" s="31">
        <v>109</v>
      </c>
      <c r="I36" s="32">
        <f>VLOOKUP($H36,Crowdfunding_Data!$A:$H,8,FALSE)</f>
        <v>60</v>
      </c>
    </row>
    <row r="37" spans="1:9" x14ac:dyDescent="0.25">
      <c r="A37" s="17">
        <v>56</v>
      </c>
      <c r="B37" s="18">
        <f>VLOOKUP($A37,Crowdfunding_Data!$A:$H,8,FALSE)</f>
        <v>164</v>
      </c>
      <c r="H37" s="31">
        <v>110</v>
      </c>
      <c r="I37" s="32">
        <f>VLOOKUP($H37,Crowdfunding_Data!$A:$H,8,FALSE)</f>
        <v>296</v>
      </c>
    </row>
    <row r="38" spans="1:9" x14ac:dyDescent="0.25">
      <c r="A38" s="17">
        <v>57</v>
      </c>
      <c r="B38" s="18">
        <f>VLOOKUP($A38,Crowdfunding_Data!$A:$H,8,FALSE)</f>
        <v>201</v>
      </c>
      <c r="H38" s="31">
        <v>115</v>
      </c>
      <c r="I38" s="32">
        <f>VLOOKUP($H38,Crowdfunding_Data!$A:$H,8,FALSE)</f>
        <v>3304</v>
      </c>
    </row>
    <row r="39" spans="1:9" x14ac:dyDescent="0.25">
      <c r="A39" s="17">
        <v>58</v>
      </c>
      <c r="B39" s="18">
        <f>VLOOKUP($A39,Crowdfunding_Data!$A:$H,8,FALSE)</f>
        <v>211</v>
      </c>
      <c r="H39" s="31">
        <v>116</v>
      </c>
      <c r="I39" s="32">
        <f>VLOOKUP($H39,Crowdfunding_Data!$A:$H,8,FALSE)</f>
        <v>73</v>
      </c>
    </row>
    <row r="40" spans="1:9" x14ac:dyDescent="0.25">
      <c r="A40" s="17">
        <v>59</v>
      </c>
      <c r="B40" s="18">
        <f>VLOOKUP($A40,Crowdfunding_Data!$A:$H,8,FALSE)</f>
        <v>128</v>
      </c>
      <c r="H40" s="31">
        <v>122</v>
      </c>
      <c r="I40" s="32">
        <f>VLOOKUP($H40,Crowdfunding_Data!$A:$H,8,FALSE)</f>
        <v>3387</v>
      </c>
    </row>
    <row r="41" spans="1:9" x14ac:dyDescent="0.25">
      <c r="A41" s="17">
        <v>60</v>
      </c>
      <c r="B41" s="18">
        <f>VLOOKUP($A41,Crowdfunding_Data!$A:$H,8,FALSE)</f>
        <v>1600</v>
      </c>
      <c r="H41" s="31">
        <v>123</v>
      </c>
      <c r="I41" s="32">
        <f>VLOOKUP($H41,Crowdfunding_Data!$A:$H,8,FALSE)</f>
        <v>662</v>
      </c>
    </row>
    <row r="42" spans="1:9" x14ac:dyDescent="0.25">
      <c r="A42" s="17">
        <v>62</v>
      </c>
      <c r="B42" s="18">
        <f>VLOOKUP($A42,Crowdfunding_Data!$A:$H,8,FALSE)</f>
        <v>249</v>
      </c>
      <c r="H42" s="31">
        <v>126</v>
      </c>
      <c r="I42" s="32">
        <f>VLOOKUP($H42,Crowdfunding_Data!$A:$H,8,FALSE)</f>
        <v>774</v>
      </c>
    </row>
    <row r="43" spans="1:9" x14ac:dyDescent="0.25">
      <c r="A43" s="17">
        <v>65</v>
      </c>
      <c r="B43" s="18">
        <f>VLOOKUP($A43,Crowdfunding_Data!$A:$H,8,FALSE)</f>
        <v>236</v>
      </c>
      <c r="H43" s="31">
        <v>127</v>
      </c>
      <c r="I43" s="32">
        <f>VLOOKUP($H43,Crowdfunding_Data!$A:$H,8,FALSE)</f>
        <v>672</v>
      </c>
    </row>
    <row r="44" spans="1:9" x14ac:dyDescent="0.25">
      <c r="A44" s="17">
        <v>67</v>
      </c>
      <c r="B44" s="18">
        <f>VLOOKUP($A44,Crowdfunding_Data!$A:$H,8,FALSE)</f>
        <v>4065</v>
      </c>
      <c r="H44" s="31">
        <v>134</v>
      </c>
      <c r="I44" s="32">
        <f>VLOOKUP($H44,Crowdfunding_Data!$A:$H,8,FALSE)</f>
        <v>940</v>
      </c>
    </row>
    <row r="45" spans="1:9" x14ac:dyDescent="0.25">
      <c r="A45" s="17">
        <v>68</v>
      </c>
      <c r="B45" s="18">
        <f>VLOOKUP($A45,Crowdfunding_Data!$A:$H,8,FALSE)</f>
        <v>246</v>
      </c>
      <c r="H45" s="31">
        <v>135</v>
      </c>
      <c r="I45" s="32">
        <f>VLOOKUP($H45,Crowdfunding_Data!$A:$H,8,FALSE)</f>
        <v>117</v>
      </c>
    </row>
    <row r="46" spans="1:9" x14ac:dyDescent="0.25">
      <c r="A46" s="17">
        <v>70</v>
      </c>
      <c r="B46" s="18">
        <f>VLOOKUP($A46,Crowdfunding_Data!$A:$H,8,FALSE)</f>
        <v>2475</v>
      </c>
      <c r="H46" s="31">
        <v>138</v>
      </c>
      <c r="I46" s="32">
        <f>VLOOKUP($H46,Crowdfunding_Data!$A:$H,8,FALSE)</f>
        <v>115</v>
      </c>
    </row>
    <row r="47" spans="1:9" x14ac:dyDescent="0.25">
      <c r="A47" s="17">
        <v>71</v>
      </c>
      <c r="B47" s="18">
        <f>VLOOKUP($A47,Crowdfunding_Data!$A:$H,8,FALSE)</f>
        <v>76</v>
      </c>
      <c r="H47" s="31">
        <v>139</v>
      </c>
      <c r="I47" s="32">
        <f>VLOOKUP($H47,Crowdfunding_Data!$A:$H,8,FALSE)</f>
        <v>326</v>
      </c>
    </row>
    <row r="48" spans="1:9" x14ac:dyDescent="0.25">
      <c r="A48" s="17">
        <v>72</v>
      </c>
      <c r="B48" s="18">
        <f>VLOOKUP($A48,Crowdfunding_Data!$A:$H,8,FALSE)</f>
        <v>54</v>
      </c>
      <c r="H48" s="31">
        <v>150</v>
      </c>
      <c r="I48" s="32">
        <f>VLOOKUP($H48,Crowdfunding_Data!$A:$H,8,FALSE)</f>
        <v>1</v>
      </c>
    </row>
    <row r="49" spans="1:9" x14ac:dyDescent="0.25">
      <c r="A49" s="17">
        <v>73</v>
      </c>
      <c r="B49" s="18">
        <f>VLOOKUP($A49,Crowdfunding_Data!$A:$H,8,FALSE)</f>
        <v>88</v>
      </c>
      <c r="H49" s="31">
        <v>151</v>
      </c>
      <c r="I49" s="32">
        <f>VLOOKUP($H49,Crowdfunding_Data!$A:$H,8,FALSE)</f>
        <v>1467</v>
      </c>
    </row>
    <row r="50" spans="1:9" x14ac:dyDescent="0.25">
      <c r="A50" s="17">
        <v>74</v>
      </c>
      <c r="B50" s="18">
        <f>VLOOKUP($A50,Crowdfunding_Data!$A:$H,8,FALSE)</f>
        <v>85</v>
      </c>
      <c r="H50" s="31">
        <v>153</v>
      </c>
      <c r="I50" s="32">
        <f>VLOOKUP($H50,Crowdfunding_Data!$A:$H,8,FALSE)</f>
        <v>5681</v>
      </c>
    </row>
    <row r="51" spans="1:9" x14ac:dyDescent="0.25">
      <c r="A51" s="17">
        <v>75</v>
      </c>
      <c r="B51" s="18">
        <f>VLOOKUP($A51,Crowdfunding_Data!$A:$H,8,FALSE)</f>
        <v>170</v>
      </c>
      <c r="H51" s="31">
        <v>154</v>
      </c>
      <c r="I51" s="32">
        <f>VLOOKUP($H51,Crowdfunding_Data!$A:$H,8,FALSE)</f>
        <v>1059</v>
      </c>
    </row>
    <row r="52" spans="1:9" x14ac:dyDescent="0.25">
      <c r="A52" s="17">
        <v>78</v>
      </c>
      <c r="B52" s="18">
        <f>VLOOKUP($A52,Crowdfunding_Data!$A:$H,8,FALSE)</f>
        <v>330</v>
      </c>
      <c r="H52" s="31">
        <v>155</v>
      </c>
      <c r="I52" s="32">
        <f>VLOOKUP($H52,Crowdfunding_Data!$A:$H,8,FALSE)</f>
        <v>1194</v>
      </c>
    </row>
    <row r="53" spans="1:9" x14ac:dyDescent="0.25">
      <c r="A53" s="17">
        <v>80</v>
      </c>
      <c r="B53" s="18">
        <f>VLOOKUP($A53,Crowdfunding_Data!$A:$H,8,FALSE)</f>
        <v>127</v>
      </c>
      <c r="H53" s="31">
        <v>157</v>
      </c>
      <c r="I53" s="32">
        <f>VLOOKUP($H53,Crowdfunding_Data!$A:$H,8,FALSE)</f>
        <v>30</v>
      </c>
    </row>
    <row r="54" spans="1:9" x14ac:dyDescent="0.25">
      <c r="A54" s="17">
        <v>81</v>
      </c>
      <c r="B54" s="18">
        <f>VLOOKUP($A54,Crowdfunding_Data!$A:$H,8,FALSE)</f>
        <v>411</v>
      </c>
      <c r="H54" s="31">
        <v>161</v>
      </c>
      <c r="I54" s="32">
        <f>VLOOKUP($H54,Crowdfunding_Data!$A:$H,8,FALSE)</f>
        <v>75</v>
      </c>
    </row>
    <row r="55" spans="1:9" x14ac:dyDescent="0.25">
      <c r="A55" s="17">
        <v>82</v>
      </c>
      <c r="B55" s="18">
        <f>VLOOKUP($A55,Crowdfunding_Data!$A:$H,8,FALSE)</f>
        <v>180</v>
      </c>
      <c r="H55" s="31">
        <v>168</v>
      </c>
      <c r="I55" s="32">
        <f>VLOOKUP($H55,Crowdfunding_Data!$A:$H,8,FALSE)</f>
        <v>955</v>
      </c>
    </row>
    <row r="56" spans="1:9" x14ac:dyDescent="0.25">
      <c r="A56" s="17">
        <v>84</v>
      </c>
      <c r="B56" s="18">
        <f>VLOOKUP($A56,Crowdfunding_Data!$A:$H,8,FALSE)</f>
        <v>374</v>
      </c>
      <c r="H56" s="31">
        <v>170</v>
      </c>
      <c r="I56" s="32">
        <f>VLOOKUP($H56,Crowdfunding_Data!$A:$H,8,FALSE)</f>
        <v>67</v>
      </c>
    </row>
    <row r="57" spans="1:9" x14ac:dyDescent="0.25">
      <c r="A57" s="17">
        <v>85</v>
      </c>
      <c r="B57" s="18">
        <f>VLOOKUP($A57,Crowdfunding_Data!$A:$H,8,FALSE)</f>
        <v>71</v>
      </c>
      <c r="H57" s="31">
        <v>171</v>
      </c>
      <c r="I57" s="32">
        <f>VLOOKUP($H57,Crowdfunding_Data!$A:$H,8,FALSE)</f>
        <v>5</v>
      </c>
    </row>
    <row r="58" spans="1:9" x14ac:dyDescent="0.25">
      <c r="A58" s="17">
        <v>86</v>
      </c>
      <c r="B58" s="18">
        <f>VLOOKUP($A58,Crowdfunding_Data!$A:$H,8,FALSE)</f>
        <v>203</v>
      </c>
      <c r="H58" s="31">
        <v>172</v>
      </c>
      <c r="I58" s="32">
        <f>VLOOKUP($H58,Crowdfunding_Data!$A:$H,8,FALSE)</f>
        <v>26</v>
      </c>
    </row>
    <row r="59" spans="1:9" x14ac:dyDescent="0.25">
      <c r="A59" s="17">
        <v>88</v>
      </c>
      <c r="B59" s="18">
        <f>VLOOKUP($A59,Crowdfunding_Data!$A:$H,8,FALSE)</f>
        <v>113</v>
      </c>
      <c r="H59" s="31">
        <v>175</v>
      </c>
      <c r="I59" s="32">
        <f>VLOOKUP($H59,Crowdfunding_Data!$A:$H,8,FALSE)</f>
        <v>1130</v>
      </c>
    </row>
    <row r="60" spans="1:9" x14ac:dyDescent="0.25">
      <c r="A60" s="17">
        <v>89</v>
      </c>
      <c r="B60" s="18">
        <f>VLOOKUP($A60,Crowdfunding_Data!$A:$H,8,FALSE)</f>
        <v>96</v>
      </c>
      <c r="H60" s="31">
        <v>176</v>
      </c>
      <c r="I60" s="32">
        <f>VLOOKUP($H60,Crowdfunding_Data!$A:$H,8,FALSE)</f>
        <v>782</v>
      </c>
    </row>
    <row r="61" spans="1:9" x14ac:dyDescent="0.25">
      <c r="A61" s="17">
        <v>92</v>
      </c>
      <c r="B61" s="18">
        <f>VLOOKUP($A61,Crowdfunding_Data!$A:$H,8,FALSE)</f>
        <v>498</v>
      </c>
      <c r="H61" s="31">
        <v>178</v>
      </c>
      <c r="I61" s="32">
        <f>VLOOKUP($H61,Crowdfunding_Data!$A:$H,8,FALSE)</f>
        <v>210</v>
      </c>
    </row>
    <row r="62" spans="1:9" x14ac:dyDescent="0.25">
      <c r="A62" s="17">
        <v>94</v>
      </c>
      <c r="B62" s="18">
        <f>VLOOKUP($A62,Crowdfunding_Data!$A:$H,8,FALSE)</f>
        <v>180</v>
      </c>
      <c r="H62" s="31">
        <v>181</v>
      </c>
      <c r="I62" s="32">
        <f>VLOOKUP($H62,Crowdfunding_Data!$A:$H,8,FALSE)</f>
        <v>136</v>
      </c>
    </row>
    <row r="63" spans="1:9" x14ac:dyDescent="0.25">
      <c r="A63" s="17">
        <v>95</v>
      </c>
      <c r="B63" s="18">
        <f>VLOOKUP($A63,Crowdfunding_Data!$A:$H,8,FALSE)</f>
        <v>27</v>
      </c>
      <c r="H63" s="31">
        <v>183</v>
      </c>
      <c r="I63" s="32">
        <f>VLOOKUP($H63,Crowdfunding_Data!$A:$H,8,FALSE)</f>
        <v>86</v>
      </c>
    </row>
    <row r="64" spans="1:9" x14ac:dyDescent="0.25">
      <c r="A64" s="17">
        <v>96</v>
      </c>
      <c r="B64" s="18">
        <f>VLOOKUP($A64,Crowdfunding_Data!$A:$H,8,FALSE)</f>
        <v>2331</v>
      </c>
      <c r="H64" s="31">
        <v>185</v>
      </c>
      <c r="I64" s="32">
        <f>VLOOKUP($H64,Crowdfunding_Data!$A:$H,8,FALSE)</f>
        <v>19</v>
      </c>
    </row>
    <row r="65" spans="1:9" x14ac:dyDescent="0.25">
      <c r="A65" s="17">
        <v>97</v>
      </c>
      <c r="B65" s="18">
        <f>VLOOKUP($A65,Crowdfunding_Data!$A:$H,8,FALSE)</f>
        <v>113</v>
      </c>
      <c r="H65" s="31">
        <v>186</v>
      </c>
      <c r="I65" s="32">
        <f>VLOOKUP($H65,Crowdfunding_Data!$A:$H,8,FALSE)</f>
        <v>886</v>
      </c>
    </row>
    <row r="66" spans="1:9" x14ac:dyDescent="0.25">
      <c r="A66" s="17">
        <v>99</v>
      </c>
      <c r="B66" s="18">
        <f>VLOOKUP($A66,Crowdfunding_Data!$A:$H,8,FALSE)</f>
        <v>164</v>
      </c>
      <c r="H66" s="31">
        <v>188</v>
      </c>
      <c r="I66" s="32">
        <f>VLOOKUP($H66,Crowdfunding_Data!$A:$H,8,FALSE)</f>
        <v>35</v>
      </c>
    </row>
    <row r="67" spans="1:9" x14ac:dyDescent="0.25">
      <c r="A67" s="17">
        <v>101</v>
      </c>
      <c r="B67" s="18">
        <f>VLOOKUP($A67,Crowdfunding_Data!$A:$H,8,FALSE)</f>
        <v>164</v>
      </c>
      <c r="H67" s="31">
        <v>190</v>
      </c>
      <c r="I67" s="32">
        <f>VLOOKUP($H67,Crowdfunding_Data!$A:$H,8,FALSE)</f>
        <v>24</v>
      </c>
    </row>
    <row r="68" spans="1:9" x14ac:dyDescent="0.25">
      <c r="A68" s="17">
        <v>102</v>
      </c>
      <c r="B68" s="18">
        <f>VLOOKUP($A68,Crowdfunding_Data!$A:$H,8,FALSE)</f>
        <v>336</v>
      </c>
      <c r="H68" s="31">
        <v>191</v>
      </c>
      <c r="I68" s="32">
        <f>VLOOKUP($H68,Crowdfunding_Data!$A:$H,8,FALSE)</f>
        <v>86</v>
      </c>
    </row>
    <row r="69" spans="1:9" x14ac:dyDescent="0.25">
      <c r="A69" s="17">
        <v>104</v>
      </c>
      <c r="B69" s="18">
        <f>VLOOKUP($A69,Crowdfunding_Data!$A:$H,8,FALSE)</f>
        <v>1917</v>
      </c>
      <c r="H69" s="31">
        <v>192</v>
      </c>
      <c r="I69" s="32">
        <f>VLOOKUP($H69,Crowdfunding_Data!$A:$H,8,FALSE)</f>
        <v>243</v>
      </c>
    </row>
    <row r="70" spans="1:9" x14ac:dyDescent="0.25">
      <c r="A70" s="17">
        <v>105</v>
      </c>
      <c r="B70" s="18">
        <f>VLOOKUP($A70,Crowdfunding_Data!$A:$H,8,FALSE)</f>
        <v>95</v>
      </c>
      <c r="H70" s="31">
        <v>193</v>
      </c>
      <c r="I70" s="32">
        <f>VLOOKUP($H70,Crowdfunding_Data!$A:$H,8,FALSE)</f>
        <v>65</v>
      </c>
    </row>
    <row r="71" spans="1:9" x14ac:dyDescent="0.25">
      <c r="A71" s="17">
        <v>106</v>
      </c>
      <c r="B71" s="18">
        <f>VLOOKUP($A71,Crowdfunding_Data!$A:$H,8,FALSE)</f>
        <v>147</v>
      </c>
      <c r="H71" s="31">
        <v>196</v>
      </c>
      <c r="I71" s="32">
        <f>VLOOKUP($H71,Crowdfunding_Data!$A:$H,8,FALSE)</f>
        <v>100</v>
      </c>
    </row>
    <row r="72" spans="1:9" x14ac:dyDescent="0.25">
      <c r="A72" s="17">
        <v>107</v>
      </c>
      <c r="B72" s="18">
        <f>VLOOKUP($A72,Crowdfunding_Data!$A:$H,8,FALSE)</f>
        <v>86</v>
      </c>
      <c r="H72" s="31">
        <v>198</v>
      </c>
      <c r="I72" s="32">
        <f>VLOOKUP($H72,Crowdfunding_Data!$A:$H,8,FALSE)</f>
        <v>168</v>
      </c>
    </row>
    <row r="73" spans="1:9" x14ac:dyDescent="0.25">
      <c r="A73" s="17">
        <v>108</v>
      </c>
      <c r="B73" s="18">
        <f>VLOOKUP($A73,Crowdfunding_Data!$A:$H,8,FALSE)</f>
        <v>83</v>
      </c>
      <c r="H73" s="31">
        <v>199</v>
      </c>
      <c r="I73" s="32">
        <f>VLOOKUP($H73,Crowdfunding_Data!$A:$H,8,FALSE)</f>
        <v>13</v>
      </c>
    </row>
    <row r="74" spans="1:9" x14ac:dyDescent="0.25">
      <c r="A74" s="17">
        <v>111</v>
      </c>
      <c r="B74" s="18">
        <f>VLOOKUP($A74,Crowdfunding_Data!$A:$H,8,FALSE)</f>
        <v>676</v>
      </c>
      <c r="H74" s="31">
        <v>200</v>
      </c>
      <c r="I74" s="32">
        <f>VLOOKUP($H74,Crowdfunding_Data!$A:$H,8,FALSE)</f>
        <v>1</v>
      </c>
    </row>
    <row r="75" spans="1:9" x14ac:dyDescent="0.25">
      <c r="A75" s="17">
        <v>112</v>
      </c>
      <c r="B75" s="18">
        <f>VLOOKUP($A75,Crowdfunding_Data!$A:$H,8,FALSE)</f>
        <v>361</v>
      </c>
      <c r="H75" s="31">
        <v>204</v>
      </c>
      <c r="I75" s="32">
        <f>VLOOKUP($H75,Crowdfunding_Data!$A:$H,8,FALSE)</f>
        <v>40</v>
      </c>
    </row>
    <row r="76" spans="1:9" x14ac:dyDescent="0.25">
      <c r="A76" s="17">
        <v>113</v>
      </c>
      <c r="B76" s="18">
        <f>VLOOKUP($A76,Crowdfunding_Data!$A:$H,8,FALSE)</f>
        <v>131</v>
      </c>
      <c r="H76" s="31">
        <v>210</v>
      </c>
      <c r="I76" s="32">
        <f>VLOOKUP($H76,Crowdfunding_Data!$A:$H,8,FALSE)</f>
        <v>226</v>
      </c>
    </row>
    <row r="77" spans="1:9" x14ac:dyDescent="0.25">
      <c r="A77" s="17">
        <v>114</v>
      </c>
      <c r="B77" s="18">
        <f>VLOOKUP($A77,Crowdfunding_Data!$A:$H,8,FALSE)</f>
        <v>126</v>
      </c>
      <c r="H77" s="31">
        <v>211</v>
      </c>
      <c r="I77" s="32">
        <f>VLOOKUP($H77,Crowdfunding_Data!$A:$H,8,FALSE)</f>
        <v>1625</v>
      </c>
    </row>
    <row r="78" spans="1:9" x14ac:dyDescent="0.25">
      <c r="A78" s="17">
        <v>117</v>
      </c>
      <c r="B78" s="18">
        <f>VLOOKUP($A78,Crowdfunding_Data!$A:$H,8,FALSE)</f>
        <v>275</v>
      </c>
      <c r="H78" s="31">
        <v>215</v>
      </c>
      <c r="I78" s="32">
        <f>VLOOKUP($H78,Crowdfunding_Data!$A:$H,8,FALSE)</f>
        <v>143</v>
      </c>
    </row>
    <row r="79" spans="1:9" x14ac:dyDescent="0.25">
      <c r="A79" s="17">
        <v>118</v>
      </c>
      <c r="B79" s="18">
        <f>VLOOKUP($A79,Crowdfunding_Data!$A:$H,8,FALSE)</f>
        <v>67</v>
      </c>
      <c r="H79" s="31">
        <v>217</v>
      </c>
      <c r="I79" s="32">
        <f>VLOOKUP($H79,Crowdfunding_Data!$A:$H,8,FALSE)</f>
        <v>934</v>
      </c>
    </row>
    <row r="80" spans="1:9" x14ac:dyDescent="0.25">
      <c r="A80" s="17">
        <v>119</v>
      </c>
      <c r="B80" s="18">
        <f>VLOOKUP($A80,Crowdfunding_Data!$A:$H,8,FALSE)</f>
        <v>154</v>
      </c>
      <c r="H80" s="31">
        <v>220</v>
      </c>
      <c r="I80" s="32">
        <f>VLOOKUP($H80,Crowdfunding_Data!$A:$H,8,FALSE)</f>
        <v>17</v>
      </c>
    </row>
    <row r="81" spans="1:9" x14ac:dyDescent="0.25">
      <c r="A81" s="17">
        <v>120</v>
      </c>
      <c r="B81" s="18">
        <f>VLOOKUP($A81,Crowdfunding_Data!$A:$H,8,FALSE)</f>
        <v>1782</v>
      </c>
      <c r="H81" s="31">
        <v>221</v>
      </c>
      <c r="I81" s="32">
        <f>VLOOKUP($H81,Crowdfunding_Data!$A:$H,8,FALSE)</f>
        <v>2179</v>
      </c>
    </row>
    <row r="82" spans="1:9" x14ac:dyDescent="0.25">
      <c r="A82" s="17">
        <v>121</v>
      </c>
      <c r="B82" s="18">
        <f>VLOOKUP($A82,Crowdfunding_Data!$A:$H,8,FALSE)</f>
        <v>903</v>
      </c>
      <c r="H82" s="31">
        <v>223</v>
      </c>
      <c r="I82" s="32">
        <f>VLOOKUP($H82,Crowdfunding_Data!$A:$H,8,FALSE)</f>
        <v>931</v>
      </c>
    </row>
    <row r="83" spans="1:9" x14ac:dyDescent="0.25">
      <c r="A83" s="17">
        <v>124</v>
      </c>
      <c r="B83" s="18">
        <f>VLOOKUP($A83,Crowdfunding_Data!$A:$H,8,FALSE)</f>
        <v>94</v>
      </c>
      <c r="H83" s="31">
        <v>235</v>
      </c>
      <c r="I83" s="32">
        <f>VLOOKUP($H83,Crowdfunding_Data!$A:$H,8,FALSE)</f>
        <v>92</v>
      </c>
    </row>
    <row r="84" spans="1:9" x14ac:dyDescent="0.25">
      <c r="A84" s="17">
        <v>125</v>
      </c>
      <c r="B84" s="18">
        <f>VLOOKUP($A84,Crowdfunding_Data!$A:$H,8,FALSE)</f>
        <v>180</v>
      </c>
      <c r="H84" s="31">
        <v>236</v>
      </c>
      <c r="I84" s="32">
        <f>VLOOKUP($H84,Crowdfunding_Data!$A:$H,8,FALSE)</f>
        <v>57</v>
      </c>
    </row>
    <row r="85" spans="1:9" x14ac:dyDescent="0.25">
      <c r="A85" s="17">
        <v>130</v>
      </c>
      <c r="B85" s="18">
        <f>VLOOKUP($A85,Crowdfunding_Data!$A:$H,8,FALSE)</f>
        <v>533</v>
      </c>
      <c r="H85" s="31">
        <v>239</v>
      </c>
      <c r="I85" s="32">
        <f>VLOOKUP($H85,Crowdfunding_Data!$A:$H,8,FALSE)</f>
        <v>41</v>
      </c>
    </row>
    <row r="86" spans="1:9" x14ac:dyDescent="0.25">
      <c r="A86" s="17">
        <v>131</v>
      </c>
      <c r="B86" s="18">
        <f>VLOOKUP($A86,Crowdfunding_Data!$A:$H,8,FALSE)</f>
        <v>2443</v>
      </c>
      <c r="H86" s="31">
        <v>250</v>
      </c>
      <c r="I86" s="32">
        <f>VLOOKUP($H86,Crowdfunding_Data!$A:$H,8,FALSE)</f>
        <v>1</v>
      </c>
    </row>
    <row r="87" spans="1:9" x14ac:dyDescent="0.25">
      <c r="A87" s="17">
        <v>132</v>
      </c>
      <c r="B87" s="18">
        <f>VLOOKUP($A87,Crowdfunding_Data!$A:$H,8,FALSE)</f>
        <v>89</v>
      </c>
      <c r="H87" s="31">
        <v>251</v>
      </c>
      <c r="I87" s="32">
        <f>VLOOKUP($H87,Crowdfunding_Data!$A:$H,8,FALSE)</f>
        <v>101</v>
      </c>
    </row>
    <row r="88" spans="1:9" x14ac:dyDescent="0.25">
      <c r="A88" s="17">
        <v>133</v>
      </c>
      <c r="B88" s="18">
        <f>VLOOKUP($A88,Crowdfunding_Data!$A:$H,8,FALSE)</f>
        <v>159</v>
      </c>
      <c r="H88" s="31">
        <v>253</v>
      </c>
      <c r="I88" s="32">
        <f>VLOOKUP($H88,Crowdfunding_Data!$A:$H,8,FALSE)</f>
        <v>1335</v>
      </c>
    </row>
    <row r="89" spans="1:9" x14ac:dyDescent="0.25">
      <c r="A89" s="17">
        <v>137</v>
      </c>
      <c r="B89" s="18">
        <f>VLOOKUP($A89,Crowdfunding_Data!$A:$H,8,FALSE)</f>
        <v>50</v>
      </c>
      <c r="H89" s="31">
        <v>256</v>
      </c>
      <c r="I89" s="32">
        <f>VLOOKUP($H89,Crowdfunding_Data!$A:$H,8,FALSE)</f>
        <v>15</v>
      </c>
    </row>
    <row r="90" spans="1:9" x14ac:dyDescent="0.25">
      <c r="A90" s="17">
        <v>140</v>
      </c>
      <c r="B90" s="18">
        <f>VLOOKUP($A90,Crowdfunding_Data!$A:$H,8,FALSE)</f>
        <v>186</v>
      </c>
      <c r="H90" s="31">
        <v>261</v>
      </c>
      <c r="I90" s="32">
        <f>VLOOKUP($H90,Crowdfunding_Data!$A:$H,8,FALSE)</f>
        <v>454</v>
      </c>
    </row>
    <row r="91" spans="1:9" x14ac:dyDescent="0.25">
      <c r="A91" s="17">
        <v>141</v>
      </c>
      <c r="B91" s="18">
        <f>VLOOKUP($A91,Crowdfunding_Data!$A:$H,8,FALSE)</f>
        <v>1071</v>
      </c>
      <c r="H91" s="31">
        <v>266</v>
      </c>
      <c r="I91" s="32">
        <f>VLOOKUP($H91,Crowdfunding_Data!$A:$H,8,FALSE)</f>
        <v>3182</v>
      </c>
    </row>
    <row r="92" spans="1:9" x14ac:dyDescent="0.25">
      <c r="A92" s="17">
        <v>142</v>
      </c>
      <c r="B92" s="18">
        <f>VLOOKUP($A92,Crowdfunding_Data!$A:$H,8,FALSE)</f>
        <v>117</v>
      </c>
      <c r="H92" s="31">
        <v>274</v>
      </c>
      <c r="I92" s="32">
        <f>VLOOKUP($H92,Crowdfunding_Data!$A:$H,8,FALSE)</f>
        <v>15</v>
      </c>
    </row>
    <row r="93" spans="1:9" x14ac:dyDescent="0.25">
      <c r="A93" s="17">
        <v>143</v>
      </c>
      <c r="B93" s="18">
        <f>VLOOKUP($A93,Crowdfunding_Data!$A:$H,8,FALSE)</f>
        <v>70</v>
      </c>
      <c r="H93" s="31">
        <v>276</v>
      </c>
      <c r="I93" s="32">
        <f>VLOOKUP($H93,Crowdfunding_Data!$A:$H,8,FALSE)</f>
        <v>133</v>
      </c>
    </row>
    <row r="94" spans="1:9" x14ac:dyDescent="0.25">
      <c r="A94" s="17">
        <v>144</v>
      </c>
      <c r="B94" s="18">
        <f>VLOOKUP($A94,Crowdfunding_Data!$A:$H,8,FALSE)</f>
        <v>135</v>
      </c>
      <c r="H94" s="31">
        <v>281</v>
      </c>
      <c r="I94" s="32">
        <f>VLOOKUP($H94,Crowdfunding_Data!$A:$H,8,FALSE)</f>
        <v>2062</v>
      </c>
    </row>
    <row r="95" spans="1:9" x14ac:dyDescent="0.25">
      <c r="A95" s="17">
        <v>145</v>
      </c>
      <c r="B95" s="18">
        <f>VLOOKUP($A95,Crowdfunding_Data!$A:$H,8,FALSE)</f>
        <v>768</v>
      </c>
      <c r="H95" s="31">
        <v>283</v>
      </c>
      <c r="I95" s="32">
        <f>VLOOKUP($H95,Crowdfunding_Data!$A:$H,8,FALSE)</f>
        <v>29</v>
      </c>
    </row>
    <row r="96" spans="1:9" x14ac:dyDescent="0.25">
      <c r="A96" s="17">
        <v>147</v>
      </c>
      <c r="B96" s="18">
        <f>VLOOKUP($A96,Crowdfunding_Data!$A:$H,8,FALSE)</f>
        <v>199</v>
      </c>
      <c r="H96" s="31">
        <v>284</v>
      </c>
      <c r="I96" s="32">
        <f>VLOOKUP($H96,Crowdfunding_Data!$A:$H,8,FALSE)</f>
        <v>132</v>
      </c>
    </row>
    <row r="97" spans="1:9" x14ac:dyDescent="0.25">
      <c r="A97" s="17">
        <v>148</v>
      </c>
      <c r="B97" s="18">
        <f>VLOOKUP($A97,Crowdfunding_Data!$A:$H,8,FALSE)</f>
        <v>107</v>
      </c>
      <c r="H97" s="31">
        <v>288</v>
      </c>
      <c r="I97" s="32">
        <f>VLOOKUP($H97,Crowdfunding_Data!$A:$H,8,FALSE)</f>
        <v>137</v>
      </c>
    </row>
    <row r="98" spans="1:9" x14ac:dyDescent="0.25">
      <c r="A98" s="17">
        <v>149</v>
      </c>
      <c r="B98" s="18">
        <f>VLOOKUP($A98,Crowdfunding_Data!$A:$H,8,FALSE)</f>
        <v>195</v>
      </c>
      <c r="H98" s="31">
        <v>290</v>
      </c>
      <c r="I98" s="32">
        <f>VLOOKUP($H98,Crowdfunding_Data!$A:$H,8,FALSE)</f>
        <v>908</v>
      </c>
    </row>
    <row r="99" spans="1:9" x14ac:dyDescent="0.25">
      <c r="A99" s="17">
        <v>152</v>
      </c>
      <c r="B99" s="18">
        <f>VLOOKUP($A99,Crowdfunding_Data!$A:$H,8,FALSE)</f>
        <v>3376</v>
      </c>
      <c r="H99" s="31">
        <v>292</v>
      </c>
      <c r="I99" s="32">
        <f>VLOOKUP($H99,Crowdfunding_Data!$A:$H,8,FALSE)</f>
        <v>10</v>
      </c>
    </row>
    <row r="100" spans="1:9" x14ac:dyDescent="0.25">
      <c r="A100" s="17">
        <v>158</v>
      </c>
      <c r="B100" s="18">
        <f>VLOOKUP($A100,Crowdfunding_Data!$A:$H,8,FALSE)</f>
        <v>41</v>
      </c>
      <c r="H100" s="31">
        <v>295</v>
      </c>
      <c r="I100" s="32">
        <f>VLOOKUP($H100,Crowdfunding_Data!$A:$H,8,FALSE)</f>
        <v>1910</v>
      </c>
    </row>
    <row r="101" spans="1:9" x14ac:dyDescent="0.25">
      <c r="A101" s="17">
        <v>159</v>
      </c>
      <c r="B101" s="18">
        <f>VLOOKUP($A101,Crowdfunding_Data!$A:$H,8,FALSE)</f>
        <v>1821</v>
      </c>
      <c r="H101" s="31">
        <v>296</v>
      </c>
      <c r="I101" s="32">
        <f>VLOOKUP($H101,Crowdfunding_Data!$A:$H,8,FALSE)</f>
        <v>38</v>
      </c>
    </row>
    <row r="102" spans="1:9" x14ac:dyDescent="0.25">
      <c r="A102" s="17">
        <v>160</v>
      </c>
      <c r="B102" s="18">
        <f>VLOOKUP($A102,Crowdfunding_Data!$A:$H,8,FALSE)</f>
        <v>164</v>
      </c>
      <c r="H102" s="31">
        <v>297</v>
      </c>
      <c r="I102" s="32">
        <f>VLOOKUP($H102,Crowdfunding_Data!$A:$H,8,FALSE)</f>
        <v>104</v>
      </c>
    </row>
    <row r="103" spans="1:9" x14ac:dyDescent="0.25">
      <c r="A103" s="17">
        <v>162</v>
      </c>
      <c r="B103" s="18">
        <f>VLOOKUP($A103,Crowdfunding_Data!$A:$H,8,FALSE)</f>
        <v>157</v>
      </c>
      <c r="H103" s="31">
        <v>299</v>
      </c>
      <c r="I103" s="32">
        <f>VLOOKUP($H103,Crowdfunding_Data!$A:$H,8,FALSE)</f>
        <v>49</v>
      </c>
    </row>
    <row r="104" spans="1:9" x14ac:dyDescent="0.25">
      <c r="A104" s="17">
        <v>163</v>
      </c>
      <c r="B104" s="18">
        <f>VLOOKUP($A104,Crowdfunding_Data!$A:$H,8,FALSE)</f>
        <v>246</v>
      </c>
      <c r="H104" s="31">
        <v>300</v>
      </c>
      <c r="I104" s="32">
        <f>VLOOKUP($H104,Crowdfunding_Data!$A:$H,8,FALSE)</f>
        <v>1</v>
      </c>
    </row>
    <row r="105" spans="1:9" x14ac:dyDescent="0.25">
      <c r="A105" s="17">
        <v>164</v>
      </c>
      <c r="B105" s="18">
        <f>VLOOKUP($A105,Crowdfunding_Data!$A:$H,8,FALSE)</f>
        <v>1396</v>
      </c>
      <c r="H105" s="31">
        <v>302</v>
      </c>
      <c r="I105" s="32">
        <f>VLOOKUP($H105,Crowdfunding_Data!$A:$H,8,FALSE)</f>
        <v>245</v>
      </c>
    </row>
    <row r="106" spans="1:9" x14ac:dyDescent="0.25">
      <c r="A106" s="17">
        <v>165</v>
      </c>
      <c r="B106" s="18">
        <f>VLOOKUP($A106,Crowdfunding_Data!$A:$H,8,FALSE)</f>
        <v>2506</v>
      </c>
      <c r="H106" s="31">
        <v>303</v>
      </c>
      <c r="I106" s="32">
        <f>VLOOKUP($H106,Crowdfunding_Data!$A:$H,8,FALSE)</f>
        <v>32</v>
      </c>
    </row>
    <row r="107" spans="1:9" x14ac:dyDescent="0.25">
      <c r="A107" s="17">
        <v>166</v>
      </c>
      <c r="B107" s="18">
        <f>VLOOKUP($A107,Crowdfunding_Data!$A:$H,8,FALSE)</f>
        <v>244</v>
      </c>
      <c r="H107" s="31">
        <v>306</v>
      </c>
      <c r="I107" s="32">
        <f>VLOOKUP($H107,Crowdfunding_Data!$A:$H,8,FALSE)</f>
        <v>7</v>
      </c>
    </row>
    <row r="108" spans="1:9" x14ac:dyDescent="0.25">
      <c r="A108" s="17">
        <v>167</v>
      </c>
      <c r="B108" s="18">
        <f>VLOOKUP($A108,Crowdfunding_Data!$A:$H,8,FALSE)</f>
        <v>146</v>
      </c>
      <c r="H108" s="31">
        <v>308</v>
      </c>
      <c r="I108" s="32">
        <f>VLOOKUP($H108,Crowdfunding_Data!$A:$H,8,FALSE)</f>
        <v>803</v>
      </c>
    </row>
    <row r="109" spans="1:9" x14ac:dyDescent="0.25">
      <c r="A109" s="17">
        <v>169</v>
      </c>
      <c r="B109" s="18">
        <f>VLOOKUP($A109,Crowdfunding_Data!$A:$H,8,FALSE)</f>
        <v>1267</v>
      </c>
      <c r="H109" s="31">
        <v>310</v>
      </c>
      <c r="I109" s="32">
        <f>VLOOKUP($H109,Crowdfunding_Data!$A:$H,8,FALSE)</f>
        <v>16</v>
      </c>
    </row>
    <row r="110" spans="1:9" x14ac:dyDescent="0.25">
      <c r="A110" s="17">
        <v>173</v>
      </c>
      <c r="B110" s="18">
        <f>VLOOKUP($A110,Crowdfunding_Data!$A:$H,8,FALSE)</f>
        <v>1561</v>
      </c>
      <c r="H110" s="31">
        <v>315</v>
      </c>
      <c r="I110" s="32">
        <f>VLOOKUP($H110,Crowdfunding_Data!$A:$H,8,FALSE)</f>
        <v>31</v>
      </c>
    </row>
    <row r="111" spans="1:9" x14ac:dyDescent="0.25">
      <c r="A111" s="17">
        <v>174</v>
      </c>
      <c r="B111" s="18">
        <f>VLOOKUP($A111,Crowdfunding_Data!$A:$H,8,FALSE)</f>
        <v>48</v>
      </c>
      <c r="H111" s="31">
        <v>316</v>
      </c>
      <c r="I111" s="32">
        <f>VLOOKUP($H111,Crowdfunding_Data!$A:$H,8,FALSE)</f>
        <v>108</v>
      </c>
    </row>
    <row r="112" spans="1:9" x14ac:dyDescent="0.25">
      <c r="A112" s="17">
        <v>177</v>
      </c>
      <c r="B112" s="18">
        <f>VLOOKUP($A112,Crowdfunding_Data!$A:$H,8,FALSE)</f>
        <v>2739</v>
      </c>
      <c r="H112" s="31">
        <v>317</v>
      </c>
      <c r="I112" s="32">
        <f>VLOOKUP($H112,Crowdfunding_Data!$A:$H,8,FALSE)</f>
        <v>30</v>
      </c>
    </row>
    <row r="113" spans="1:9" x14ac:dyDescent="0.25">
      <c r="A113" s="17">
        <v>179</v>
      </c>
      <c r="B113" s="18">
        <f>VLOOKUP($A113,Crowdfunding_Data!$A:$H,8,FALSE)</f>
        <v>3537</v>
      </c>
      <c r="H113" s="31">
        <v>318</v>
      </c>
      <c r="I113" s="32">
        <f>VLOOKUP($H113,Crowdfunding_Data!$A:$H,8,FALSE)</f>
        <v>17</v>
      </c>
    </row>
    <row r="114" spans="1:9" x14ac:dyDescent="0.25">
      <c r="A114" s="17">
        <v>180</v>
      </c>
      <c r="B114" s="18">
        <f>VLOOKUP($A114,Crowdfunding_Data!$A:$H,8,FALSE)</f>
        <v>2107</v>
      </c>
      <c r="H114" s="31">
        <v>320</v>
      </c>
      <c r="I114" s="32">
        <f>VLOOKUP($H114,Crowdfunding_Data!$A:$H,8,FALSE)</f>
        <v>80</v>
      </c>
    </row>
    <row r="115" spans="1:9" x14ac:dyDescent="0.25">
      <c r="A115" s="17">
        <v>182</v>
      </c>
      <c r="B115" s="18">
        <f>VLOOKUP($A115,Crowdfunding_Data!$A:$H,8,FALSE)</f>
        <v>3318</v>
      </c>
      <c r="H115" s="31">
        <v>321</v>
      </c>
      <c r="I115" s="32">
        <f>VLOOKUP($H115,Crowdfunding_Data!$A:$H,8,FALSE)</f>
        <v>2468</v>
      </c>
    </row>
    <row r="116" spans="1:9" x14ac:dyDescent="0.25">
      <c r="A116" s="17">
        <v>184</v>
      </c>
      <c r="B116" s="18">
        <f>VLOOKUP($A116,Crowdfunding_Data!$A:$H,8,FALSE)</f>
        <v>340</v>
      </c>
      <c r="H116" s="31">
        <v>323</v>
      </c>
      <c r="I116" s="32">
        <f>VLOOKUP($H116,Crowdfunding_Data!$A:$H,8,FALSE)</f>
        <v>26</v>
      </c>
    </row>
    <row r="117" spans="1:9" x14ac:dyDescent="0.25">
      <c r="A117" s="17">
        <v>187</v>
      </c>
      <c r="B117" s="18">
        <f>VLOOKUP($A117,Crowdfunding_Data!$A:$H,8,FALSE)</f>
        <v>1442</v>
      </c>
      <c r="H117" s="31">
        <v>325</v>
      </c>
      <c r="I117" s="32">
        <f>VLOOKUP($H117,Crowdfunding_Data!$A:$H,8,FALSE)</f>
        <v>73</v>
      </c>
    </row>
    <row r="118" spans="1:9" x14ac:dyDescent="0.25">
      <c r="A118" s="17">
        <v>194</v>
      </c>
      <c r="B118" s="18">
        <f>VLOOKUP($A118,Crowdfunding_Data!$A:$H,8,FALSE)</f>
        <v>126</v>
      </c>
      <c r="H118" s="31">
        <v>326</v>
      </c>
      <c r="I118" s="32">
        <f>VLOOKUP($H118,Crowdfunding_Data!$A:$H,8,FALSE)</f>
        <v>128</v>
      </c>
    </row>
    <row r="119" spans="1:9" x14ac:dyDescent="0.25">
      <c r="A119" s="17">
        <v>195</v>
      </c>
      <c r="B119" s="18">
        <f>VLOOKUP($A119,Crowdfunding_Data!$A:$H,8,FALSE)</f>
        <v>524</v>
      </c>
      <c r="H119" s="31">
        <v>327</v>
      </c>
      <c r="I119" s="32">
        <f>VLOOKUP($H119,Crowdfunding_Data!$A:$H,8,FALSE)</f>
        <v>33</v>
      </c>
    </row>
    <row r="120" spans="1:9" x14ac:dyDescent="0.25">
      <c r="A120" s="17">
        <v>197</v>
      </c>
      <c r="B120" s="18">
        <f>VLOOKUP($A120,Crowdfunding_Data!$A:$H,8,FALSE)</f>
        <v>1989</v>
      </c>
      <c r="H120" s="31">
        <v>336</v>
      </c>
      <c r="I120" s="32">
        <f>VLOOKUP($H120,Crowdfunding_Data!$A:$H,8,FALSE)</f>
        <v>1072</v>
      </c>
    </row>
    <row r="121" spans="1:9" x14ac:dyDescent="0.25">
      <c r="A121" s="17">
        <v>201</v>
      </c>
      <c r="B121" s="18">
        <f>VLOOKUP($A121,Crowdfunding_Data!$A:$H,8,FALSE)</f>
        <v>157</v>
      </c>
      <c r="H121" s="31">
        <v>340</v>
      </c>
      <c r="I121" s="32">
        <f>VLOOKUP($H121,Crowdfunding_Data!$A:$H,8,FALSE)</f>
        <v>393</v>
      </c>
    </row>
    <row r="122" spans="1:9" x14ac:dyDescent="0.25">
      <c r="A122" s="17">
        <v>203</v>
      </c>
      <c r="B122" s="18">
        <f>VLOOKUP($A122,Crowdfunding_Data!$A:$H,8,FALSE)</f>
        <v>4498</v>
      </c>
      <c r="H122" s="31">
        <v>341</v>
      </c>
      <c r="I122" s="32">
        <f>VLOOKUP($H122,Crowdfunding_Data!$A:$H,8,FALSE)</f>
        <v>1257</v>
      </c>
    </row>
    <row r="123" spans="1:9" x14ac:dyDescent="0.25">
      <c r="A123" s="17">
        <v>205</v>
      </c>
      <c r="B123" s="18">
        <f>VLOOKUP($A123,Crowdfunding_Data!$A:$H,8,FALSE)</f>
        <v>80</v>
      </c>
      <c r="H123" s="31">
        <v>342</v>
      </c>
      <c r="I123" s="32">
        <f>VLOOKUP($H123,Crowdfunding_Data!$A:$H,8,FALSE)</f>
        <v>328</v>
      </c>
    </row>
    <row r="124" spans="1:9" x14ac:dyDescent="0.25">
      <c r="A124" s="17">
        <v>207</v>
      </c>
      <c r="B124" s="18">
        <f>VLOOKUP($A124,Crowdfunding_Data!$A:$H,8,FALSE)</f>
        <v>43</v>
      </c>
      <c r="H124" s="31">
        <v>343</v>
      </c>
      <c r="I124" s="32">
        <f>VLOOKUP($H124,Crowdfunding_Data!$A:$H,8,FALSE)</f>
        <v>147</v>
      </c>
    </row>
    <row r="125" spans="1:9" x14ac:dyDescent="0.25">
      <c r="A125" s="17">
        <v>208</v>
      </c>
      <c r="B125" s="18">
        <f>VLOOKUP($A125,Crowdfunding_Data!$A:$H,8,FALSE)</f>
        <v>2053</v>
      </c>
      <c r="H125" s="31">
        <v>344</v>
      </c>
      <c r="I125" s="32">
        <f>VLOOKUP($H125,Crowdfunding_Data!$A:$H,8,FALSE)</f>
        <v>830</v>
      </c>
    </row>
    <row r="126" spans="1:9" x14ac:dyDescent="0.25">
      <c r="A126" s="17">
        <v>212</v>
      </c>
      <c r="B126" s="18">
        <f>VLOOKUP($A126,Crowdfunding_Data!$A:$H,8,FALSE)</f>
        <v>168</v>
      </c>
      <c r="H126" s="31">
        <v>345</v>
      </c>
      <c r="I126" s="32">
        <f>VLOOKUP($H126,Crowdfunding_Data!$A:$H,8,FALSE)</f>
        <v>331</v>
      </c>
    </row>
    <row r="127" spans="1:9" x14ac:dyDescent="0.25">
      <c r="A127" s="17">
        <v>213</v>
      </c>
      <c r="B127" s="18">
        <f>VLOOKUP($A127,Crowdfunding_Data!$A:$H,8,FALSE)</f>
        <v>4289</v>
      </c>
      <c r="H127" s="31">
        <v>346</v>
      </c>
      <c r="I127" s="32">
        <f>VLOOKUP($H127,Crowdfunding_Data!$A:$H,8,FALSE)</f>
        <v>25</v>
      </c>
    </row>
    <row r="128" spans="1:9" x14ac:dyDescent="0.25">
      <c r="A128" s="17">
        <v>214</v>
      </c>
      <c r="B128" s="18">
        <f>VLOOKUP($A128,Crowdfunding_Data!$A:$H,8,FALSE)</f>
        <v>165</v>
      </c>
      <c r="H128" s="31">
        <v>348</v>
      </c>
      <c r="I128" s="32">
        <f>VLOOKUP($H128,Crowdfunding_Data!$A:$H,8,FALSE)</f>
        <v>3483</v>
      </c>
    </row>
    <row r="129" spans="1:9" x14ac:dyDescent="0.25">
      <c r="A129" s="17">
        <v>216</v>
      </c>
      <c r="B129" s="18">
        <f>VLOOKUP($A129,Crowdfunding_Data!$A:$H,8,FALSE)</f>
        <v>1815</v>
      </c>
      <c r="H129" s="31">
        <v>349</v>
      </c>
      <c r="I129" s="32">
        <f>VLOOKUP($H129,Crowdfunding_Data!$A:$H,8,FALSE)</f>
        <v>923</v>
      </c>
    </row>
    <row r="130" spans="1:9" x14ac:dyDescent="0.25">
      <c r="A130" s="17">
        <v>218</v>
      </c>
      <c r="B130" s="18">
        <f>VLOOKUP($A130,Crowdfunding_Data!$A:$H,8,FALSE)</f>
        <v>397</v>
      </c>
      <c r="H130" s="31">
        <v>350</v>
      </c>
      <c r="I130" s="32">
        <f>VLOOKUP($H130,Crowdfunding_Data!$A:$H,8,FALSE)</f>
        <v>1</v>
      </c>
    </row>
    <row r="131" spans="1:9" x14ac:dyDescent="0.25">
      <c r="A131" s="17">
        <v>219</v>
      </c>
      <c r="B131" s="18">
        <f>VLOOKUP($A131,Crowdfunding_Data!$A:$H,8,FALSE)</f>
        <v>1539</v>
      </c>
      <c r="H131" s="31">
        <v>352</v>
      </c>
      <c r="I131" s="32">
        <f>VLOOKUP($H131,Crowdfunding_Data!$A:$H,8,FALSE)</f>
        <v>33</v>
      </c>
    </row>
    <row r="132" spans="1:9" x14ac:dyDescent="0.25">
      <c r="A132" s="17">
        <v>222</v>
      </c>
      <c r="B132" s="18">
        <f>VLOOKUP($A132,Crowdfunding_Data!$A:$H,8,FALSE)</f>
        <v>138</v>
      </c>
      <c r="H132" s="31">
        <v>356</v>
      </c>
      <c r="I132" s="32">
        <f>VLOOKUP($H132,Crowdfunding_Data!$A:$H,8,FALSE)</f>
        <v>40</v>
      </c>
    </row>
    <row r="133" spans="1:9" x14ac:dyDescent="0.25">
      <c r="A133" s="17">
        <v>224</v>
      </c>
      <c r="B133" s="18">
        <f>VLOOKUP($A133,Crowdfunding_Data!$A:$H,8,FALSE)</f>
        <v>3594</v>
      </c>
      <c r="H133" s="31">
        <v>358</v>
      </c>
      <c r="I133" s="32">
        <f>VLOOKUP($H133,Crowdfunding_Data!$A:$H,8,FALSE)</f>
        <v>23</v>
      </c>
    </row>
    <row r="134" spans="1:9" x14ac:dyDescent="0.25">
      <c r="A134" s="17">
        <v>225</v>
      </c>
      <c r="B134" s="18">
        <f>VLOOKUP($A134,Crowdfunding_Data!$A:$H,8,FALSE)</f>
        <v>5880</v>
      </c>
      <c r="H134" s="31">
        <v>367</v>
      </c>
      <c r="I134" s="32">
        <f>VLOOKUP($H134,Crowdfunding_Data!$A:$H,8,FALSE)</f>
        <v>75</v>
      </c>
    </row>
    <row r="135" spans="1:9" x14ac:dyDescent="0.25">
      <c r="A135" s="17">
        <v>226</v>
      </c>
      <c r="B135" s="18">
        <f>VLOOKUP($A135,Crowdfunding_Data!$A:$H,8,FALSE)</f>
        <v>112</v>
      </c>
      <c r="H135" s="31">
        <v>371</v>
      </c>
      <c r="I135" s="32">
        <f>VLOOKUP($H135,Crowdfunding_Data!$A:$H,8,FALSE)</f>
        <v>2176</v>
      </c>
    </row>
    <row r="136" spans="1:9" x14ac:dyDescent="0.25">
      <c r="A136" s="17">
        <v>227</v>
      </c>
      <c r="B136" s="18">
        <f>VLOOKUP($A136,Crowdfunding_Data!$A:$H,8,FALSE)</f>
        <v>943</v>
      </c>
      <c r="H136" s="31">
        <v>374</v>
      </c>
      <c r="I136" s="32">
        <f>VLOOKUP($H136,Crowdfunding_Data!$A:$H,8,FALSE)</f>
        <v>441</v>
      </c>
    </row>
    <row r="137" spans="1:9" x14ac:dyDescent="0.25">
      <c r="A137" s="17">
        <v>228</v>
      </c>
      <c r="B137" s="18">
        <f>VLOOKUP($A137,Crowdfunding_Data!$A:$H,8,FALSE)</f>
        <v>2468</v>
      </c>
      <c r="H137" s="31">
        <v>375</v>
      </c>
      <c r="I137" s="32">
        <f>VLOOKUP($H137,Crowdfunding_Data!$A:$H,8,FALSE)</f>
        <v>25</v>
      </c>
    </row>
    <row r="138" spans="1:9" x14ac:dyDescent="0.25">
      <c r="A138" s="17">
        <v>229</v>
      </c>
      <c r="B138" s="18">
        <f>VLOOKUP($A138,Crowdfunding_Data!$A:$H,8,FALSE)</f>
        <v>2551</v>
      </c>
      <c r="H138" s="31">
        <v>377</v>
      </c>
      <c r="I138" s="32">
        <f>VLOOKUP($H138,Crowdfunding_Data!$A:$H,8,FALSE)</f>
        <v>127</v>
      </c>
    </row>
    <row r="139" spans="1:9" x14ac:dyDescent="0.25">
      <c r="A139" s="17">
        <v>230</v>
      </c>
      <c r="B139" s="18">
        <f>VLOOKUP($A139,Crowdfunding_Data!$A:$H,8,FALSE)</f>
        <v>101</v>
      </c>
      <c r="H139" s="31">
        <v>378</v>
      </c>
      <c r="I139" s="32">
        <f>VLOOKUP($H139,Crowdfunding_Data!$A:$H,8,FALSE)</f>
        <v>355</v>
      </c>
    </row>
    <row r="140" spans="1:9" x14ac:dyDescent="0.25">
      <c r="A140" s="17">
        <v>232</v>
      </c>
      <c r="B140" s="18">
        <f>VLOOKUP($A140,Crowdfunding_Data!$A:$H,8,FALSE)</f>
        <v>92</v>
      </c>
      <c r="H140" s="31">
        <v>379</v>
      </c>
      <c r="I140" s="32">
        <f>VLOOKUP($H140,Crowdfunding_Data!$A:$H,8,FALSE)</f>
        <v>44</v>
      </c>
    </row>
    <row r="141" spans="1:9" x14ac:dyDescent="0.25">
      <c r="A141" s="17">
        <v>233</v>
      </c>
      <c r="B141" s="18">
        <f>VLOOKUP($A141,Crowdfunding_Data!$A:$H,8,FALSE)</f>
        <v>62</v>
      </c>
      <c r="H141" s="31">
        <v>382</v>
      </c>
      <c r="I141" s="32">
        <f>VLOOKUP($H141,Crowdfunding_Data!$A:$H,8,FALSE)</f>
        <v>67</v>
      </c>
    </row>
    <row r="142" spans="1:9" x14ac:dyDescent="0.25">
      <c r="A142" s="17">
        <v>234</v>
      </c>
      <c r="B142" s="18">
        <f>VLOOKUP($A142,Crowdfunding_Data!$A:$H,8,FALSE)</f>
        <v>149</v>
      </c>
      <c r="H142" s="31">
        <v>386</v>
      </c>
      <c r="I142" s="32">
        <f>VLOOKUP($H142,Crowdfunding_Data!$A:$H,8,FALSE)</f>
        <v>1068</v>
      </c>
    </row>
    <row r="143" spans="1:9" x14ac:dyDescent="0.25">
      <c r="A143" s="17">
        <v>237</v>
      </c>
      <c r="B143" s="18">
        <f>VLOOKUP($A143,Crowdfunding_Data!$A:$H,8,FALSE)</f>
        <v>329</v>
      </c>
      <c r="H143" s="31">
        <v>387</v>
      </c>
      <c r="I143" s="32">
        <f>VLOOKUP($H143,Crowdfunding_Data!$A:$H,8,FALSE)</f>
        <v>424</v>
      </c>
    </row>
    <row r="144" spans="1:9" x14ac:dyDescent="0.25">
      <c r="A144" s="17">
        <v>238</v>
      </c>
      <c r="B144" s="18">
        <f>VLOOKUP($A144,Crowdfunding_Data!$A:$H,8,FALSE)</f>
        <v>97</v>
      </c>
      <c r="H144" s="31">
        <v>391</v>
      </c>
      <c r="I144" s="32">
        <f>VLOOKUP($H144,Crowdfunding_Data!$A:$H,8,FALSE)</f>
        <v>151</v>
      </c>
    </row>
    <row r="145" spans="1:9" x14ac:dyDescent="0.25">
      <c r="A145" s="17">
        <v>240</v>
      </c>
      <c r="B145" s="18">
        <f>VLOOKUP($A145,Crowdfunding_Data!$A:$H,8,FALSE)</f>
        <v>1784</v>
      </c>
      <c r="H145" s="31">
        <v>392</v>
      </c>
      <c r="I145" s="32">
        <f>VLOOKUP($H145,Crowdfunding_Data!$A:$H,8,FALSE)</f>
        <v>1608</v>
      </c>
    </row>
    <row r="146" spans="1:9" x14ac:dyDescent="0.25">
      <c r="A146" s="17">
        <v>241</v>
      </c>
      <c r="B146" s="18">
        <f>VLOOKUP($A146,Crowdfunding_Data!$A:$H,8,FALSE)</f>
        <v>1684</v>
      </c>
      <c r="H146" s="31">
        <v>399</v>
      </c>
      <c r="I146" s="32">
        <f>VLOOKUP($H146,Crowdfunding_Data!$A:$H,8,FALSE)</f>
        <v>941</v>
      </c>
    </row>
    <row r="147" spans="1:9" x14ac:dyDescent="0.25">
      <c r="A147" s="17">
        <v>242</v>
      </c>
      <c r="B147" s="18">
        <f>VLOOKUP($A147,Crowdfunding_Data!$A:$H,8,FALSE)</f>
        <v>250</v>
      </c>
      <c r="H147" s="31">
        <v>400</v>
      </c>
      <c r="I147" s="32">
        <f>VLOOKUP($H147,Crowdfunding_Data!$A:$H,8,FALSE)</f>
        <v>1</v>
      </c>
    </row>
    <row r="148" spans="1:9" x14ac:dyDescent="0.25">
      <c r="A148" s="17">
        <v>243</v>
      </c>
      <c r="B148" s="18">
        <f>VLOOKUP($A148,Crowdfunding_Data!$A:$H,8,FALSE)</f>
        <v>238</v>
      </c>
      <c r="H148" s="31">
        <v>402</v>
      </c>
      <c r="I148" s="32">
        <f>VLOOKUP($H148,Crowdfunding_Data!$A:$H,8,FALSE)</f>
        <v>40</v>
      </c>
    </row>
    <row r="149" spans="1:9" x14ac:dyDescent="0.25">
      <c r="A149" s="17">
        <v>244</v>
      </c>
      <c r="B149" s="18">
        <f>VLOOKUP($A149,Crowdfunding_Data!$A:$H,8,FALSE)</f>
        <v>53</v>
      </c>
      <c r="H149" s="31">
        <v>403</v>
      </c>
      <c r="I149" s="32">
        <f>VLOOKUP($H149,Crowdfunding_Data!$A:$H,8,FALSE)</f>
        <v>3015</v>
      </c>
    </row>
    <row r="150" spans="1:9" x14ac:dyDescent="0.25">
      <c r="A150" s="17">
        <v>245</v>
      </c>
      <c r="B150" s="18">
        <f>VLOOKUP($A150,Crowdfunding_Data!$A:$H,8,FALSE)</f>
        <v>214</v>
      </c>
      <c r="H150" s="31">
        <v>405</v>
      </c>
      <c r="I150" s="32">
        <f>VLOOKUP($H150,Crowdfunding_Data!$A:$H,8,FALSE)</f>
        <v>435</v>
      </c>
    </row>
    <row r="151" spans="1:9" x14ac:dyDescent="0.25">
      <c r="A151" s="17">
        <v>246</v>
      </c>
      <c r="B151" s="18">
        <f>VLOOKUP($A151,Crowdfunding_Data!$A:$H,8,FALSE)</f>
        <v>222</v>
      </c>
      <c r="H151" s="31">
        <v>409</v>
      </c>
      <c r="I151" s="32">
        <f>VLOOKUP($H151,Crowdfunding_Data!$A:$H,8,FALSE)</f>
        <v>714</v>
      </c>
    </row>
    <row r="152" spans="1:9" x14ac:dyDescent="0.25">
      <c r="A152" s="17">
        <v>247</v>
      </c>
      <c r="B152" s="18">
        <f>VLOOKUP($A152,Crowdfunding_Data!$A:$H,8,FALSE)</f>
        <v>1884</v>
      </c>
      <c r="H152" s="31">
        <v>414</v>
      </c>
      <c r="I152" s="32">
        <f>VLOOKUP($H152,Crowdfunding_Data!$A:$H,8,FALSE)</f>
        <v>5497</v>
      </c>
    </row>
    <row r="153" spans="1:9" x14ac:dyDescent="0.25">
      <c r="A153" s="17">
        <v>248</v>
      </c>
      <c r="B153" s="18">
        <f>VLOOKUP($A153,Crowdfunding_Data!$A:$H,8,FALSE)</f>
        <v>218</v>
      </c>
      <c r="H153" s="31">
        <v>415</v>
      </c>
      <c r="I153" s="32">
        <f>VLOOKUP($H153,Crowdfunding_Data!$A:$H,8,FALSE)</f>
        <v>418</v>
      </c>
    </row>
    <row r="154" spans="1:9" x14ac:dyDescent="0.25">
      <c r="A154" s="17">
        <v>249</v>
      </c>
      <c r="B154" s="18">
        <f>VLOOKUP($A154,Crowdfunding_Data!$A:$H,8,FALSE)</f>
        <v>6465</v>
      </c>
      <c r="H154" s="31">
        <v>416</v>
      </c>
      <c r="I154" s="32">
        <f>VLOOKUP($H154,Crowdfunding_Data!$A:$H,8,FALSE)</f>
        <v>1439</v>
      </c>
    </row>
    <row r="155" spans="1:9" x14ac:dyDescent="0.25">
      <c r="A155" s="17">
        <v>252</v>
      </c>
      <c r="B155" s="18">
        <f>VLOOKUP($A155,Crowdfunding_Data!$A:$H,8,FALSE)</f>
        <v>59</v>
      </c>
      <c r="H155" s="31">
        <v>417</v>
      </c>
      <c r="I155" s="32">
        <f>VLOOKUP($H155,Crowdfunding_Data!$A:$H,8,FALSE)</f>
        <v>15</v>
      </c>
    </row>
    <row r="156" spans="1:9" x14ac:dyDescent="0.25">
      <c r="A156" s="17">
        <v>254</v>
      </c>
      <c r="B156" s="18">
        <f>VLOOKUP($A156,Crowdfunding_Data!$A:$H,8,FALSE)</f>
        <v>88</v>
      </c>
      <c r="H156" s="31">
        <v>418</v>
      </c>
      <c r="I156" s="32">
        <f>VLOOKUP($H156,Crowdfunding_Data!$A:$H,8,FALSE)</f>
        <v>1999</v>
      </c>
    </row>
    <row r="157" spans="1:9" x14ac:dyDescent="0.25">
      <c r="A157" s="17">
        <v>255</v>
      </c>
      <c r="B157" s="18">
        <f>VLOOKUP($A157,Crowdfunding_Data!$A:$H,8,FALSE)</f>
        <v>1697</v>
      </c>
      <c r="H157" s="31">
        <v>421</v>
      </c>
      <c r="I157" s="32">
        <f>VLOOKUP($H157,Crowdfunding_Data!$A:$H,8,FALSE)</f>
        <v>118</v>
      </c>
    </row>
    <row r="158" spans="1:9" x14ac:dyDescent="0.25">
      <c r="A158" s="17">
        <v>257</v>
      </c>
      <c r="B158" s="18">
        <f>VLOOKUP($A158,Crowdfunding_Data!$A:$H,8,FALSE)</f>
        <v>92</v>
      </c>
      <c r="H158" s="31">
        <v>423</v>
      </c>
      <c r="I158" s="32">
        <f>VLOOKUP($H158,Crowdfunding_Data!$A:$H,8,FALSE)</f>
        <v>162</v>
      </c>
    </row>
    <row r="159" spans="1:9" x14ac:dyDescent="0.25">
      <c r="A159" s="17">
        <v>258</v>
      </c>
      <c r="B159" s="18">
        <f>VLOOKUP($A159,Crowdfunding_Data!$A:$H,8,FALSE)</f>
        <v>186</v>
      </c>
      <c r="H159" s="31">
        <v>424</v>
      </c>
      <c r="I159" s="32">
        <f>VLOOKUP($H159,Crowdfunding_Data!$A:$H,8,FALSE)</f>
        <v>83</v>
      </c>
    </row>
    <row r="160" spans="1:9" x14ac:dyDescent="0.25">
      <c r="A160" s="17">
        <v>259</v>
      </c>
      <c r="B160" s="18">
        <f>VLOOKUP($A160,Crowdfunding_Data!$A:$H,8,FALSE)</f>
        <v>138</v>
      </c>
      <c r="H160" s="31">
        <v>428</v>
      </c>
      <c r="I160" s="32">
        <f>VLOOKUP($H160,Crowdfunding_Data!$A:$H,8,FALSE)</f>
        <v>747</v>
      </c>
    </row>
    <row r="161" spans="1:9" x14ac:dyDescent="0.25">
      <c r="A161" s="17">
        <v>260</v>
      </c>
      <c r="B161" s="18">
        <f>VLOOKUP($A161,Crowdfunding_Data!$A:$H,8,FALSE)</f>
        <v>261</v>
      </c>
      <c r="H161" s="31">
        <v>430</v>
      </c>
      <c r="I161" s="32">
        <f>VLOOKUP($H161,Crowdfunding_Data!$A:$H,8,FALSE)</f>
        <v>84</v>
      </c>
    </row>
    <row r="162" spans="1:9" x14ac:dyDescent="0.25">
      <c r="A162" s="17">
        <v>262</v>
      </c>
      <c r="B162" s="18">
        <f>VLOOKUP($A162,Crowdfunding_Data!$A:$H,8,FALSE)</f>
        <v>107</v>
      </c>
      <c r="H162" s="31">
        <v>432</v>
      </c>
      <c r="I162" s="32">
        <f>VLOOKUP($H162,Crowdfunding_Data!$A:$H,8,FALSE)</f>
        <v>91</v>
      </c>
    </row>
    <row r="163" spans="1:9" x14ac:dyDescent="0.25">
      <c r="A163" s="17">
        <v>263</v>
      </c>
      <c r="B163" s="18">
        <f>VLOOKUP($A163,Crowdfunding_Data!$A:$H,8,FALSE)</f>
        <v>199</v>
      </c>
      <c r="H163" s="31">
        <v>433</v>
      </c>
      <c r="I163" s="32">
        <f>VLOOKUP($H163,Crowdfunding_Data!$A:$H,8,FALSE)</f>
        <v>792</v>
      </c>
    </row>
    <row r="164" spans="1:9" x14ac:dyDescent="0.25">
      <c r="A164" s="17">
        <v>264</v>
      </c>
      <c r="B164" s="18">
        <f>VLOOKUP($A164,Crowdfunding_Data!$A:$H,8,FALSE)</f>
        <v>5512</v>
      </c>
      <c r="H164" s="31">
        <v>441</v>
      </c>
      <c r="I164" s="32">
        <f>VLOOKUP($H164,Crowdfunding_Data!$A:$H,8,FALSE)</f>
        <v>32</v>
      </c>
    </row>
    <row r="165" spans="1:9" x14ac:dyDescent="0.25">
      <c r="A165" s="17">
        <v>265</v>
      </c>
      <c r="B165" s="18">
        <f>VLOOKUP($A165,Crowdfunding_Data!$A:$H,8,FALSE)</f>
        <v>86</v>
      </c>
      <c r="H165" s="31">
        <v>446</v>
      </c>
      <c r="I165" s="32">
        <f>VLOOKUP($H165,Crowdfunding_Data!$A:$H,8,FALSE)</f>
        <v>186</v>
      </c>
    </row>
    <row r="166" spans="1:9" x14ac:dyDescent="0.25">
      <c r="A166" s="17">
        <v>267</v>
      </c>
      <c r="B166" s="18">
        <f>VLOOKUP($A166,Crowdfunding_Data!$A:$H,8,FALSE)</f>
        <v>2768</v>
      </c>
      <c r="H166" s="31">
        <v>448</v>
      </c>
      <c r="I166" s="32">
        <f>VLOOKUP($H166,Crowdfunding_Data!$A:$H,8,FALSE)</f>
        <v>605</v>
      </c>
    </row>
    <row r="167" spans="1:9" x14ac:dyDescent="0.25">
      <c r="A167" s="17">
        <v>268</v>
      </c>
      <c r="B167" s="18">
        <f>VLOOKUP($A167,Crowdfunding_Data!$A:$H,8,FALSE)</f>
        <v>48</v>
      </c>
      <c r="H167" s="31">
        <v>450</v>
      </c>
      <c r="I167" s="32">
        <f>VLOOKUP($H167,Crowdfunding_Data!$A:$H,8,FALSE)</f>
        <v>1</v>
      </c>
    </row>
    <row r="168" spans="1:9" x14ac:dyDescent="0.25">
      <c r="A168" s="17">
        <v>269</v>
      </c>
      <c r="B168" s="18">
        <f>VLOOKUP($A168,Crowdfunding_Data!$A:$H,8,FALSE)</f>
        <v>87</v>
      </c>
      <c r="H168" s="31">
        <v>452</v>
      </c>
      <c r="I168" s="32">
        <f>VLOOKUP($H168,Crowdfunding_Data!$A:$H,8,FALSE)</f>
        <v>31</v>
      </c>
    </row>
    <row r="169" spans="1:9" x14ac:dyDescent="0.25">
      <c r="A169" s="17">
        <v>272</v>
      </c>
      <c r="B169" s="18">
        <f>VLOOKUP($A169,Crowdfunding_Data!$A:$H,8,FALSE)</f>
        <v>1894</v>
      </c>
      <c r="H169" s="31">
        <v>453</v>
      </c>
      <c r="I169" s="32">
        <f>VLOOKUP($H169,Crowdfunding_Data!$A:$H,8,FALSE)</f>
        <v>1181</v>
      </c>
    </row>
    <row r="170" spans="1:9" x14ac:dyDescent="0.25">
      <c r="A170" s="17">
        <v>273</v>
      </c>
      <c r="B170" s="18">
        <f>VLOOKUP($A170,Crowdfunding_Data!$A:$H,8,FALSE)</f>
        <v>282</v>
      </c>
      <c r="H170" s="31">
        <v>454</v>
      </c>
      <c r="I170" s="32">
        <f>VLOOKUP($H170,Crowdfunding_Data!$A:$H,8,FALSE)</f>
        <v>39</v>
      </c>
    </row>
    <row r="171" spans="1:9" x14ac:dyDescent="0.25">
      <c r="A171" s="17">
        <v>275</v>
      </c>
      <c r="B171" s="18">
        <f>VLOOKUP($A171,Crowdfunding_Data!$A:$H,8,FALSE)</f>
        <v>116</v>
      </c>
      <c r="H171" s="31">
        <v>457</v>
      </c>
      <c r="I171" s="32">
        <f>VLOOKUP($H171,Crowdfunding_Data!$A:$H,8,FALSE)</f>
        <v>46</v>
      </c>
    </row>
    <row r="172" spans="1:9" x14ac:dyDescent="0.25">
      <c r="A172" s="17">
        <v>277</v>
      </c>
      <c r="B172" s="18">
        <f>VLOOKUP($A172,Crowdfunding_Data!$A:$H,8,FALSE)</f>
        <v>83</v>
      </c>
      <c r="H172" s="31">
        <v>459</v>
      </c>
      <c r="I172" s="32">
        <f>VLOOKUP($H172,Crowdfunding_Data!$A:$H,8,FALSE)</f>
        <v>105</v>
      </c>
    </row>
    <row r="173" spans="1:9" x14ac:dyDescent="0.25">
      <c r="A173" s="17">
        <v>278</v>
      </c>
      <c r="B173" s="18">
        <f>VLOOKUP($A173,Crowdfunding_Data!$A:$H,8,FALSE)</f>
        <v>91</v>
      </c>
      <c r="H173" s="31">
        <v>462</v>
      </c>
      <c r="I173" s="32">
        <f>VLOOKUP($H173,Crowdfunding_Data!$A:$H,8,FALSE)</f>
        <v>535</v>
      </c>
    </row>
    <row r="174" spans="1:9" x14ac:dyDescent="0.25">
      <c r="A174" s="17">
        <v>279</v>
      </c>
      <c r="B174" s="18">
        <f>VLOOKUP($A174,Crowdfunding_Data!$A:$H,8,FALSE)</f>
        <v>546</v>
      </c>
      <c r="H174" s="31">
        <v>468</v>
      </c>
      <c r="I174" s="32">
        <f>VLOOKUP($H174,Crowdfunding_Data!$A:$H,8,FALSE)</f>
        <v>16</v>
      </c>
    </row>
    <row r="175" spans="1:9" x14ac:dyDescent="0.25">
      <c r="A175" s="17">
        <v>280</v>
      </c>
      <c r="B175" s="18">
        <f>VLOOKUP($A175,Crowdfunding_Data!$A:$H,8,FALSE)</f>
        <v>393</v>
      </c>
      <c r="H175" s="31">
        <v>472</v>
      </c>
      <c r="I175" s="32">
        <f>VLOOKUP($H175,Crowdfunding_Data!$A:$H,8,FALSE)</f>
        <v>575</v>
      </c>
    </row>
    <row r="176" spans="1:9" x14ac:dyDescent="0.25">
      <c r="A176" s="17">
        <v>282</v>
      </c>
      <c r="B176" s="18">
        <f>VLOOKUP($A176,Crowdfunding_Data!$A:$H,8,FALSE)</f>
        <v>133</v>
      </c>
      <c r="H176" s="31">
        <v>476</v>
      </c>
      <c r="I176" s="32">
        <f>VLOOKUP($H176,Crowdfunding_Data!$A:$H,8,FALSE)</f>
        <v>1120</v>
      </c>
    </row>
    <row r="177" spans="1:9" x14ac:dyDescent="0.25">
      <c r="A177" s="17">
        <v>285</v>
      </c>
      <c r="B177" s="18">
        <f>VLOOKUP($A177,Crowdfunding_Data!$A:$H,8,FALSE)</f>
        <v>254</v>
      </c>
      <c r="H177" s="31">
        <v>477</v>
      </c>
      <c r="I177" s="32">
        <f>VLOOKUP($H177,Crowdfunding_Data!$A:$H,8,FALSE)</f>
        <v>113</v>
      </c>
    </row>
    <row r="178" spans="1:9" x14ac:dyDescent="0.25">
      <c r="A178" s="17">
        <v>287</v>
      </c>
      <c r="B178" s="18">
        <f>VLOOKUP($A178,Crowdfunding_Data!$A:$H,8,FALSE)</f>
        <v>176</v>
      </c>
      <c r="H178" s="31">
        <v>481</v>
      </c>
      <c r="I178" s="32">
        <f>VLOOKUP($H178,Crowdfunding_Data!$A:$H,8,FALSE)</f>
        <v>1538</v>
      </c>
    </row>
    <row r="179" spans="1:9" x14ac:dyDescent="0.25">
      <c r="A179" s="17">
        <v>289</v>
      </c>
      <c r="B179" s="18">
        <f>VLOOKUP($A179,Crowdfunding_Data!$A:$H,8,FALSE)</f>
        <v>337</v>
      </c>
      <c r="H179" s="31">
        <v>482</v>
      </c>
      <c r="I179" s="32">
        <f>VLOOKUP($H179,Crowdfunding_Data!$A:$H,8,FALSE)</f>
        <v>9</v>
      </c>
    </row>
    <row r="180" spans="1:9" x14ac:dyDescent="0.25">
      <c r="A180" s="17">
        <v>291</v>
      </c>
      <c r="B180" s="18">
        <f>VLOOKUP($A180,Crowdfunding_Data!$A:$H,8,FALSE)</f>
        <v>107</v>
      </c>
      <c r="H180" s="31">
        <v>483</v>
      </c>
      <c r="I180" s="32">
        <f>VLOOKUP($H180,Crowdfunding_Data!$A:$H,8,FALSE)</f>
        <v>554</v>
      </c>
    </row>
    <row r="181" spans="1:9" x14ac:dyDescent="0.25">
      <c r="A181" s="17">
        <v>294</v>
      </c>
      <c r="B181" s="18">
        <f>VLOOKUP($A181,Crowdfunding_Data!$A:$H,8,FALSE)</f>
        <v>183</v>
      </c>
      <c r="H181" s="31">
        <v>485</v>
      </c>
      <c r="I181" s="32">
        <f>VLOOKUP($H181,Crowdfunding_Data!$A:$H,8,FALSE)</f>
        <v>648</v>
      </c>
    </row>
    <row r="182" spans="1:9" x14ac:dyDescent="0.25">
      <c r="A182" s="17">
        <v>298</v>
      </c>
      <c r="B182" s="18">
        <f>VLOOKUP($A182,Crowdfunding_Data!$A:$H,8,FALSE)</f>
        <v>72</v>
      </c>
      <c r="H182" s="31">
        <v>486</v>
      </c>
      <c r="I182" s="32">
        <f>VLOOKUP($H182,Crowdfunding_Data!$A:$H,8,FALSE)</f>
        <v>21</v>
      </c>
    </row>
    <row r="183" spans="1:9" x14ac:dyDescent="0.25">
      <c r="A183" s="17">
        <v>301</v>
      </c>
      <c r="B183" s="18">
        <f>VLOOKUP($A183,Crowdfunding_Data!$A:$H,8,FALSE)</f>
        <v>295</v>
      </c>
      <c r="H183" s="31">
        <v>496</v>
      </c>
      <c r="I183" s="32">
        <f>VLOOKUP($H183,Crowdfunding_Data!$A:$H,8,FALSE)</f>
        <v>54</v>
      </c>
    </row>
    <row r="184" spans="1:9" x14ac:dyDescent="0.25">
      <c r="A184" s="17">
        <v>304</v>
      </c>
      <c r="B184" s="18">
        <f>VLOOKUP($A184,Crowdfunding_Data!$A:$H,8,FALSE)</f>
        <v>142</v>
      </c>
      <c r="H184" s="31">
        <v>497</v>
      </c>
      <c r="I184" s="32">
        <f>VLOOKUP($H184,Crowdfunding_Data!$A:$H,8,FALSE)</f>
        <v>120</v>
      </c>
    </row>
    <row r="185" spans="1:9" x14ac:dyDescent="0.25">
      <c r="A185" s="17">
        <v>305</v>
      </c>
      <c r="B185" s="18">
        <f>VLOOKUP($A185,Crowdfunding_Data!$A:$H,8,FALSE)</f>
        <v>85</v>
      </c>
      <c r="H185" s="31">
        <v>498</v>
      </c>
      <c r="I185" s="32">
        <f>VLOOKUP($H185,Crowdfunding_Data!$A:$H,8,FALSE)</f>
        <v>579</v>
      </c>
    </row>
    <row r="186" spans="1:9" x14ac:dyDescent="0.25">
      <c r="A186" s="17">
        <v>307</v>
      </c>
      <c r="B186" s="18">
        <f>VLOOKUP($A186,Crowdfunding_Data!$A:$H,8,FALSE)</f>
        <v>659</v>
      </c>
      <c r="H186" s="31">
        <v>499</v>
      </c>
      <c r="I186" s="32">
        <f>VLOOKUP($H186,Crowdfunding_Data!$A:$H,8,FALSE)</f>
        <v>2072</v>
      </c>
    </row>
    <row r="187" spans="1:9" x14ac:dyDescent="0.25">
      <c r="A187" s="17">
        <v>311</v>
      </c>
      <c r="B187" s="18">
        <f>VLOOKUP($A187,Crowdfunding_Data!$A:$H,8,FALSE)</f>
        <v>121</v>
      </c>
      <c r="H187" s="31">
        <v>500</v>
      </c>
      <c r="I187" s="32">
        <f>VLOOKUP($H187,Crowdfunding_Data!$A:$H,8,FALSE)</f>
        <v>0</v>
      </c>
    </row>
    <row r="188" spans="1:9" x14ac:dyDescent="0.25">
      <c r="A188" s="17">
        <v>312</v>
      </c>
      <c r="B188" s="18">
        <f>VLOOKUP($A188,Crowdfunding_Data!$A:$H,8,FALSE)</f>
        <v>3742</v>
      </c>
      <c r="H188" s="31">
        <v>501</v>
      </c>
      <c r="I188" s="32">
        <f>VLOOKUP($H188,Crowdfunding_Data!$A:$H,8,FALSE)</f>
        <v>1796</v>
      </c>
    </row>
    <row r="189" spans="1:9" x14ac:dyDescent="0.25">
      <c r="A189" s="17">
        <v>313</v>
      </c>
      <c r="B189" s="18">
        <f>VLOOKUP($A189,Crowdfunding_Data!$A:$H,8,FALSE)</f>
        <v>223</v>
      </c>
      <c r="H189" s="31">
        <v>504</v>
      </c>
      <c r="I189" s="32">
        <f>VLOOKUP($H189,Crowdfunding_Data!$A:$H,8,FALSE)</f>
        <v>62</v>
      </c>
    </row>
    <row r="190" spans="1:9" x14ac:dyDescent="0.25">
      <c r="A190" s="17">
        <v>314</v>
      </c>
      <c r="B190" s="18">
        <f>VLOOKUP($A190,Crowdfunding_Data!$A:$H,8,FALSE)</f>
        <v>133</v>
      </c>
      <c r="H190" s="31">
        <v>505</v>
      </c>
      <c r="I190" s="32">
        <f>VLOOKUP($H190,Crowdfunding_Data!$A:$H,8,FALSE)</f>
        <v>347</v>
      </c>
    </row>
    <row r="191" spans="1:9" x14ac:dyDescent="0.25">
      <c r="A191" s="17">
        <v>322</v>
      </c>
      <c r="B191" s="18">
        <f>VLOOKUP($A191,Crowdfunding_Data!$A:$H,8,FALSE)</f>
        <v>5168</v>
      </c>
      <c r="H191" s="31">
        <v>507</v>
      </c>
      <c r="I191" s="32">
        <f>VLOOKUP($H191,Crowdfunding_Data!$A:$H,8,FALSE)</f>
        <v>19</v>
      </c>
    </row>
    <row r="192" spans="1:9" x14ac:dyDescent="0.25">
      <c r="A192" s="17">
        <v>324</v>
      </c>
      <c r="B192" s="18">
        <f>VLOOKUP($A192,Crowdfunding_Data!$A:$H,8,FALSE)</f>
        <v>307</v>
      </c>
      <c r="H192" s="31">
        <v>509</v>
      </c>
      <c r="I192" s="32">
        <f>VLOOKUP($H192,Crowdfunding_Data!$A:$H,8,FALSE)</f>
        <v>1258</v>
      </c>
    </row>
    <row r="193" spans="1:9" x14ac:dyDescent="0.25">
      <c r="A193" s="17">
        <v>328</v>
      </c>
      <c r="B193" s="18">
        <f>VLOOKUP($A193,Crowdfunding_Data!$A:$H,8,FALSE)</f>
        <v>2441</v>
      </c>
      <c r="H193" s="31">
        <v>511</v>
      </c>
      <c r="I193" s="32">
        <f>VLOOKUP($H193,Crowdfunding_Data!$A:$H,8,FALSE)</f>
        <v>362</v>
      </c>
    </row>
    <row r="194" spans="1:9" x14ac:dyDescent="0.25">
      <c r="A194" s="17">
        <v>330</v>
      </c>
      <c r="B194" s="18">
        <f>VLOOKUP($A194,Crowdfunding_Data!$A:$H,8,FALSE)</f>
        <v>1385</v>
      </c>
      <c r="H194" s="31">
        <v>515</v>
      </c>
      <c r="I194" s="32">
        <f>VLOOKUP($H194,Crowdfunding_Data!$A:$H,8,FALSE)</f>
        <v>133</v>
      </c>
    </row>
    <row r="195" spans="1:9" x14ac:dyDescent="0.25">
      <c r="A195" s="17">
        <v>331</v>
      </c>
      <c r="B195" s="18">
        <f>VLOOKUP($A195,Crowdfunding_Data!$A:$H,8,FALSE)</f>
        <v>190</v>
      </c>
      <c r="H195" s="31">
        <v>516</v>
      </c>
      <c r="I195" s="32">
        <f>VLOOKUP($H195,Crowdfunding_Data!$A:$H,8,FALSE)</f>
        <v>846</v>
      </c>
    </row>
    <row r="196" spans="1:9" x14ac:dyDescent="0.25">
      <c r="A196" s="17">
        <v>332</v>
      </c>
      <c r="B196" s="18">
        <f>VLOOKUP($A196,Crowdfunding_Data!$A:$H,8,FALSE)</f>
        <v>470</v>
      </c>
      <c r="H196" s="31">
        <v>518</v>
      </c>
      <c r="I196" s="32">
        <f>VLOOKUP($H196,Crowdfunding_Data!$A:$H,8,FALSE)</f>
        <v>10</v>
      </c>
    </row>
    <row r="197" spans="1:9" x14ac:dyDescent="0.25">
      <c r="A197" s="17">
        <v>333</v>
      </c>
      <c r="B197" s="18">
        <f>VLOOKUP($A197,Crowdfunding_Data!$A:$H,8,FALSE)</f>
        <v>253</v>
      </c>
      <c r="H197" s="31">
        <v>522</v>
      </c>
      <c r="I197" s="32">
        <f>VLOOKUP($H197,Crowdfunding_Data!$A:$H,8,FALSE)</f>
        <v>191</v>
      </c>
    </row>
    <row r="198" spans="1:9" x14ac:dyDescent="0.25">
      <c r="A198" s="17">
        <v>334</v>
      </c>
      <c r="B198" s="18">
        <f>VLOOKUP($A198,Crowdfunding_Data!$A:$H,8,FALSE)</f>
        <v>1113</v>
      </c>
      <c r="H198" s="31">
        <v>524</v>
      </c>
      <c r="I198" s="32">
        <f>VLOOKUP($H198,Crowdfunding_Data!$A:$H,8,FALSE)</f>
        <v>1979</v>
      </c>
    </row>
    <row r="199" spans="1:9" x14ac:dyDescent="0.25">
      <c r="A199" s="17">
        <v>335</v>
      </c>
      <c r="B199" s="18">
        <f>VLOOKUP($A199,Crowdfunding_Data!$A:$H,8,FALSE)</f>
        <v>2283</v>
      </c>
      <c r="H199" s="31">
        <v>525</v>
      </c>
      <c r="I199" s="32">
        <f>VLOOKUP($H199,Crowdfunding_Data!$A:$H,8,FALSE)</f>
        <v>63</v>
      </c>
    </row>
    <row r="200" spans="1:9" x14ac:dyDescent="0.25">
      <c r="A200" s="17">
        <v>337</v>
      </c>
      <c r="B200" s="18">
        <f>VLOOKUP($A200,Crowdfunding_Data!$A:$H,8,FALSE)</f>
        <v>1095</v>
      </c>
      <c r="H200" s="31">
        <v>527</v>
      </c>
      <c r="I200" s="32">
        <f>VLOOKUP($H200,Crowdfunding_Data!$A:$H,8,FALSE)</f>
        <v>6080</v>
      </c>
    </row>
    <row r="201" spans="1:9" x14ac:dyDescent="0.25">
      <c r="A201" s="17">
        <v>338</v>
      </c>
      <c r="B201" s="18">
        <f>VLOOKUP($A201,Crowdfunding_Data!$A:$H,8,FALSE)</f>
        <v>1690</v>
      </c>
      <c r="H201" s="31">
        <v>528</v>
      </c>
      <c r="I201" s="32">
        <f>VLOOKUP($H201,Crowdfunding_Data!$A:$H,8,FALSE)</f>
        <v>80</v>
      </c>
    </row>
    <row r="202" spans="1:9" x14ac:dyDescent="0.25">
      <c r="A202" s="17">
        <v>347</v>
      </c>
      <c r="B202" s="18">
        <f>VLOOKUP($A202,Crowdfunding_Data!$A:$H,8,FALSE)</f>
        <v>191</v>
      </c>
      <c r="H202" s="31">
        <v>529</v>
      </c>
      <c r="I202" s="32">
        <f>VLOOKUP($H202,Crowdfunding_Data!$A:$H,8,FALSE)</f>
        <v>9</v>
      </c>
    </row>
    <row r="203" spans="1:9" x14ac:dyDescent="0.25">
      <c r="A203" s="17">
        <v>351</v>
      </c>
      <c r="B203" s="18">
        <f>VLOOKUP($A203,Crowdfunding_Data!$A:$H,8,FALSE)</f>
        <v>2013</v>
      </c>
      <c r="H203" s="31">
        <v>530</v>
      </c>
      <c r="I203" s="32">
        <f>VLOOKUP($H203,Crowdfunding_Data!$A:$H,8,FALSE)</f>
        <v>1784</v>
      </c>
    </row>
    <row r="204" spans="1:9" x14ac:dyDescent="0.25">
      <c r="A204" s="17">
        <v>353</v>
      </c>
      <c r="B204" s="18">
        <f>VLOOKUP($A204,Crowdfunding_Data!$A:$H,8,FALSE)</f>
        <v>1703</v>
      </c>
      <c r="H204" s="31">
        <v>534</v>
      </c>
      <c r="I204" s="32">
        <f>VLOOKUP($H204,Crowdfunding_Data!$A:$H,8,FALSE)</f>
        <v>243</v>
      </c>
    </row>
    <row r="205" spans="1:9" x14ac:dyDescent="0.25">
      <c r="A205" s="17">
        <v>354</v>
      </c>
      <c r="B205" s="18">
        <f>VLOOKUP($A205,Crowdfunding_Data!$A:$H,8,FALSE)</f>
        <v>80</v>
      </c>
      <c r="H205" s="31">
        <v>538</v>
      </c>
      <c r="I205" s="32">
        <f>VLOOKUP($H205,Crowdfunding_Data!$A:$H,8,FALSE)</f>
        <v>1296</v>
      </c>
    </row>
    <row r="206" spans="1:9" x14ac:dyDescent="0.25">
      <c r="A206" s="17">
        <v>357</v>
      </c>
      <c r="B206" s="18">
        <f>VLOOKUP($A206,Crowdfunding_Data!$A:$H,8,FALSE)</f>
        <v>41</v>
      </c>
      <c r="H206" s="31">
        <v>539</v>
      </c>
      <c r="I206" s="32">
        <f>VLOOKUP($H206,Crowdfunding_Data!$A:$H,8,FALSE)</f>
        <v>77</v>
      </c>
    </row>
    <row r="207" spans="1:9" x14ac:dyDescent="0.25">
      <c r="A207" s="17">
        <v>359</v>
      </c>
      <c r="B207" s="18">
        <f>VLOOKUP($A207,Crowdfunding_Data!$A:$H,8,FALSE)</f>
        <v>187</v>
      </c>
      <c r="H207" s="31">
        <v>541</v>
      </c>
      <c r="I207" s="32">
        <f>VLOOKUP($H207,Crowdfunding_Data!$A:$H,8,FALSE)</f>
        <v>395</v>
      </c>
    </row>
    <row r="208" spans="1:9" x14ac:dyDescent="0.25">
      <c r="A208" s="17">
        <v>360</v>
      </c>
      <c r="B208" s="18">
        <f>VLOOKUP($A208,Crowdfunding_Data!$A:$H,8,FALSE)</f>
        <v>2875</v>
      </c>
      <c r="H208" s="31">
        <v>542</v>
      </c>
      <c r="I208" s="32">
        <f>VLOOKUP($H208,Crowdfunding_Data!$A:$H,8,FALSE)</f>
        <v>49</v>
      </c>
    </row>
    <row r="209" spans="1:9" x14ac:dyDescent="0.25">
      <c r="A209" s="17">
        <v>361</v>
      </c>
      <c r="B209" s="18">
        <f>VLOOKUP($A209,Crowdfunding_Data!$A:$H,8,FALSE)</f>
        <v>88</v>
      </c>
      <c r="H209" s="31">
        <v>543</v>
      </c>
      <c r="I209" s="32">
        <f>VLOOKUP($H209,Crowdfunding_Data!$A:$H,8,FALSE)</f>
        <v>180</v>
      </c>
    </row>
    <row r="210" spans="1:9" x14ac:dyDescent="0.25">
      <c r="A210" s="17">
        <v>362</v>
      </c>
      <c r="B210" s="18">
        <f>VLOOKUP($A210,Crowdfunding_Data!$A:$H,8,FALSE)</f>
        <v>191</v>
      </c>
      <c r="H210" s="31">
        <v>545</v>
      </c>
      <c r="I210" s="32">
        <f>VLOOKUP($H210,Crowdfunding_Data!$A:$H,8,FALSE)</f>
        <v>2690</v>
      </c>
    </row>
    <row r="211" spans="1:9" x14ac:dyDescent="0.25">
      <c r="A211" s="17">
        <v>363</v>
      </c>
      <c r="B211" s="18">
        <f>VLOOKUP($A211,Crowdfunding_Data!$A:$H,8,FALSE)</f>
        <v>139</v>
      </c>
      <c r="H211" s="31">
        <v>551</v>
      </c>
      <c r="I211" s="32">
        <f>VLOOKUP($H211,Crowdfunding_Data!$A:$H,8,FALSE)</f>
        <v>2779</v>
      </c>
    </row>
    <row r="212" spans="1:9" x14ac:dyDescent="0.25">
      <c r="A212" s="17">
        <v>364</v>
      </c>
      <c r="B212" s="18">
        <f>VLOOKUP($A212,Crowdfunding_Data!$A:$H,8,FALSE)</f>
        <v>186</v>
      </c>
      <c r="H212" s="31">
        <v>552</v>
      </c>
      <c r="I212" s="32">
        <f>VLOOKUP($H212,Crowdfunding_Data!$A:$H,8,FALSE)</f>
        <v>92</v>
      </c>
    </row>
    <row r="213" spans="1:9" x14ac:dyDescent="0.25">
      <c r="A213" s="17">
        <v>365</v>
      </c>
      <c r="B213" s="18">
        <f>VLOOKUP($A213,Crowdfunding_Data!$A:$H,8,FALSE)</f>
        <v>112</v>
      </c>
      <c r="H213" s="31">
        <v>553</v>
      </c>
      <c r="I213" s="32">
        <f>VLOOKUP($H213,Crowdfunding_Data!$A:$H,8,FALSE)</f>
        <v>1028</v>
      </c>
    </row>
    <row r="214" spans="1:9" x14ac:dyDescent="0.25">
      <c r="A214" s="17">
        <v>366</v>
      </c>
      <c r="B214" s="18">
        <f>VLOOKUP($A214,Crowdfunding_Data!$A:$H,8,FALSE)</f>
        <v>101</v>
      </c>
      <c r="H214" s="31">
        <v>562</v>
      </c>
      <c r="I214" s="32">
        <f>VLOOKUP($H214,Crowdfunding_Data!$A:$H,8,FALSE)</f>
        <v>26</v>
      </c>
    </row>
    <row r="215" spans="1:9" x14ac:dyDescent="0.25">
      <c r="A215" s="17">
        <v>368</v>
      </c>
      <c r="B215" s="18">
        <f>VLOOKUP($A215,Crowdfunding_Data!$A:$H,8,FALSE)</f>
        <v>206</v>
      </c>
      <c r="H215" s="31">
        <v>564</v>
      </c>
      <c r="I215" s="32">
        <f>VLOOKUP($H215,Crowdfunding_Data!$A:$H,8,FALSE)</f>
        <v>1790</v>
      </c>
    </row>
    <row r="216" spans="1:9" x14ac:dyDescent="0.25">
      <c r="A216" s="17">
        <v>369</v>
      </c>
      <c r="B216" s="18">
        <f>VLOOKUP($A216,Crowdfunding_Data!$A:$H,8,FALSE)</f>
        <v>154</v>
      </c>
      <c r="H216" s="31">
        <v>566</v>
      </c>
      <c r="I216" s="32">
        <f>VLOOKUP($H216,Crowdfunding_Data!$A:$H,8,FALSE)</f>
        <v>37</v>
      </c>
    </row>
    <row r="217" spans="1:9" x14ac:dyDescent="0.25">
      <c r="A217" s="17">
        <v>370</v>
      </c>
      <c r="B217" s="18">
        <f>VLOOKUP($A217,Crowdfunding_Data!$A:$H,8,FALSE)</f>
        <v>5966</v>
      </c>
      <c r="H217" s="31">
        <v>571</v>
      </c>
      <c r="I217" s="32">
        <f>VLOOKUP($H217,Crowdfunding_Data!$A:$H,8,FALSE)</f>
        <v>35</v>
      </c>
    </row>
    <row r="218" spans="1:9" x14ac:dyDescent="0.25">
      <c r="A218" s="17">
        <v>372</v>
      </c>
      <c r="B218" s="18">
        <f>VLOOKUP($A218,Crowdfunding_Data!$A:$H,8,FALSE)</f>
        <v>169</v>
      </c>
      <c r="H218" s="31">
        <v>575</v>
      </c>
      <c r="I218" s="32">
        <f>VLOOKUP($H218,Crowdfunding_Data!$A:$H,8,FALSE)</f>
        <v>558</v>
      </c>
    </row>
    <row r="219" spans="1:9" x14ac:dyDescent="0.25">
      <c r="A219" s="17">
        <v>373</v>
      </c>
      <c r="B219" s="18">
        <f>VLOOKUP($A219,Crowdfunding_Data!$A:$H,8,FALSE)</f>
        <v>2106</v>
      </c>
      <c r="H219" s="31">
        <v>576</v>
      </c>
      <c r="I219" s="32">
        <f>VLOOKUP($H219,Crowdfunding_Data!$A:$H,8,FALSE)</f>
        <v>64</v>
      </c>
    </row>
    <row r="220" spans="1:9" x14ac:dyDescent="0.25">
      <c r="A220" s="17">
        <v>376</v>
      </c>
      <c r="B220" s="18">
        <f>VLOOKUP($A220,Crowdfunding_Data!$A:$H,8,FALSE)</f>
        <v>131</v>
      </c>
      <c r="H220" s="31">
        <v>578</v>
      </c>
      <c r="I220" s="32">
        <f>VLOOKUP($H220,Crowdfunding_Data!$A:$H,8,FALSE)</f>
        <v>245</v>
      </c>
    </row>
    <row r="221" spans="1:9" x14ac:dyDescent="0.25">
      <c r="A221" s="17">
        <v>380</v>
      </c>
      <c r="B221" s="18">
        <f>VLOOKUP($A221,Crowdfunding_Data!$A:$H,8,FALSE)</f>
        <v>84</v>
      </c>
      <c r="H221" s="31">
        <v>581</v>
      </c>
      <c r="I221" s="32">
        <f>VLOOKUP($H221,Crowdfunding_Data!$A:$H,8,FALSE)</f>
        <v>71</v>
      </c>
    </row>
    <row r="222" spans="1:9" x14ac:dyDescent="0.25">
      <c r="A222" s="17">
        <v>381</v>
      </c>
      <c r="B222" s="18">
        <f>VLOOKUP($A222,Crowdfunding_Data!$A:$H,8,FALSE)</f>
        <v>155</v>
      </c>
      <c r="H222" s="31">
        <v>582</v>
      </c>
      <c r="I222" s="32">
        <f>VLOOKUP($H222,Crowdfunding_Data!$A:$H,8,FALSE)</f>
        <v>42</v>
      </c>
    </row>
    <row r="223" spans="1:9" x14ac:dyDescent="0.25">
      <c r="A223" s="17">
        <v>383</v>
      </c>
      <c r="B223" s="18">
        <f>VLOOKUP($A223,Crowdfunding_Data!$A:$H,8,FALSE)</f>
        <v>189</v>
      </c>
      <c r="H223" s="31">
        <v>587</v>
      </c>
      <c r="I223" s="32">
        <f>VLOOKUP($H223,Crowdfunding_Data!$A:$H,8,FALSE)</f>
        <v>156</v>
      </c>
    </row>
    <row r="224" spans="1:9" x14ac:dyDescent="0.25">
      <c r="A224" s="17">
        <v>384</v>
      </c>
      <c r="B224" s="18">
        <f>VLOOKUP($A224,Crowdfunding_Data!$A:$H,8,FALSE)</f>
        <v>4799</v>
      </c>
      <c r="H224" s="31">
        <v>588</v>
      </c>
      <c r="I224" s="32">
        <f>VLOOKUP($H224,Crowdfunding_Data!$A:$H,8,FALSE)</f>
        <v>1368</v>
      </c>
    </row>
    <row r="225" spans="1:9" x14ac:dyDescent="0.25">
      <c r="A225" s="17">
        <v>385</v>
      </c>
      <c r="B225" s="18">
        <f>VLOOKUP($A225,Crowdfunding_Data!$A:$H,8,FALSE)</f>
        <v>1137</v>
      </c>
      <c r="H225" s="31">
        <v>589</v>
      </c>
      <c r="I225" s="32">
        <f>VLOOKUP($H225,Crowdfunding_Data!$A:$H,8,FALSE)</f>
        <v>102</v>
      </c>
    </row>
    <row r="226" spans="1:9" x14ac:dyDescent="0.25">
      <c r="A226" s="17">
        <v>389</v>
      </c>
      <c r="B226" s="18">
        <f>VLOOKUP($A226,Crowdfunding_Data!$A:$H,8,FALSE)</f>
        <v>1152</v>
      </c>
      <c r="H226" s="31">
        <v>590</v>
      </c>
      <c r="I226" s="32">
        <f>VLOOKUP($H226,Crowdfunding_Data!$A:$H,8,FALSE)</f>
        <v>86</v>
      </c>
    </row>
    <row r="227" spans="1:9" x14ac:dyDescent="0.25">
      <c r="A227" s="17">
        <v>390</v>
      </c>
      <c r="B227" s="18">
        <f>VLOOKUP($A227,Crowdfunding_Data!$A:$H,8,FALSE)</f>
        <v>50</v>
      </c>
      <c r="H227" s="31">
        <v>592</v>
      </c>
      <c r="I227" s="32">
        <f>VLOOKUP($H227,Crowdfunding_Data!$A:$H,8,FALSE)</f>
        <v>253</v>
      </c>
    </row>
    <row r="228" spans="1:9" x14ac:dyDescent="0.25">
      <c r="A228" s="17">
        <v>393</v>
      </c>
      <c r="B228" s="18">
        <f>VLOOKUP($A228,Crowdfunding_Data!$A:$H,8,FALSE)</f>
        <v>3059</v>
      </c>
      <c r="H228" s="31">
        <v>594</v>
      </c>
      <c r="I228" s="32">
        <f>VLOOKUP($H228,Crowdfunding_Data!$A:$H,8,FALSE)</f>
        <v>157</v>
      </c>
    </row>
    <row r="229" spans="1:9" x14ac:dyDescent="0.25">
      <c r="A229" s="17">
        <v>394</v>
      </c>
      <c r="B229" s="18">
        <f>VLOOKUP($A229,Crowdfunding_Data!$A:$H,8,FALSE)</f>
        <v>34</v>
      </c>
      <c r="H229" s="31">
        <v>596</v>
      </c>
      <c r="I229" s="32">
        <f>VLOOKUP($H229,Crowdfunding_Data!$A:$H,8,FALSE)</f>
        <v>183</v>
      </c>
    </row>
    <row r="230" spans="1:9" x14ac:dyDescent="0.25">
      <c r="A230" s="17">
        <v>395</v>
      </c>
      <c r="B230" s="18">
        <f>VLOOKUP($A230,Crowdfunding_Data!$A:$H,8,FALSE)</f>
        <v>220</v>
      </c>
      <c r="H230" s="31">
        <v>599</v>
      </c>
      <c r="I230" s="32">
        <f>VLOOKUP($H230,Crowdfunding_Data!$A:$H,8,FALSE)</f>
        <v>82</v>
      </c>
    </row>
    <row r="231" spans="1:9" x14ac:dyDescent="0.25">
      <c r="A231" s="17">
        <v>396</v>
      </c>
      <c r="B231" s="18">
        <f>VLOOKUP($A231,Crowdfunding_Data!$A:$H,8,FALSE)</f>
        <v>1604</v>
      </c>
      <c r="H231" s="31">
        <v>600</v>
      </c>
      <c r="I231" s="32">
        <f>VLOOKUP($H231,Crowdfunding_Data!$A:$H,8,FALSE)</f>
        <v>1</v>
      </c>
    </row>
    <row r="232" spans="1:9" x14ac:dyDescent="0.25">
      <c r="A232" s="17">
        <v>397</v>
      </c>
      <c r="B232" s="18">
        <f>VLOOKUP($A232,Crowdfunding_Data!$A:$H,8,FALSE)</f>
        <v>454</v>
      </c>
      <c r="H232" s="31">
        <v>618</v>
      </c>
      <c r="I232" s="32">
        <f>VLOOKUP($H232,Crowdfunding_Data!$A:$H,8,FALSE)</f>
        <v>1198</v>
      </c>
    </row>
    <row r="233" spans="1:9" x14ac:dyDescent="0.25">
      <c r="A233" s="17">
        <v>398</v>
      </c>
      <c r="B233" s="18">
        <f>VLOOKUP($A233,Crowdfunding_Data!$A:$H,8,FALSE)</f>
        <v>123</v>
      </c>
      <c r="H233" s="31">
        <v>619</v>
      </c>
      <c r="I233" s="32">
        <f>VLOOKUP($H233,Crowdfunding_Data!$A:$H,8,FALSE)</f>
        <v>648</v>
      </c>
    </row>
    <row r="234" spans="1:9" x14ac:dyDescent="0.25">
      <c r="A234" s="17">
        <v>401</v>
      </c>
      <c r="B234" s="18">
        <f>VLOOKUP($A234,Crowdfunding_Data!$A:$H,8,FALSE)</f>
        <v>299</v>
      </c>
      <c r="H234" s="31">
        <v>622</v>
      </c>
      <c r="I234" s="32">
        <f>VLOOKUP($H234,Crowdfunding_Data!$A:$H,8,FALSE)</f>
        <v>64</v>
      </c>
    </row>
    <row r="235" spans="1:9" x14ac:dyDescent="0.25">
      <c r="A235" s="17">
        <v>404</v>
      </c>
      <c r="B235" s="18">
        <f>VLOOKUP($A235,Crowdfunding_Data!$A:$H,8,FALSE)</f>
        <v>2237</v>
      </c>
      <c r="H235" s="31">
        <v>625</v>
      </c>
      <c r="I235" s="32">
        <f>VLOOKUP($H235,Crowdfunding_Data!$A:$H,8,FALSE)</f>
        <v>62</v>
      </c>
    </row>
    <row r="236" spans="1:9" x14ac:dyDescent="0.25">
      <c r="A236" s="17">
        <v>406</v>
      </c>
      <c r="B236" s="18">
        <f>VLOOKUP($A236,Crowdfunding_Data!$A:$H,8,FALSE)</f>
        <v>645</v>
      </c>
      <c r="H236" s="31">
        <v>629</v>
      </c>
      <c r="I236" s="32">
        <f>VLOOKUP($H236,Crowdfunding_Data!$A:$H,8,FALSE)</f>
        <v>750</v>
      </c>
    </row>
    <row r="237" spans="1:9" x14ac:dyDescent="0.25">
      <c r="A237" s="17">
        <v>407</v>
      </c>
      <c r="B237" s="18">
        <f>VLOOKUP($A237,Crowdfunding_Data!$A:$H,8,FALSE)</f>
        <v>484</v>
      </c>
      <c r="H237" s="31">
        <v>633</v>
      </c>
      <c r="I237" s="32">
        <f>VLOOKUP($H237,Crowdfunding_Data!$A:$H,8,FALSE)</f>
        <v>105</v>
      </c>
    </row>
    <row r="238" spans="1:9" x14ac:dyDescent="0.25">
      <c r="A238" s="17">
        <v>408</v>
      </c>
      <c r="B238" s="18">
        <f>VLOOKUP($A238,Crowdfunding_Data!$A:$H,8,FALSE)</f>
        <v>154</v>
      </c>
      <c r="H238" s="31">
        <v>636</v>
      </c>
      <c r="I238" s="32">
        <f>VLOOKUP($H238,Crowdfunding_Data!$A:$H,8,FALSE)</f>
        <v>2604</v>
      </c>
    </row>
    <row r="239" spans="1:9" x14ac:dyDescent="0.25">
      <c r="A239" s="17">
        <v>411</v>
      </c>
      <c r="B239" s="18">
        <f>VLOOKUP($A239,Crowdfunding_Data!$A:$H,8,FALSE)</f>
        <v>82</v>
      </c>
      <c r="H239" s="31">
        <v>637</v>
      </c>
      <c r="I239" s="32">
        <f>VLOOKUP($H239,Crowdfunding_Data!$A:$H,8,FALSE)</f>
        <v>65</v>
      </c>
    </row>
    <row r="240" spans="1:9" x14ac:dyDescent="0.25">
      <c r="A240" s="17">
        <v>412</v>
      </c>
      <c r="B240" s="18">
        <f>VLOOKUP($A240,Crowdfunding_Data!$A:$H,8,FALSE)</f>
        <v>134</v>
      </c>
      <c r="H240" s="31">
        <v>638</v>
      </c>
      <c r="I240" s="32">
        <f>VLOOKUP($H240,Crowdfunding_Data!$A:$H,8,FALSE)</f>
        <v>94</v>
      </c>
    </row>
    <row r="241" spans="1:9" x14ac:dyDescent="0.25">
      <c r="A241" s="17">
        <v>419</v>
      </c>
      <c r="B241" s="18">
        <f>VLOOKUP($A241,Crowdfunding_Data!$A:$H,8,FALSE)</f>
        <v>5203</v>
      </c>
      <c r="H241" s="31">
        <v>640</v>
      </c>
      <c r="I241" s="32">
        <f>VLOOKUP($H241,Crowdfunding_Data!$A:$H,8,FALSE)</f>
        <v>257</v>
      </c>
    </row>
    <row r="242" spans="1:9" x14ac:dyDescent="0.25">
      <c r="A242" s="17">
        <v>420</v>
      </c>
      <c r="B242" s="18">
        <f>VLOOKUP($A242,Crowdfunding_Data!$A:$H,8,FALSE)</f>
        <v>94</v>
      </c>
      <c r="H242" s="31">
        <v>644</v>
      </c>
      <c r="I242" s="32">
        <f>VLOOKUP($H242,Crowdfunding_Data!$A:$H,8,FALSE)</f>
        <v>2928</v>
      </c>
    </row>
    <row r="243" spans="1:9" x14ac:dyDescent="0.25">
      <c r="A243" s="17">
        <v>422</v>
      </c>
      <c r="B243" s="18">
        <f>VLOOKUP($A243,Crowdfunding_Data!$A:$H,8,FALSE)</f>
        <v>205</v>
      </c>
      <c r="H243" s="31">
        <v>645</v>
      </c>
      <c r="I243" s="32">
        <f>VLOOKUP($H243,Crowdfunding_Data!$A:$H,8,FALSE)</f>
        <v>4697</v>
      </c>
    </row>
    <row r="244" spans="1:9" x14ac:dyDescent="0.25">
      <c r="A244" s="17">
        <v>425</v>
      </c>
      <c r="B244" s="18">
        <f>VLOOKUP($A244,Crowdfunding_Data!$A:$H,8,FALSE)</f>
        <v>92</v>
      </c>
      <c r="H244" s="31">
        <v>646</v>
      </c>
      <c r="I244" s="32">
        <f>VLOOKUP($H244,Crowdfunding_Data!$A:$H,8,FALSE)</f>
        <v>2915</v>
      </c>
    </row>
    <row r="245" spans="1:9" x14ac:dyDescent="0.25">
      <c r="A245" s="17">
        <v>426</v>
      </c>
      <c r="B245" s="18">
        <f>VLOOKUP($A245,Crowdfunding_Data!$A:$H,8,FALSE)</f>
        <v>219</v>
      </c>
      <c r="H245" s="31">
        <v>647</v>
      </c>
      <c r="I245" s="32">
        <f>VLOOKUP($H245,Crowdfunding_Data!$A:$H,8,FALSE)</f>
        <v>18</v>
      </c>
    </row>
    <row r="246" spans="1:9" x14ac:dyDescent="0.25">
      <c r="A246" s="17">
        <v>427</v>
      </c>
      <c r="B246" s="18">
        <f>VLOOKUP($A246,Crowdfunding_Data!$A:$H,8,FALSE)</f>
        <v>2526</v>
      </c>
      <c r="H246" s="31">
        <v>649</v>
      </c>
      <c r="I246" s="32">
        <f>VLOOKUP($H246,Crowdfunding_Data!$A:$H,8,FALSE)</f>
        <v>602</v>
      </c>
    </row>
    <row r="247" spans="1:9" x14ac:dyDescent="0.25">
      <c r="A247" s="17">
        <v>431</v>
      </c>
      <c r="B247" s="18">
        <f>VLOOKUP($A247,Crowdfunding_Data!$A:$H,8,FALSE)</f>
        <v>94</v>
      </c>
      <c r="H247" s="31">
        <v>650</v>
      </c>
      <c r="I247" s="32">
        <f>VLOOKUP($H247,Crowdfunding_Data!$A:$H,8,FALSE)</f>
        <v>1</v>
      </c>
    </row>
    <row r="248" spans="1:9" x14ac:dyDescent="0.25">
      <c r="A248" s="17">
        <v>435</v>
      </c>
      <c r="B248" s="18">
        <f>VLOOKUP($A248,Crowdfunding_Data!$A:$H,8,FALSE)</f>
        <v>1713</v>
      </c>
      <c r="H248" s="31">
        <v>651</v>
      </c>
      <c r="I248" s="32">
        <f>VLOOKUP($H248,Crowdfunding_Data!$A:$H,8,FALSE)</f>
        <v>3868</v>
      </c>
    </row>
    <row r="249" spans="1:9" x14ac:dyDescent="0.25">
      <c r="A249" s="17">
        <v>436</v>
      </c>
      <c r="B249" s="18">
        <f>VLOOKUP($A249,Crowdfunding_Data!$A:$H,8,FALSE)</f>
        <v>249</v>
      </c>
      <c r="H249" s="31">
        <v>656</v>
      </c>
      <c r="I249" s="32">
        <f>VLOOKUP($H249,Crowdfunding_Data!$A:$H,8,FALSE)</f>
        <v>504</v>
      </c>
    </row>
    <row r="250" spans="1:9" x14ac:dyDescent="0.25">
      <c r="A250" s="17">
        <v>437</v>
      </c>
      <c r="B250" s="18">
        <f>VLOOKUP($A250,Crowdfunding_Data!$A:$H,8,FALSE)</f>
        <v>192</v>
      </c>
      <c r="H250" s="31">
        <v>657</v>
      </c>
      <c r="I250" s="32">
        <f>VLOOKUP($H250,Crowdfunding_Data!$A:$H,8,FALSE)</f>
        <v>14</v>
      </c>
    </row>
    <row r="251" spans="1:9" x14ac:dyDescent="0.25">
      <c r="A251" s="17">
        <v>438</v>
      </c>
      <c r="B251" s="18">
        <f>VLOOKUP($A251,Crowdfunding_Data!$A:$H,8,FALSE)</f>
        <v>247</v>
      </c>
      <c r="H251" s="31">
        <v>659</v>
      </c>
      <c r="I251" s="32">
        <f>VLOOKUP($H251,Crowdfunding_Data!$A:$H,8,FALSE)</f>
        <v>750</v>
      </c>
    </row>
    <row r="252" spans="1:9" x14ac:dyDescent="0.25">
      <c r="A252" s="17">
        <v>439</v>
      </c>
      <c r="B252" s="18">
        <f>VLOOKUP($A252,Crowdfunding_Data!$A:$H,8,FALSE)</f>
        <v>2293</v>
      </c>
      <c r="H252" s="31">
        <v>660</v>
      </c>
      <c r="I252" s="32">
        <f>VLOOKUP($H252,Crowdfunding_Data!$A:$H,8,FALSE)</f>
        <v>77</v>
      </c>
    </row>
    <row r="253" spans="1:9" x14ac:dyDescent="0.25">
      <c r="A253" s="17">
        <v>440</v>
      </c>
      <c r="B253" s="18">
        <f>VLOOKUP($A253,Crowdfunding_Data!$A:$H,8,FALSE)</f>
        <v>3131</v>
      </c>
      <c r="H253" s="31">
        <v>661</v>
      </c>
      <c r="I253" s="32">
        <f>VLOOKUP($H253,Crowdfunding_Data!$A:$H,8,FALSE)</f>
        <v>752</v>
      </c>
    </row>
    <row r="254" spans="1:9" x14ac:dyDescent="0.25">
      <c r="A254" s="17">
        <v>442</v>
      </c>
      <c r="B254" s="18">
        <f>VLOOKUP($A254,Crowdfunding_Data!$A:$H,8,FALSE)</f>
        <v>143</v>
      </c>
      <c r="H254" s="31">
        <v>662</v>
      </c>
      <c r="I254" s="32">
        <f>VLOOKUP($H254,Crowdfunding_Data!$A:$H,8,FALSE)</f>
        <v>131</v>
      </c>
    </row>
    <row r="255" spans="1:9" x14ac:dyDescent="0.25">
      <c r="A255" s="17">
        <v>444</v>
      </c>
      <c r="B255" s="18">
        <f>VLOOKUP($A255,Crowdfunding_Data!$A:$H,8,FALSE)</f>
        <v>296</v>
      </c>
      <c r="H255" s="31">
        <v>663</v>
      </c>
      <c r="I255" s="32">
        <f>VLOOKUP($H255,Crowdfunding_Data!$A:$H,8,FALSE)</f>
        <v>87</v>
      </c>
    </row>
    <row r="256" spans="1:9" x14ac:dyDescent="0.25">
      <c r="A256" s="17">
        <v>445</v>
      </c>
      <c r="B256" s="18">
        <f>VLOOKUP($A256,Crowdfunding_Data!$A:$H,8,FALSE)</f>
        <v>170</v>
      </c>
      <c r="H256" s="31">
        <v>664</v>
      </c>
      <c r="I256" s="32">
        <f>VLOOKUP($H256,Crowdfunding_Data!$A:$H,8,FALSE)</f>
        <v>1063</v>
      </c>
    </row>
    <row r="257" spans="1:9" x14ac:dyDescent="0.25">
      <c r="A257" s="17">
        <v>449</v>
      </c>
      <c r="B257" s="18">
        <f>VLOOKUP($A257,Crowdfunding_Data!$A:$H,8,FALSE)</f>
        <v>86</v>
      </c>
      <c r="H257" s="31">
        <v>668</v>
      </c>
      <c r="I257" s="32">
        <f>VLOOKUP($H257,Crowdfunding_Data!$A:$H,8,FALSE)</f>
        <v>76</v>
      </c>
    </row>
    <row r="258" spans="1:9" x14ac:dyDescent="0.25">
      <c r="A258" s="17">
        <v>451</v>
      </c>
      <c r="B258" s="18">
        <f>VLOOKUP($A258,Crowdfunding_Data!$A:$H,8,FALSE)</f>
        <v>6286</v>
      </c>
      <c r="H258" s="31">
        <v>672</v>
      </c>
      <c r="I258" s="32">
        <f>VLOOKUP($H258,Crowdfunding_Data!$A:$H,8,FALSE)</f>
        <v>4428</v>
      </c>
    </row>
    <row r="259" spans="1:9" x14ac:dyDescent="0.25">
      <c r="A259" s="17">
        <v>455</v>
      </c>
      <c r="B259" s="18">
        <f>VLOOKUP($A259,Crowdfunding_Data!$A:$H,8,FALSE)</f>
        <v>3727</v>
      </c>
      <c r="H259" s="31">
        <v>673</v>
      </c>
      <c r="I259" s="32">
        <f>VLOOKUP($H259,Crowdfunding_Data!$A:$H,8,FALSE)</f>
        <v>58</v>
      </c>
    </row>
    <row r="260" spans="1:9" x14ac:dyDescent="0.25">
      <c r="A260" s="17">
        <v>456</v>
      </c>
      <c r="B260" s="18">
        <f>VLOOKUP($A260,Crowdfunding_Data!$A:$H,8,FALSE)</f>
        <v>1605</v>
      </c>
      <c r="H260" s="31">
        <v>677</v>
      </c>
      <c r="I260" s="32">
        <f>VLOOKUP($H260,Crowdfunding_Data!$A:$H,8,FALSE)</f>
        <v>111</v>
      </c>
    </row>
    <row r="261" spans="1:9" x14ac:dyDescent="0.25">
      <c r="A261" s="17">
        <v>458</v>
      </c>
      <c r="B261" s="18">
        <f>VLOOKUP($A261,Crowdfunding_Data!$A:$H,8,FALSE)</f>
        <v>2120</v>
      </c>
      <c r="H261" s="31">
        <v>680</v>
      </c>
      <c r="I261" s="32">
        <f>VLOOKUP($H261,Crowdfunding_Data!$A:$H,8,FALSE)</f>
        <v>2955</v>
      </c>
    </row>
    <row r="262" spans="1:9" x14ac:dyDescent="0.25">
      <c r="A262" s="17">
        <v>460</v>
      </c>
      <c r="B262" s="18">
        <f>VLOOKUP($A262,Crowdfunding_Data!$A:$H,8,FALSE)</f>
        <v>50</v>
      </c>
      <c r="H262" s="31">
        <v>681</v>
      </c>
      <c r="I262" s="32">
        <f>VLOOKUP($H262,Crowdfunding_Data!$A:$H,8,FALSE)</f>
        <v>1657</v>
      </c>
    </row>
    <row r="263" spans="1:9" x14ac:dyDescent="0.25">
      <c r="A263" s="17">
        <v>461</v>
      </c>
      <c r="B263" s="18">
        <f>VLOOKUP($A263,Crowdfunding_Data!$A:$H,8,FALSE)</f>
        <v>2080</v>
      </c>
      <c r="H263" s="31">
        <v>685</v>
      </c>
      <c r="I263" s="32">
        <f>VLOOKUP($H263,Crowdfunding_Data!$A:$H,8,FALSE)</f>
        <v>926</v>
      </c>
    </row>
    <row r="264" spans="1:9" x14ac:dyDescent="0.25">
      <c r="A264" s="17">
        <v>463</v>
      </c>
      <c r="B264" s="18">
        <f>VLOOKUP($A264,Crowdfunding_Data!$A:$H,8,FALSE)</f>
        <v>2105</v>
      </c>
      <c r="H264" s="31">
        <v>692</v>
      </c>
      <c r="I264" s="32">
        <f>VLOOKUP($H264,Crowdfunding_Data!$A:$H,8,FALSE)</f>
        <v>77</v>
      </c>
    </row>
    <row r="265" spans="1:9" x14ac:dyDescent="0.25">
      <c r="A265" s="17">
        <v>464</v>
      </c>
      <c r="B265" s="18">
        <f>VLOOKUP($A265,Crowdfunding_Data!$A:$H,8,FALSE)</f>
        <v>2436</v>
      </c>
      <c r="H265" s="31">
        <v>693</v>
      </c>
      <c r="I265" s="32">
        <f>VLOOKUP($H265,Crowdfunding_Data!$A:$H,8,FALSE)</f>
        <v>1748</v>
      </c>
    </row>
    <row r="266" spans="1:9" x14ac:dyDescent="0.25">
      <c r="A266" s="17">
        <v>465</v>
      </c>
      <c r="B266" s="18">
        <f>VLOOKUP($A266,Crowdfunding_Data!$A:$H,8,FALSE)</f>
        <v>80</v>
      </c>
      <c r="H266" s="31">
        <v>694</v>
      </c>
      <c r="I266" s="32">
        <f>VLOOKUP($H266,Crowdfunding_Data!$A:$H,8,FALSE)</f>
        <v>79</v>
      </c>
    </row>
    <row r="267" spans="1:9" x14ac:dyDescent="0.25">
      <c r="A267" s="17">
        <v>466</v>
      </c>
      <c r="B267" s="18">
        <f>VLOOKUP($A267,Crowdfunding_Data!$A:$H,8,FALSE)</f>
        <v>42</v>
      </c>
      <c r="H267" s="31">
        <v>696</v>
      </c>
      <c r="I267" s="32">
        <f>VLOOKUP($H267,Crowdfunding_Data!$A:$H,8,FALSE)</f>
        <v>889</v>
      </c>
    </row>
    <row r="268" spans="1:9" x14ac:dyDescent="0.25">
      <c r="A268" s="17">
        <v>467</v>
      </c>
      <c r="B268" s="18">
        <f>VLOOKUP($A268,Crowdfunding_Data!$A:$H,8,FALSE)</f>
        <v>139</v>
      </c>
      <c r="H268" s="31">
        <v>699</v>
      </c>
      <c r="I268" s="32">
        <f>VLOOKUP($H268,Crowdfunding_Data!$A:$H,8,FALSE)</f>
        <v>56</v>
      </c>
    </row>
    <row r="269" spans="1:9" x14ac:dyDescent="0.25">
      <c r="A269" s="17">
        <v>469</v>
      </c>
      <c r="B269" s="18">
        <f>VLOOKUP($A269,Crowdfunding_Data!$A:$H,8,FALSE)</f>
        <v>159</v>
      </c>
      <c r="H269" s="31">
        <v>700</v>
      </c>
      <c r="I269" s="32">
        <f>VLOOKUP($H269,Crowdfunding_Data!$A:$H,8,FALSE)</f>
        <v>1</v>
      </c>
    </row>
    <row r="270" spans="1:9" x14ac:dyDescent="0.25">
      <c r="A270" s="17">
        <v>470</v>
      </c>
      <c r="B270" s="18">
        <f>VLOOKUP($A270,Crowdfunding_Data!$A:$H,8,FALSE)</f>
        <v>381</v>
      </c>
      <c r="H270" s="31">
        <v>702</v>
      </c>
      <c r="I270" s="32">
        <f>VLOOKUP($H270,Crowdfunding_Data!$A:$H,8,FALSE)</f>
        <v>83</v>
      </c>
    </row>
    <row r="271" spans="1:9" x14ac:dyDescent="0.25">
      <c r="A271" s="17">
        <v>471</v>
      </c>
      <c r="B271" s="18">
        <f>VLOOKUP($A271,Crowdfunding_Data!$A:$H,8,FALSE)</f>
        <v>194</v>
      </c>
      <c r="H271" s="31">
        <v>705</v>
      </c>
      <c r="I271" s="32">
        <f>VLOOKUP($H271,Crowdfunding_Data!$A:$H,8,FALSE)</f>
        <v>2025</v>
      </c>
    </row>
    <row r="272" spans="1:9" x14ac:dyDescent="0.25">
      <c r="A272" s="17">
        <v>473</v>
      </c>
      <c r="B272" s="18">
        <f>VLOOKUP($A272,Crowdfunding_Data!$A:$H,8,FALSE)</f>
        <v>106</v>
      </c>
      <c r="H272" s="31">
        <v>711</v>
      </c>
      <c r="I272" s="32">
        <f>VLOOKUP($H272,Crowdfunding_Data!$A:$H,8,FALSE)</f>
        <v>14</v>
      </c>
    </row>
    <row r="273" spans="1:9" x14ac:dyDescent="0.25">
      <c r="A273" s="17">
        <v>474</v>
      </c>
      <c r="B273" s="18">
        <f>VLOOKUP($A273,Crowdfunding_Data!$A:$H,8,FALSE)</f>
        <v>142</v>
      </c>
      <c r="H273" s="31">
        <v>715</v>
      </c>
      <c r="I273" s="32">
        <f>VLOOKUP($H273,Crowdfunding_Data!$A:$H,8,FALSE)</f>
        <v>656</v>
      </c>
    </row>
    <row r="274" spans="1:9" x14ac:dyDescent="0.25">
      <c r="A274" s="17">
        <v>475</v>
      </c>
      <c r="B274" s="18">
        <f>VLOOKUP($A274,Crowdfunding_Data!$A:$H,8,FALSE)</f>
        <v>211</v>
      </c>
      <c r="H274" s="31">
        <v>725</v>
      </c>
      <c r="I274" s="32">
        <f>VLOOKUP($H274,Crowdfunding_Data!$A:$H,8,FALSE)</f>
        <v>1596</v>
      </c>
    </row>
    <row r="275" spans="1:9" x14ac:dyDescent="0.25">
      <c r="A275" s="17">
        <v>478</v>
      </c>
      <c r="B275" s="18">
        <f>VLOOKUP($A275,Crowdfunding_Data!$A:$H,8,FALSE)</f>
        <v>2756</v>
      </c>
      <c r="H275" s="31">
        <v>728</v>
      </c>
      <c r="I275" s="32">
        <f>VLOOKUP($H275,Crowdfunding_Data!$A:$H,8,FALSE)</f>
        <v>10</v>
      </c>
    </row>
    <row r="276" spans="1:9" x14ac:dyDescent="0.25">
      <c r="A276" s="17">
        <v>479</v>
      </c>
      <c r="B276" s="18">
        <f>VLOOKUP($A276,Crowdfunding_Data!$A:$H,8,FALSE)</f>
        <v>173</v>
      </c>
      <c r="H276" s="31">
        <v>732</v>
      </c>
      <c r="I276" s="32">
        <f>VLOOKUP($H276,Crowdfunding_Data!$A:$H,8,FALSE)</f>
        <v>1121</v>
      </c>
    </row>
    <row r="277" spans="1:9" x14ac:dyDescent="0.25">
      <c r="A277" s="17">
        <v>480</v>
      </c>
      <c r="B277" s="18">
        <f>VLOOKUP($A277,Crowdfunding_Data!$A:$H,8,FALSE)</f>
        <v>87</v>
      </c>
      <c r="H277" s="31">
        <v>738</v>
      </c>
      <c r="I277" s="32">
        <f>VLOOKUP($H277,Crowdfunding_Data!$A:$H,8,FALSE)</f>
        <v>15</v>
      </c>
    </row>
    <row r="278" spans="1:9" x14ac:dyDescent="0.25">
      <c r="A278" s="17">
        <v>484</v>
      </c>
      <c r="B278" s="18">
        <f>VLOOKUP($A278,Crowdfunding_Data!$A:$H,8,FALSE)</f>
        <v>1572</v>
      </c>
      <c r="H278" s="31">
        <v>739</v>
      </c>
      <c r="I278" s="32">
        <f>VLOOKUP($H278,Crowdfunding_Data!$A:$H,8,FALSE)</f>
        <v>191</v>
      </c>
    </row>
    <row r="279" spans="1:9" x14ac:dyDescent="0.25">
      <c r="A279" s="17">
        <v>487</v>
      </c>
      <c r="B279" s="18">
        <f>VLOOKUP($A279,Crowdfunding_Data!$A:$H,8,FALSE)</f>
        <v>2346</v>
      </c>
      <c r="H279" s="31">
        <v>740</v>
      </c>
      <c r="I279" s="32">
        <f>VLOOKUP($H279,Crowdfunding_Data!$A:$H,8,FALSE)</f>
        <v>16</v>
      </c>
    </row>
    <row r="280" spans="1:9" x14ac:dyDescent="0.25">
      <c r="A280" s="17">
        <v>488</v>
      </c>
      <c r="B280" s="18">
        <f>VLOOKUP($A280,Crowdfunding_Data!$A:$H,8,FALSE)</f>
        <v>115</v>
      </c>
      <c r="H280" s="31">
        <v>743</v>
      </c>
      <c r="I280" s="32">
        <f>VLOOKUP($H280,Crowdfunding_Data!$A:$H,8,FALSE)</f>
        <v>17</v>
      </c>
    </row>
    <row r="281" spans="1:9" x14ac:dyDescent="0.25">
      <c r="A281" s="17">
        <v>489</v>
      </c>
      <c r="B281" s="18">
        <f>VLOOKUP($A281,Crowdfunding_Data!$A:$H,8,FALSE)</f>
        <v>85</v>
      </c>
      <c r="H281" s="31">
        <v>745</v>
      </c>
      <c r="I281" s="32">
        <f>VLOOKUP($H281,Crowdfunding_Data!$A:$H,8,FALSE)</f>
        <v>34</v>
      </c>
    </row>
    <row r="282" spans="1:9" x14ac:dyDescent="0.25">
      <c r="A282" s="17">
        <v>490</v>
      </c>
      <c r="B282" s="18">
        <f>VLOOKUP($A282,Crowdfunding_Data!$A:$H,8,FALSE)</f>
        <v>144</v>
      </c>
      <c r="H282" s="31">
        <v>750</v>
      </c>
      <c r="I282" s="32">
        <f>VLOOKUP($H282,Crowdfunding_Data!$A:$H,8,FALSE)</f>
        <v>1</v>
      </c>
    </row>
    <row r="283" spans="1:9" x14ac:dyDescent="0.25">
      <c r="A283" s="17">
        <v>491</v>
      </c>
      <c r="B283" s="18">
        <f>VLOOKUP($A283,Crowdfunding_Data!$A:$H,8,FALSE)</f>
        <v>2443</v>
      </c>
      <c r="H283" s="31">
        <v>759</v>
      </c>
      <c r="I283" s="32">
        <f>VLOOKUP($H283,Crowdfunding_Data!$A:$H,8,FALSE)</f>
        <v>1274</v>
      </c>
    </row>
    <row r="284" spans="1:9" x14ac:dyDescent="0.25">
      <c r="A284" s="17">
        <v>493</v>
      </c>
      <c r="B284" s="18">
        <f>VLOOKUP($A284,Crowdfunding_Data!$A:$H,8,FALSE)</f>
        <v>64</v>
      </c>
      <c r="H284" s="31">
        <v>760</v>
      </c>
      <c r="I284" s="32">
        <f>VLOOKUP($H284,Crowdfunding_Data!$A:$H,8,FALSE)</f>
        <v>210</v>
      </c>
    </row>
    <row r="285" spans="1:9" x14ac:dyDescent="0.25">
      <c r="A285" s="17">
        <v>494</v>
      </c>
      <c r="B285" s="18">
        <f>VLOOKUP($A285,Crowdfunding_Data!$A:$H,8,FALSE)</f>
        <v>268</v>
      </c>
      <c r="H285" s="31">
        <v>766</v>
      </c>
      <c r="I285" s="32">
        <f>VLOOKUP($H285,Crowdfunding_Data!$A:$H,8,FALSE)</f>
        <v>248</v>
      </c>
    </row>
    <row r="286" spans="1:9" x14ac:dyDescent="0.25">
      <c r="A286" s="17">
        <v>495</v>
      </c>
      <c r="B286" s="18">
        <f>VLOOKUP($A286,Crowdfunding_Data!$A:$H,8,FALSE)</f>
        <v>195</v>
      </c>
      <c r="H286" s="31">
        <v>767</v>
      </c>
      <c r="I286" s="32">
        <f>VLOOKUP($H286,Crowdfunding_Data!$A:$H,8,FALSE)</f>
        <v>513</v>
      </c>
    </row>
    <row r="287" spans="1:9" x14ac:dyDescent="0.25">
      <c r="A287" s="17">
        <v>502</v>
      </c>
      <c r="B287" s="18">
        <f>VLOOKUP($A287,Crowdfunding_Data!$A:$H,8,FALSE)</f>
        <v>186</v>
      </c>
      <c r="H287" s="31">
        <v>769</v>
      </c>
      <c r="I287" s="32">
        <f>VLOOKUP($H287,Crowdfunding_Data!$A:$H,8,FALSE)</f>
        <v>3410</v>
      </c>
    </row>
    <row r="288" spans="1:9" x14ac:dyDescent="0.25">
      <c r="A288" s="17">
        <v>503</v>
      </c>
      <c r="B288" s="18">
        <f>VLOOKUP($A288,Crowdfunding_Data!$A:$H,8,FALSE)</f>
        <v>460</v>
      </c>
      <c r="H288" s="31">
        <v>775</v>
      </c>
      <c r="I288" s="32">
        <f>VLOOKUP($H288,Crowdfunding_Data!$A:$H,8,FALSE)</f>
        <v>10</v>
      </c>
    </row>
    <row r="289" spans="1:9" x14ac:dyDescent="0.25">
      <c r="A289" s="17">
        <v>506</v>
      </c>
      <c r="B289" s="18">
        <f>VLOOKUP($A289,Crowdfunding_Data!$A:$H,8,FALSE)</f>
        <v>2528</v>
      </c>
      <c r="H289" s="31">
        <v>776</v>
      </c>
      <c r="I289" s="32">
        <f>VLOOKUP($H289,Crowdfunding_Data!$A:$H,8,FALSE)</f>
        <v>2201</v>
      </c>
    </row>
    <row r="290" spans="1:9" x14ac:dyDescent="0.25">
      <c r="A290" s="17">
        <v>508</v>
      </c>
      <c r="B290" s="18">
        <f>VLOOKUP($A290,Crowdfunding_Data!$A:$H,8,FALSE)</f>
        <v>3657</v>
      </c>
      <c r="H290" s="31">
        <v>777</v>
      </c>
      <c r="I290" s="32">
        <f>VLOOKUP($H290,Crowdfunding_Data!$A:$H,8,FALSE)</f>
        <v>676</v>
      </c>
    </row>
    <row r="291" spans="1:9" x14ac:dyDescent="0.25">
      <c r="A291" s="17">
        <v>510</v>
      </c>
      <c r="B291" s="18">
        <f>VLOOKUP($A291,Crowdfunding_Data!$A:$H,8,FALSE)</f>
        <v>131</v>
      </c>
      <c r="H291" s="31">
        <v>779</v>
      </c>
      <c r="I291" s="32">
        <f>VLOOKUP($H291,Crowdfunding_Data!$A:$H,8,FALSE)</f>
        <v>831</v>
      </c>
    </row>
    <row r="292" spans="1:9" x14ac:dyDescent="0.25">
      <c r="A292" s="17">
        <v>512</v>
      </c>
      <c r="B292" s="18">
        <f>VLOOKUP($A292,Crowdfunding_Data!$A:$H,8,FALSE)</f>
        <v>239</v>
      </c>
      <c r="H292" s="31">
        <v>787</v>
      </c>
      <c r="I292" s="32">
        <f>VLOOKUP($H292,Crowdfunding_Data!$A:$H,8,FALSE)</f>
        <v>859</v>
      </c>
    </row>
    <row r="293" spans="1:9" x14ac:dyDescent="0.25">
      <c r="A293" s="17">
        <v>517</v>
      </c>
      <c r="B293" s="18">
        <f>VLOOKUP($A293,Crowdfunding_Data!$A:$H,8,FALSE)</f>
        <v>78</v>
      </c>
      <c r="H293" s="31">
        <v>789</v>
      </c>
      <c r="I293" s="32">
        <f>VLOOKUP($H293,Crowdfunding_Data!$A:$H,8,FALSE)</f>
        <v>45</v>
      </c>
    </row>
    <row r="294" spans="1:9" x14ac:dyDescent="0.25">
      <c r="A294" s="17">
        <v>519</v>
      </c>
      <c r="B294" s="18">
        <f>VLOOKUP($A294,Crowdfunding_Data!$A:$H,8,FALSE)</f>
        <v>1773</v>
      </c>
      <c r="H294" s="31">
        <v>791</v>
      </c>
      <c r="I294" s="32">
        <f>VLOOKUP($H294,Crowdfunding_Data!$A:$H,8,FALSE)</f>
        <v>6</v>
      </c>
    </row>
    <row r="295" spans="1:9" x14ac:dyDescent="0.25">
      <c r="A295" s="17">
        <v>520</v>
      </c>
      <c r="B295" s="18">
        <f>VLOOKUP($A295,Crowdfunding_Data!$A:$H,8,FALSE)</f>
        <v>32</v>
      </c>
      <c r="H295" s="31">
        <v>792</v>
      </c>
      <c r="I295" s="32">
        <f>VLOOKUP($H295,Crowdfunding_Data!$A:$H,8,FALSE)</f>
        <v>7</v>
      </c>
    </row>
    <row r="296" spans="1:9" x14ac:dyDescent="0.25">
      <c r="A296" s="17">
        <v>521</v>
      </c>
      <c r="B296" s="18">
        <f>VLOOKUP($A296,Crowdfunding_Data!$A:$H,8,FALSE)</f>
        <v>369</v>
      </c>
      <c r="H296" s="31">
        <v>795</v>
      </c>
      <c r="I296" s="32">
        <f>VLOOKUP($H296,Crowdfunding_Data!$A:$H,8,FALSE)</f>
        <v>31</v>
      </c>
    </row>
    <row r="297" spans="1:9" x14ac:dyDescent="0.25">
      <c r="A297" s="17">
        <v>523</v>
      </c>
      <c r="B297" s="18">
        <f>VLOOKUP($A297,Crowdfunding_Data!$A:$H,8,FALSE)</f>
        <v>89</v>
      </c>
      <c r="H297" s="31">
        <v>796</v>
      </c>
      <c r="I297" s="32">
        <f>VLOOKUP($H297,Crowdfunding_Data!$A:$H,8,FALSE)</f>
        <v>78</v>
      </c>
    </row>
    <row r="298" spans="1:9" x14ac:dyDescent="0.25">
      <c r="A298" s="17">
        <v>526</v>
      </c>
      <c r="B298" s="18">
        <f>VLOOKUP($A298,Crowdfunding_Data!$A:$H,8,FALSE)</f>
        <v>147</v>
      </c>
      <c r="H298" s="31">
        <v>799</v>
      </c>
      <c r="I298" s="32">
        <f>VLOOKUP($H298,Crowdfunding_Data!$A:$H,8,FALSE)</f>
        <v>1225</v>
      </c>
    </row>
    <row r="299" spans="1:9" x14ac:dyDescent="0.25">
      <c r="A299" s="17">
        <v>532</v>
      </c>
      <c r="B299" s="18">
        <f>VLOOKUP($A299,Crowdfunding_Data!$A:$H,8,FALSE)</f>
        <v>126</v>
      </c>
      <c r="H299" s="31">
        <v>800</v>
      </c>
      <c r="I299" s="32">
        <f>VLOOKUP($H299,Crowdfunding_Data!$A:$H,8,FALSE)</f>
        <v>1</v>
      </c>
    </row>
    <row r="300" spans="1:9" x14ac:dyDescent="0.25">
      <c r="A300" s="17">
        <v>533</v>
      </c>
      <c r="B300" s="18">
        <f>VLOOKUP($A300,Crowdfunding_Data!$A:$H,8,FALSE)</f>
        <v>2218</v>
      </c>
      <c r="H300" s="31">
        <v>805</v>
      </c>
      <c r="I300" s="32">
        <f>VLOOKUP($H300,Crowdfunding_Data!$A:$H,8,FALSE)</f>
        <v>67</v>
      </c>
    </row>
    <row r="301" spans="1:9" x14ac:dyDescent="0.25">
      <c r="A301" s="17">
        <v>535</v>
      </c>
      <c r="B301" s="18">
        <f>VLOOKUP($A301,Crowdfunding_Data!$A:$H,8,FALSE)</f>
        <v>202</v>
      </c>
      <c r="H301" s="31">
        <v>808</v>
      </c>
      <c r="I301" s="32">
        <f>VLOOKUP($H301,Crowdfunding_Data!$A:$H,8,FALSE)</f>
        <v>19</v>
      </c>
    </row>
    <row r="302" spans="1:9" x14ac:dyDescent="0.25">
      <c r="A302" s="17">
        <v>536</v>
      </c>
      <c r="B302" s="18">
        <f>VLOOKUP($A302,Crowdfunding_Data!$A:$H,8,FALSE)</f>
        <v>140</v>
      </c>
      <c r="H302" s="31">
        <v>809</v>
      </c>
      <c r="I302" s="32">
        <f>VLOOKUP($H302,Crowdfunding_Data!$A:$H,8,FALSE)</f>
        <v>2108</v>
      </c>
    </row>
    <row r="303" spans="1:9" x14ac:dyDescent="0.25">
      <c r="A303" s="17">
        <v>537</v>
      </c>
      <c r="B303" s="18">
        <f>VLOOKUP($A303,Crowdfunding_Data!$A:$H,8,FALSE)</f>
        <v>1052</v>
      </c>
      <c r="H303" s="31">
        <v>811</v>
      </c>
      <c r="I303" s="32">
        <f>VLOOKUP($H303,Crowdfunding_Data!$A:$H,8,FALSE)</f>
        <v>679</v>
      </c>
    </row>
    <row r="304" spans="1:9" x14ac:dyDescent="0.25">
      <c r="A304" s="17">
        <v>540</v>
      </c>
      <c r="B304" s="18">
        <f>VLOOKUP($A304,Crowdfunding_Data!$A:$H,8,FALSE)</f>
        <v>247</v>
      </c>
      <c r="H304" s="31">
        <v>814</v>
      </c>
      <c r="I304" s="32">
        <f>VLOOKUP($H304,Crowdfunding_Data!$A:$H,8,FALSE)</f>
        <v>36</v>
      </c>
    </row>
    <row r="305" spans="1:9" x14ac:dyDescent="0.25">
      <c r="A305" s="17">
        <v>544</v>
      </c>
      <c r="B305" s="18">
        <f>VLOOKUP($A305,Crowdfunding_Data!$A:$H,8,FALSE)</f>
        <v>84</v>
      </c>
      <c r="H305" s="31">
        <v>819</v>
      </c>
      <c r="I305" s="32">
        <f>VLOOKUP($H305,Crowdfunding_Data!$A:$H,8,FALSE)</f>
        <v>47</v>
      </c>
    </row>
    <row r="306" spans="1:9" x14ac:dyDescent="0.25">
      <c r="A306" s="17">
        <v>546</v>
      </c>
      <c r="B306" s="18">
        <f>VLOOKUP($A306,Crowdfunding_Data!$A:$H,8,FALSE)</f>
        <v>88</v>
      </c>
      <c r="H306" s="31">
        <v>828</v>
      </c>
      <c r="I306" s="32">
        <f>VLOOKUP($H306,Crowdfunding_Data!$A:$H,8,FALSE)</f>
        <v>70</v>
      </c>
    </row>
    <row r="307" spans="1:9" x14ac:dyDescent="0.25">
      <c r="A307" s="17">
        <v>547</v>
      </c>
      <c r="B307" s="18">
        <f>VLOOKUP($A307,Crowdfunding_Data!$A:$H,8,FALSE)</f>
        <v>156</v>
      </c>
      <c r="H307" s="31">
        <v>829</v>
      </c>
      <c r="I307" s="32">
        <f>VLOOKUP($H307,Crowdfunding_Data!$A:$H,8,FALSE)</f>
        <v>154</v>
      </c>
    </row>
    <row r="308" spans="1:9" x14ac:dyDescent="0.25">
      <c r="A308" s="17">
        <v>548</v>
      </c>
      <c r="B308" s="18">
        <f>VLOOKUP($A308,Crowdfunding_Data!$A:$H,8,FALSE)</f>
        <v>2985</v>
      </c>
      <c r="H308" s="31">
        <v>830</v>
      </c>
      <c r="I308" s="32">
        <f>VLOOKUP($H308,Crowdfunding_Data!$A:$H,8,FALSE)</f>
        <v>22</v>
      </c>
    </row>
    <row r="309" spans="1:9" x14ac:dyDescent="0.25">
      <c r="A309" s="17">
        <v>549</v>
      </c>
      <c r="B309" s="18">
        <f>VLOOKUP($A309,Crowdfunding_Data!$A:$H,8,FALSE)</f>
        <v>762</v>
      </c>
      <c r="H309" s="31">
        <v>835</v>
      </c>
      <c r="I309" s="32">
        <f>VLOOKUP($H309,Crowdfunding_Data!$A:$H,8,FALSE)</f>
        <v>1758</v>
      </c>
    </row>
    <row r="310" spans="1:9" x14ac:dyDescent="0.25">
      <c r="A310" s="17">
        <v>554</v>
      </c>
      <c r="B310" s="18">
        <f>VLOOKUP($A310,Crowdfunding_Data!$A:$H,8,FALSE)</f>
        <v>554</v>
      </c>
      <c r="H310" s="31">
        <v>836</v>
      </c>
      <c r="I310" s="32">
        <f>VLOOKUP($H310,Crowdfunding_Data!$A:$H,8,FALSE)</f>
        <v>94</v>
      </c>
    </row>
    <row r="311" spans="1:9" x14ac:dyDescent="0.25">
      <c r="A311" s="17">
        <v>555</v>
      </c>
      <c r="B311" s="18">
        <f>VLOOKUP($A311,Crowdfunding_Data!$A:$H,8,FALSE)</f>
        <v>135</v>
      </c>
      <c r="H311" s="31">
        <v>843</v>
      </c>
      <c r="I311" s="32">
        <f>VLOOKUP($H311,Crowdfunding_Data!$A:$H,8,FALSE)</f>
        <v>33</v>
      </c>
    </row>
    <row r="312" spans="1:9" x14ac:dyDescent="0.25">
      <c r="A312" s="17">
        <v>556</v>
      </c>
      <c r="B312" s="18">
        <f>VLOOKUP($A312,Crowdfunding_Data!$A:$H,8,FALSE)</f>
        <v>122</v>
      </c>
      <c r="H312" s="31">
        <v>850</v>
      </c>
      <c r="I312" s="32">
        <f>VLOOKUP($H312,Crowdfunding_Data!$A:$H,8,FALSE)</f>
        <v>1</v>
      </c>
    </row>
    <row r="313" spans="1:9" x14ac:dyDescent="0.25">
      <c r="A313" s="17">
        <v>557</v>
      </c>
      <c r="B313" s="18">
        <f>VLOOKUP($A313,Crowdfunding_Data!$A:$H,8,FALSE)</f>
        <v>221</v>
      </c>
      <c r="H313" s="31">
        <v>852</v>
      </c>
      <c r="I313" s="32">
        <f>VLOOKUP($H313,Crowdfunding_Data!$A:$H,8,FALSE)</f>
        <v>31</v>
      </c>
    </row>
    <row r="314" spans="1:9" x14ac:dyDescent="0.25">
      <c r="A314" s="17">
        <v>558</v>
      </c>
      <c r="B314" s="18">
        <f>VLOOKUP($A314,Crowdfunding_Data!$A:$H,8,FALSE)</f>
        <v>126</v>
      </c>
      <c r="H314" s="31">
        <v>858</v>
      </c>
      <c r="I314" s="32">
        <f>VLOOKUP($H314,Crowdfunding_Data!$A:$H,8,FALSE)</f>
        <v>35</v>
      </c>
    </row>
    <row r="315" spans="1:9" x14ac:dyDescent="0.25">
      <c r="A315" s="17">
        <v>559</v>
      </c>
      <c r="B315" s="18">
        <f>VLOOKUP($A315,Crowdfunding_Data!$A:$H,8,FALSE)</f>
        <v>1022</v>
      </c>
      <c r="H315" s="31">
        <v>859</v>
      </c>
      <c r="I315" s="32">
        <f>VLOOKUP($H315,Crowdfunding_Data!$A:$H,8,FALSE)</f>
        <v>63</v>
      </c>
    </row>
    <row r="316" spans="1:9" x14ac:dyDescent="0.25">
      <c r="A316" s="17">
        <v>560</v>
      </c>
      <c r="B316" s="18">
        <f>VLOOKUP($A316,Crowdfunding_Data!$A:$H,8,FALSE)</f>
        <v>3177</v>
      </c>
      <c r="H316" s="31">
        <v>869</v>
      </c>
      <c r="I316" s="32">
        <f>VLOOKUP($H316,Crowdfunding_Data!$A:$H,8,FALSE)</f>
        <v>526</v>
      </c>
    </row>
    <row r="317" spans="1:9" x14ac:dyDescent="0.25">
      <c r="A317" s="17">
        <v>561</v>
      </c>
      <c r="B317" s="18">
        <f>VLOOKUP($A317,Crowdfunding_Data!$A:$H,8,FALSE)</f>
        <v>198</v>
      </c>
      <c r="H317" s="31">
        <v>870</v>
      </c>
      <c r="I317" s="32">
        <f>VLOOKUP($H317,Crowdfunding_Data!$A:$H,8,FALSE)</f>
        <v>121</v>
      </c>
    </row>
    <row r="318" spans="1:9" x14ac:dyDescent="0.25">
      <c r="A318" s="17">
        <v>563</v>
      </c>
      <c r="B318" s="18">
        <f>VLOOKUP($A318,Crowdfunding_Data!$A:$H,8,FALSE)</f>
        <v>85</v>
      </c>
      <c r="H318" s="31">
        <v>875</v>
      </c>
      <c r="I318" s="32">
        <f>VLOOKUP($H318,Crowdfunding_Data!$A:$H,8,FALSE)</f>
        <v>67</v>
      </c>
    </row>
    <row r="319" spans="1:9" x14ac:dyDescent="0.25">
      <c r="A319" s="17">
        <v>565</v>
      </c>
      <c r="B319" s="18">
        <f>VLOOKUP($A319,Crowdfunding_Data!$A:$H,8,FALSE)</f>
        <v>3596</v>
      </c>
      <c r="H319" s="31">
        <v>876</v>
      </c>
      <c r="I319" s="32">
        <f>VLOOKUP($H319,Crowdfunding_Data!$A:$H,8,FALSE)</f>
        <v>57</v>
      </c>
    </row>
    <row r="320" spans="1:9" x14ac:dyDescent="0.25">
      <c r="A320" s="17">
        <v>567</v>
      </c>
      <c r="B320" s="18">
        <f>VLOOKUP($A320,Crowdfunding_Data!$A:$H,8,FALSE)</f>
        <v>244</v>
      </c>
      <c r="H320" s="31">
        <v>877</v>
      </c>
      <c r="I320" s="32">
        <f>VLOOKUP($H320,Crowdfunding_Data!$A:$H,8,FALSE)</f>
        <v>1229</v>
      </c>
    </row>
    <row r="321" spans="1:9" x14ac:dyDescent="0.25">
      <c r="A321" s="17">
        <v>568</v>
      </c>
      <c r="B321" s="18">
        <f>VLOOKUP($A321,Crowdfunding_Data!$A:$H,8,FALSE)</f>
        <v>5180</v>
      </c>
      <c r="H321" s="31">
        <v>878</v>
      </c>
      <c r="I321" s="32">
        <f>VLOOKUP($H321,Crowdfunding_Data!$A:$H,8,FALSE)</f>
        <v>12</v>
      </c>
    </row>
    <row r="322" spans="1:9" x14ac:dyDescent="0.25">
      <c r="A322" s="17">
        <v>569</v>
      </c>
      <c r="B322" s="18">
        <f>VLOOKUP($A322,Crowdfunding_Data!$A:$H,8,FALSE)</f>
        <v>589</v>
      </c>
      <c r="H322" s="31">
        <v>881</v>
      </c>
      <c r="I322" s="32">
        <f>VLOOKUP($H322,Crowdfunding_Data!$A:$H,8,FALSE)</f>
        <v>452</v>
      </c>
    </row>
    <row r="323" spans="1:9" x14ac:dyDescent="0.25">
      <c r="A323" s="17">
        <v>570</v>
      </c>
      <c r="B323" s="18">
        <f>VLOOKUP($A323,Crowdfunding_Data!$A:$H,8,FALSE)</f>
        <v>2725</v>
      </c>
      <c r="H323" s="31">
        <v>884</v>
      </c>
      <c r="I323" s="32">
        <f>VLOOKUP($H323,Crowdfunding_Data!$A:$H,8,FALSE)</f>
        <v>1886</v>
      </c>
    </row>
    <row r="324" spans="1:9" x14ac:dyDescent="0.25">
      <c r="A324" s="17">
        <v>573</v>
      </c>
      <c r="B324" s="18">
        <f>VLOOKUP($A324,Crowdfunding_Data!$A:$H,8,FALSE)</f>
        <v>300</v>
      </c>
      <c r="H324" s="31">
        <v>886</v>
      </c>
      <c r="I324" s="32">
        <f>VLOOKUP($H324,Crowdfunding_Data!$A:$H,8,FALSE)</f>
        <v>1825</v>
      </c>
    </row>
    <row r="325" spans="1:9" x14ac:dyDescent="0.25">
      <c r="A325" s="17">
        <v>574</v>
      </c>
      <c r="B325" s="18">
        <f>VLOOKUP($A325,Crowdfunding_Data!$A:$H,8,FALSE)</f>
        <v>144</v>
      </c>
      <c r="H325" s="31">
        <v>887</v>
      </c>
      <c r="I325" s="32">
        <f>VLOOKUP($H325,Crowdfunding_Data!$A:$H,8,FALSE)</f>
        <v>31</v>
      </c>
    </row>
    <row r="326" spans="1:9" x14ac:dyDescent="0.25">
      <c r="A326" s="17">
        <v>579</v>
      </c>
      <c r="B326" s="18">
        <f>VLOOKUP($A326,Crowdfunding_Data!$A:$H,8,FALSE)</f>
        <v>87</v>
      </c>
      <c r="H326" s="31">
        <v>895</v>
      </c>
      <c r="I326" s="32">
        <f>VLOOKUP($H326,Crowdfunding_Data!$A:$H,8,FALSE)</f>
        <v>107</v>
      </c>
    </row>
    <row r="327" spans="1:9" x14ac:dyDescent="0.25">
      <c r="A327" s="17">
        <v>580</v>
      </c>
      <c r="B327" s="18">
        <f>VLOOKUP($A327,Crowdfunding_Data!$A:$H,8,FALSE)</f>
        <v>3116</v>
      </c>
      <c r="H327" s="31">
        <v>897</v>
      </c>
      <c r="I327" s="32">
        <f>VLOOKUP($H327,Crowdfunding_Data!$A:$H,8,FALSE)</f>
        <v>27</v>
      </c>
    </row>
    <row r="328" spans="1:9" x14ac:dyDescent="0.25">
      <c r="A328" s="17">
        <v>583</v>
      </c>
      <c r="B328" s="18">
        <f>VLOOKUP($A328,Crowdfunding_Data!$A:$H,8,FALSE)</f>
        <v>909</v>
      </c>
      <c r="H328" s="31">
        <v>898</v>
      </c>
      <c r="I328" s="32">
        <f>VLOOKUP($H328,Crowdfunding_Data!$A:$H,8,FALSE)</f>
        <v>1221</v>
      </c>
    </row>
    <row r="329" spans="1:9" x14ac:dyDescent="0.25">
      <c r="A329" s="17">
        <v>584</v>
      </c>
      <c r="B329" s="18">
        <f>VLOOKUP($A329,Crowdfunding_Data!$A:$H,8,FALSE)</f>
        <v>1613</v>
      </c>
      <c r="H329" s="31">
        <v>900</v>
      </c>
      <c r="I329" s="32">
        <f>VLOOKUP($H329,Crowdfunding_Data!$A:$H,8,FALSE)</f>
        <v>1</v>
      </c>
    </row>
    <row r="330" spans="1:9" x14ac:dyDescent="0.25">
      <c r="A330" s="17">
        <v>585</v>
      </c>
      <c r="B330" s="18">
        <f>VLOOKUP($A330,Crowdfunding_Data!$A:$H,8,FALSE)</f>
        <v>136</v>
      </c>
      <c r="H330" s="31">
        <v>904</v>
      </c>
      <c r="I330" s="32">
        <f>VLOOKUP($H330,Crowdfunding_Data!$A:$H,8,FALSE)</f>
        <v>16</v>
      </c>
    </row>
    <row r="331" spans="1:9" x14ac:dyDescent="0.25">
      <c r="A331" s="17">
        <v>586</v>
      </c>
      <c r="B331" s="18">
        <f>VLOOKUP($A331,Crowdfunding_Data!$A:$H,8,FALSE)</f>
        <v>130</v>
      </c>
      <c r="H331" s="31">
        <v>907</v>
      </c>
      <c r="I331" s="32">
        <f>VLOOKUP($H331,Crowdfunding_Data!$A:$H,8,FALSE)</f>
        <v>41</v>
      </c>
    </row>
    <row r="332" spans="1:9" x14ac:dyDescent="0.25">
      <c r="A332" s="17">
        <v>591</v>
      </c>
      <c r="B332" s="18">
        <f>VLOOKUP($A332,Crowdfunding_Data!$A:$H,8,FALSE)</f>
        <v>102</v>
      </c>
      <c r="H332" s="31">
        <v>913</v>
      </c>
      <c r="I332" s="32">
        <f>VLOOKUP($H332,Crowdfunding_Data!$A:$H,8,FALSE)</f>
        <v>523</v>
      </c>
    </row>
    <row r="333" spans="1:9" x14ac:dyDescent="0.25">
      <c r="A333" s="17">
        <v>593</v>
      </c>
      <c r="B333" s="18">
        <f>VLOOKUP($A333,Crowdfunding_Data!$A:$H,8,FALSE)</f>
        <v>4006</v>
      </c>
      <c r="H333" s="31">
        <v>914</v>
      </c>
      <c r="I333" s="32">
        <f>VLOOKUP($H333,Crowdfunding_Data!$A:$H,8,FALSE)</f>
        <v>141</v>
      </c>
    </row>
    <row r="334" spans="1:9" x14ac:dyDescent="0.25">
      <c r="A334" s="17">
        <v>595</v>
      </c>
      <c r="B334" s="18">
        <f>VLOOKUP($A334,Crowdfunding_Data!$A:$H,8,FALSE)</f>
        <v>1629</v>
      </c>
      <c r="H334" s="31">
        <v>916</v>
      </c>
      <c r="I334" s="32">
        <f>VLOOKUP($H334,Crowdfunding_Data!$A:$H,8,FALSE)</f>
        <v>52</v>
      </c>
    </row>
    <row r="335" spans="1:9" x14ac:dyDescent="0.25">
      <c r="A335" s="17">
        <v>597</v>
      </c>
      <c r="B335" s="18">
        <f>VLOOKUP($A335,Crowdfunding_Data!$A:$H,8,FALSE)</f>
        <v>2188</v>
      </c>
      <c r="H335" s="31">
        <v>919</v>
      </c>
      <c r="I335" s="32">
        <f>VLOOKUP($H335,Crowdfunding_Data!$A:$H,8,FALSE)</f>
        <v>225</v>
      </c>
    </row>
    <row r="336" spans="1:9" x14ac:dyDescent="0.25">
      <c r="A336" s="17">
        <v>598</v>
      </c>
      <c r="B336" s="18">
        <f>VLOOKUP($A336,Crowdfunding_Data!$A:$H,8,FALSE)</f>
        <v>2409</v>
      </c>
      <c r="H336" s="31">
        <v>921</v>
      </c>
      <c r="I336" s="32">
        <f>VLOOKUP($H336,Crowdfunding_Data!$A:$H,8,FALSE)</f>
        <v>38</v>
      </c>
    </row>
    <row r="337" spans="1:9" x14ac:dyDescent="0.25">
      <c r="A337" s="17">
        <v>601</v>
      </c>
      <c r="B337" s="18">
        <f>VLOOKUP($A337,Crowdfunding_Data!$A:$H,8,FALSE)</f>
        <v>194</v>
      </c>
      <c r="H337" s="31">
        <v>926</v>
      </c>
      <c r="I337" s="32">
        <f>VLOOKUP($H337,Crowdfunding_Data!$A:$H,8,FALSE)</f>
        <v>15</v>
      </c>
    </row>
    <row r="338" spans="1:9" x14ac:dyDescent="0.25">
      <c r="A338" s="17">
        <v>602</v>
      </c>
      <c r="B338" s="18">
        <f>VLOOKUP($A338,Crowdfunding_Data!$A:$H,8,FALSE)</f>
        <v>1140</v>
      </c>
      <c r="H338" s="31">
        <v>927</v>
      </c>
      <c r="I338" s="32">
        <f>VLOOKUP($H338,Crowdfunding_Data!$A:$H,8,FALSE)</f>
        <v>37</v>
      </c>
    </row>
    <row r="339" spans="1:9" x14ac:dyDescent="0.25">
      <c r="A339" s="17">
        <v>603</v>
      </c>
      <c r="B339" s="18">
        <f>VLOOKUP($A339,Crowdfunding_Data!$A:$H,8,FALSE)</f>
        <v>102</v>
      </c>
      <c r="H339" s="31">
        <v>931</v>
      </c>
      <c r="I339" s="32">
        <f>VLOOKUP($H339,Crowdfunding_Data!$A:$H,8,FALSE)</f>
        <v>112</v>
      </c>
    </row>
    <row r="340" spans="1:9" x14ac:dyDescent="0.25">
      <c r="A340" s="17">
        <v>604</v>
      </c>
      <c r="B340" s="18">
        <f>VLOOKUP($A340,Crowdfunding_Data!$A:$H,8,FALSE)</f>
        <v>2857</v>
      </c>
      <c r="H340" s="31">
        <v>936</v>
      </c>
      <c r="I340" s="32">
        <f>VLOOKUP($H340,Crowdfunding_Data!$A:$H,8,FALSE)</f>
        <v>21</v>
      </c>
    </row>
    <row r="341" spans="1:9" x14ac:dyDescent="0.25">
      <c r="A341" s="17">
        <v>605</v>
      </c>
      <c r="B341" s="18">
        <f>VLOOKUP($A341,Crowdfunding_Data!$A:$H,8,FALSE)</f>
        <v>107</v>
      </c>
      <c r="H341" s="31">
        <v>939</v>
      </c>
      <c r="I341" s="32">
        <f>VLOOKUP($H341,Crowdfunding_Data!$A:$H,8,FALSE)</f>
        <v>67</v>
      </c>
    </row>
    <row r="342" spans="1:9" x14ac:dyDescent="0.25">
      <c r="A342" s="17">
        <v>606</v>
      </c>
      <c r="B342" s="18">
        <f>VLOOKUP($A342,Crowdfunding_Data!$A:$H,8,FALSE)</f>
        <v>160</v>
      </c>
      <c r="H342" s="31">
        <v>941</v>
      </c>
      <c r="I342" s="32">
        <f>VLOOKUP($H342,Crowdfunding_Data!$A:$H,8,FALSE)</f>
        <v>78</v>
      </c>
    </row>
    <row r="343" spans="1:9" x14ac:dyDescent="0.25">
      <c r="A343" s="17">
        <v>607</v>
      </c>
      <c r="B343" s="18">
        <f>VLOOKUP($A343,Crowdfunding_Data!$A:$H,8,FALSE)</f>
        <v>2230</v>
      </c>
      <c r="H343" s="31">
        <v>942</v>
      </c>
      <c r="I343" s="32">
        <f>VLOOKUP($H343,Crowdfunding_Data!$A:$H,8,FALSE)</f>
        <v>67</v>
      </c>
    </row>
    <row r="344" spans="1:9" x14ac:dyDescent="0.25">
      <c r="A344" s="17">
        <v>608</v>
      </c>
      <c r="B344" s="18">
        <f>VLOOKUP($A344,Crowdfunding_Data!$A:$H,8,FALSE)</f>
        <v>316</v>
      </c>
      <c r="H344" s="31">
        <v>944</v>
      </c>
      <c r="I344" s="32">
        <f>VLOOKUP($H344,Crowdfunding_Data!$A:$H,8,FALSE)</f>
        <v>263</v>
      </c>
    </row>
    <row r="345" spans="1:9" x14ac:dyDescent="0.25">
      <c r="A345" s="17">
        <v>609</v>
      </c>
      <c r="B345" s="18">
        <f>VLOOKUP($A345,Crowdfunding_Data!$A:$H,8,FALSE)</f>
        <v>117</v>
      </c>
      <c r="H345" s="31">
        <v>945</v>
      </c>
      <c r="I345" s="32">
        <f>VLOOKUP($H345,Crowdfunding_Data!$A:$H,8,FALSE)</f>
        <v>1691</v>
      </c>
    </row>
    <row r="346" spans="1:9" x14ac:dyDescent="0.25">
      <c r="A346" s="17">
        <v>610</v>
      </c>
      <c r="B346" s="18">
        <f>VLOOKUP($A346,Crowdfunding_Data!$A:$H,8,FALSE)</f>
        <v>6406</v>
      </c>
      <c r="H346" s="31">
        <v>946</v>
      </c>
      <c r="I346" s="32">
        <f>VLOOKUP($H346,Crowdfunding_Data!$A:$H,8,FALSE)</f>
        <v>181</v>
      </c>
    </row>
    <row r="347" spans="1:9" x14ac:dyDescent="0.25">
      <c r="A347" s="17">
        <v>612</v>
      </c>
      <c r="B347" s="18">
        <f>VLOOKUP($A347,Crowdfunding_Data!$A:$H,8,FALSE)</f>
        <v>192</v>
      </c>
      <c r="H347" s="31">
        <v>947</v>
      </c>
      <c r="I347" s="32">
        <f>VLOOKUP($H347,Crowdfunding_Data!$A:$H,8,FALSE)</f>
        <v>13</v>
      </c>
    </row>
    <row r="348" spans="1:9" x14ac:dyDescent="0.25">
      <c r="A348" s="17">
        <v>613</v>
      </c>
      <c r="B348" s="18">
        <f>VLOOKUP($A348,Crowdfunding_Data!$A:$H,8,FALSE)</f>
        <v>26</v>
      </c>
      <c r="H348" s="31">
        <v>950</v>
      </c>
      <c r="I348" s="32">
        <f>VLOOKUP($H348,Crowdfunding_Data!$A:$H,8,FALSE)</f>
        <v>1</v>
      </c>
    </row>
    <row r="349" spans="1:9" x14ac:dyDescent="0.25">
      <c r="A349" s="17">
        <v>614</v>
      </c>
      <c r="B349" s="18">
        <f>VLOOKUP($A349,Crowdfunding_Data!$A:$H,8,FALSE)</f>
        <v>723</v>
      </c>
      <c r="H349" s="31">
        <v>953</v>
      </c>
      <c r="I349" s="32">
        <f>VLOOKUP($H349,Crowdfunding_Data!$A:$H,8,FALSE)</f>
        <v>21</v>
      </c>
    </row>
    <row r="350" spans="1:9" x14ac:dyDescent="0.25">
      <c r="A350" s="17">
        <v>615</v>
      </c>
      <c r="B350" s="18">
        <f>VLOOKUP($A350,Crowdfunding_Data!$A:$H,8,FALSE)</f>
        <v>170</v>
      </c>
      <c r="H350" s="31">
        <v>956</v>
      </c>
      <c r="I350" s="32">
        <f>VLOOKUP($H350,Crowdfunding_Data!$A:$H,8,FALSE)</f>
        <v>830</v>
      </c>
    </row>
    <row r="351" spans="1:9" x14ac:dyDescent="0.25">
      <c r="A351" s="17">
        <v>616</v>
      </c>
      <c r="B351" s="18">
        <f>VLOOKUP($A351,Crowdfunding_Data!$A:$H,8,FALSE)</f>
        <v>238</v>
      </c>
      <c r="H351" s="31">
        <v>959</v>
      </c>
      <c r="I351" s="32">
        <f>VLOOKUP($H351,Crowdfunding_Data!$A:$H,8,FALSE)</f>
        <v>130</v>
      </c>
    </row>
    <row r="352" spans="1:9" x14ac:dyDescent="0.25">
      <c r="A352" s="17">
        <v>617</v>
      </c>
      <c r="B352" s="18">
        <f>VLOOKUP($A352,Crowdfunding_Data!$A:$H,8,FALSE)</f>
        <v>55</v>
      </c>
      <c r="H352" s="31">
        <v>960</v>
      </c>
      <c r="I352" s="32">
        <f>VLOOKUP($H352,Crowdfunding_Data!$A:$H,8,FALSE)</f>
        <v>55</v>
      </c>
    </row>
    <row r="353" spans="1:9" x14ac:dyDescent="0.25">
      <c r="A353" s="17">
        <v>620</v>
      </c>
      <c r="B353" s="18">
        <f>VLOOKUP($A353,Crowdfunding_Data!$A:$H,8,FALSE)</f>
        <v>128</v>
      </c>
      <c r="H353" s="31">
        <v>963</v>
      </c>
      <c r="I353" s="32">
        <f>VLOOKUP($H353,Crowdfunding_Data!$A:$H,8,FALSE)</f>
        <v>114</v>
      </c>
    </row>
    <row r="354" spans="1:9" x14ac:dyDescent="0.25">
      <c r="A354" s="17">
        <v>621</v>
      </c>
      <c r="B354" s="18">
        <f>VLOOKUP($A354,Crowdfunding_Data!$A:$H,8,FALSE)</f>
        <v>2144</v>
      </c>
      <c r="H354" s="31">
        <v>970</v>
      </c>
      <c r="I354" s="32">
        <f>VLOOKUP($H354,Crowdfunding_Data!$A:$H,8,FALSE)</f>
        <v>594</v>
      </c>
    </row>
    <row r="355" spans="1:9" x14ac:dyDescent="0.25">
      <c r="A355" s="17">
        <v>623</v>
      </c>
      <c r="B355" s="18">
        <f>VLOOKUP($A355,Crowdfunding_Data!$A:$H,8,FALSE)</f>
        <v>2693</v>
      </c>
      <c r="H355" s="31">
        <v>971</v>
      </c>
      <c r="I355" s="32">
        <f>VLOOKUP($H355,Crowdfunding_Data!$A:$H,8,FALSE)</f>
        <v>24</v>
      </c>
    </row>
    <row r="356" spans="1:9" x14ac:dyDescent="0.25">
      <c r="A356" s="17">
        <v>624</v>
      </c>
      <c r="B356" s="18">
        <f>VLOOKUP($A356,Crowdfunding_Data!$A:$H,8,FALSE)</f>
        <v>432</v>
      </c>
      <c r="H356" s="31">
        <v>973</v>
      </c>
      <c r="I356" s="32">
        <f>VLOOKUP($H356,Crowdfunding_Data!$A:$H,8,FALSE)</f>
        <v>252</v>
      </c>
    </row>
    <row r="357" spans="1:9" x14ac:dyDescent="0.25">
      <c r="A357" s="17">
        <v>626</v>
      </c>
      <c r="B357" s="18">
        <f>VLOOKUP($A357,Crowdfunding_Data!$A:$H,8,FALSE)</f>
        <v>189</v>
      </c>
      <c r="H357" s="31">
        <v>977</v>
      </c>
      <c r="I357" s="32">
        <f>VLOOKUP($H357,Crowdfunding_Data!$A:$H,8,FALSE)</f>
        <v>67</v>
      </c>
    </row>
    <row r="358" spans="1:9" x14ac:dyDescent="0.25">
      <c r="A358" s="17">
        <v>627</v>
      </c>
      <c r="B358" s="18">
        <f>VLOOKUP($A358,Crowdfunding_Data!$A:$H,8,FALSE)</f>
        <v>154</v>
      </c>
      <c r="H358" s="31">
        <v>980</v>
      </c>
      <c r="I358" s="32">
        <f>VLOOKUP($H358,Crowdfunding_Data!$A:$H,8,FALSE)</f>
        <v>742</v>
      </c>
    </row>
    <row r="359" spans="1:9" x14ac:dyDescent="0.25">
      <c r="A359" s="17">
        <v>628</v>
      </c>
      <c r="B359" s="18">
        <f>VLOOKUP($A359,Crowdfunding_Data!$A:$H,8,FALSE)</f>
        <v>96</v>
      </c>
      <c r="H359" s="31">
        <v>982</v>
      </c>
      <c r="I359" s="32">
        <f>VLOOKUP($H359,Crowdfunding_Data!$A:$H,8,FALSE)</f>
        <v>75</v>
      </c>
    </row>
    <row r="360" spans="1:9" x14ac:dyDescent="0.25">
      <c r="A360" s="17">
        <v>631</v>
      </c>
      <c r="B360" s="18">
        <f>VLOOKUP($A360,Crowdfunding_Data!$A:$H,8,FALSE)</f>
        <v>3063</v>
      </c>
      <c r="H360" s="31">
        <v>985</v>
      </c>
      <c r="I360" s="32">
        <f>VLOOKUP($H360,Crowdfunding_Data!$A:$H,8,FALSE)</f>
        <v>4405</v>
      </c>
    </row>
    <row r="361" spans="1:9" x14ac:dyDescent="0.25">
      <c r="A361" s="17">
        <v>635</v>
      </c>
      <c r="B361" s="18">
        <f>VLOOKUP($A361,Crowdfunding_Data!$A:$H,8,FALSE)</f>
        <v>2266</v>
      </c>
      <c r="H361" s="31">
        <v>986</v>
      </c>
      <c r="I361" s="32">
        <f>VLOOKUP($H361,Crowdfunding_Data!$A:$H,8,FALSE)</f>
        <v>92</v>
      </c>
    </row>
    <row r="362" spans="1:9" x14ac:dyDescent="0.25">
      <c r="A362" s="17">
        <v>641</v>
      </c>
      <c r="B362" s="18">
        <f>VLOOKUP($A362,Crowdfunding_Data!$A:$H,8,FALSE)</f>
        <v>194</v>
      </c>
      <c r="H362" s="31">
        <v>988</v>
      </c>
      <c r="I362" s="32">
        <f>VLOOKUP($H362,Crowdfunding_Data!$A:$H,8,FALSE)</f>
        <v>64</v>
      </c>
    </row>
    <row r="363" spans="1:9" x14ac:dyDescent="0.25">
      <c r="A363" s="17">
        <v>642</v>
      </c>
      <c r="B363" s="18">
        <f>VLOOKUP($A363,Crowdfunding_Data!$A:$H,8,FALSE)</f>
        <v>129</v>
      </c>
      <c r="H363" s="31">
        <v>990</v>
      </c>
      <c r="I363" s="32">
        <f>VLOOKUP($H363,Crowdfunding_Data!$A:$H,8,FALSE)</f>
        <v>64</v>
      </c>
    </row>
    <row r="364" spans="1:9" x14ac:dyDescent="0.25">
      <c r="A364" s="17">
        <v>643</v>
      </c>
      <c r="B364" s="18">
        <f>VLOOKUP($A364,Crowdfunding_Data!$A:$H,8,FALSE)</f>
        <v>375</v>
      </c>
      <c r="H364" s="31">
        <v>994</v>
      </c>
      <c r="I364" s="32">
        <f>VLOOKUP($H364,Crowdfunding_Data!$A:$H,8,FALSE)</f>
        <v>842</v>
      </c>
    </row>
    <row r="365" spans="1:9" x14ac:dyDescent="0.25">
      <c r="A365" s="17">
        <v>652</v>
      </c>
      <c r="B365" s="18">
        <f>VLOOKUP($A365,Crowdfunding_Data!$A:$H,8,FALSE)</f>
        <v>409</v>
      </c>
      <c r="H365" s="31">
        <v>996</v>
      </c>
      <c r="I365" s="32">
        <f>VLOOKUP($H365,Crowdfunding_Data!$A:$H,8,FALSE)</f>
        <v>112</v>
      </c>
    </row>
    <row r="366" spans="1:9" ht="16.5" thickBot="1" x14ac:dyDescent="0.3">
      <c r="A366" s="17">
        <v>653</v>
      </c>
      <c r="B366" s="18">
        <f>VLOOKUP($A366,Crowdfunding_Data!$A:$H,8,FALSE)</f>
        <v>234</v>
      </c>
      <c r="H366" s="33">
        <v>998</v>
      </c>
      <c r="I366" s="34">
        <f>VLOOKUP($H366,Crowdfunding_Data!$A:$H,8,FALSE)</f>
        <v>374</v>
      </c>
    </row>
    <row r="367" spans="1:9" x14ac:dyDescent="0.25">
      <c r="A367" s="17">
        <v>654</v>
      </c>
      <c r="B367" s="18">
        <f>VLOOKUP($A367,Crowdfunding_Data!$A:$H,8,FALSE)</f>
        <v>3016</v>
      </c>
    </row>
    <row r="368" spans="1:9" x14ac:dyDescent="0.25">
      <c r="A368" s="17">
        <v>655</v>
      </c>
      <c r="B368" s="18">
        <f>VLOOKUP($A368,Crowdfunding_Data!$A:$H,8,FALSE)</f>
        <v>264</v>
      </c>
    </row>
    <row r="369" spans="1:2" x14ac:dyDescent="0.25">
      <c r="A369" s="17">
        <v>665</v>
      </c>
      <c r="B369" s="18">
        <f>VLOOKUP($A369,Crowdfunding_Data!$A:$H,8,FALSE)</f>
        <v>272</v>
      </c>
    </row>
    <row r="370" spans="1:2" x14ac:dyDescent="0.25">
      <c r="A370" s="17">
        <v>667</v>
      </c>
      <c r="B370" s="18">
        <f>VLOOKUP($A370,Crowdfunding_Data!$A:$H,8,FALSE)</f>
        <v>419</v>
      </c>
    </row>
    <row r="371" spans="1:2" x14ac:dyDescent="0.25">
      <c r="A371" s="17">
        <v>669</v>
      </c>
      <c r="B371" s="18">
        <f>VLOOKUP($A371,Crowdfunding_Data!$A:$H,8,FALSE)</f>
        <v>1621</v>
      </c>
    </row>
    <row r="372" spans="1:2" x14ac:dyDescent="0.25">
      <c r="A372" s="17">
        <v>670</v>
      </c>
      <c r="B372" s="18">
        <f>VLOOKUP($A372,Crowdfunding_Data!$A:$H,8,FALSE)</f>
        <v>1101</v>
      </c>
    </row>
    <row r="373" spans="1:2" x14ac:dyDescent="0.25">
      <c r="A373" s="17">
        <v>671</v>
      </c>
      <c r="B373" s="18">
        <f>VLOOKUP($A373,Crowdfunding_Data!$A:$H,8,FALSE)</f>
        <v>1073</v>
      </c>
    </row>
    <row r="374" spans="1:2" x14ac:dyDescent="0.25">
      <c r="A374" s="17">
        <v>675</v>
      </c>
      <c r="B374" s="18">
        <f>VLOOKUP($A374,Crowdfunding_Data!$A:$H,8,FALSE)</f>
        <v>331</v>
      </c>
    </row>
    <row r="375" spans="1:2" x14ac:dyDescent="0.25">
      <c r="A375" s="17">
        <v>676</v>
      </c>
      <c r="B375" s="18">
        <f>VLOOKUP($A375,Crowdfunding_Data!$A:$H,8,FALSE)</f>
        <v>1170</v>
      </c>
    </row>
    <row r="376" spans="1:2" x14ac:dyDescent="0.25">
      <c r="A376" s="17">
        <v>679</v>
      </c>
      <c r="B376" s="18">
        <f>VLOOKUP($A376,Crowdfunding_Data!$A:$H,8,FALSE)</f>
        <v>363</v>
      </c>
    </row>
    <row r="377" spans="1:2" x14ac:dyDescent="0.25">
      <c r="A377" s="17">
        <v>682</v>
      </c>
      <c r="B377" s="18">
        <f>VLOOKUP($A377,Crowdfunding_Data!$A:$H,8,FALSE)</f>
        <v>103</v>
      </c>
    </row>
    <row r="378" spans="1:2" x14ac:dyDescent="0.25">
      <c r="A378" s="17">
        <v>683</v>
      </c>
      <c r="B378" s="18">
        <f>VLOOKUP($A378,Crowdfunding_Data!$A:$H,8,FALSE)</f>
        <v>147</v>
      </c>
    </row>
    <row r="379" spans="1:2" x14ac:dyDescent="0.25">
      <c r="A379" s="17">
        <v>684</v>
      </c>
      <c r="B379" s="18">
        <f>VLOOKUP($A379,Crowdfunding_Data!$A:$H,8,FALSE)</f>
        <v>110</v>
      </c>
    </row>
    <row r="380" spans="1:2" x14ac:dyDescent="0.25">
      <c r="A380" s="17">
        <v>686</v>
      </c>
      <c r="B380" s="18">
        <f>VLOOKUP($A380,Crowdfunding_Data!$A:$H,8,FALSE)</f>
        <v>134</v>
      </c>
    </row>
    <row r="381" spans="1:2" x14ac:dyDescent="0.25">
      <c r="A381" s="17">
        <v>687</v>
      </c>
      <c r="B381" s="18">
        <f>VLOOKUP($A381,Crowdfunding_Data!$A:$H,8,FALSE)</f>
        <v>269</v>
      </c>
    </row>
    <row r="382" spans="1:2" x14ac:dyDescent="0.25">
      <c r="A382" s="17">
        <v>688</v>
      </c>
      <c r="B382" s="18">
        <f>VLOOKUP($A382,Crowdfunding_Data!$A:$H,8,FALSE)</f>
        <v>175</v>
      </c>
    </row>
    <row r="383" spans="1:2" x14ac:dyDescent="0.25">
      <c r="A383" s="17">
        <v>689</v>
      </c>
      <c r="B383" s="18">
        <f>VLOOKUP($A383,Crowdfunding_Data!$A:$H,8,FALSE)</f>
        <v>69</v>
      </c>
    </row>
    <row r="384" spans="1:2" x14ac:dyDescent="0.25">
      <c r="A384" s="17">
        <v>690</v>
      </c>
      <c r="B384" s="18">
        <f>VLOOKUP($A384,Crowdfunding_Data!$A:$H,8,FALSE)</f>
        <v>190</v>
      </c>
    </row>
    <row r="385" spans="1:2" x14ac:dyDescent="0.25">
      <c r="A385" s="17">
        <v>691</v>
      </c>
      <c r="B385" s="18">
        <f>VLOOKUP($A385,Crowdfunding_Data!$A:$H,8,FALSE)</f>
        <v>237</v>
      </c>
    </row>
    <row r="386" spans="1:2" x14ac:dyDescent="0.25">
      <c r="A386" s="17">
        <v>695</v>
      </c>
      <c r="B386" s="18">
        <f>VLOOKUP($A386,Crowdfunding_Data!$A:$H,8,FALSE)</f>
        <v>196</v>
      </c>
    </row>
    <row r="387" spans="1:2" x14ac:dyDescent="0.25">
      <c r="A387" s="17">
        <v>697</v>
      </c>
      <c r="B387" s="18">
        <f>VLOOKUP($A387,Crowdfunding_Data!$A:$H,8,FALSE)</f>
        <v>7295</v>
      </c>
    </row>
    <row r="388" spans="1:2" x14ac:dyDescent="0.25">
      <c r="A388" s="17">
        <v>698</v>
      </c>
      <c r="B388" s="18">
        <f>VLOOKUP($A388,Crowdfunding_Data!$A:$H,8,FALSE)</f>
        <v>2893</v>
      </c>
    </row>
    <row r="389" spans="1:2" x14ac:dyDescent="0.25">
      <c r="A389" s="17">
        <v>701</v>
      </c>
      <c r="B389" s="18">
        <f>VLOOKUP($A389,Crowdfunding_Data!$A:$H,8,FALSE)</f>
        <v>820</v>
      </c>
    </row>
    <row r="390" spans="1:2" x14ac:dyDescent="0.25">
      <c r="A390" s="17">
        <v>703</v>
      </c>
      <c r="B390" s="18">
        <f>VLOOKUP($A390,Crowdfunding_Data!$A:$H,8,FALSE)</f>
        <v>2038</v>
      </c>
    </row>
    <row r="391" spans="1:2" x14ac:dyDescent="0.25">
      <c r="A391" s="17">
        <v>704</v>
      </c>
      <c r="B391" s="18">
        <f>VLOOKUP($A391,Crowdfunding_Data!$A:$H,8,FALSE)</f>
        <v>116</v>
      </c>
    </row>
    <row r="392" spans="1:2" x14ac:dyDescent="0.25">
      <c r="A392" s="17">
        <v>706</v>
      </c>
      <c r="B392" s="18">
        <f>VLOOKUP($A392,Crowdfunding_Data!$A:$H,8,FALSE)</f>
        <v>1345</v>
      </c>
    </row>
    <row r="393" spans="1:2" x14ac:dyDescent="0.25">
      <c r="A393" s="17">
        <v>707</v>
      </c>
      <c r="B393" s="18">
        <f>VLOOKUP($A393,Crowdfunding_Data!$A:$H,8,FALSE)</f>
        <v>168</v>
      </c>
    </row>
    <row r="394" spans="1:2" x14ac:dyDescent="0.25">
      <c r="A394" s="17">
        <v>708</v>
      </c>
      <c r="B394" s="18">
        <f>VLOOKUP($A394,Crowdfunding_Data!$A:$H,8,FALSE)</f>
        <v>137</v>
      </c>
    </row>
    <row r="395" spans="1:2" x14ac:dyDescent="0.25">
      <c r="A395" s="17">
        <v>709</v>
      </c>
      <c r="B395" s="18">
        <f>VLOOKUP($A395,Crowdfunding_Data!$A:$H,8,FALSE)</f>
        <v>186</v>
      </c>
    </row>
    <row r="396" spans="1:2" x14ac:dyDescent="0.25">
      <c r="A396" s="17">
        <v>710</v>
      </c>
      <c r="B396" s="18">
        <f>VLOOKUP($A396,Crowdfunding_Data!$A:$H,8,FALSE)</f>
        <v>125</v>
      </c>
    </row>
    <row r="397" spans="1:2" x14ac:dyDescent="0.25">
      <c r="A397" s="17">
        <v>712</v>
      </c>
      <c r="B397" s="18">
        <f>VLOOKUP($A397,Crowdfunding_Data!$A:$H,8,FALSE)</f>
        <v>202</v>
      </c>
    </row>
    <row r="398" spans="1:2" x14ac:dyDescent="0.25">
      <c r="A398" s="17">
        <v>713</v>
      </c>
      <c r="B398" s="18">
        <f>VLOOKUP($A398,Crowdfunding_Data!$A:$H,8,FALSE)</f>
        <v>103</v>
      </c>
    </row>
    <row r="399" spans="1:2" x14ac:dyDescent="0.25">
      <c r="A399" s="17">
        <v>714</v>
      </c>
      <c r="B399" s="18">
        <f>VLOOKUP($A399,Crowdfunding_Data!$A:$H,8,FALSE)</f>
        <v>1785</v>
      </c>
    </row>
    <row r="400" spans="1:2" x14ac:dyDescent="0.25">
      <c r="A400" s="17">
        <v>716</v>
      </c>
      <c r="B400" s="18">
        <f>VLOOKUP($A400,Crowdfunding_Data!$A:$H,8,FALSE)</f>
        <v>157</v>
      </c>
    </row>
    <row r="401" spans="1:2" x14ac:dyDescent="0.25">
      <c r="A401" s="17">
        <v>717</v>
      </c>
      <c r="B401" s="18">
        <f>VLOOKUP($A401,Crowdfunding_Data!$A:$H,8,FALSE)</f>
        <v>555</v>
      </c>
    </row>
    <row r="402" spans="1:2" x14ac:dyDescent="0.25">
      <c r="A402" s="17">
        <v>718</v>
      </c>
      <c r="B402" s="18">
        <f>VLOOKUP($A402,Crowdfunding_Data!$A:$H,8,FALSE)</f>
        <v>297</v>
      </c>
    </row>
    <row r="403" spans="1:2" x14ac:dyDescent="0.25">
      <c r="A403" s="17">
        <v>719</v>
      </c>
      <c r="B403" s="18">
        <f>VLOOKUP($A403,Crowdfunding_Data!$A:$H,8,FALSE)</f>
        <v>123</v>
      </c>
    </row>
    <row r="404" spans="1:2" x14ac:dyDescent="0.25">
      <c r="A404" s="17">
        <v>722</v>
      </c>
      <c r="B404" s="18">
        <f>VLOOKUP($A404,Crowdfunding_Data!$A:$H,8,FALSE)</f>
        <v>3036</v>
      </c>
    </row>
    <row r="405" spans="1:2" x14ac:dyDescent="0.25">
      <c r="A405" s="17">
        <v>723</v>
      </c>
      <c r="B405" s="18">
        <f>VLOOKUP($A405,Crowdfunding_Data!$A:$H,8,FALSE)</f>
        <v>144</v>
      </c>
    </row>
    <row r="406" spans="1:2" x14ac:dyDescent="0.25">
      <c r="A406" s="17">
        <v>724</v>
      </c>
      <c r="B406" s="18">
        <f>VLOOKUP($A406,Crowdfunding_Data!$A:$H,8,FALSE)</f>
        <v>121</v>
      </c>
    </row>
    <row r="407" spans="1:2" x14ac:dyDescent="0.25">
      <c r="A407" s="17">
        <v>727</v>
      </c>
      <c r="B407" s="18">
        <f>VLOOKUP($A407,Crowdfunding_Data!$A:$H,8,FALSE)</f>
        <v>181</v>
      </c>
    </row>
    <row r="408" spans="1:2" x14ac:dyDescent="0.25">
      <c r="A408" s="17">
        <v>729</v>
      </c>
      <c r="B408" s="18">
        <f>VLOOKUP($A408,Crowdfunding_Data!$A:$H,8,FALSE)</f>
        <v>122</v>
      </c>
    </row>
    <row r="409" spans="1:2" x14ac:dyDescent="0.25">
      <c r="A409" s="17">
        <v>730</v>
      </c>
      <c r="B409" s="18">
        <f>VLOOKUP($A409,Crowdfunding_Data!$A:$H,8,FALSE)</f>
        <v>1071</v>
      </c>
    </row>
    <row r="410" spans="1:2" x14ac:dyDescent="0.25">
      <c r="A410" s="17">
        <v>733</v>
      </c>
      <c r="B410" s="18">
        <f>VLOOKUP($A410,Crowdfunding_Data!$A:$H,8,FALSE)</f>
        <v>980</v>
      </c>
    </row>
    <row r="411" spans="1:2" x14ac:dyDescent="0.25">
      <c r="A411" s="17">
        <v>734</v>
      </c>
      <c r="B411" s="18">
        <f>VLOOKUP($A411,Crowdfunding_Data!$A:$H,8,FALSE)</f>
        <v>536</v>
      </c>
    </row>
    <row r="412" spans="1:2" x14ac:dyDescent="0.25">
      <c r="A412" s="17">
        <v>735</v>
      </c>
      <c r="B412" s="18">
        <f>VLOOKUP($A412,Crowdfunding_Data!$A:$H,8,FALSE)</f>
        <v>1991</v>
      </c>
    </row>
    <row r="413" spans="1:2" x14ac:dyDescent="0.25">
      <c r="A413" s="17">
        <v>737</v>
      </c>
      <c r="B413" s="18">
        <f>VLOOKUP($A413,Crowdfunding_Data!$A:$H,8,FALSE)</f>
        <v>180</v>
      </c>
    </row>
    <row r="414" spans="1:2" x14ac:dyDescent="0.25">
      <c r="A414" s="17">
        <v>741</v>
      </c>
      <c r="B414" s="18">
        <f>VLOOKUP($A414,Crowdfunding_Data!$A:$H,8,FALSE)</f>
        <v>130</v>
      </c>
    </row>
    <row r="415" spans="1:2" x14ac:dyDescent="0.25">
      <c r="A415" s="17">
        <v>742</v>
      </c>
      <c r="B415" s="18">
        <f>VLOOKUP($A415,Crowdfunding_Data!$A:$H,8,FALSE)</f>
        <v>122</v>
      </c>
    </row>
    <row r="416" spans="1:2" x14ac:dyDescent="0.25">
      <c r="A416" s="17">
        <v>744</v>
      </c>
      <c r="B416" s="18">
        <f>VLOOKUP($A416,Crowdfunding_Data!$A:$H,8,FALSE)</f>
        <v>140</v>
      </c>
    </row>
    <row r="417" spans="1:2" x14ac:dyDescent="0.25">
      <c r="A417" s="17">
        <v>746</v>
      </c>
      <c r="B417" s="18">
        <f>VLOOKUP($A417,Crowdfunding_Data!$A:$H,8,FALSE)</f>
        <v>3388</v>
      </c>
    </row>
    <row r="418" spans="1:2" x14ac:dyDescent="0.25">
      <c r="A418" s="17">
        <v>747</v>
      </c>
      <c r="B418" s="18">
        <f>VLOOKUP($A418,Crowdfunding_Data!$A:$H,8,FALSE)</f>
        <v>280</v>
      </c>
    </row>
    <row r="419" spans="1:2" x14ac:dyDescent="0.25">
      <c r="A419" s="17">
        <v>749</v>
      </c>
      <c r="B419" s="18">
        <f>VLOOKUP($A419,Crowdfunding_Data!$A:$H,8,FALSE)</f>
        <v>366</v>
      </c>
    </row>
    <row r="420" spans="1:2" x14ac:dyDescent="0.25">
      <c r="A420" s="17">
        <v>751</v>
      </c>
      <c r="B420" s="18">
        <f>VLOOKUP($A420,Crowdfunding_Data!$A:$H,8,FALSE)</f>
        <v>270</v>
      </c>
    </row>
    <row r="421" spans="1:2" x14ac:dyDescent="0.25">
      <c r="A421" s="17">
        <v>753</v>
      </c>
      <c r="B421" s="18">
        <f>VLOOKUP($A421,Crowdfunding_Data!$A:$H,8,FALSE)</f>
        <v>137</v>
      </c>
    </row>
    <row r="422" spans="1:2" x14ac:dyDescent="0.25">
      <c r="A422" s="17">
        <v>754</v>
      </c>
      <c r="B422" s="18">
        <f>VLOOKUP($A422,Crowdfunding_Data!$A:$H,8,FALSE)</f>
        <v>3205</v>
      </c>
    </row>
    <row r="423" spans="1:2" x14ac:dyDescent="0.25">
      <c r="A423" s="17">
        <v>755</v>
      </c>
      <c r="B423" s="18">
        <f>VLOOKUP($A423,Crowdfunding_Data!$A:$H,8,FALSE)</f>
        <v>288</v>
      </c>
    </row>
    <row r="424" spans="1:2" x14ac:dyDescent="0.25">
      <c r="A424" s="17">
        <v>756</v>
      </c>
      <c r="B424" s="18">
        <f>VLOOKUP($A424,Crowdfunding_Data!$A:$H,8,FALSE)</f>
        <v>148</v>
      </c>
    </row>
    <row r="425" spans="1:2" x14ac:dyDescent="0.25">
      <c r="A425" s="17">
        <v>757</v>
      </c>
      <c r="B425" s="18">
        <f>VLOOKUP($A425,Crowdfunding_Data!$A:$H,8,FALSE)</f>
        <v>114</v>
      </c>
    </row>
    <row r="426" spans="1:2" x14ac:dyDescent="0.25">
      <c r="A426" s="17">
        <v>758</v>
      </c>
      <c r="B426" s="18">
        <f>VLOOKUP($A426,Crowdfunding_Data!$A:$H,8,FALSE)</f>
        <v>1518</v>
      </c>
    </row>
    <row r="427" spans="1:2" x14ac:dyDescent="0.25">
      <c r="A427" s="17">
        <v>761</v>
      </c>
      <c r="B427" s="18">
        <f>VLOOKUP($A427,Crowdfunding_Data!$A:$H,8,FALSE)</f>
        <v>166</v>
      </c>
    </row>
    <row r="428" spans="1:2" x14ac:dyDescent="0.25">
      <c r="A428" s="17">
        <v>762</v>
      </c>
      <c r="B428" s="18">
        <f>VLOOKUP($A428,Crowdfunding_Data!$A:$H,8,FALSE)</f>
        <v>100</v>
      </c>
    </row>
    <row r="429" spans="1:2" x14ac:dyDescent="0.25">
      <c r="A429" s="17">
        <v>763</v>
      </c>
      <c r="B429" s="18">
        <f>VLOOKUP($A429,Crowdfunding_Data!$A:$H,8,FALSE)</f>
        <v>235</v>
      </c>
    </row>
    <row r="430" spans="1:2" x14ac:dyDescent="0.25">
      <c r="A430" s="17">
        <v>764</v>
      </c>
      <c r="B430" s="18">
        <f>VLOOKUP($A430,Crowdfunding_Data!$A:$H,8,FALSE)</f>
        <v>148</v>
      </c>
    </row>
    <row r="431" spans="1:2" x14ac:dyDescent="0.25">
      <c r="A431" s="17">
        <v>765</v>
      </c>
      <c r="B431" s="18">
        <f>VLOOKUP($A431,Crowdfunding_Data!$A:$H,8,FALSE)</f>
        <v>198</v>
      </c>
    </row>
    <row r="432" spans="1:2" x14ac:dyDescent="0.25">
      <c r="A432" s="17">
        <v>768</v>
      </c>
      <c r="B432" s="18">
        <f>VLOOKUP($A432,Crowdfunding_Data!$A:$H,8,FALSE)</f>
        <v>150</v>
      </c>
    </row>
    <row r="433" spans="1:2" x14ac:dyDescent="0.25">
      <c r="A433" s="17">
        <v>770</v>
      </c>
      <c r="B433" s="18">
        <f>VLOOKUP($A433,Crowdfunding_Data!$A:$H,8,FALSE)</f>
        <v>216</v>
      </c>
    </row>
    <row r="434" spans="1:2" x14ac:dyDescent="0.25">
      <c r="A434" s="17">
        <v>772</v>
      </c>
      <c r="B434" s="18">
        <f>VLOOKUP($A434,Crowdfunding_Data!$A:$H,8,FALSE)</f>
        <v>5139</v>
      </c>
    </row>
    <row r="435" spans="1:2" x14ac:dyDescent="0.25">
      <c r="A435" s="17">
        <v>773</v>
      </c>
      <c r="B435" s="18">
        <f>VLOOKUP($A435,Crowdfunding_Data!$A:$H,8,FALSE)</f>
        <v>2353</v>
      </c>
    </row>
    <row r="436" spans="1:2" x14ac:dyDescent="0.25">
      <c r="A436" s="17">
        <v>774</v>
      </c>
      <c r="B436" s="18">
        <f>VLOOKUP($A436,Crowdfunding_Data!$A:$H,8,FALSE)</f>
        <v>78</v>
      </c>
    </row>
    <row r="437" spans="1:2" x14ac:dyDescent="0.25">
      <c r="A437" s="17">
        <v>778</v>
      </c>
      <c r="B437" s="18">
        <f>VLOOKUP($A437,Crowdfunding_Data!$A:$H,8,FALSE)</f>
        <v>174</v>
      </c>
    </row>
    <row r="438" spans="1:2" x14ac:dyDescent="0.25">
      <c r="A438" s="17">
        <v>780</v>
      </c>
      <c r="B438" s="18">
        <f>VLOOKUP($A438,Crowdfunding_Data!$A:$H,8,FALSE)</f>
        <v>164</v>
      </c>
    </row>
    <row r="439" spans="1:2" x14ac:dyDescent="0.25">
      <c r="A439" s="17">
        <v>782</v>
      </c>
      <c r="B439" s="18">
        <f>VLOOKUP($A439,Crowdfunding_Data!$A:$H,8,FALSE)</f>
        <v>161</v>
      </c>
    </row>
    <row r="440" spans="1:2" x14ac:dyDescent="0.25">
      <c r="A440" s="17">
        <v>783</v>
      </c>
      <c r="B440" s="18">
        <f>VLOOKUP($A440,Crowdfunding_Data!$A:$H,8,FALSE)</f>
        <v>138</v>
      </c>
    </row>
    <row r="441" spans="1:2" x14ac:dyDescent="0.25">
      <c r="A441" s="17">
        <v>784</v>
      </c>
      <c r="B441" s="18">
        <f>VLOOKUP($A441,Crowdfunding_Data!$A:$H,8,FALSE)</f>
        <v>3308</v>
      </c>
    </row>
    <row r="442" spans="1:2" x14ac:dyDescent="0.25">
      <c r="A442" s="17">
        <v>785</v>
      </c>
      <c r="B442" s="18">
        <f>VLOOKUP($A442,Crowdfunding_Data!$A:$H,8,FALSE)</f>
        <v>127</v>
      </c>
    </row>
    <row r="443" spans="1:2" x14ac:dyDescent="0.25">
      <c r="A443" s="17">
        <v>786</v>
      </c>
      <c r="B443" s="18">
        <f>VLOOKUP($A443,Crowdfunding_Data!$A:$H,8,FALSE)</f>
        <v>207</v>
      </c>
    </row>
    <row r="444" spans="1:2" x14ac:dyDescent="0.25">
      <c r="A444" s="17">
        <v>793</v>
      </c>
      <c r="B444" s="18">
        <f>VLOOKUP($A444,Crowdfunding_Data!$A:$H,8,FALSE)</f>
        <v>181</v>
      </c>
    </row>
    <row r="445" spans="1:2" x14ac:dyDescent="0.25">
      <c r="A445" s="17">
        <v>794</v>
      </c>
      <c r="B445" s="18">
        <f>VLOOKUP($A445,Crowdfunding_Data!$A:$H,8,FALSE)</f>
        <v>110</v>
      </c>
    </row>
    <row r="446" spans="1:2" x14ac:dyDescent="0.25">
      <c r="A446" s="17">
        <v>797</v>
      </c>
      <c r="B446" s="18">
        <f>VLOOKUP($A446,Crowdfunding_Data!$A:$H,8,FALSE)</f>
        <v>185</v>
      </c>
    </row>
    <row r="447" spans="1:2" x14ac:dyDescent="0.25">
      <c r="A447" s="17">
        <v>798</v>
      </c>
      <c r="B447" s="18">
        <f>VLOOKUP($A447,Crowdfunding_Data!$A:$H,8,FALSE)</f>
        <v>121</v>
      </c>
    </row>
    <row r="448" spans="1:2" x14ac:dyDescent="0.25">
      <c r="A448" s="17">
        <v>801</v>
      </c>
      <c r="B448" s="18">
        <f>VLOOKUP($A448,Crowdfunding_Data!$A:$H,8,FALSE)</f>
        <v>106</v>
      </c>
    </row>
    <row r="449" spans="1:2" x14ac:dyDescent="0.25">
      <c r="A449" s="17">
        <v>802</v>
      </c>
      <c r="B449" s="18">
        <f>VLOOKUP($A449,Crowdfunding_Data!$A:$H,8,FALSE)</f>
        <v>142</v>
      </c>
    </row>
    <row r="450" spans="1:2" x14ac:dyDescent="0.25">
      <c r="A450" s="17">
        <v>803</v>
      </c>
      <c r="B450" s="18">
        <f>VLOOKUP($A450,Crowdfunding_Data!$A:$H,8,FALSE)</f>
        <v>233</v>
      </c>
    </row>
    <row r="451" spans="1:2" x14ac:dyDescent="0.25">
      <c r="A451" s="17">
        <v>804</v>
      </c>
      <c r="B451" s="18">
        <f>VLOOKUP($A451,Crowdfunding_Data!$A:$H,8,FALSE)</f>
        <v>218</v>
      </c>
    </row>
    <row r="452" spans="1:2" x14ac:dyDescent="0.25">
      <c r="A452" s="17">
        <v>806</v>
      </c>
      <c r="B452" s="18">
        <f>VLOOKUP($A452,Crowdfunding_Data!$A:$H,8,FALSE)</f>
        <v>76</v>
      </c>
    </row>
    <row r="453" spans="1:2" x14ac:dyDescent="0.25">
      <c r="A453" s="17">
        <v>807</v>
      </c>
      <c r="B453" s="18">
        <f>VLOOKUP($A453,Crowdfunding_Data!$A:$H,8,FALSE)</f>
        <v>43</v>
      </c>
    </row>
    <row r="454" spans="1:2" x14ac:dyDescent="0.25">
      <c r="A454" s="17">
        <v>810</v>
      </c>
      <c r="B454" s="18">
        <f>VLOOKUP($A454,Crowdfunding_Data!$A:$H,8,FALSE)</f>
        <v>221</v>
      </c>
    </row>
    <row r="455" spans="1:2" x14ac:dyDescent="0.25">
      <c r="A455" s="17">
        <v>812</v>
      </c>
      <c r="B455" s="18">
        <f>VLOOKUP($A455,Crowdfunding_Data!$A:$H,8,FALSE)</f>
        <v>2805</v>
      </c>
    </row>
    <row r="456" spans="1:2" x14ac:dyDescent="0.25">
      <c r="A456" s="17">
        <v>813</v>
      </c>
      <c r="B456" s="18">
        <f>VLOOKUP($A456,Crowdfunding_Data!$A:$H,8,FALSE)</f>
        <v>68</v>
      </c>
    </row>
    <row r="457" spans="1:2" x14ac:dyDescent="0.25">
      <c r="A457" s="17">
        <v>815</v>
      </c>
      <c r="B457" s="18">
        <f>VLOOKUP($A457,Crowdfunding_Data!$A:$H,8,FALSE)</f>
        <v>183</v>
      </c>
    </row>
    <row r="458" spans="1:2" x14ac:dyDescent="0.25">
      <c r="A458" s="17">
        <v>816</v>
      </c>
      <c r="B458" s="18">
        <f>VLOOKUP($A458,Crowdfunding_Data!$A:$H,8,FALSE)</f>
        <v>133</v>
      </c>
    </row>
    <row r="459" spans="1:2" x14ac:dyDescent="0.25">
      <c r="A459" s="17">
        <v>817</v>
      </c>
      <c r="B459" s="18">
        <f>VLOOKUP($A459,Crowdfunding_Data!$A:$H,8,FALSE)</f>
        <v>2489</v>
      </c>
    </row>
    <row r="460" spans="1:2" x14ac:dyDescent="0.25">
      <c r="A460" s="17">
        <v>818</v>
      </c>
      <c r="B460" s="18">
        <f>VLOOKUP($A460,Crowdfunding_Data!$A:$H,8,FALSE)</f>
        <v>69</v>
      </c>
    </row>
    <row r="461" spans="1:2" x14ac:dyDescent="0.25">
      <c r="A461" s="17">
        <v>820</v>
      </c>
      <c r="B461" s="18">
        <f>VLOOKUP($A461,Crowdfunding_Data!$A:$H,8,FALSE)</f>
        <v>279</v>
      </c>
    </row>
    <row r="462" spans="1:2" x14ac:dyDescent="0.25">
      <c r="A462" s="17">
        <v>821</v>
      </c>
      <c r="B462" s="18">
        <f>VLOOKUP($A462,Crowdfunding_Data!$A:$H,8,FALSE)</f>
        <v>210</v>
      </c>
    </row>
    <row r="463" spans="1:2" x14ac:dyDescent="0.25">
      <c r="A463" s="17">
        <v>822</v>
      </c>
      <c r="B463" s="18">
        <f>VLOOKUP($A463,Crowdfunding_Data!$A:$H,8,FALSE)</f>
        <v>2100</v>
      </c>
    </row>
    <row r="464" spans="1:2" x14ac:dyDescent="0.25">
      <c r="A464" s="17">
        <v>823</v>
      </c>
      <c r="B464" s="18">
        <f>VLOOKUP($A464,Crowdfunding_Data!$A:$H,8,FALSE)</f>
        <v>252</v>
      </c>
    </row>
    <row r="465" spans="1:2" x14ac:dyDescent="0.25">
      <c r="A465" s="17">
        <v>824</v>
      </c>
      <c r="B465" s="18">
        <f>VLOOKUP($A465,Crowdfunding_Data!$A:$H,8,FALSE)</f>
        <v>1280</v>
      </c>
    </row>
    <row r="466" spans="1:2" x14ac:dyDescent="0.25">
      <c r="A466" s="17">
        <v>825</v>
      </c>
      <c r="B466" s="18">
        <f>VLOOKUP($A466,Crowdfunding_Data!$A:$H,8,FALSE)</f>
        <v>157</v>
      </c>
    </row>
    <row r="467" spans="1:2" x14ac:dyDescent="0.25">
      <c r="A467" s="17">
        <v>826</v>
      </c>
      <c r="B467" s="18">
        <f>VLOOKUP($A467,Crowdfunding_Data!$A:$H,8,FALSE)</f>
        <v>194</v>
      </c>
    </row>
    <row r="468" spans="1:2" x14ac:dyDescent="0.25">
      <c r="A468" s="17">
        <v>827</v>
      </c>
      <c r="B468" s="18">
        <f>VLOOKUP($A468,Crowdfunding_Data!$A:$H,8,FALSE)</f>
        <v>82</v>
      </c>
    </row>
    <row r="469" spans="1:2" x14ac:dyDescent="0.25">
      <c r="A469" s="17">
        <v>831</v>
      </c>
      <c r="B469" s="18">
        <f>VLOOKUP($A469,Crowdfunding_Data!$A:$H,8,FALSE)</f>
        <v>4233</v>
      </c>
    </row>
    <row r="470" spans="1:2" x14ac:dyDescent="0.25">
      <c r="A470" s="17">
        <v>832</v>
      </c>
      <c r="B470" s="18">
        <f>VLOOKUP($A470,Crowdfunding_Data!$A:$H,8,FALSE)</f>
        <v>1297</v>
      </c>
    </row>
    <row r="471" spans="1:2" x14ac:dyDescent="0.25">
      <c r="A471" s="17">
        <v>833</v>
      </c>
      <c r="B471" s="18">
        <f>VLOOKUP($A471,Crowdfunding_Data!$A:$H,8,FALSE)</f>
        <v>165</v>
      </c>
    </row>
    <row r="472" spans="1:2" x14ac:dyDescent="0.25">
      <c r="A472" s="17">
        <v>834</v>
      </c>
      <c r="B472" s="18">
        <f>VLOOKUP($A472,Crowdfunding_Data!$A:$H,8,FALSE)</f>
        <v>119</v>
      </c>
    </row>
    <row r="473" spans="1:2" x14ac:dyDescent="0.25">
      <c r="A473" s="17">
        <v>837</v>
      </c>
      <c r="B473" s="18">
        <f>VLOOKUP($A473,Crowdfunding_Data!$A:$H,8,FALSE)</f>
        <v>1797</v>
      </c>
    </row>
    <row r="474" spans="1:2" x14ac:dyDescent="0.25">
      <c r="A474" s="17">
        <v>838</v>
      </c>
      <c r="B474" s="18">
        <f>VLOOKUP($A474,Crowdfunding_Data!$A:$H,8,FALSE)</f>
        <v>261</v>
      </c>
    </row>
    <row r="475" spans="1:2" x14ac:dyDescent="0.25">
      <c r="A475" s="17">
        <v>839</v>
      </c>
      <c r="B475" s="18">
        <f>VLOOKUP($A475,Crowdfunding_Data!$A:$H,8,FALSE)</f>
        <v>157</v>
      </c>
    </row>
    <row r="476" spans="1:2" x14ac:dyDescent="0.25">
      <c r="A476" s="17">
        <v>840</v>
      </c>
      <c r="B476" s="18">
        <f>VLOOKUP($A476,Crowdfunding_Data!$A:$H,8,FALSE)</f>
        <v>3533</v>
      </c>
    </row>
    <row r="477" spans="1:2" x14ac:dyDescent="0.25">
      <c r="A477" s="17">
        <v>841</v>
      </c>
      <c r="B477" s="18">
        <f>VLOOKUP($A477,Crowdfunding_Data!$A:$H,8,FALSE)</f>
        <v>155</v>
      </c>
    </row>
    <row r="478" spans="1:2" x14ac:dyDescent="0.25">
      <c r="A478" s="17">
        <v>842</v>
      </c>
      <c r="B478" s="18">
        <f>VLOOKUP($A478,Crowdfunding_Data!$A:$H,8,FALSE)</f>
        <v>132</v>
      </c>
    </row>
    <row r="479" spans="1:2" x14ac:dyDescent="0.25">
      <c r="A479" s="17">
        <v>845</v>
      </c>
      <c r="B479" s="18">
        <f>VLOOKUP($A479,Crowdfunding_Data!$A:$H,8,FALSE)</f>
        <v>1354</v>
      </c>
    </row>
    <row r="480" spans="1:2" x14ac:dyDescent="0.25">
      <c r="A480" s="17">
        <v>846</v>
      </c>
      <c r="B480" s="18">
        <f>VLOOKUP($A480,Crowdfunding_Data!$A:$H,8,FALSE)</f>
        <v>48</v>
      </c>
    </row>
    <row r="481" spans="1:2" x14ac:dyDescent="0.25">
      <c r="A481" s="17">
        <v>847</v>
      </c>
      <c r="B481" s="18">
        <f>VLOOKUP($A481,Crowdfunding_Data!$A:$H,8,FALSE)</f>
        <v>110</v>
      </c>
    </row>
    <row r="482" spans="1:2" x14ac:dyDescent="0.25">
      <c r="A482" s="17">
        <v>848</v>
      </c>
      <c r="B482" s="18">
        <f>VLOOKUP($A482,Crowdfunding_Data!$A:$H,8,FALSE)</f>
        <v>172</v>
      </c>
    </row>
    <row r="483" spans="1:2" x14ac:dyDescent="0.25">
      <c r="A483" s="17">
        <v>849</v>
      </c>
      <c r="B483" s="18">
        <f>VLOOKUP($A483,Crowdfunding_Data!$A:$H,8,FALSE)</f>
        <v>307</v>
      </c>
    </row>
    <row r="484" spans="1:2" x14ac:dyDescent="0.25">
      <c r="A484" s="17">
        <v>851</v>
      </c>
      <c r="B484" s="18">
        <f>VLOOKUP($A484,Crowdfunding_Data!$A:$H,8,FALSE)</f>
        <v>160</v>
      </c>
    </row>
    <row r="485" spans="1:2" x14ac:dyDescent="0.25">
      <c r="A485" s="17">
        <v>853</v>
      </c>
      <c r="B485" s="18">
        <f>VLOOKUP($A485,Crowdfunding_Data!$A:$H,8,FALSE)</f>
        <v>1467</v>
      </c>
    </row>
    <row r="486" spans="1:2" x14ac:dyDescent="0.25">
      <c r="A486" s="17">
        <v>854</v>
      </c>
      <c r="B486" s="18">
        <f>VLOOKUP($A486,Crowdfunding_Data!$A:$H,8,FALSE)</f>
        <v>2662</v>
      </c>
    </row>
    <row r="487" spans="1:2" x14ac:dyDescent="0.25">
      <c r="A487" s="17">
        <v>855</v>
      </c>
      <c r="B487" s="18">
        <f>VLOOKUP($A487,Crowdfunding_Data!$A:$H,8,FALSE)</f>
        <v>452</v>
      </c>
    </row>
    <row r="488" spans="1:2" x14ac:dyDescent="0.25">
      <c r="A488" s="17">
        <v>856</v>
      </c>
      <c r="B488" s="18">
        <f>VLOOKUP($A488,Crowdfunding_Data!$A:$H,8,FALSE)</f>
        <v>158</v>
      </c>
    </row>
    <row r="489" spans="1:2" x14ac:dyDescent="0.25">
      <c r="A489" s="17">
        <v>857</v>
      </c>
      <c r="B489" s="18">
        <f>VLOOKUP($A489,Crowdfunding_Data!$A:$H,8,FALSE)</f>
        <v>225</v>
      </c>
    </row>
    <row r="490" spans="1:2" x14ac:dyDescent="0.25">
      <c r="A490" s="17">
        <v>860</v>
      </c>
      <c r="B490" s="18">
        <f>VLOOKUP($A490,Crowdfunding_Data!$A:$H,8,FALSE)</f>
        <v>65</v>
      </c>
    </row>
    <row r="491" spans="1:2" x14ac:dyDescent="0.25">
      <c r="A491" s="17">
        <v>861</v>
      </c>
      <c r="B491" s="18">
        <f>VLOOKUP($A491,Crowdfunding_Data!$A:$H,8,FALSE)</f>
        <v>163</v>
      </c>
    </row>
    <row r="492" spans="1:2" x14ac:dyDescent="0.25">
      <c r="A492" s="17">
        <v>862</v>
      </c>
      <c r="B492" s="18">
        <f>VLOOKUP($A492,Crowdfunding_Data!$A:$H,8,FALSE)</f>
        <v>85</v>
      </c>
    </row>
    <row r="493" spans="1:2" x14ac:dyDescent="0.25">
      <c r="A493" s="17">
        <v>863</v>
      </c>
      <c r="B493" s="18">
        <f>VLOOKUP($A493,Crowdfunding_Data!$A:$H,8,FALSE)</f>
        <v>217</v>
      </c>
    </row>
    <row r="494" spans="1:2" x14ac:dyDescent="0.25">
      <c r="A494" s="17">
        <v>864</v>
      </c>
      <c r="B494" s="18">
        <f>VLOOKUP($A494,Crowdfunding_Data!$A:$H,8,FALSE)</f>
        <v>150</v>
      </c>
    </row>
    <row r="495" spans="1:2" x14ac:dyDescent="0.25">
      <c r="A495" s="17">
        <v>865</v>
      </c>
      <c r="B495" s="18">
        <f>VLOOKUP($A495,Crowdfunding_Data!$A:$H,8,FALSE)</f>
        <v>3272</v>
      </c>
    </row>
    <row r="496" spans="1:2" x14ac:dyDescent="0.25">
      <c r="A496" s="17">
        <v>867</v>
      </c>
      <c r="B496" s="18">
        <f>VLOOKUP($A496,Crowdfunding_Data!$A:$H,8,FALSE)</f>
        <v>300</v>
      </c>
    </row>
    <row r="497" spans="1:2" x14ac:dyDescent="0.25">
      <c r="A497" s="17">
        <v>868</v>
      </c>
      <c r="B497" s="18">
        <f>VLOOKUP($A497,Crowdfunding_Data!$A:$H,8,FALSE)</f>
        <v>126</v>
      </c>
    </row>
    <row r="498" spans="1:2" x14ac:dyDescent="0.25">
      <c r="A498" s="17">
        <v>871</v>
      </c>
      <c r="B498" s="18">
        <f>VLOOKUP($A498,Crowdfunding_Data!$A:$H,8,FALSE)</f>
        <v>2320</v>
      </c>
    </row>
    <row r="499" spans="1:2" x14ac:dyDescent="0.25">
      <c r="A499" s="17">
        <v>872</v>
      </c>
      <c r="B499" s="18">
        <f>VLOOKUP($A499,Crowdfunding_Data!$A:$H,8,FALSE)</f>
        <v>81</v>
      </c>
    </row>
    <row r="500" spans="1:2" x14ac:dyDescent="0.25">
      <c r="A500" s="17">
        <v>873</v>
      </c>
      <c r="B500" s="18">
        <f>VLOOKUP($A500,Crowdfunding_Data!$A:$H,8,FALSE)</f>
        <v>1887</v>
      </c>
    </row>
    <row r="501" spans="1:2" x14ac:dyDescent="0.25">
      <c r="A501" s="17">
        <v>874</v>
      </c>
      <c r="B501" s="18">
        <f>VLOOKUP($A501,Crowdfunding_Data!$A:$H,8,FALSE)</f>
        <v>4358</v>
      </c>
    </row>
    <row r="502" spans="1:2" x14ac:dyDescent="0.25">
      <c r="A502" s="17">
        <v>879</v>
      </c>
      <c r="B502" s="18">
        <f>VLOOKUP($A502,Crowdfunding_Data!$A:$H,8,FALSE)</f>
        <v>53</v>
      </c>
    </row>
    <row r="503" spans="1:2" x14ac:dyDescent="0.25">
      <c r="A503" s="17">
        <v>880</v>
      </c>
      <c r="B503" s="18">
        <f>VLOOKUP($A503,Crowdfunding_Data!$A:$H,8,FALSE)</f>
        <v>2414</v>
      </c>
    </row>
    <row r="504" spans="1:2" x14ac:dyDescent="0.25">
      <c r="A504" s="17">
        <v>882</v>
      </c>
      <c r="B504" s="18">
        <f>VLOOKUP($A504,Crowdfunding_Data!$A:$H,8,FALSE)</f>
        <v>80</v>
      </c>
    </row>
    <row r="505" spans="1:2" x14ac:dyDescent="0.25">
      <c r="A505" s="17">
        <v>883</v>
      </c>
      <c r="B505" s="18">
        <f>VLOOKUP($A505,Crowdfunding_Data!$A:$H,8,FALSE)</f>
        <v>193</v>
      </c>
    </row>
    <row r="506" spans="1:2" x14ac:dyDescent="0.25">
      <c r="A506" s="17">
        <v>885</v>
      </c>
      <c r="B506" s="18">
        <f>VLOOKUP($A506,Crowdfunding_Data!$A:$H,8,FALSE)</f>
        <v>52</v>
      </c>
    </row>
    <row r="507" spans="1:2" x14ac:dyDescent="0.25">
      <c r="A507" s="17">
        <v>888</v>
      </c>
      <c r="B507" s="18">
        <f>VLOOKUP($A507,Crowdfunding_Data!$A:$H,8,FALSE)</f>
        <v>290</v>
      </c>
    </row>
    <row r="508" spans="1:2" x14ac:dyDescent="0.25">
      <c r="A508" s="17">
        <v>889</v>
      </c>
      <c r="B508" s="18">
        <f>VLOOKUP($A508,Crowdfunding_Data!$A:$H,8,FALSE)</f>
        <v>122</v>
      </c>
    </row>
    <row r="509" spans="1:2" x14ac:dyDescent="0.25">
      <c r="A509" s="17">
        <v>890</v>
      </c>
      <c r="B509" s="18">
        <f>VLOOKUP($A509,Crowdfunding_Data!$A:$H,8,FALSE)</f>
        <v>1470</v>
      </c>
    </row>
    <row r="510" spans="1:2" x14ac:dyDescent="0.25">
      <c r="A510" s="17">
        <v>891</v>
      </c>
      <c r="B510" s="18">
        <f>VLOOKUP($A510,Crowdfunding_Data!$A:$H,8,FALSE)</f>
        <v>165</v>
      </c>
    </row>
    <row r="511" spans="1:2" x14ac:dyDescent="0.25">
      <c r="A511" s="17">
        <v>892</v>
      </c>
      <c r="B511" s="18">
        <f>VLOOKUP($A511,Crowdfunding_Data!$A:$H,8,FALSE)</f>
        <v>182</v>
      </c>
    </row>
    <row r="512" spans="1:2" x14ac:dyDescent="0.25">
      <c r="A512" s="17">
        <v>893</v>
      </c>
      <c r="B512" s="18">
        <f>VLOOKUP($A512,Crowdfunding_Data!$A:$H,8,FALSE)</f>
        <v>199</v>
      </c>
    </row>
    <row r="513" spans="1:2" x14ac:dyDescent="0.25">
      <c r="A513" s="17">
        <v>894</v>
      </c>
      <c r="B513" s="18">
        <f>VLOOKUP($A513,Crowdfunding_Data!$A:$H,8,FALSE)</f>
        <v>56</v>
      </c>
    </row>
    <row r="514" spans="1:2" x14ac:dyDescent="0.25">
      <c r="A514" s="17">
        <v>896</v>
      </c>
      <c r="B514" s="18">
        <f>VLOOKUP($A514,Crowdfunding_Data!$A:$H,8,FALSE)</f>
        <v>1460</v>
      </c>
    </row>
    <row r="515" spans="1:2" x14ac:dyDescent="0.25">
      <c r="A515" s="17">
        <v>899</v>
      </c>
      <c r="B515" s="18">
        <f>VLOOKUP($A515,Crowdfunding_Data!$A:$H,8,FALSE)</f>
        <v>123</v>
      </c>
    </row>
    <row r="516" spans="1:2" x14ac:dyDescent="0.25">
      <c r="A516" s="17">
        <v>901</v>
      </c>
      <c r="B516" s="18">
        <f>VLOOKUP($A516,Crowdfunding_Data!$A:$H,8,FALSE)</f>
        <v>159</v>
      </c>
    </row>
    <row r="517" spans="1:2" x14ac:dyDescent="0.25">
      <c r="A517" s="17">
        <v>902</v>
      </c>
      <c r="B517" s="18">
        <f>VLOOKUP($A517,Crowdfunding_Data!$A:$H,8,FALSE)</f>
        <v>110</v>
      </c>
    </row>
    <row r="518" spans="1:2" x14ac:dyDescent="0.25">
      <c r="A518" s="17">
        <v>905</v>
      </c>
      <c r="B518" s="18">
        <f>VLOOKUP($A518,Crowdfunding_Data!$A:$H,8,FALSE)</f>
        <v>236</v>
      </c>
    </row>
    <row r="519" spans="1:2" x14ac:dyDescent="0.25">
      <c r="A519" s="17">
        <v>906</v>
      </c>
      <c r="B519" s="18">
        <f>VLOOKUP($A519,Crowdfunding_Data!$A:$H,8,FALSE)</f>
        <v>191</v>
      </c>
    </row>
    <row r="520" spans="1:2" x14ac:dyDescent="0.25">
      <c r="A520" s="17">
        <v>908</v>
      </c>
      <c r="B520" s="18">
        <f>VLOOKUP($A520,Crowdfunding_Data!$A:$H,8,FALSE)</f>
        <v>3934</v>
      </c>
    </row>
    <row r="521" spans="1:2" x14ac:dyDescent="0.25">
      <c r="A521" s="17">
        <v>909</v>
      </c>
      <c r="B521" s="18">
        <f>VLOOKUP($A521,Crowdfunding_Data!$A:$H,8,FALSE)</f>
        <v>80</v>
      </c>
    </row>
    <row r="522" spans="1:2" x14ac:dyDescent="0.25">
      <c r="A522" s="17">
        <v>911</v>
      </c>
      <c r="B522" s="18">
        <f>VLOOKUP($A522,Crowdfunding_Data!$A:$H,8,FALSE)</f>
        <v>462</v>
      </c>
    </row>
    <row r="523" spans="1:2" x14ac:dyDescent="0.25">
      <c r="A523" s="17">
        <v>912</v>
      </c>
      <c r="B523" s="18">
        <f>VLOOKUP($A523,Crowdfunding_Data!$A:$H,8,FALSE)</f>
        <v>179</v>
      </c>
    </row>
    <row r="524" spans="1:2" x14ac:dyDescent="0.25">
      <c r="A524" s="17">
        <v>915</v>
      </c>
      <c r="B524" s="18">
        <f>VLOOKUP($A524,Crowdfunding_Data!$A:$H,8,FALSE)</f>
        <v>1866</v>
      </c>
    </row>
    <row r="525" spans="1:2" x14ac:dyDescent="0.25">
      <c r="A525" s="17">
        <v>918</v>
      </c>
      <c r="B525" s="18">
        <f>VLOOKUP($A525,Crowdfunding_Data!$A:$H,8,FALSE)</f>
        <v>156</v>
      </c>
    </row>
    <row r="526" spans="1:2" x14ac:dyDescent="0.25">
      <c r="A526" s="17">
        <v>920</v>
      </c>
      <c r="B526" s="18">
        <f>VLOOKUP($A526,Crowdfunding_Data!$A:$H,8,FALSE)</f>
        <v>255</v>
      </c>
    </row>
    <row r="527" spans="1:2" x14ac:dyDescent="0.25">
      <c r="A527" s="17">
        <v>922</v>
      </c>
      <c r="B527" s="18">
        <f>VLOOKUP($A527,Crowdfunding_Data!$A:$H,8,FALSE)</f>
        <v>2261</v>
      </c>
    </row>
    <row r="528" spans="1:2" x14ac:dyDescent="0.25">
      <c r="A528" s="17">
        <v>923</v>
      </c>
      <c r="B528" s="18">
        <f>VLOOKUP($A528,Crowdfunding_Data!$A:$H,8,FALSE)</f>
        <v>40</v>
      </c>
    </row>
    <row r="529" spans="1:2" x14ac:dyDescent="0.25">
      <c r="A529" s="17">
        <v>924</v>
      </c>
      <c r="B529" s="18">
        <f>VLOOKUP($A529,Crowdfunding_Data!$A:$H,8,FALSE)</f>
        <v>2289</v>
      </c>
    </row>
    <row r="530" spans="1:2" x14ac:dyDescent="0.25">
      <c r="A530" s="17">
        <v>925</v>
      </c>
      <c r="B530" s="18">
        <f>VLOOKUP($A530,Crowdfunding_Data!$A:$H,8,FALSE)</f>
        <v>65</v>
      </c>
    </row>
    <row r="531" spans="1:2" x14ac:dyDescent="0.25">
      <c r="A531" s="17">
        <v>928</v>
      </c>
      <c r="B531" s="18">
        <f>VLOOKUP($A531,Crowdfunding_Data!$A:$H,8,FALSE)</f>
        <v>3777</v>
      </c>
    </row>
    <row r="532" spans="1:2" x14ac:dyDescent="0.25">
      <c r="A532" s="17">
        <v>929</v>
      </c>
      <c r="B532" s="18">
        <f>VLOOKUP($A532,Crowdfunding_Data!$A:$H,8,FALSE)</f>
        <v>184</v>
      </c>
    </row>
    <row r="533" spans="1:2" x14ac:dyDescent="0.25">
      <c r="A533" s="17">
        <v>930</v>
      </c>
      <c r="B533" s="18">
        <f>VLOOKUP($A533,Crowdfunding_Data!$A:$H,8,FALSE)</f>
        <v>85</v>
      </c>
    </row>
    <row r="534" spans="1:2" x14ac:dyDescent="0.25">
      <c r="A534" s="17">
        <v>932</v>
      </c>
      <c r="B534" s="18">
        <f>VLOOKUP($A534,Crowdfunding_Data!$A:$H,8,FALSE)</f>
        <v>144</v>
      </c>
    </row>
    <row r="535" spans="1:2" x14ac:dyDescent="0.25">
      <c r="A535" s="17">
        <v>933</v>
      </c>
      <c r="B535" s="18">
        <f>VLOOKUP($A535,Crowdfunding_Data!$A:$H,8,FALSE)</f>
        <v>1902</v>
      </c>
    </row>
    <row r="536" spans="1:2" x14ac:dyDescent="0.25">
      <c r="A536" s="17">
        <v>934</v>
      </c>
      <c r="B536" s="18">
        <f>VLOOKUP($A536,Crowdfunding_Data!$A:$H,8,FALSE)</f>
        <v>105</v>
      </c>
    </row>
    <row r="537" spans="1:2" x14ac:dyDescent="0.25">
      <c r="A537" s="17">
        <v>935</v>
      </c>
      <c r="B537" s="18">
        <f>VLOOKUP($A537,Crowdfunding_Data!$A:$H,8,FALSE)</f>
        <v>132</v>
      </c>
    </row>
    <row r="538" spans="1:2" x14ac:dyDescent="0.25">
      <c r="A538" s="17">
        <v>938</v>
      </c>
      <c r="B538" s="18">
        <f>VLOOKUP($A538,Crowdfunding_Data!$A:$H,8,FALSE)</f>
        <v>96</v>
      </c>
    </row>
    <row r="539" spans="1:2" x14ac:dyDescent="0.25">
      <c r="A539" s="17">
        <v>943</v>
      </c>
      <c r="B539" s="18">
        <f>VLOOKUP($A539,Crowdfunding_Data!$A:$H,8,FALSE)</f>
        <v>114</v>
      </c>
    </row>
    <row r="540" spans="1:2" x14ac:dyDescent="0.25">
      <c r="A540" s="17">
        <v>949</v>
      </c>
      <c r="B540" s="18">
        <f>VLOOKUP($A540,Crowdfunding_Data!$A:$H,8,FALSE)</f>
        <v>203</v>
      </c>
    </row>
    <row r="541" spans="1:2" x14ac:dyDescent="0.25">
      <c r="A541" s="17">
        <v>951</v>
      </c>
      <c r="B541" s="18">
        <f>VLOOKUP($A541,Crowdfunding_Data!$A:$H,8,FALSE)</f>
        <v>1559</v>
      </c>
    </row>
    <row r="542" spans="1:2" x14ac:dyDescent="0.25">
      <c r="A542" s="17">
        <v>954</v>
      </c>
      <c r="B542" s="18">
        <f>VLOOKUP($A542,Crowdfunding_Data!$A:$H,8,FALSE)</f>
        <v>1548</v>
      </c>
    </row>
    <row r="543" spans="1:2" x14ac:dyDescent="0.25">
      <c r="A543" s="17">
        <v>955</v>
      </c>
      <c r="B543" s="18">
        <f>VLOOKUP($A543,Crowdfunding_Data!$A:$H,8,FALSE)</f>
        <v>80</v>
      </c>
    </row>
    <row r="544" spans="1:2" x14ac:dyDescent="0.25">
      <c r="A544" s="17">
        <v>957</v>
      </c>
      <c r="B544" s="18">
        <f>VLOOKUP($A544,Crowdfunding_Data!$A:$H,8,FALSE)</f>
        <v>131</v>
      </c>
    </row>
    <row r="545" spans="1:2" x14ac:dyDescent="0.25">
      <c r="A545" s="17">
        <v>958</v>
      </c>
      <c r="B545" s="18">
        <f>VLOOKUP($A545,Crowdfunding_Data!$A:$H,8,FALSE)</f>
        <v>112</v>
      </c>
    </row>
    <row r="546" spans="1:2" x14ac:dyDescent="0.25">
      <c r="A546" s="17">
        <v>961</v>
      </c>
      <c r="B546" s="18">
        <f>VLOOKUP($A546,Crowdfunding_Data!$A:$H,8,FALSE)</f>
        <v>155</v>
      </c>
    </row>
    <row r="547" spans="1:2" x14ac:dyDescent="0.25">
      <c r="A547" s="17">
        <v>962</v>
      </c>
      <c r="B547" s="18">
        <f>VLOOKUP($A547,Crowdfunding_Data!$A:$H,8,FALSE)</f>
        <v>266</v>
      </c>
    </row>
    <row r="548" spans="1:2" x14ac:dyDescent="0.25">
      <c r="A548" s="17">
        <v>964</v>
      </c>
      <c r="B548" s="18">
        <f>VLOOKUP($A548,Crowdfunding_Data!$A:$H,8,FALSE)</f>
        <v>155</v>
      </c>
    </row>
    <row r="549" spans="1:2" x14ac:dyDescent="0.25">
      <c r="A549" s="17">
        <v>965</v>
      </c>
      <c r="B549" s="18">
        <f>VLOOKUP($A549,Crowdfunding_Data!$A:$H,8,FALSE)</f>
        <v>207</v>
      </c>
    </row>
    <row r="550" spans="1:2" x14ac:dyDescent="0.25">
      <c r="A550" s="17">
        <v>966</v>
      </c>
      <c r="B550" s="18">
        <f>VLOOKUP($A550,Crowdfunding_Data!$A:$H,8,FALSE)</f>
        <v>245</v>
      </c>
    </row>
    <row r="551" spans="1:2" x14ac:dyDescent="0.25">
      <c r="A551" s="17">
        <v>967</v>
      </c>
      <c r="B551" s="18">
        <f>VLOOKUP($A551,Crowdfunding_Data!$A:$H,8,FALSE)</f>
        <v>1573</v>
      </c>
    </row>
    <row r="552" spans="1:2" x14ac:dyDescent="0.25">
      <c r="A552" s="17">
        <v>968</v>
      </c>
      <c r="B552" s="18">
        <f>VLOOKUP($A552,Crowdfunding_Data!$A:$H,8,FALSE)</f>
        <v>114</v>
      </c>
    </row>
    <row r="553" spans="1:2" x14ac:dyDescent="0.25">
      <c r="A553" s="17">
        <v>969</v>
      </c>
      <c r="B553" s="18">
        <f>VLOOKUP($A553,Crowdfunding_Data!$A:$H,8,FALSE)</f>
        <v>93</v>
      </c>
    </row>
    <row r="554" spans="1:2" x14ac:dyDescent="0.25">
      <c r="A554" s="17">
        <v>972</v>
      </c>
      <c r="B554" s="18">
        <f>VLOOKUP($A554,Crowdfunding_Data!$A:$H,8,FALSE)</f>
        <v>1681</v>
      </c>
    </row>
    <row r="555" spans="1:2" x14ac:dyDescent="0.25">
      <c r="A555" s="17">
        <v>974</v>
      </c>
      <c r="B555" s="18">
        <f>VLOOKUP($A555,Crowdfunding_Data!$A:$H,8,FALSE)</f>
        <v>32</v>
      </c>
    </row>
    <row r="556" spans="1:2" x14ac:dyDescent="0.25">
      <c r="A556" s="17">
        <v>975</v>
      </c>
      <c r="B556" s="18">
        <f>VLOOKUP($A556,Crowdfunding_Data!$A:$H,8,FALSE)</f>
        <v>135</v>
      </c>
    </row>
    <row r="557" spans="1:2" x14ac:dyDescent="0.25">
      <c r="A557" s="17">
        <v>976</v>
      </c>
      <c r="B557" s="18">
        <f>VLOOKUP($A557,Crowdfunding_Data!$A:$H,8,FALSE)</f>
        <v>140</v>
      </c>
    </row>
    <row r="558" spans="1:2" x14ac:dyDescent="0.25">
      <c r="A558" s="17">
        <v>978</v>
      </c>
      <c r="B558" s="18">
        <f>VLOOKUP($A558,Crowdfunding_Data!$A:$H,8,FALSE)</f>
        <v>92</v>
      </c>
    </row>
    <row r="559" spans="1:2" x14ac:dyDescent="0.25">
      <c r="A559" s="17">
        <v>979</v>
      </c>
      <c r="B559" s="18">
        <f>VLOOKUP($A559,Crowdfunding_Data!$A:$H,8,FALSE)</f>
        <v>1015</v>
      </c>
    </row>
    <row r="560" spans="1:2" x14ac:dyDescent="0.25">
      <c r="A560" s="17">
        <v>981</v>
      </c>
      <c r="B560" s="18">
        <f>VLOOKUP($A560,Crowdfunding_Data!$A:$H,8,FALSE)</f>
        <v>323</v>
      </c>
    </row>
    <row r="561" spans="1:2" x14ac:dyDescent="0.25">
      <c r="A561" s="17">
        <v>983</v>
      </c>
      <c r="B561" s="18">
        <f>VLOOKUP($A561,Crowdfunding_Data!$A:$H,8,FALSE)</f>
        <v>2326</v>
      </c>
    </row>
    <row r="562" spans="1:2" x14ac:dyDescent="0.25">
      <c r="A562" s="17">
        <v>984</v>
      </c>
      <c r="B562" s="18">
        <f>VLOOKUP($A562,Crowdfunding_Data!$A:$H,8,FALSE)</f>
        <v>381</v>
      </c>
    </row>
    <row r="563" spans="1:2" x14ac:dyDescent="0.25">
      <c r="A563" s="17">
        <v>987</v>
      </c>
      <c r="B563" s="18">
        <f>VLOOKUP($A563,Crowdfunding_Data!$A:$H,8,FALSE)</f>
        <v>480</v>
      </c>
    </row>
    <row r="564" spans="1:2" x14ac:dyDescent="0.25">
      <c r="A564" s="17">
        <v>989</v>
      </c>
      <c r="B564" s="18">
        <f>VLOOKUP($A564,Crowdfunding_Data!$A:$H,8,FALSE)</f>
        <v>226</v>
      </c>
    </row>
    <row r="565" spans="1:2" x14ac:dyDescent="0.25">
      <c r="A565" s="17">
        <v>991</v>
      </c>
      <c r="B565" s="18">
        <f>VLOOKUP($A565,Crowdfunding_Data!$A:$H,8,FALSE)</f>
        <v>241</v>
      </c>
    </row>
    <row r="566" spans="1:2" x14ac:dyDescent="0.25">
      <c r="A566" s="17">
        <v>992</v>
      </c>
      <c r="B566" s="18">
        <f>VLOOKUP($A566,Crowdfunding_Data!$A:$H,8,FALSE)</f>
        <v>132</v>
      </c>
    </row>
    <row r="567" spans="1:2" ht="16.5" thickBot="1" x14ac:dyDescent="0.3">
      <c r="A567" s="19">
        <v>995</v>
      </c>
      <c r="B567" s="20">
        <f>VLOOKUP($A567,Crowdfunding_Data!$A:$H,8,FALSE)</f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Crowdfunding_Data</vt:lpstr>
      <vt:lpstr>Pivot_ParentCat</vt:lpstr>
      <vt:lpstr>Pivot_SubCat</vt:lpstr>
      <vt:lpstr>Pivot_DateCreated</vt:lpstr>
      <vt:lpstr>Crowdfunding_Goal_Analysis</vt:lpstr>
      <vt:lpstr>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Ryan</cp:lastModifiedBy>
  <dcterms:created xsi:type="dcterms:W3CDTF">2021-09-29T18:52:28Z</dcterms:created>
  <dcterms:modified xsi:type="dcterms:W3CDTF">2023-08-07T21:42:56Z</dcterms:modified>
</cp:coreProperties>
</file>