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jcai\Desktop\AnalysisLearning\BusinessAnalyticsExcel\"/>
    </mc:Choice>
  </mc:AlternateContent>
  <xr:revisionPtr revIDLastSave="0" documentId="13_ncr:1_{236569CD-5E69-4F07-8029-19022491DAC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9" i="1" l="1"/>
  <c r="C69" i="1" s="1"/>
  <c r="E69" i="1" s="1"/>
  <c r="K68" i="1"/>
  <c r="K69" i="1"/>
  <c r="K70" i="1"/>
  <c r="K71" i="1"/>
  <c r="K67" i="1"/>
  <c r="D68" i="1"/>
  <c r="G68" i="1"/>
  <c r="C68" i="1"/>
  <c r="B68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3" i="1"/>
  <c r="F3" i="1" s="1"/>
  <c r="G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3" i="1"/>
  <c r="B70" i="1" l="1"/>
  <c r="B71" i="1" s="1"/>
  <c r="B72" i="1" s="1"/>
  <c r="C72" i="1" s="1"/>
  <c r="E72" i="1" s="1"/>
  <c r="C70" i="1"/>
  <c r="E70" i="1" s="1"/>
  <c r="E68" i="1"/>
  <c r="F68" i="1" s="1"/>
  <c r="D22" i="1"/>
  <c r="F22" i="1"/>
  <c r="C71" i="1" l="1"/>
  <c r="E71" i="1" s="1"/>
  <c r="D69" i="1"/>
  <c r="F69" i="1" s="1"/>
  <c r="G69" i="1" s="1"/>
  <c r="D70" i="1"/>
  <c r="F70" i="1" l="1"/>
  <c r="G70" i="1" s="1"/>
  <c r="D71" i="1"/>
  <c r="F71" i="1" l="1"/>
  <c r="G71" i="1" s="1"/>
  <c r="D72" i="1"/>
  <c r="F72" i="1" s="1"/>
  <c r="F73" i="1" l="1"/>
  <c r="G72" i="1"/>
  <c r="G74" i="1" s="1"/>
  <c r="F74" i="1"/>
</calcChain>
</file>

<file path=xl/sharedStrings.xml><?xml version="1.0" encoding="utf-8"?>
<sst xmlns="http://schemas.openxmlformats.org/spreadsheetml/2006/main" count="23" uniqueCount="23">
  <si>
    <t>Year</t>
  </si>
  <si>
    <t>Average of Seasonally Adjusted Sales (USD)</t>
  </si>
  <si>
    <t>Year Number</t>
  </si>
  <si>
    <t>Annual Percent of Growth</t>
  </si>
  <si>
    <t>y=ae(bx)</t>
  </si>
  <si>
    <t xml:space="preserve">a: </t>
  </si>
  <si>
    <t>b:</t>
  </si>
  <si>
    <t>MAPE</t>
  </si>
  <si>
    <t>year</t>
  </si>
  <si>
    <t xml:space="preserve">initial cost </t>
  </si>
  <si>
    <t>kit sales</t>
  </si>
  <si>
    <t>unit price</t>
  </si>
  <si>
    <t>variable cost</t>
  </si>
  <si>
    <t>SG&amp;A year 1</t>
  </si>
  <si>
    <t>SG&amp;A decrease</t>
  </si>
  <si>
    <t>yearly growth g</t>
  </si>
  <si>
    <t>Revenue</t>
  </si>
  <si>
    <t>Variable costs</t>
  </si>
  <si>
    <t>SG&amp;A cost</t>
  </si>
  <si>
    <t>Profit</t>
  </si>
  <si>
    <t>Total Profit:</t>
  </si>
  <si>
    <t>Kit sales</t>
  </si>
  <si>
    <t>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</si>
</sst>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;[Red]\-&quot;$&quot;#,##0.00"/>
    <numFmt numFmtId="44" formatCode="_-&quot;$&quot;* #,##0.00_-;\-&quot;$&quot;* #,##0.00_-;_-&quot;$&quot;* &quot;-&quot;??_-;_-@_-"/>
    <numFmt numFmtId="164" formatCode="0.0%"/>
    <numFmt numFmtId="165" formatCode="0.000%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rgb="FF1F1F1F"/>
      <name val="Var(--cds-font-family-source-sa"/>
    </font>
    <font>
      <sz val="12"/>
      <color rgb="FF1F1F1F"/>
      <name val="Var(--cds-font-family-source-sa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8">
    <xf numFmtId="0" fontId="0" fillId="0" borderId="0" xfId="0"/>
    <xf numFmtId="0" fontId="5" fillId="3" borderId="1" xfId="0" applyFont="1" applyFill="1" applyBorder="1" applyAlignment="1">
      <alignment horizontal="left" vertical="center" wrapText="1"/>
    </xf>
    <xf numFmtId="0" fontId="0" fillId="0" borderId="1" xfId="0" applyBorder="1"/>
    <xf numFmtId="10" fontId="0" fillId="0" borderId="1" xfId="2" applyNumberFormat="1" applyFont="1" applyBorder="1"/>
    <xf numFmtId="10" fontId="0" fillId="0" borderId="0" xfId="0" applyNumberFormat="1"/>
    <xf numFmtId="0" fontId="5" fillId="3" borderId="2" xfId="0" applyFont="1" applyFill="1" applyBorder="1" applyAlignment="1">
      <alignment horizontal="left" vertical="center" wrapText="1"/>
    </xf>
    <xf numFmtId="10" fontId="0" fillId="0" borderId="1" xfId="0" applyNumberFormat="1" applyBorder="1"/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0" fontId="0" fillId="0" borderId="0" xfId="2" applyNumberFormat="1" applyFont="1"/>
    <xf numFmtId="44" fontId="0" fillId="0" borderId="1" xfId="1" applyFont="1" applyBorder="1"/>
    <xf numFmtId="44" fontId="0" fillId="0" borderId="0" xfId="0" applyNumberFormat="1"/>
    <xf numFmtId="44" fontId="0" fillId="0" borderId="0" xfId="1" applyFont="1"/>
    <xf numFmtId="9" fontId="0" fillId="0" borderId="0" xfId="0" applyNumberFormat="1"/>
    <xf numFmtId="8" fontId="0" fillId="0" borderId="0" xfId="0" applyNumberFormat="1"/>
    <xf numFmtId="164" fontId="0" fillId="0" borderId="0" xfId="0" applyNumberFormat="1"/>
    <xf numFmtId="165" fontId="2" fillId="2" borderId="0" xfId="3" applyNumberFormat="1"/>
  </cellXfs>
  <cellStyles count="4">
    <cellStyle name="Currency" xfId="1" builtinId="4"/>
    <cellStyle name="Good" xfId="3" builtinId="2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of Seasonally Adjusted</a:t>
            </a:r>
            <a:r>
              <a:rPr lang="en-GB" baseline="0"/>
              <a:t> Sales by Year (USD)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4374031817451391"/>
                  <c:y val="-9.356284175974879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158193e</a:t>
                    </a:r>
                    <a:r>
                      <a:rPr lang="en-US" sz="1400" baseline="30000"/>
                      <a:t>0.043x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150781.17000000001</c:v>
                </c:pt>
                <c:pt idx="1">
                  <c:v>161696.25</c:v>
                </c:pt>
                <c:pt idx="2">
                  <c:v>175688.83</c:v>
                </c:pt>
                <c:pt idx="3">
                  <c:v>185437.25</c:v>
                </c:pt>
                <c:pt idx="4">
                  <c:v>196728.17</c:v>
                </c:pt>
                <c:pt idx="5">
                  <c:v>206334.07999999999</c:v>
                </c:pt>
                <c:pt idx="6">
                  <c:v>215657.67</c:v>
                </c:pt>
                <c:pt idx="7">
                  <c:v>233872</c:v>
                </c:pt>
                <c:pt idx="8">
                  <c:v>248748.25</c:v>
                </c:pt>
                <c:pt idx="9">
                  <c:v>255663.75</c:v>
                </c:pt>
                <c:pt idx="10">
                  <c:v>261272.42</c:v>
                </c:pt>
                <c:pt idx="11">
                  <c:v>272232.5</c:v>
                </c:pt>
                <c:pt idx="12">
                  <c:v>288987.5</c:v>
                </c:pt>
                <c:pt idx="13">
                  <c:v>307826.08</c:v>
                </c:pt>
                <c:pt idx="14">
                  <c:v>323823.08</c:v>
                </c:pt>
                <c:pt idx="15">
                  <c:v>334008</c:v>
                </c:pt>
                <c:pt idx="16">
                  <c:v>328780.33</c:v>
                </c:pt>
                <c:pt idx="17">
                  <c:v>303288.92</c:v>
                </c:pt>
                <c:pt idx="18">
                  <c:v>323964.17</c:v>
                </c:pt>
                <c:pt idx="19">
                  <c:v>349717.75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3F-4CC5-8AD9-9F632A8AD7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803807"/>
        <c:axId val="1003804287"/>
      </c:scatterChart>
      <c:valAx>
        <c:axId val="1003803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804287"/>
        <c:crosses val="autoZero"/>
        <c:crossBetween val="midCat"/>
      </c:valAx>
      <c:valAx>
        <c:axId val="100380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803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238125</xdr:colOff>
      <xdr:row>0</xdr:row>
      <xdr:rowOff>319086</xdr:rowOff>
    </xdr:from>
    <xdr:to>
      <xdr:col>27</xdr:col>
      <xdr:colOff>428625</xdr:colOff>
      <xdr:row>25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2DB1D-23EC-E53F-5F34-6D0E1AA83B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topLeftCell="A49" workbookViewId="0">
      <selection activeCell="N71" sqref="N71"/>
    </sheetView>
  </sheetViews>
  <sheetFormatPr defaultRowHeight="15"/>
  <cols>
    <col min="1" max="1" width="11" customWidth="1"/>
    <col min="2" max="2" width="33.85546875" customWidth="1"/>
    <col min="3" max="3" width="16" customWidth="1"/>
    <col min="4" max="4" width="25" customWidth="1"/>
    <col min="5" max="5" width="26.5703125" customWidth="1"/>
    <col min="6" max="6" width="15.28515625" customWidth="1"/>
    <col min="7" max="7" width="17.140625" customWidth="1"/>
    <col min="8" max="8" width="22.85546875" customWidth="1"/>
  </cols>
  <sheetData>
    <row r="1" spans="1:10" ht="53.25" customHeight="1">
      <c r="A1" s="7" t="s">
        <v>2</v>
      </c>
      <c r="B1" s="8" t="s">
        <v>1</v>
      </c>
      <c r="C1" s="7" t="s">
        <v>0</v>
      </c>
      <c r="D1" s="9" t="s">
        <v>3</v>
      </c>
      <c r="E1" s="9" t="s">
        <v>7</v>
      </c>
    </row>
    <row r="2" spans="1:10">
      <c r="A2" s="1">
        <v>1</v>
      </c>
      <c r="B2" s="5">
        <v>150781.17000000001</v>
      </c>
      <c r="C2" s="1">
        <v>1992</v>
      </c>
      <c r="D2" s="2"/>
      <c r="E2" s="2"/>
      <c r="J2" t="s">
        <v>4</v>
      </c>
    </row>
    <row r="3" spans="1:10">
      <c r="A3" s="1">
        <v>2</v>
      </c>
      <c r="B3" s="5">
        <v>161696.25</v>
      </c>
      <c r="C3" s="1">
        <v>1993</v>
      </c>
      <c r="D3" s="3">
        <f>(B3-B2)/B2</f>
        <v>7.2390206283715577E-2</v>
      </c>
      <c r="E3" s="11">
        <f>$J$3*EXP($J$4*A3)</f>
        <v>172399.73249357322</v>
      </c>
      <c r="F3" s="10">
        <f>ABS(B3-E3)/B3</f>
        <v>6.6194995205969331E-2</v>
      </c>
      <c r="G3" s="10">
        <f>ABS(($J$3*EXP($J$4*A3))-B3)/B3</f>
        <v>6.6194995205969331E-2</v>
      </c>
      <c r="I3" t="s">
        <v>5</v>
      </c>
      <c r="J3">
        <v>158193</v>
      </c>
    </row>
    <row r="4" spans="1:10">
      <c r="A4" s="1">
        <v>3</v>
      </c>
      <c r="B4" s="5">
        <v>175688.83</v>
      </c>
      <c r="C4" s="1">
        <v>1994</v>
      </c>
      <c r="D4" s="3">
        <f t="shared" ref="D4:D21" si="0">(B4-B3)/B3</f>
        <v>8.6536206003540506E-2</v>
      </c>
      <c r="E4" s="11">
        <f t="shared" ref="E4:E60" si="1">$J$3*EXP($J$4*A4)</f>
        <v>179974.61381214956</v>
      </c>
      <c r="F4" s="10">
        <f t="shared" ref="F4:F21" si="2">ABS(B4-E4)/B4</f>
        <v>2.4394173563279883E-2</v>
      </c>
      <c r="I4" t="s">
        <v>6</v>
      </c>
      <c r="J4">
        <v>4.2999999999999997E-2</v>
      </c>
    </row>
    <row r="5" spans="1:10">
      <c r="A5" s="1">
        <v>4</v>
      </c>
      <c r="B5" s="5">
        <v>185437.25</v>
      </c>
      <c r="C5" s="1">
        <v>1995</v>
      </c>
      <c r="D5" s="3">
        <f t="shared" si="0"/>
        <v>5.5486851383778998E-2</v>
      </c>
      <c r="E5" s="11">
        <f t="shared" si="1"/>
        <v>187882.31946960744</v>
      </c>
      <c r="F5" s="10">
        <f t="shared" si="2"/>
        <v>1.3185427790842644E-2</v>
      </c>
    </row>
    <row r="6" spans="1:10">
      <c r="A6" s="1">
        <v>5</v>
      </c>
      <c r="B6" s="5">
        <v>196728.17</v>
      </c>
      <c r="C6" s="1">
        <v>1996</v>
      </c>
      <c r="D6" s="3">
        <f t="shared" si="0"/>
        <v>6.0888090176056932E-2</v>
      </c>
      <c r="E6" s="11">
        <f t="shared" si="1"/>
        <v>196137.47306675219</v>
      </c>
      <c r="F6" s="10">
        <f t="shared" si="2"/>
        <v>3.0026047273647607E-3</v>
      </c>
    </row>
    <row r="7" spans="1:10">
      <c r="A7" s="1">
        <v>6</v>
      </c>
      <c r="B7" s="5">
        <v>206334.07999999999</v>
      </c>
      <c r="C7" s="1">
        <v>1997</v>
      </c>
      <c r="D7" s="3">
        <f t="shared" si="0"/>
        <v>4.8828340140611146E-2</v>
      </c>
      <c r="E7" s="11">
        <f t="shared" si="1"/>
        <v>204755.34073462404</v>
      </c>
      <c r="F7" s="10">
        <f t="shared" si="2"/>
        <v>7.6513742440218573E-3</v>
      </c>
    </row>
    <row r="8" spans="1:10">
      <c r="A8" s="1">
        <v>7</v>
      </c>
      <c r="B8" s="5">
        <v>215657.67</v>
      </c>
      <c r="C8" s="1">
        <v>1998</v>
      </c>
      <c r="D8" s="3">
        <f t="shared" si="0"/>
        <v>4.5186863944143528E-2</v>
      </c>
      <c r="E8" s="11">
        <f t="shared" si="1"/>
        <v>213751.8593659233</v>
      </c>
      <c r="F8" s="10">
        <f t="shared" si="2"/>
        <v>8.8372031195399249E-3</v>
      </c>
    </row>
    <row r="9" spans="1:10">
      <c r="A9" s="1">
        <v>8</v>
      </c>
      <c r="B9" s="5">
        <v>233872</v>
      </c>
      <c r="C9" s="1">
        <v>1999</v>
      </c>
      <c r="D9" s="3">
        <f t="shared" si="0"/>
        <v>8.4459458362876619E-2</v>
      </c>
      <c r="E9" s="11">
        <f t="shared" si="1"/>
        <v>223143.66608686617</v>
      </c>
      <c r="F9" s="10">
        <f t="shared" si="2"/>
        <v>4.5872673569875101E-2</v>
      </c>
    </row>
    <row r="10" spans="1:10">
      <c r="A10" s="1">
        <v>9</v>
      </c>
      <c r="B10" s="5">
        <v>248748.25</v>
      </c>
      <c r="C10" s="1">
        <v>2000</v>
      </c>
      <c r="D10" s="3">
        <f t="shared" si="0"/>
        <v>6.3608512348635154E-2</v>
      </c>
      <c r="E10" s="11">
        <f t="shared" si="1"/>
        <v>232948.12902397109</v>
      </c>
      <c r="F10" s="10">
        <f t="shared" si="2"/>
        <v>6.3518521139460909E-2</v>
      </c>
    </row>
    <row r="11" spans="1:10">
      <c r="A11" s="1">
        <v>10</v>
      </c>
      <c r="B11" s="5">
        <v>255663.75</v>
      </c>
      <c r="C11" s="1">
        <v>2001</v>
      </c>
      <c r="D11" s="3">
        <f t="shared" si="0"/>
        <v>2.7801200611461588E-2</v>
      </c>
      <c r="E11" s="11">
        <f t="shared" si="1"/>
        <v>243183.37942267326</v>
      </c>
      <c r="F11" s="10">
        <f t="shared" si="2"/>
        <v>4.88155656690741E-2</v>
      </c>
    </row>
    <row r="12" spans="1:10">
      <c r="A12" s="1">
        <v>11</v>
      </c>
      <c r="B12" s="5">
        <v>261272.42</v>
      </c>
      <c r="C12" s="1">
        <v>2002</v>
      </c>
      <c r="D12" s="3">
        <f t="shared" si="0"/>
        <v>2.1937681818404105E-2</v>
      </c>
      <c r="E12" s="11">
        <f t="shared" si="1"/>
        <v>253868.34517716331</v>
      </c>
      <c r="F12" s="10">
        <f t="shared" si="2"/>
        <v>2.8338524299031258E-2</v>
      </c>
    </row>
    <row r="13" spans="1:10">
      <c r="A13" s="1">
        <v>12</v>
      </c>
      <c r="B13" s="5">
        <v>272232.5</v>
      </c>
      <c r="C13" s="1">
        <v>2003</v>
      </c>
      <c r="D13" s="3">
        <f t="shared" si="0"/>
        <v>4.194885935530427E-2</v>
      </c>
      <c r="E13" s="11">
        <f t="shared" si="1"/>
        <v>265022.78583345655</v>
      </c>
      <c r="F13" s="10">
        <f t="shared" si="2"/>
        <v>2.6483664391810113E-2</v>
      </c>
    </row>
    <row r="14" spans="1:10">
      <c r="A14" s="1">
        <v>13</v>
      </c>
      <c r="B14" s="5">
        <v>288987.5</v>
      </c>
      <c r="C14" s="1">
        <v>2004</v>
      </c>
      <c r="D14" s="3">
        <f t="shared" si="0"/>
        <v>6.154665589156328E-2</v>
      </c>
      <c r="E14" s="11">
        <f t="shared" si="1"/>
        <v>276667.32913042337</v>
      </c>
      <c r="F14" s="10">
        <f t="shared" si="2"/>
        <v>4.2632192982660591E-2</v>
      </c>
    </row>
    <row r="15" spans="1:10">
      <c r="A15" s="1">
        <v>14</v>
      </c>
      <c r="B15" s="5">
        <v>307826.08</v>
      </c>
      <c r="C15" s="1">
        <v>2005</v>
      </c>
      <c r="D15" s="3">
        <f t="shared" si="0"/>
        <v>6.5188217483455227E-2</v>
      </c>
      <c r="E15" s="11">
        <f t="shared" si="1"/>
        <v>288823.50914635573</v>
      </c>
      <c r="F15" s="10">
        <f t="shared" si="2"/>
        <v>6.1731516880065139E-2</v>
      </c>
    </row>
    <row r="16" spans="1:10">
      <c r="A16" s="1">
        <v>15</v>
      </c>
      <c r="B16" s="5">
        <v>323823.08</v>
      </c>
      <c r="C16" s="1">
        <v>2006</v>
      </c>
      <c r="D16" s="3">
        <f t="shared" si="0"/>
        <v>5.1967656541641954E-2</v>
      </c>
      <c r="E16" s="11">
        <f t="shared" si="1"/>
        <v>301513.80612161325</v>
      </c>
      <c r="F16" s="10">
        <f t="shared" si="2"/>
        <v>6.8893402775326476E-2</v>
      </c>
    </row>
    <row r="17" spans="1:6">
      <c r="A17" s="1">
        <v>16</v>
      </c>
      <c r="B17" s="5">
        <v>334008</v>
      </c>
      <c r="C17" s="1">
        <v>2007</v>
      </c>
      <c r="D17" s="3">
        <f t="shared" si="0"/>
        <v>3.1452112678317996E-2</v>
      </c>
      <c r="E17" s="11">
        <f t="shared" si="1"/>
        <v>314761.68803099269</v>
      </c>
      <c r="F17" s="10">
        <f t="shared" si="2"/>
        <v>5.7622308354911583E-2</v>
      </c>
    </row>
    <row r="18" spans="1:6">
      <c r="A18" s="1">
        <v>17</v>
      </c>
      <c r="B18" s="5">
        <v>328780.33</v>
      </c>
      <c r="C18" s="1">
        <v>2008</v>
      </c>
      <c r="D18" s="3">
        <f t="shared" si="0"/>
        <v>-1.5651331704629779E-2</v>
      </c>
      <c r="E18" s="11">
        <f t="shared" si="1"/>
        <v>328591.65398269973</v>
      </c>
      <c r="F18" s="10">
        <f t="shared" si="2"/>
        <v>5.7386650016527446E-4</v>
      </c>
    </row>
    <row r="19" spans="1:6">
      <c r="A19" s="1">
        <v>18</v>
      </c>
      <c r="B19" s="5">
        <v>303288.92</v>
      </c>
      <c r="C19" s="1">
        <v>2009</v>
      </c>
      <c r="D19" s="3">
        <f t="shared" si="0"/>
        <v>-7.7533257540072523E-2</v>
      </c>
      <c r="E19" s="11">
        <f t="shared" si="1"/>
        <v>343029.27952418046</v>
      </c>
      <c r="F19" s="10">
        <f t="shared" si="2"/>
        <v>0.1310313595504263</v>
      </c>
    </row>
    <row r="20" spans="1:6">
      <c r="A20" s="1">
        <v>19</v>
      </c>
      <c r="B20" s="5">
        <v>323964.17</v>
      </c>
      <c r="C20" s="1">
        <v>2010</v>
      </c>
      <c r="D20" s="3">
        <f t="shared" si="0"/>
        <v>6.8170146143156168E-2</v>
      </c>
      <c r="E20" s="11">
        <f t="shared" si="1"/>
        <v>358101.26393859531</v>
      </c>
      <c r="F20" s="10">
        <f t="shared" si="2"/>
        <v>0.10537305387381365</v>
      </c>
    </row>
    <row r="21" spans="1:6">
      <c r="A21" s="1">
        <v>20</v>
      </c>
      <c r="B21" s="5">
        <v>349717.75</v>
      </c>
      <c r="C21" s="1">
        <v>2011</v>
      </c>
      <c r="D21" s="3">
        <f t="shared" si="0"/>
        <v>7.9495149108619073E-2</v>
      </c>
      <c r="E21" s="11">
        <f t="shared" si="1"/>
        <v>373835.47961940081</v>
      </c>
      <c r="F21" s="10">
        <f t="shared" si="2"/>
        <v>6.8963412979183375E-2</v>
      </c>
    </row>
    <row r="22" spans="1:6">
      <c r="A22" s="1">
        <v>21</v>
      </c>
      <c r="C22" s="1">
        <v>2012</v>
      </c>
      <c r="D22" s="6">
        <f>AVERAGE(D3:D21)</f>
        <v>4.5984611527925261E-2</v>
      </c>
      <c r="E22" s="11">
        <f t="shared" si="1"/>
        <v>390261.02361434634</v>
      </c>
      <c r="F22" s="4">
        <f>AVERAGE(F3:F21)</f>
        <v>4.59534653482538E-2</v>
      </c>
    </row>
    <row r="23" spans="1:6">
      <c r="A23" s="1">
        <v>22</v>
      </c>
      <c r="C23" s="1">
        <v>2013</v>
      </c>
      <c r="D23" s="4"/>
      <c r="E23" s="11">
        <f t="shared" si="1"/>
        <v>407408.27143420593</v>
      </c>
    </row>
    <row r="24" spans="1:6">
      <c r="A24" s="1">
        <v>23</v>
      </c>
      <c r="C24" s="1">
        <v>2014</v>
      </c>
      <c r="E24" s="11">
        <f t="shared" si="1"/>
        <v>425308.93322575185</v>
      </c>
    </row>
    <row r="25" spans="1:6">
      <c r="A25" s="1">
        <v>24</v>
      </c>
      <c r="C25" s="1">
        <v>2015</v>
      </c>
      <c r="E25" s="11">
        <f t="shared" si="1"/>
        <v>443996.1124128513</v>
      </c>
    </row>
    <row r="26" spans="1:6">
      <c r="A26" s="1">
        <v>25</v>
      </c>
      <c r="C26" s="1">
        <v>2016</v>
      </c>
      <c r="E26" s="11">
        <f t="shared" si="1"/>
        <v>463504.36691412784</v>
      </c>
    </row>
    <row r="27" spans="1:6">
      <c r="A27" s="1">
        <v>26</v>
      </c>
      <c r="C27" s="1">
        <v>2017</v>
      </c>
      <c r="E27" s="11">
        <f t="shared" si="1"/>
        <v>483869.77305040054</v>
      </c>
    </row>
    <row r="28" spans="1:6">
      <c r="A28" s="1">
        <v>27</v>
      </c>
      <c r="C28" s="1">
        <v>2018</v>
      </c>
      <c r="E28" s="11">
        <f t="shared" si="1"/>
        <v>505129.99226007872</v>
      </c>
    </row>
    <row r="29" spans="1:6">
      <c r="A29" s="1">
        <v>28</v>
      </c>
      <c r="C29" s="1">
        <v>2019</v>
      </c>
      <c r="E29" s="11">
        <f t="shared" si="1"/>
        <v>527324.34074589284</v>
      </c>
    </row>
    <row r="30" spans="1:6">
      <c r="A30" s="1">
        <v>29</v>
      </c>
      <c r="C30" s="1">
        <v>2020</v>
      </c>
      <c r="E30" s="11">
        <f t="shared" si="1"/>
        <v>550493.86218175455</v>
      </c>
    </row>
    <row r="31" spans="1:6">
      <c r="A31" s="1">
        <v>30</v>
      </c>
      <c r="C31" s="1">
        <v>2021</v>
      </c>
      <c r="E31" s="11">
        <f t="shared" si="1"/>
        <v>574681.40361420403</v>
      </c>
    </row>
    <row r="32" spans="1:6">
      <c r="A32" s="1">
        <v>31</v>
      </c>
      <c r="C32" s="1">
        <v>2022</v>
      </c>
      <c r="E32" s="11">
        <f t="shared" si="1"/>
        <v>599931.69469880743</v>
      </c>
    </row>
    <row r="33" spans="1:5">
      <c r="A33" s="1">
        <v>32</v>
      </c>
      <c r="C33" s="1">
        <v>2023</v>
      </c>
      <c r="E33" s="11">
        <f t="shared" si="1"/>
        <v>626291.43041803339</v>
      </c>
    </row>
    <row r="34" spans="1:5">
      <c r="A34" s="1">
        <v>33</v>
      </c>
      <c r="C34" s="1">
        <v>2024</v>
      </c>
      <c r="E34" s="11">
        <f t="shared" si="1"/>
        <v>653809.35743358068</v>
      </c>
    </row>
    <row r="35" spans="1:5">
      <c r="A35" s="1">
        <v>34</v>
      </c>
      <c r="C35" s="1">
        <v>2025</v>
      </c>
      <c r="E35" s="11">
        <f t="shared" si="1"/>
        <v>682536.36423284397</v>
      </c>
    </row>
    <row r="36" spans="1:5">
      <c r="A36" s="1">
        <v>35</v>
      </c>
      <c r="C36" s="1">
        <v>2026</v>
      </c>
      <c r="E36" s="11">
        <f t="shared" si="1"/>
        <v>712525.57523622608</v>
      </c>
    </row>
    <row r="37" spans="1:5">
      <c r="A37" s="1">
        <v>36</v>
      </c>
      <c r="C37" s="1">
        <v>2027</v>
      </c>
      <c r="E37" s="11">
        <f t="shared" si="1"/>
        <v>743832.44903932756</v>
      </c>
    </row>
    <row r="38" spans="1:5">
      <c r="A38" s="1">
        <v>37</v>
      </c>
      <c r="C38" s="1">
        <v>2028</v>
      </c>
      <c r="E38" s="11">
        <f t="shared" si="1"/>
        <v>776514.88097169134</v>
      </c>
    </row>
    <row r="39" spans="1:5">
      <c r="A39" s="1">
        <v>38</v>
      </c>
      <c r="C39" s="1">
        <v>2029</v>
      </c>
      <c r="E39" s="11">
        <f t="shared" si="1"/>
        <v>810633.31016176147</v>
      </c>
    </row>
    <row r="40" spans="1:5">
      <c r="A40" s="1">
        <v>39</v>
      </c>
      <c r="C40" s="1">
        <v>2030</v>
      </c>
      <c r="E40" s="11">
        <f t="shared" si="1"/>
        <v>846250.83130605274</v>
      </c>
    </row>
    <row r="41" spans="1:5">
      <c r="A41" s="1">
        <v>40</v>
      </c>
      <c r="C41" s="1">
        <v>2031</v>
      </c>
      <c r="E41" s="11">
        <f t="shared" si="1"/>
        <v>883433.31134922162</v>
      </c>
    </row>
    <row r="42" spans="1:5">
      <c r="A42" s="1">
        <v>41</v>
      </c>
      <c r="C42" s="1">
        <v>2032</v>
      </c>
      <c r="E42" s="11">
        <f t="shared" si="1"/>
        <v>922249.5112908124</v>
      </c>
    </row>
    <row r="43" spans="1:5">
      <c r="A43" s="1">
        <v>42</v>
      </c>
      <c r="C43" s="1">
        <v>2033</v>
      </c>
      <c r="E43" s="11">
        <f t="shared" si="1"/>
        <v>962771.21334393672</v>
      </c>
    </row>
    <row r="44" spans="1:5">
      <c r="A44" s="1">
        <v>43</v>
      </c>
      <c r="C44" s="1">
        <v>2034</v>
      </c>
      <c r="E44" s="11">
        <f t="shared" si="1"/>
        <v>1005073.3536810393</v>
      </c>
    </row>
    <row r="45" spans="1:5">
      <c r="A45" s="1">
        <v>44</v>
      </c>
      <c r="C45" s="1">
        <v>2035</v>
      </c>
      <c r="E45" s="11">
        <f t="shared" si="1"/>
        <v>1049234.1610122295</v>
      </c>
    </row>
    <row r="46" spans="1:5">
      <c r="A46" s="1">
        <v>45</v>
      </c>
      <c r="C46" s="1">
        <v>2036</v>
      </c>
      <c r="E46" s="11">
        <f t="shared" si="1"/>
        <v>1095335.3012524555</v>
      </c>
    </row>
    <row r="47" spans="1:5">
      <c r="A47" s="1">
        <v>46</v>
      </c>
      <c r="C47" s="1">
        <v>2037</v>
      </c>
      <c r="E47" s="11">
        <f t="shared" si="1"/>
        <v>1143462.02854505</v>
      </c>
    </row>
    <row r="48" spans="1:5">
      <c r="A48" s="1">
        <v>47</v>
      </c>
      <c r="C48" s="1">
        <v>2038</v>
      </c>
      <c r="E48" s="11">
        <f t="shared" si="1"/>
        <v>1193703.3429209306</v>
      </c>
    </row>
    <row r="49" spans="1:5">
      <c r="A49" s="1">
        <v>48</v>
      </c>
      <c r="C49" s="1">
        <v>2039</v>
      </c>
      <c r="E49" s="11">
        <f t="shared" si="1"/>
        <v>1246152.1548850155</v>
      </c>
    </row>
    <row r="50" spans="1:5">
      <c r="A50" s="1">
        <v>49</v>
      </c>
      <c r="C50" s="1">
        <v>2040</v>
      </c>
      <c r="E50" s="11">
        <f t="shared" si="1"/>
        <v>1300905.4572342171</v>
      </c>
    </row>
    <row r="51" spans="1:5">
      <c r="A51" s="1">
        <v>50</v>
      </c>
      <c r="C51" s="1">
        <v>2041</v>
      </c>
      <c r="E51" s="11">
        <f t="shared" si="1"/>
        <v>1358064.5044247624</v>
      </c>
    </row>
    <row r="52" spans="1:5">
      <c r="A52" s="1">
        <v>51</v>
      </c>
      <c r="C52" s="1">
        <v>2042</v>
      </c>
      <c r="E52" s="11">
        <f t="shared" si="1"/>
        <v>1417734.9998205265</v>
      </c>
    </row>
    <row r="53" spans="1:5">
      <c r="A53" s="1">
        <v>52</v>
      </c>
      <c r="C53" s="1">
        <v>2043</v>
      </c>
      <c r="E53" s="11">
        <f t="shared" si="1"/>
        <v>1480027.2911686744</v>
      </c>
    </row>
    <row r="54" spans="1:5">
      <c r="A54" s="1">
        <v>53</v>
      </c>
      <c r="C54" s="1">
        <v>2044</v>
      </c>
      <c r="E54" s="11">
        <f t="shared" si="1"/>
        <v>1545056.5746640807</v>
      </c>
    </row>
    <row r="55" spans="1:5">
      <c r="A55" s="1">
        <v>54</v>
      </c>
      <c r="C55" s="1">
        <v>2045</v>
      </c>
      <c r="E55" s="11">
        <f t="shared" si="1"/>
        <v>1612943.1079799184</v>
      </c>
    </row>
    <row r="56" spans="1:5">
      <c r="A56" s="1">
        <v>55</v>
      </c>
      <c r="C56" s="1">
        <v>2046</v>
      </c>
      <c r="E56" s="11">
        <f t="shared" si="1"/>
        <v>1683812.4326583603</v>
      </c>
    </row>
    <row r="57" spans="1:5">
      <c r="A57" s="1">
        <v>56</v>
      </c>
      <c r="C57" s="1">
        <v>2047</v>
      </c>
      <c r="E57" s="11">
        <f t="shared" si="1"/>
        <v>1757795.6062726579</v>
      </c>
    </row>
    <row r="58" spans="1:5">
      <c r="A58" s="1">
        <v>57</v>
      </c>
      <c r="C58" s="1">
        <v>2048</v>
      </c>
      <c r="E58" s="11">
        <f t="shared" si="1"/>
        <v>1835029.4447899342</v>
      </c>
    </row>
    <row r="59" spans="1:5">
      <c r="A59" s="1">
        <v>58</v>
      </c>
      <c r="C59" s="1">
        <v>2049</v>
      </c>
      <c r="E59" s="11">
        <f t="shared" si="1"/>
        <v>1915656.7755828928</v>
      </c>
    </row>
    <row r="60" spans="1:5">
      <c r="A60" s="1">
        <v>59</v>
      </c>
      <c r="C60" s="1">
        <v>2050</v>
      </c>
      <c r="E60" s="11">
        <f t="shared" si="1"/>
        <v>1999826.7015583178</v>
      </c>
    </row>
    <row r="65" spans="1:11">
      <c r="A65" t="s">
        <v>9</v>
      </c>
      <c r="B65" s="13">
        <v>4000000</v>
      </c>
      <c r="H65" t="s">
        <v>10</v>
      </c>
      <c r="I65">
        <v>80000</v>
      </c>
    </row>
    <row r="66" spans="1:11">
      <c r="H66" t="s">
        <v>11</v>
      </c>
      <c r="I66" s="13">
        <v>25</v>
      </c>
    </row>
    <row r="67" spans="1:11">
      <c r="A67" t="s">
        <v>8</v>
      </c>
      <c r="B67" t="s">
        <v>21</v>
      </c>
      <c r="C67" t="s">
        <v>16</v>
      </c>
      <c r="D67" t="s">
        <v>17</v>
      </c>
      <c r="E67" t="s">
        <v>18</v>
      </c>
      <c r="F67" t="s">
        <v>19</v>
      </c>
      <c r="H67" t="s">
        <v>12</v>
      </c>
      <c r="I67" s="14">
        <v>0.5</v>
      </c>
      <c r="K67" s="16">
        <f>($I$68-$I$69*(A68-1))</f>
        <v>0.4</v>
      </c>
    </row>
    <row r="68" spans="1:11">
      <c r="A68">
        <v>1</v>
      </c>
      <c r="B68">
        <f>I65</f>
        <v>80000</v>
      </c>
      <c r="C68" s="12">
        <f>B68*$I$66</f>
        <v>2000000</v>
      </c>
      <c r="D68" s="12">
        <f>C68*$I$67</f>
        <v>1000000</v>
      </c>
      <c r="E68" s="13">
        <f>C68*($I$68-$I$69*(A68-1))</f>
        <v>800000</v>
      </c>
      <c r="F68" s="12">
        <f>C68-D68-E68</f>
        <v>200000</v>
      </c>
      <c r="G68" s="15">
        <f>NPV(I69,F68)</f>
        <v>196078.43137254901</v>
      </c>
      <c r="H68" t="s">
        <v>13</v>
      </c>
      <c r="I68" s="14">
        <v>0.4</v>
      </c>
      <c r="K68" s="16">
        <f t="shared" ref="K68:K71" si="3">($I$68-$I$69*(A69-1))</f>
        <v>0.38</v>
      </c>
    </row>
    <row r="69" spans="1:11">
      <c r="A69">
        <v>2</v>
      </c>
      <c r="B69">
        <f>B68*(1+$I$70)</f>
        <v>122273.91590622389</v>
      </c>
      <c r="C69" s="12">
        <f>B69*$I$66</f>
        <v>3056847.8976555974</v>
      </c>
      <c r="D69" s="12">
        <f>C69*$I$67</f>
        <v>1528423.9488277987</v>
      </c>
      <c r="E69" s="13">
        <f>C69*K68</f>
        <v>1161602.2011091271</v>
      </c>
      <c r="F69" s="12">
        <f t="shared" ref="F69:F72" si="4">C69-D69-E69</f>
        <v>366821.74771867157</v>
      </c>
      <c r="G69" s="15">
        <f t="shared" ref="G69:G72" si="5">NPV(I70,F69)</f>
        <v>239999.99999999994</v>
      </c>
      <c r="H69" t="s">
        <v>14</v>
      </c>
      <c r="I69" s="14">
        <v>0.02</v>
      </c>
      <c r="K69" s="16">
        <f t="shared" si="3"/>
        <v>0.36000000000000004</v>
      </c>
    </row>
    <row r="70" spans="1:11">
      <c r="A70">
        <v>3</v>
      </c>
      <c r="B70">
        <f t="shared" ref="B70:B72" si="6">B69*(1+$I$70)</f>
        <v>186886.38138802891</v>
      </c>
      <c r="C70" s="12">
        <f t="shared" ref="C69:C72" si="7">B70*$I$66</f>
        <v>4672159.5347007224</v>
      </c>
      <c r="D70" s="12">
        <f>C70*$I$67</f>
        <v>2336079.7673503612</v>
      </c>
      <c r="E70" s="13">
        <f t="shared" ref="E70:E72" si="8">C70*K69</f>
        <v>1681977.4324922604</v>
      </c>
      <c r="F70" s="12">
        <f t="shared" si="4"/>
        <v>654102.33485810086</v>
      </c>
      <c r="G70" s="15">
        <f t="shared" si="5"/>
        <v>654102.33485810086</v>
      </c>
      <c r="H70" t="s">
        <v>15</v>
      </c>
      <c r="I70" s="17">
        <v>0.52842394882779853</v>
      </c>
      <c r="K70" s="16">
        <f t="shared" si="3"/>
        <v>0.34</v>
      </c>
    </row>
    <row r="71" spans="1:11">
      <c r="A71">
        <v>4</v>
      </c>
      <c r="B71">
        <f t="shared" si="6"/>
        <v>285641.62102322915</v>
      </c>
      <c r="C71" s="12">
        <f t="shared" si="7"/>
        <v>7141040.5255807284</v>
      </c>
      <c r="D71" s="12">
        <f>C71*$I$67</f>
        <v>3570520.2627903642</v>
      </c>
      <c r="E71" s="13">
        <f t="shared" si="8"/>
        <v>2427953.7786974479</v>
      </c>
      <c r="F71" s="12">
        <f t="shared" si="4"/>
        <v>1142566.4840929164</v>
      </c>
      <c r="G71" s="15">
        <f t="shared" si="5"/>
        <v>1142566.4840929164</v>
      </c>
      <c r="K71" s="16">
        <f t="shared" si="3"/>
        <v>0.32</v>
      </c>
    </row>
    <row r="72" spans="1:11">
      <c r="A72">
        <v>5</v>
      </c>
      <c r="B72">
        <f t="shared" si="6"/>
        <v>436581.49435389746</v>
      </c>
      <c r="C72" s="12">
        <f t="shared" si="7"/>
        <v>10914537.358847437</v>
      </c>
      <c r="D72" s="12">
        <f>C72*$I$67</f>
        <v>5457268.6794237187</v>
      </c>
      <c r="E72" s="13">
        <f t="shared" si="8"/>
        <v>3492651.9548311802</v>
      </c>
      <c r="F72" s="12">
        <f t="shared" si="4"/>
        <v>1964616.7245925386</v>
      </c>
      <c r="G72" s="15">
        <f t="shared" si="5"/>
        <v>1964616.7245925386</v>
      </c>
    </row>
    <row r="73" spans="1:11">
      <c r="E73" t="s">
        <v>20</v>
      </c>
      <c r="F73" s="12">
        <f>SUM(F68:F72)</f>
        <v>4328107.2912622271</v>
      </c>
    </row>
    <row r="74" spans="1:11">
      <c r="E74" t="s">
        <v>22</v>
      </c>
      <c r="F74" s="15">
        <f>NPV(I69,F68:F72)</f>
        <v>4000000.0000060848</v>
      </c>
      <c r="G74" s="15">
        <f>SUM(G68:G72)</f>
        <v>4197363.9749161042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Caig</dc:creator>
  <cp:lastModifiedBy>Robert Caig</cp:lastModifiedBy>
  <dcterms:created xsi:type="dcterms:W3CDTF">2024-04-16T06:07:53Z</dcterms:created>
  <dcterms:modified xsi:type="dcterms:W3CDTF">2024-04-16T09:03:59Z</dcterms:modified>
</cp:coreProperties>
</file>