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jcai\Desktop\AnalysisLearning\BusinessAnalyticsExcel\"/>
    </mc:Choice>
  </mc:AlternateContent>
  <xr:revisionPtr revIDLastSave="0" documentId="13_ncr:1_{799950CF-5B51-4B78-BB44-5D94AB7C851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T4" i="1" s="1"/>
  <c r="L5" i="1"/>
  <c r="T5" i="1" s="1"/>
  <c r="L6" i="1"/>
  <c r="T6" i="1" s="1"/>
  <c r="L7" i="1"/>
  <c r="T7" i="1" s="1"/>
  <c r="L8" i="1"/>
  <c r="L9" i="1"/>
  <c r="T9" i="1" s="1"/>
  <c r="L10" i="1"/>
  <c r="L11" i="1"/>
  <c r="T11" i="1" s="1"/>
  <c r="L12" i="1"/>
  <c r="T12" i="1" s="1"/>
  <c r="L13" i="1"/>
  <c r="L14" i="1"/>
  <c r="T14" i="1" s="1"/>
  <c r="L3" i="1"/>
  <c r="T3" i="1" s="1"/>
  <c r="T8" i="1"/>
  <c r="T10" i="1"/>
  <c r="T13" i="1"/>
  <c r="T16" i="1" l="1"/>
  <c r="P20" i="1" l="1"/>
  <c r="Q20" i="1"/>
  <c r="O20" i="1"/>
  <c r="P19" i="1"/>
  <c r="Q19" i="1"/>
  <c r="O19" i="1"/>
  <c r="O18" i="1"/>
  <c r="S8" i="1"/>
  <c r="S10" i="1"/>
  <c r="S13" i="1"/>
  <c r="R4" i="1"/>
  <c r="R5" i="1"/>
  <c r="R6" i="1"/>
  <c r="R7" i="1"/>
  <c r="R8" i="1"/>
  <c r="R9" i="1"/>
  <c r="R10" i="1"/>
  <c r="R11" i="1"/>
  <c r="R12" i="1"/>
  <c r="R13" i="1"/>
  <c r="R14" i="1"/>
  <c r="Q4" i="1"/>
  <c r="Q5" i="1"/>
  <c r="Q18" i="1" s="1"/>
  <c r="Q6" i="1"/>
  <c r="Q7" i="1"/>
  <c r="Q8" i="1"/>
  <c r="Q9" i="1"/>
  <c r="Q10" i="1"/>
  <c r="Q11" i="1"/>
  <c r="Q12" i="1"/>
  <c r="Q13" i="1"/>
  <c r="Q14" i="1"/>
  <c r="P14" i="1"/>
  <c r="P4" i="1"/>
  <c r="P5" i="1"/>
  <c r="P18" i="1" s="1"/>
  <c r="P6" i="1"/>
  <c r="P7" i="1"/>
  <c r="P8" i="1"/>
  <c r="P9" i="1"/>
  <c r="P10" i="1"/>
  <c r="P11" i="1"/>
  <c r="P12" i="1"/>
  <c r="P13" i="1"/>
  <c r="O4" i="1"/>
  <c r="O5" i="1"/>
  <c r="O6" i="1"/>
  <c r="O7" i="1"/>
  <c r="O8" i="1"/>
  <c r="O9" i="1"/>
  <c r="O10" i="1"/>
  <c r="O11" i="1"/>
  <c r="O12" i="1"/>
  <c r="O13" i="1"/>
  <c r="O14" i="1"/>
  <c r="P3" i="1"/>
  <c r="Q3" i="1"/>
  <c r="R3" i="1"/>
  <c r="O3" i="1"/>
  <c r="O15" i="1" l="1"/>
  <c r="R16" i="1"/>
  <c r="Q15" i="1"/>
  <c r="P15" i="1"/>
  <c r="M4" i="1"/>
  <c r="S4" i="1" s="1"/>
  <c r="M5" i="1"/>
  <c r="S5" i="1" s="1"/>
  <c r="M6" i="1"/>
  <c r="S6" i="1" s="1"/>
  <c r="M7" i="1"/>
  <c r="S7" i="1" s="1"/>
  <c r="M8" i="1"/>
  <c r="M9" i="1"/>
  <c r="S9" i="1" s="1"/>
  <c r="M10" i="1"/>
  <c r="M11" i="1"/>
  <c r="S11" i="1" s="1"/>
  <c r="M12" i="1"/>
  <c r="S12" i="1" s="1"/>
  <c r="M13" i="1"/>
  <c r="M14" i="1"/>
  <c r="S14" i="1" s="1"/>
  <c r="M3" i="1"/>
  <c r="S3" i="1" s="1"/>
  <c r="K4" i="1"/>
  <c r="K5" i="1"/>
  <c r="K6" i="1"/>
  <c r="K7" i="1"/>
  <c r="K8" i="1"/>
  <c r="K9" i="1"/>
  <c r="K10" i="1"/>
  <c r="K11" i="1"/>
  <c r="K12" i="1"/>
  <c r="K13" i="1"/>
  <c r="K14" i="1"/>
  <c r="K3" i="1"/>
  <c r="J16" i="1"/>
  <c r="I15" i="1"/>
  <c r="J15" i="1"/>
  <c r="H15" i="1"/>
  <c r="J4" i="1"/>
  <c r="J5" i="1"/>
  <c r="J6" i="1"/>
  <c r="J7" i="1"/>
  <c r="J8" i="1"/>
  <c r="J9" i="1"/>
  <c r="J10" i="1"/>
  <c r="J11" i="1"/>
  <c r="J12" i="1"/>
  <c r="J13" i="1"/>
  <c r="J14" i="1"/>
  <c r="J3" i="1"/>
  <c r="I4" i="1"/>
  <c r="I5" i="1"/>
  <c r="I6" i="1"/>
  <c r="I7" i="1"/>
  <c r="I8" i="1"/>
  <c r="I9" i="1"/>
  <c r="I10" i="1"/>
  <c r="I11" i="1"/>
  <c r="I12" i="1"/>
  <c r="I13" i="1"/>
  <c r="I14" i="1"/>
  <c r="I3" i="1"/>
  <c r="H4" i="1"/>
  <c r="H5" i="1"/>
  <c r="H6" i="1"/>
  <c r="H7" i="1"/>
  <c r="H8" i="1"/>
  <c r="H9" i="1"/>
  <c r="H10" i="1"/>
  <c r="H11" i="1"/>
  <c r="H12" i="1"/>
  <c r="H13" i="1"/>
  <c r="H14" i="1"/>
  <c r="H3" i="1"/>
  <c r="W24" i="1" l="1"/>
  <c r="V24" i="1"/>
  <c r="U24" i="1"/>
</calcChain>
</file>

<file path=xl/sharedStrings.xml><?xml version="1.0" encoding="utf-8"?>
<sst xmlns="http://schemas.openxmlformats.org/spreadsheetml/2006/main" count="47" uniqueCount="34">
  <si>
    <t>Financial Estimates for Potential Projects (in $millions)</t>
  </si>
  <si>
    <t>Project Index</t>
  </si>
  <si>
    <t>Functional Area (FA)</t>
  </si>
  <si>
    <t>Partnership Percentage</t>
  </si>
  <si>
    <t>Capex Year 1</t>
  </si>
  <si>
    <t>FA1</t>
  </si>
  <si>
    <t>FA2</t>
  </si>
  <si>
    <t>FA3</t>
  </si>
  <si>
    <t>Capex Year 2</t>
  </si>
  <si>
    <t>Capex Year 3</t>
  </si>
  <si>
    <t>NPV</t>
  </si>
  <si>
    <t>Total Cost Per Year</t>
  </si>
  <si>
    <t xml:space="preserve">Total Cost </t>
  </si>
  <si>
    <t>Cost After Partnership</t>
  </si>
  <si>
    <t>Year 1</t>
  </si>
  <si>
    <t>Year 2</t>
  </si>
  <si>
    <t>Year 3</t>
  </si>
  <si>
    <t>New NPV</t>
  </si>
  <si>
    <t>Company Discount Rate</t>
  </si>
  <si>
    <t>Total Cost</t>
  </si>
  <si>
    <t>ROI</t>
  </si>
  <si>
    <t>Approval Rating</t>
  </si>
  <si>
    <t>Total Cost of Approved</t>
  </si>
  <si>
    <t>Year 1 Approved</t>
  </si>
  <si>
    <t>Year 2 Approved</t>
  </si>
  <si>
    <t>Year 3 Approved</t>
  </si>
  <si>
    <t>Approved ROI</t>
  </si>
  <si>
    <t>Min</t>
  </si>
  <si>
    <t>Mean</t>
  </si>
  <si>
    <t>Max</t>
  </si>
  <si>
    <t>Approved NPV</t>
  </si>
  <si>
    <t>Total:</t>
  </si>
  <si>
    <t>%Change</t>
  </si>
  <si>
    <t>Approved Expenditure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</si>
</sst>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85">
    <xf numFmtId="0" fontId="0" fillId="0" borderId="0" xfId="0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/>
    <xf numFmtId="0" fontId="0" fillId="0" borderId="9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9" fontId="3" fillId="2" borderId="0" xfId="2" applyNumberFormat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2" xfId="0" applyFill="1" applyBorder="1"/>
    <xf numFmtId="0" fontId="0" fillId="3" borderId="1" xfId="0" applyFill="1" applyBorder="1"/>
    <xf numFmtId="0" fontId="0" fillId="3" borderId="14" xfId="0" applyFill="1" applyBorder="1"/>
    <xf numFmtId="0" fontId="0" fillId="3" borderId="1" xfId="0" applyNumberFormat="1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9" fontId="0" fillId="3" borderId="4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15" xfId="0" applyFill="1" applyBorder="1"/>
    <xf numFmtId="0" fontId="0" fillId="3" borderId="4" xfId="0" applyNumberFormat="1" applyFill="1" applyBorder="1"/>
    <xf numFmtId="1" fontId="0" fillId="3" borderId="4" xfId="0" applyNumberFormat="1" applyFill="1" applyBorder="1"/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2" xfId="0" applyFill="1" applyBorder="1"/>
    <xf numFmtId="0" fontId="0" fillId="4" borderId="1" xfId="0" applyFill="1" applyBorder="1"/>
    <xf numFmtId="0" fontId="0" fillId="4" borderId="14" xfId="0" applyFill="1" applyBorder="1"/>
    <xf numFmtId="0" fontId="0" fillId="4" borderId="1" xfId="0" applyNumberFormat="1" applyFill="1" applyBorder="1"/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9" fontId="0" fillId="5" borderId="9" xfId="0" applyNumberForma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9" xfId="0" applyNumberFormat="1" applyFill="1" applyBorder="1"/>
    <xf numFmtId="1" fontId="0" fillId="5" borderId="9" xfId="0" applyNumberFormat="1" applyFill="1" applyBorder="1"/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9" fontId="0" fillId="5" borderId="1" xfId="0" applyNumberForma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2" xfId="0" applyFill="1" applyBorder="1"/>
    <xf numFmtId="0" fontId="0" fillId="5" borderId="1" xfId="0" applyFill="1" applyBorder="1"/>
    <xf numFmtId="0" fontId="0" fillId="5" borderId="14" xfId="0" applyFill="1" applyBorder="1"/>
    <xf numFmtId="0" fontId="0" fillId="5" borderId="1" xfId="0" applyNumberFormat="1" applyFill="1" applyBorder="1"/>
    <xf numFmtId="9" fontId="0" fillId="5" borderId="1" xfId="0" applyNumberFormat="1" applyFill="1" applyBorder="1"/>
    <xf numFmtId="9" fontId="0" fillId="4" borderId="1" xfId="0" applyNumberFormat="1" applyFill="1" applyBorder="1"/>
    <xf numFmtId="9" fontId="0" fillId="3" borderId="1" xfId="0" applyNumberFormat="1" applyFill="1" applyBorder="1"/>
    <xf numFmtId="9" fontId="0" fillId="5" borderId="9" xfId="0" applyNumberFormat="1" applyFill="1" applyBorder="1"/>
    <xf numFmtId="9" fontId="0" fillId="3" borderId="4" xfId="0" applyNumberFormat="1" applyFill="1" applyBorder="1"/>
    <xf numFmtId="0" fontId="0" fillId="6" borderId="0" xfId="0" applyFill="1"/>
    <xf numFmtId="0" fontId="0" fillId="4" borderId="0" xfId="0" applyFill="1"/>
    <xf numFmtId="0" fontId="0" fillId="0" borderId="0" xfId="0" applyFill="1"/>
    <xf numFmtId="1" fontId="0" fillId="4" borderId="9" xfId="0" applyNumberFormat="1" applyFill="1" applyBorder="1"/>
    <xf numFmtId="1" fontId="0" fillId="3" borderId="9" xfId="0" applyNumberFormat="1" applyFill="1" applyBorder="1"/>
    <xf numFmtId="9" fontId="5" fillId="0" borderId="1" xfId="0" applyNumberFormat="1" applyFont="1" applyBorder="1"/>
    <xf numFmtId="9" fontId="0" fillId="0" borderId="1" xfId="1" applyFont="1" applyBorder="1"/>
    <xf numFmtId="0" fontId="0" fillId="0" borderId="1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6" borderId="14" xfId="0" applyFill="1" applyBorder="1"/>
    <xf numFmtId="0" fontId="1" fillId="0" borderId="15" xfId="0" applyFont="1" applyFill="1" applyBorder="1" applyAlignment="1">
      <alignment horizontal="center"/>
    </xf>
    <xf numFmtId="0" fontId="0" fillId="4" borderId="9" xfId="0" applyFill="1" applyBorder="1"/>
    <xf numFmtId="9" fontId="0" fillId="3" borderId="1" xfId="1" applyFont="1" applyFill="1" applyBorder="1"/>
    <xf numFmtId="9" fontId="0" fillId="3" borderId="4" xfId="1" applyFont="1" applyFill="1" applyBorder="1"/>
    <xf numFmtId="9" fontId="0" fillId="4" borderId="1" xfId="1" applyFont="1" applyFill="1" applyBorder="1"/>
    <xf numFmtId="0" fontId="0" fillId="5" borderId="9" xfId="0" applyFill="1" applyBorder="1"/>
    <xf numFmtId="0" fontId="0" fillId="5" borderId="13" xfId="0" applyFill="1" applyBorder="1"/>
    <xf numFmtId="9" fontId="0" fillId="5" borderId="9" xfId="1" applyFont="1" applyFill="1" applyBorder="1"/>
    <xf numFmtId="9" fontId="0" fillId="5" borderId="1" xfId="1" applyFont="1" applyFill="1" applyBorder="1"/>
    <xf numFmtId="0" fontId="6" fillId="2" borderId="9" xfId="2" applyFont="1" applyBorder="1" applyAlignment="1">
      <alignment horizontal="center"/>
    </xf>
    <xf numFmtId="0" fontId="6" fillId="2" borderId="1" xfId="2" applyFont="1" applyBorder="1" applyAlignment="1">
      <alignment horizontal="center"/>
    </xf>
    <xf numFmtId="0" fontId="6" fillId="2" borderId="4" xfId="2" applyFont="1" applyBorder="1" applyAlignment="1">
      <alignment horizontal="center"/>
    </xf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Capital Expenditures by Year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Sheet1!$O$15:$Q$15</c:f>
              <c:numCache>
                <c:formatCode>General</c:formatCode>
                <c:ptCount val="3"/>
                <c:pt idx="0">
                  <c:v>3983</c:v>
                </c:pt>
                <c:pt idx="1">
                  <c:v>2851</c:v>
                </c:pt>
                <c:pt idx="2">
                  <c:v>2935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76-4CD2-A904-79F92DAD7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034031"/>
        <c:axId val="2017746159"/>
      </c:lineChart>
      <c:catAx>
        <c:axId val="125034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746159"/>
        <c:crosses val="autoZero"/>
        <c:auto val="1"/>
        <c:lblAlgn val="ctr"/>
        <c:lblOffset val="100"/>
        <c:noMultiLvlLbl val="0"/>
      </c:catAx>
      <c:valAx>
        <c:axId val="201774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Expenditures ($B)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34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FA1 Expenditures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Sheet1!$N$18</c:f>
              <c:strCache>
                <c:ptCount val="1"/>
                <c:pt idx="0">
                  <c:v>FA1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Sheet1!$O$18:$Q$18</c:f>
              <c:numCache>
                <c:formatCode>General</c:formatCode>
                <c:ptCount val="3"/>
                <c:pt idx="0">
                  <c:v>1365</c:v>
                </c:pt>
                <c:pt idx="1">
                  <c:v>1099</c:v>
                </c:pt>
                <c:pt idx="2">
                  <c:v>1299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D5-4A9F-83B0-9846E4462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018111"/>
        <c:axId val="210018591"/>
      </c:lineChart>
      <c:catAx>
        <c:axId val="210018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18591"/>
        <c:crosses val="autoZero"/>
        <c:auto val="1"/>
        <c:lblAlgn val="ctr"/>
        <c:lblOffset val="100"/>
        <c:noMultiLvlLbl val="0"/>
      </c:catAx>
      <c:valAx>
        <c:axId val="21001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Expenditures ($B)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1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FA2 Expenditures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Sheet1!$N$19</c:f>
              <c:strCache>
                <c:ptCount val="1"/>
                <c:pt idx="0">
                  <c:v>FA2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Sheet1!$O$19:$Q$19</c:f>
              <c:numCache>
                <c:formatCode>General</c:formatCode>
                <c:ptCount val="3"/>
                <c:pt idx="0">
                  <c:v>1018</c:v>
                </c:pt>
                <c:pt idx="1">
                  <c:v>1152</c:v>
                </c:pt>
                <c:pt idx="2">
                  <c:v>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A4-4863-A693-95F1EEC6E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093023"/>
        <c:axId val="210094943"/>
      </c:lineChart>
      <c:catAx>
        <c:axId val="210093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Year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94943"/>
        <c:crosses val="autoZero"/>
        <c:auto val="1"/>
        <c:lblAlgn val="ctr"/>
        <c:lblOffset val="100"/>
        <c:noMultiLvlLbl val="0"/>
      </c:catAx>
      <c:valAx>
        <c:axId val="21009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Expenditures ($B)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93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FA3 Expenditures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Sheet1!$N$20</c:f>
              <c:strCache>
                <c:ptCount val="1"/>
                <c:pt idx="0">
                  <c:v>FA3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Sheet1!$O$20:$Q$20</c:f>
              <c:numCache>
                <c:formatCode>General</c:formatCode>
                <c:ptCount val="3"/>
                <c:pt idx="0">
                  <c:v>1600</c:v>
                </c:pt>
                <c:pt idx="1">
                  <c:v>600</c:v>
                </c:pt>
                <c:pt idx="2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0A-4F67-BBED-ECB571026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652047"/>
        <c:axId val="123648687"/>
      </c:lineChart>
      <c:catAx>
        <c:axId val="123652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Year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48687"/>
        <c:crosses val="autoZero"/>
        <c:auto val="1"/>
        <c:lblAlgn val="ctr"/>
        <c:lblOffset val="100"/>
        <c:noMultiLvlLbl val="0"/>
      </c:catAx>
      <c:valAx>
        <c:axId val="12364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Expenditures ($B)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52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1285875</xdr:colOff>
      <xdr:row>21</xdr:row>
      <xdr:rowOff>100011</xdr:rowOff>
    </xdr:from>
    <xdr:to>
      <xdr:col>9</xdr:col>
      <xdr:colOff>504825</xdr:colOff>
      <xdr:row>39</xdr:row>
      <xdr:rowOff>180974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8D925D4-D61A-FDF6-5274-A29A8DB597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100012</xdr:colOff>
      <xdr:row>21</xdr:row>
      <xdr:rowOff>42862</xdr:rowOff>
    </xdr:from>
    <xdr:to>
      <xdr:col>15</xdr:col>
      <xdr:colOff>252412</xdr:colOff>
      <xdr:row>35</xdr:row>
      <xdr:rowOff>119062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7FF7DF5-CC4A-FC55-0CBB-D6C01BDC68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442912</xdr:colOff>
      <xdr:row>20</xdr:row>
      <xdr:rowOff>176212</xdr:rowOff>
    </xdr:from>
    <xdr:to>
      <xdr:col>18</xdr:col>
      <xdr:colOff>871537</xdr:colOff>
      <xdr:row>35</xdr:row>
      <xdr:rowOff>61912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FCFB9FC-7DEF-1D76-0EF5-C101F29696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71437</xdr:colOff>
      <xdr:row>36</xdr:row>
      <xdr:rowOff>119062</xdr:rowOff>
    </xdr:from>
    <xdr:to>
      <xdr:col>15</xdr:col>
      <xdr:colOff>223837</xdr:colOff>
      <xdr:row>51</xdr:row>
      <xdr:rowOff>4762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5F2F7AC-1773-D2A5-01A2-C2F3D4FCAB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topLeftCell="B1" workbookViewId="0">
      <selection activeCell="M19" sqref="M19"/>
    </sheetView>
  </sheetViews>
  <sheetFormatPr defaultRowHeight="15" x14ac:dyDescent="0.25"/>
  <cols>
    <col min="1" max="1" width="13" customWidth="1"/>
    <col min="2" max="2" width="22.85546875" customWidth="1"/>
    <col min="3" max="3" width="24.28515625" customWidth="1"/>
    <col min="4" max="7" width="13.7109375" customWidth="1"/>
    <col min="14" max="14" width="18.140625" customWidth="1"/>
    <col min="15" max="18" width="20.7109375" customWidth="1"/>
    <col min="19" max="19" width="16.7109375" customWidth="1"/>
    <col min="20" max="20" width="16.140625" customWidth="1"/>
  </cols>
  <sheetData>
    <row r="1" spans="1:20" ht="15.75" thickBot="1" x14ac:dyDescent="0.3">
      <c r="A1" s="4" t="s">
        <v>0</v>
      </c>
      <c r="B1" s="5"/>
      <c r="C1" s="5"/>
      <c r="D1" s="5"/>
      <c r="E1" s="5"/>
      <c r="F1" s="5"/>
      <c r="G1" s="6"/>
      <c r="H1" s="9" t="s">
        <v>13</v>
      </c>
      <c r="I1" s="10"/>
      <c r="J1" s="10"/>
    </row>
    <row r="2" spans="1:20" ht="15.75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9</v>
      </c>
      <c r="G2" s="3" t="s">
        <v>10</v>
      </c>
      <c r="H2" s="11" t="s">
        <v>14</v>
      </c>
      <c r="I2" s="12" t="s">
        <v>15</v>
      </c>
      <c r="J2" s="12" t="s">
        <v>16</v>
      </c>
      <c r="K2" s="13" t="s">
        <v>19</v>
      </c>
      <c r="L2" s="13" t="s">
        <v>17</v>
      </c>
      <c r="M2" s="13" t="s">
        <v>20</v>
      </c>
      <c r="N2" s="13" t="s">
        <v>21</v>
      </c>
      <c r="O2" s="13" t="s">
        <v>23</v>
      </c>
      <c r="P2" s="13" t="s">
        <v>24</v>
      </c>
      <c r="Q2" s="13" t="s">
        <v>25</v>
      </c>
      <c r="R2" s="73" t="s">
        <v>22</v>
      </c>
      <c r="S2" s="13" t="s">
        <v>26</v>
      </c>
      <c r="T2" s="13" t="s">
        <v>30</v>
      </c>
    </row>
    <row r="3" spans="1:20" ht="15.75" thickTop="1" x14ac:dyDescent="0.25">
      <c r="A3" s="40">
        <v>1</v>
      </c>
      <c r="B3" s="41" t="s">
        <v>5</v>
      </c>
      <c r="C3" s="42">
        <v>1</v>
      </c>
      <c r="D3" s="41">
        <v>250</v>
      </c>
      <c r="E3" s="41">
        <v>100</v>
      </c>
      <c r="F3" s="41">
        <v>100</v>
      </c>
      <c r="G3" s="43">
        <v>60</v>
      </c>
      <c r="H3" s="44">
        <f>D3*C3</f>
        <v>250</v>
      </c>
      <c r="I3" s="45">
        <f>E3*C3</f>
        <v>100</v>
      </c>
      <c r="J3" s="46">
        <f>F3*C3</f>
        <v>100</v>
      </c>
      <c r="K3" s="47">
        <f>SUM(H3:J3)</f>
        <v>450</v>
      </c>
      <c r="L3" s="48">
        <f>G3*(1-$K$18)</f>
        <v>52.8</v>
      </c>
      <c r="M3" s="60">
        <f>L3/SUM(D3:F3)</f>
        <v>0.11733333333333333</v>
      </c>
      <c r="N3" s="82">
        <v>1</v>
      </c>
      <c r="O3" s="78">
        <f>IF($N3=1,H3,"")</f>
        <v>250</v>
      </c>
      <c r="P3" s="78">
        <f t="shared" ref="P3:R14" si="0">IF($N3=1,I3,"")</f>
        <v>100</v>
      </c>
      <c r="Q3" s="78">
        <f t="shared" si="0"/>
        <v>100</v>
      </c>
      <c r="R3" s="79">
        <f t="shared" si="0"/>
        <v>450</v>
      </c>
      <c r="S3" s="80">
        <f>IF(N3=1,M3,"")</f>
        <v>0.11733333333333333</v>
      </c>
      <c r="T3" s="78">
        <f>IF(N3=1,L3,"")</f>
        <v>52.8</v>
      </c>
    </row>
    <row r="4" spans="1:20" x14ac:dyDescent="0.25">
      <c r="A4" s="49">
        <v>2</v>
      </c>
      <c r="B4" s="50" t="s">
        <v>5</v>
      </c>
      <c r="C4" s="51">
        <v>0.33</v>
      </c>
      <c r="D4" s="50">
        <v>500</v>
      </c>
      <c r="E4" s="50">
        <v>300</v>
      </c>
      <c r="F4" s="50">
        <v>300</v>
      </c>
      <c r="G4" s="52">
        <v>180</v>
      </c>
      <c r="H4" s="53">
        <f t="shared" ref="H4:H14" si="1">D4*C4</f>
        <v>165</v>
      </c>
      <c r="I4" s="54">
        <f t="shared" ref="I4:I14" si="2">E4*C4</f>
        <v>99</v>
      </c>
      <c r="J4" s="55">
        <f t="shared" ref="J4:J14" si="3">F4*C4</f>
        <v>99</v>
      </c>
      <c r="K4" s="56">
        <f t="shared" ref="K4:K14" si="4">SUM(H4:J4)</f>
        <v>363</v>
      </c>
      <c r="L4" s="48">
        <f t="shared" ref="L4:L14" si="5">G4*(1-$K$18)</f>
        <v>158.4</v>
      </c>
      <c r="M4" s="57">
        <f t="shared" ref="M4:M14" si="6">L4/SUM(D4:F4)</f>
        <v>0.14400000000000002</v>
      </c>
      <c r="N4" s="83">
        <v>1</v>
      </c>
      <c r="O4" s="54">
        <f t="shared" ref="O4:O14" si="7">IF($N4=1,H4,"")</f>
        <v>165</v>
      </c>
      <c r="P4" s="54">
        <f t="shared" si="0"/>
        <v>99</v>
      </c>
      <c r="Q4" s="54">
        <f t="shared" si="0"/>
        <v>99</v>
      </c>
      <c r="R4" s="55">
        <f t="shared" si="0"/>
        <v>363</v>
      </c>
      <c r="S4" s="81">
        <f t="shared" ref="S4:S14" si="8">IF(N4=1,M4,"")</f>
        <v>0.14400000000000002</v>
      </c>
      <c r="T4" s="54">
        <f t="shared" ref="T4:T14" si="9">IF(N4=1,L4,"")</f>
        <v>158.4</v>
      </c>
    </row>
    <row r="5" spans="1:20" x14ac:dyDescent="0.25">
      <c r="A5" s="49">
        <v>3</v>
      </c>
      <c r="B5" s="50" t="s">
        <v>5</v>
      </c>
      <c r="C5" s="51">
        <v>0.5</v>
      </c>
      <c r="D5" s="50">
        <v>100</v>
      </c>
      <c r="E5" s="50">
        <v>200</v>
      </c>
      <c r="F5" s="50">
        <v>400</v>
      </c>
      <c r="G5" s="52">
        <v>80</v>
      </c>
      <c r="H5" s="53">
        <f t="shared" si="1"/>
        <v>50</v>
      </c>
      <c r="I5" s="54">
        <f t="shared" si="2"/>
        <v>100</v>
      </c>
      <c r="J5" s="55">
        <f t="shared" si="3"/>
        <v>200</v>
      </c>
      <c r="K5" s="56">
        <f t="shared" si="4"/>
        <v>350</v>
      </c>
      <c r="L5" s="48">
        <f t="shared" si="5"/>
        <v>70.400000000000006</v>
      </c>
      <c r="M5" s="57">
        <f t="shared" si="6"/>
        <v>0.10057142857142858</v>
      </c>
      <c r="N5" s="83">
        <v>1</v>
      </c>
      <c r="O5" s="54">
        <f t="shared" si="7"/>
        <v>50</v>
      </c>
      <c r="P5" s="54">
        <f t="shared" si="0"/>
        <v>100</v>
      </c>
      <c r="Q5" s="54">
        <f t="shared" si="0"/>
        <v>200</v>
      </c>
      <c r="R5" s="55">
        <f t="shared" si="0"/>
        <v>350</v>
      </c>
      <c r="S5" s="81">
        <f t="shared" si="8"/>
        <v>0.10057142857142858</v>
      </c>
      <c r="T5" s="54">
        <f t="shared" si="9"/>
        <v>70.400000000000006</v>
      </c>
    </row>
    <row r="6" spans="1:20" x14ac:dyDescent="0.25">
      <c r="A6" s="49">
        <v>4</v>
      </c>
      <c r="B6" s="50" t="s">
        <v>5</v>
      </c>
      <c r="C6" s="51">
        <v>1</v>
      </c>
      <c r="D6" s="50">
        <v>750</v>
      </c>
      <c r="E6" s="50">
        <v>500</v>
      </c>
      <c r="F6" s="50">
        <v>300</v>
      </c>
      <c r="G6" s="52">
        <v>310</v>
      </c>
      <c r="H6" s="53">
        <f t="shared" si="1"/>
        <v>750</v>
      </c>
      <c r="I6" s="54">
        <f t="shared" si="2"/>
        <v>500</v>
      </c>
      <c r="J6" s="55">
        <f t="shared" si="3"/>
        <v>300</v>
      </c>
      <c r="K6" s="56">
        <f t="shared" si="4"/>
        <v>1550</v>
      </c>
      <c r="L6" s="48">
        <f t="shared" si="5"/>
        <v>272.8</v>
      </c>
      <c r="M6" s="57">
        <f t="shared" si="6"/>
        <v>0.17600000000000002</v>
      </c>
      <c r="N6" s="83">
        <v>1</v>
      </c>
      <c r="O6" s="54">
        <f t="shared" si="7"/>
        <v>750</v>
      </c>
      <c r="P6" s="54">
        <f t="shared" si="0"/>
        <v>500</v>
      </c>
      <c r="Q6" s="54">
        <f t="shared" si="0"/>
        <v>300</v>
      </c>
      <c r="R6" s="55">
        <f t="shared" si="0"/>
        <v>1550</v>
      </c>
      <c r="S6" s="81">
        <f t="shared" si="8"/>
        <v>0.17600000000000002</v>
      </c>
      <c r="T6" s="54">
        <f t="shared" si="9"/>
        <v>272.8</v>
      </c>
    </row>
    <row r="7" spans="1:20" x14ac:dyDescent="0.25">
      <c r="A7" s="49">
        <v>5</v>
      </c>
      <c r="B7" s="50" t="s">
        <v>5</v>
      </c>
      <c r="C7" s="51">
        <v>0.75</v>
      </c>
      <c r="D7" s="50">
        <v>200</v>
      </c>
      <c r="E7" s="50">
        <v>400</v>
      </c>
      <c r="F7" s="50">
        <v>800</v>
      </c>
      <c r="G7" s="52">
        <v>220</v>
      </c>
      <c r="H7" s="53">
        <f t="shared" si="1"/>
        <v>150</v>
      </c>
      <c r="I7" s="54">
        <f t="shared" si="2"/>
        <v>300</v>
      </c>
      <c r="J7" s="55">
        <f t="shared" si="3"/>
        <v>600</v>
      </c>
      <c r="K7" s="56">
        <f t="shared" si="4"/>
        <v>1050</v>
      </c>
      <c r="L7" s="48">
        <f t="shared" si="5"/>
        <v>193.6</v>
      </c>
      <c r="M7" s="57">
        <f t="shared" si="6"/>
        <v>0.13828571428571429</v>
      </c>
      <c r="N7" s="83">
        <v>1</v>
      </c>
      <c r="O7" s="54">
        <f t="shared" si="7"/>
        <v>150</v>
      </c>
      <c r="P7" s="54">
        <f t="shared" si="0"/>
        <v>300</v>
      </c>
      <c r="Q7" s="54">
        <f t="shared" si="0"/>
        <v>600</v>
      </c>
      <c r="R7" s="55">
        <f t="shared" si="0"/>
        <v>1050</v>
      </c>
      <c r="S7" s="81">
        <f t="shared" si="8"/>
        <v>0.13828571428571429</v>
      </c>
      <c r="T7" s="54">
        <f t="shared" si="9"/>
        <v>193.6</v>
      </c>
    </row>
    <row r="8" spans="1:20" x14ac:dyDescent="0.25">
      <c r="A8" s="32">
        <v>6</v>
      </c>
      <c r="B8" s="33" t="s">
        <v>6</v>
      </c>
      <c r="C8" s="34">
        <v>0.5</v>
      </c>
      <c r="D8" s="33">
        <v>1000</v>
      </c>
      <c r="E8" s="33">
        <v>300</v>
      </c>
      <c r="F8" s="33">
        <v>300</v>
      </c>
      <c r="G8" s="35">
        <v>180</v>
      </c>
      <c r="H8" s="36">
        <f t="shared" si="1"/>
        <v>500</v>
      </c>
      <c r="I8" s="37">
        <f t="shared" si="2"/>
        <v>150</v>
      </c>
      <c r="J8" s="38">
        <f t="shared" si="3"/>
        <v>150</v>
      </c>
      <c r="K8" s="39">
        <f t="shared" si="4"/>
        <v>800</v>
      </c>
      <c r="L8" s="65">
        <f t="shared" si="5"/>
        <v>158.4</v>
      </c>
      <c r="M8" s="58">
        <f t="shared" si="6"/>
        <v>9.9000000000000005E-2</v>
      </c>
      <c r="N8" s="83">
        <v>0</v>
      </c>
      <c r="O8" s="37" t="str">
        <f t="shared" si="7"/>
        <v/>
      </c>
      <c r="P8" s="37" t="str">
        <f t="shared" si="0"/>
        <v/>
      </c>
      <c r="Q8" s="37" t="str">
        <f t="shared" si="0"/>
        <v/>
      </c>
      <c r="R8" s="38" t="str">
        <f t="shared" si="0"/>
        <v/>
      </c>
      <c r="S8" s="77" t="str">
        <f t="shared" si="8"/>
        <v/>
      </c>
      <c r="T8" s="37" t="str">
        <f t="shared" si="9"/>
        <v/>
      </c>
    </row>
    <row r="9" spans="1:20" x14ac:dyDescent="0.25">
      <c r="A9" s="32">
        <v>7</v>
      </c>
      <c r="B9" s="33" t="s">
        <v>6</v>
      </c>
      <c r="C9" s="34">
        <v>1</v>
      </c>
      <c r="D9" s="33">
        <v>750</v>
      </c>
      <c r="E9" s="33">
        <v>750</v>
      </c>
      <c r="F9" s="33">
        <v>300</v>
      </c>
      <c r="G9" s="35">
        <v>410</v>
      </c>
      <c r="H9" s="36">
        <f t="shared" si="1"/>
        <v>750</v>
      </c>
      <c r="I9" s="37">
        <f t="shared" si="2"/>
        <v>750</v>
      </c>
      <c r="J9" s="38">
        <f t="shared" si="3"/>
        <v>300</v>
      </c>
      <c r="K9" s="39">
        <f t="shared" si="4"/>
        <v>1800</v>
      </c>
      <c r="L9" s="65">
        <f t="shared" si="5"/>
        <v>360.8</v>
      </c>
      <c r="M9" s="58">
        <f t="shared" si="6"/>
        <v>0.20044444444444445</v>
      </c>
      <c r="N9" s="83">
        <v>1</v>
      </c>
      <c r="O9" s="37">
        <f t="shared" si="7"/>
        <v>750</v>
      </c>
      <c r="P9" s="37">
        <f t="shared" si="0"/>
        <v>750</v>
      </c>
      <c r="Q9" s="37">
        <f t="shared" si="0"/>
        <v>300</v>
      </c>
      <c r="R9" s="38">
        <f t="shared" si="0"/>
        <v>1800</v>
      </c>
      <c r="S9" s="77">
        <f t="shared" si="8"/>
        <v>0.20044444444444445</v>
      </c>
      <c r="T9" s="37">
        <f t="shared" si="9"/>
        <v>360.8</v>
      </c>
    </row>
    <row r="10" spans="1:20" x14ac:dyDescent="0.25">
      <c r="A10" s="32">
        <v>8</v>
      </c>
      <c r="B10" s="33" t="s">
        <v>6</v>
      </c>
      <c r="C10" s="34">
        <v>1</v>
      </c>
      <c r="D10" s="33">
        <v>800</v>
      </c>
      <c r="E10" s="33">
        <v>700</v>
      </c>
      <c r="F10" s="33">
        <v>600</v>
      </c>
      <c r="G10" s="35">
        <v>280</v>
      </c>
      <c r="H10" s="36">
        <f t="shared" si="1"/>
        <v>800</v>
      </c>
      <c r="I10" s="37">
        <f t="shared" si="2"/>
        <v>700</v>
      </c>
      <c r="J10" s="38">
        <f t="shared" si="3"/>
        <v>600</v>
      </c>
      <c r="K10" s="39">
        <f t="shared" si="4"/>
        <v>2100</v>
      </c>
      <c r="L10" s="65">
        <f t="shared" si="5"/>
        <v>246.4</v>
      </c>
      <c r="M10" s="58">
        <f t="shared" si="6"/>
        <v>0.11733333333333333</v>
      </c>
      <c r="N10" s="83">
        <v>0</v>
      </c>
      <c r="O10" s="37" t="str">
        <f t="shared" si="7"/>
        <v/>
      </c>
      <c r="P10" s="37" t="str">
        <f t="shared" si="0"/>
        <v/>
      </c>
      <c r="Q10" s="37" t="str">
        <f t="shared" si="0"/>
        <v/>
      </c>
      <c r="R10" s="38" t="str">
        <f t="shared" si="0"/>
        <v/>
      </c>
      <c r="S10" s="77" t="str">
        <f t="shared" si="8"/>
        <v/>
      </c>
      <c r="T10" s="37" t="str">
        <f t="shared" si="9"/>
        <v/>
      </c>
    </row>
    <row r="11" spans="1:20" x14ac:dyDescent="0.25">
      <c r="A11" s="32">
        <v>9</v>
      </c>
      <c r="B11" s="33" t="s">
        <v>6</v>
      </c>
      <c r="C11" s="34">
        <v>0.67</v>
      </c>
      <c r="D11" s="33">
        <v>400</v>
      </c>
      <c r="E11" s="33">
        <v>600</v>
      </c>
      <c r="F11" s="33">
        <v>800</v>
      </c>
      <c r="G11" s="35">
        <v>380</v>
      </c>
      <c r="H11" s="36">
        <f t="shared" si="1"/>
        <v>268</v>
      </c>
      <c r="I11" s="37">
        <f t="shared" si="2"/>
        <v>402</v>
      </c>
      <c r="J11" s="38">
        <f t="shared" si="3"/>
        <v>536</v>
      </c>
      <c r="K11" s="39">
        <f t="shared" si="4"/>
        <v>1206</v>
      </c>
      <c r="L11" s="65">
        <f t="shared" si="5"/>
        <v>334.4</v>
      </c>
      <c r="M11" s="58">
        <f t="shared" si="6"/>
        <v>0.18577777777777776</v>
      </c>
      <c r="N11" s="83">
        <v>1</v>
      </c>
      <c r="O11" s="37">
        <f t="shared" si="7"/>
        <v>268</v>
      </c>
      <c r="P11" s="37">
        <f t="shared" si="0"/>
        <v>402</v>
      </c>
      <c r="Q11" s="37">
        <f t="shared" si="0"/>
        <v>536</v>
      </c>
      <c r="R11" s="38">
        <f t="shared" si="0"/>
        <v>1206</v>
      </c>
      <c r="S11" s="77">
        <f t="shared" si="8"/>
        <v>0.18577777777777776</v>
      </c>
      <c r="T11" s="37">
        <f t="shared" si="9"/>
        <v>334.4</v>
      </c>
    </row>
    <row r="12" spans="1:20" x14ac:dyDescent="0.25">
      <c r="A12" s="15">
        <v>10</v>
      </c>
      <c r="B12" s="16" t="s">
        <v>7</v>
      </c>
      <c r="C12" s="17">
        <v>1</v>
      </c>
      <c r="D12" s="16">
        <v>100</v>
      </c>
      <c r="E12" s="16">
        <v>200</v>
      </c>
      <c r="F12" s="16">
        <v>400</v>
      </c>
      <c r="G12" s="18">
        <v>100</v>
      </c>
      <c r="H12" s="19">
        <f t="shared" si="1"/>
        <v>100</v>
      </c>
      <c r="I12" s="20">
        <f t="shared" si="2"/>
        <v>200</v>
      </c>
      <c r="J12" s="21">
        <f t="shared" si="3"/>
        <v>400</v>
      </c>
      <c r="K12" s="22">
        <f t="shared" si="4"/>
        <v>700</v>
      </c>
      <c r="L12" s="66">
        <f t="shared" si="5"/>
        <v>88</v>
      </c>
      <c r="M12" s="59">
        <f t="shared" si="6"/>
        <v>0.12571428571428572</v>
      </c>
      <c r="N12" s="83">
        <v>1</v>
      </c>
      <c r="O12" s="20">
        <f t="shared" si="7"/>
        <v>100</v>
      </c>
      <c r="P12" s="20">
        <f t="shared" si="0"/>
        <v>200</v>
      </c>
      <c r="Q12" s="20">
        <f t="shared" si="0"/>
        <v>400</v>
      </c>
      <c r="R12" s="21">
        <f t="shared" si="0"/>
        <v>700</v>
      </c>
      <c r="S12" s="75">
        <f t="shared" si="8"/>
        <v>0.12571428571428572</v>
      </c>
      <c r="T12" s="20">
        <f t="shared" si="9"/>
        <v>88</v>
      </c>
    </row>
    <row r="13" spans="1:20" x14ac:dyDescent="0.25">
      <c r="A13" s="15">
        <v>11</v>
      </c>
      <c r="B13" s="16" t="s">
        <v>7</v>
      </c>
      <c r="C13" s="17">
        <v>0.5</v>
      </c>
      <c r="D13" s="16">
        <v>700</v>
      </c>
      <c r="E13" s="16">
        <v>500</v>
      </c>
      <c r="F13" s="16">
        <v>300</v>
      </c>
      <c r="G13" s="18">
        <v>260</v>
      </c>
      <c r="H13" s="19">
        <f t="shared" si="1"/>
        <v>350</v>
      </c>
      <c r="I13" s="20">
        <f t="shared" si="2"/>
        <v>250</v>
      </c>
      <c r="J13" s="21">
        <f t="shared" si="3"/>
        <v>150</v>
      </c>
      <c r="K13" s="22">
        <f t="shared" si="4"/>
        <v>750</v>
      </c>
      <c r="L13" s="66">
        <f t="shared" si="5"/>
        <v>228.8</v>
      </c>
      <c r="M13" s="59">
        <f t="shared" si="6"/>
        <v>0.15253333333333335</v>
      </c>
      <c r="N13" s="83">
        <v>0</v>
      </c>
      <c r="O13" s="20" t="str">
        <f t="shared" si="7"/>
        <v/>
      </c>
      <c r="P13" s="20" t="str">
        <f t="shared" si="0"/>
        <v/>
      </c>
      <c r="Q13" s="20" t="str">
        <f t="shared" si="0"/>
        <v/>
      </c>
      <c r="R13" s="21" t="str">
        <f t="shared" si="0"/>
        <v/>
      </c>
      <c r="S13" s="75" t="str">
        <f t="shared" si="8"/>
        <v/>
      </c>
      <c r="T13" s="20" t="str">
        <f t="shared" si="9"/>
        <v/>
      </c>
    </row>
    <row r="14" spans="1:20" ht="15.75" thickBot="1" x14ac:dyDescent="0.3">
      <c r="A14" s="23">
        <v>12</v>
      </c>
      <c r="B14" s="24" t="s">
        <v>7</v>
      </c>
      <c r="C14" s="25">
        <v>1</v>
      </c>
      <c r="D14" s="24">
        <v>1500</v>
      </c>
      <c r="E14" s="24">
        <v>400</v>
      </c>
      <c r="F14" s="24">
        <v>400</v>
      </c>
      <c r="G14" s="26">
        <v>340</v>
      </c>
      <c r="H14" s="27">
        <f t="shared" si="1"/>
        <v>1500</v>
      </c>
      <c r="I14" s="28">
        <f t="shared" si="2"/>
        <v>400</v>
      </c>
      <c r="J14" s="29">
        <f t="shared" si="3"/>
        <v>400</v>
      </c>
      <c r="K14" s="30">
        <f t="shared" si="4"/>
        <v>2300</v>
      </c>
      <c r="L14" s="31">
        <f t="shared" si="5"/>
        <v>299.2</v>
      </c>
      <c r="M14" s="61">
        <f t="shared" si="6"/>
        <v>0.13008695652173913</v>
      </c>
      <c r="N14" s="84">
        <v>1</v>
      </c>
      <c r="O14" s="28">
        <f t="shared" si="7"/>
        <v>1500</v>
      </c>
      <c r="P14" s="28">
        <f t="shared" si="0"/>
        <v>400</v>
      </c>
      <c r="Q14" s="28">
        <f t="shared" si="0"/>
        <v>400</v>
      </c>
      <c r="R14" s="29">
        <f t="shared" si="0"/>
        <v>2300</v>
      </c>
      <c r="S14" s="76">
        <f t="shared" si="8"/>
        <v>0.13008695652173913</v>
      </c>
      <c r="T14" s="28">
        <f t="shared" si="9"/>
        <v>299.2</v>
      </c>
    </row>
    <row r="15" spans="1:20" x14ac:dyDescent="0.25">
      <c r="F15" s="63" t="s">
        <v>11</v>
      </c>
      <c r="G15" s="63"/>
      <c r="H15" s="63">
        <f>SUM(H3:H14)</f>
        <v>5633</v>
      </c>
      <c r="I15" s="63">
        <f t="shared" ref="I15:J15" si="10">SUM(I3:I14)</f>
        <v>3951</v>
      </c>
      <c r="J15" s="63">
        <f t="shared" si="10"/>
        <v>3835</v>
      </c>
      <c r="K15" s="64"/>
      <c r="L15" s="64"/>
      <c r="M15" s="64"/>
      <c r="N15" s="64"/>
      <c r="O15" s="74">
        <f>SUM(O3:O14)</f>
        <v>3983</v>
      </c>
      <c r="P15" s="74">
        <f t="shared" ref="P15:Q15" si="11">SUM(P3:P14)</f>
        <v>2851</v>
      </c>
      <c r="Q15" s="74">
        <f t="shared" si="11"/>
        <v>2935</v>
      </c>
      <c r="R15" s="64"/>
      <c r="S15" s="8"/>
      <c r="T15" s="8"/>
    </row>
    <row r="16" spans="1:20" x14ac:dyDescent="0.25">
      <c r="F16" s="62" t="s">
        <v>12</v>
      </c>
      <c r="G16" s="62"/>
      <c r="H16" s="64"/>
      <c r="I16" s="64"/>
      <c r="J16" s="62">
        <f>SUM(H15:J15)</f>
        <v>13419</v>
      </c>
      <c r="K16" s="64"/>
      <c r="L16" s="64"/>
      <c r="M16" s="64"/>
      <c r="N16" s="64"/>
      <c r="O16" s="64"/>
      <c r="P16" s="64"/>
      <c r="Q16" s="64"/>
      <c r="R16" s="72">
        <f>SUM(R3:R14)</f>
        <v>9769</v>
      </c>
      <c r="S16" s="7" t="s">
        <v>31</v>
      </c>
      <c r="T16" s="7">
        <f>SUM(T3:T14)</f>
        <v>1830.4000000000003</v>
      </c>
    </row>
    <row r="17" spans="8:23" x14ac:dyDescent="0.25">
      <c r="N17" t="s">
        <v>33</v>
      </c>
    </row>
    <row r="18" spans="8:23" x14ac:dyDescent="0.25">
      <c r="H18" t="s">
        <v>18</v>
      </c>
      <c r="K18" s="14">
        <v>0.12</v>
      </c>
      <c r="N18" s="7" t="s">
        <v>5</v>
      </c>
      <c r="O18" s="7">
        <f>SUM(O3:O7)</f>
        <v>1365</v>
      </c>
      <c r="P18" s="7">
        <f t="shared" ref="P18:Q18" si="12">SUM(P3:P7)</f>
        <v>1099</v>
      </c>
      <c r="Q18" s="7">
        <f t="shared" si="12"/>
        <v>1299</v>
      </c>
    </row>
    <row r="19" spans="8:23" x14ac:dyDescent="0.25">
      <c r="N19" s="7" t="s">
        <v>6</v>
      </c>
      <c r="O19" s="7">
        <f>SUM(O8:O11)</f>
        <v>1018</v>
      </c>
      <c r="P19" s="7">
        <f t="shared" ref="P19:Q19" si="13">SUM(P8:P11)</f>
        <v>1152</v>
      </c>
      <c r="Q19" s="7">
        <f t="shared" si="13"/>
        <v>836</v>
      </c>
    </row>
    <row r="20" spans="8:23" x14ac:dyDescent="0.25">
      <c r="N20" s="7" t="s">
        <v>7</v>
      </c>
      <c r="O20" s="7">
        <f>SUM(O12:O14)</f>
        <v>1600</v>
      </c>
      <c r="P20" s="7">
        <f t="shared" ref="P20:Q20" si="14">SUM(P12:P14)</f>
        <v>600</v>
      </c>
      <c r="Q20" s="7">
        <f t="shared" si="14"/>
        <v>800</v>
      </c>
    </row>
    <row r="22" spans="8:23" x14ac:dyDescent="0.25">
      <c r="U22" s="69" t="s">
        <v>20</v>
      </c>
      <c r="V22" s="70"/>
      <c r="W22" s="71"/>
    </row>
    <row r="23" spans="8:23" x14ac:dyDescent="0.25">
      <c r="T23" s="7" t="s">
        <v>32</v>
      </c>
      <c r="U23" s="7" t="s">
        <v>27</v>
      </c>
      <c r="V23" s="7" t="s">
        <v>28</v>
      </c>
      <c r="W23" s="7" t="s">
        <v>29</v>
      </c>
    </row>
    <row r="24" spans="8:23" x14ac:dyDescent="0.25">
      <c r="T24" s="7"/>
      <c r="U24" s="67">
        <f>MIN(S3:S14)</f>
        <v>0.10057142857142858</v>
      </c>
      <c r="V24" s="67">
        <f>AVERAGE(S3:S14)</f>
        <v>0.1464682156276359</v>
      </c>
      <c r="W24" s="67">
        <f>MAX(S3:S14)</f>
        <v>0.20044444444444445</v>
      </c>
    </row>
    <row r="25" spans="8:23" x14ac:dyDescent="0.25">
      <c r="T25" s="68">
        <v>0</v>
      </c>
      <c r="U25" s="68">
        <f t="dataTable" ref="U25:W31" dt2D="0" dtr="0" r1="K18"/>
        <v>0.11428571428571428</v>
      </c>
      <c r="V25" s="68">
        <v>0.16644115412231353</v>
      </c>
      <c r="W25" s="68">
        <v>0.22777777777777777</v>
      </c>
    </row>
    <row r="26" spans="8:23" x14ac:dyDescent="0.25">
      <c r="T26" s="68">
        <v>0.05</v>
      </c>
      <c r="U26" s="68">
        <v>0.10857142857142857</v>
      </c>
      <c r="V26" s="68">
        <v>0.15811909641619784</v>
      </c>
      <c r="W26" s="68">
        <v>0.21638888888888888</v>
      </c>
    </row>
    <row r="27" spans="8:23" x14ac:dyDescent="0.25">
      <c r="T27" s="68">
        <v>0.1</v>
      </c>
      <c r="U27" s="68">
        <v>0.10285714285714286</v>
      </c>
      <c r="V27" s="68">
        <v>0.14979703871008218</v>
      </c>
      <c r="W27" s="68">
        <v>0.20499999999999999</v>
      </c>
    </row>
    <row r="28" spans="8:23" x14ac:dyDescent="0.25">
      <c r="T28" s="68">
        <v>0.15</v>
      </c>
      <c r="U28" s="68">
        <v>9.7142857142857142E-2</v>
      </c>
      <c r="V28" s="68">
        <v>0.14147498100396649</v>
      </c>
      <c r="W28" s="68">
        <v>0.19361111111111112</v>
      </c>
    </row>
    <row r="29" spans="8:23" x14ac:dyDescent="0.25">
      <c r="T29" s="68">
        <v>0.2</v>
      </c>
      <c r="U29" s="68">
        <v>9.1428571428571428E-2</v>
      </c>
      <c r="V29" s="68">
        <v>0.13315292329785086</v>
      </c>
      <c r="W29" s="68">
        <v>0.18222222222222223</v>
      </c>
    </row>
    <row r="30" spans="8:23" x14ac:dyDescent="0.25">
      <c r="T30" s="68">
        <v>0.25</v>
      </c>
      <c r="U30" s="68">
        <v>8.5714285714285715E-2</v>
      </c>
      <c r="V30" s="68">
        <v>0.12483086559173515</v>
      </c>
      <c r="W30" s="68">
        <v>0.17083333333333334</v>
      </c>
    </row>
    <row r="31" spans="8:23" x14ac:dyDescent="0.25">
      <c r="T31" s="68">
        <v>0.3</v>
      </c>
      <c r="U31" s="68">
        <v>0.08</v>
      </c>
      <c r="V31" s="68">
        <v>0.11650880788561947</v>
      </c>
      <c r="W31" s="68">
        <v>0.15944444444444444</v>
      </c>
    </row>
  </sheetData>
  <mergeCells count="3">
    <mergeCell ref="A1:G1"/>
    <mergeCell ref="H1:J1"/>
    <mergeCell ref="U22:W22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Cutrone, Joseph</dc:creator>
  <cp:lastModifiedBy>Robert Caig</cp:lastModifiedBy>
  <dcterms:created xsi:type="dcterms:W3CDTF">2022-03-03T17:30:05Z</dcterms:created>
  <dcterms:modified xsi:type="dcterms:W3CDTF">2024-04-16T23:25:21Z</dcterms:modified>
</cp:coreProperties>
</file>