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jet-my.sharepoint.com/personal/chris_woolery_rjet_com/Documents/Documents/2023/Tech Skills Demo/"/>
    </mc:Choice>
  </mc:AlternateContent>
  <xr:revisionPtr revIDLastSave="206" documentId="8_{35F729EB-5F50-4A43-9F39-8E32CB5AE4B6}" xr6:coauthVersionLast="47" xr6:coauthVersionMax="47" xr10:uidLastSave="{7B3DC434-899F-40D5-A124-1B98A3641D59}"/>
  <bookViews>
    <workbookView xWindow="-108" yWindow="-108" windowWidth="23256" windowHeight="12576" xr2:uid="{73D856D4-BAD7-4CEB-93DA-9423CC9B9704}"/>
  </bookViews>
  <sheets>
    <sheet name="Rate Volume" sheetId="3" r:id="rId1"/>
    <sheet name="Rate Volume Mix" sheetId="2" r:id="rId2"/>
    <sheet name="Cross Variance Effec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" l="1"/>
  <c r="E4" i="3"/>
  <c r="H4" i="3"/>
  <c r="I4" i="3" s="1"/>
  <c r="I14" i="2"/>
  <c r="E14" i="2"/>
  <c r="K4" i="3"/>
  <c r="T13" i="2"/>
  <c r="T12" i="2"/>
  <c r="T11" i="2"/>
  <c r="T10" i="2"/>
  <c r="T9" i="2"/>
  <c r="T8" i="2"/>
  <c r="T7" i="2"/>
  <c r="T6" i="2"/>
  <c r="T5" i="2"/>
  <c r="T4" i="2"/>
  <c r="T14" i="2" s="1"/>
  <c r="K14" i="2" l="1"/>
  <c r="J14" i="2"/>
  <c r="G14" i="2"/>
  <c r="C14" i="2"/>
  <c r="F14" i="2"/>
  <c r="Q16" i="1"/>
  <c r="Q7" i="1"/>
  <c r="M7" i="1"/>
  <c r="E15" i="1"/>
  <c r="O16" i="1"/>
  <c r="M16" i="1"/>
  <c r="J16" i="1"/>
  <c r="H16" i="1"/>
  <c r="E16" i="1"/>
  <c r="J7" i="1"/>
  <c r="H7" i="1"/>
  <c r="O7" i="1"/>
  <c r="P7" i="1" s="1"/>
  <c r="E6" i="1"/>
  <c r="E7" i="1"/>
  <c r="F7" i="1" s="1"/>
  <c r="H13" i="2" l="1"/>
  <c r="H10" i="2"/>
  <c r="H6" i="2"/>
  <c r="H5" i="2"/>
  <c r="H4" i="2"/>
  <c r="H12" i="2"/>
  <c r="H11" i="2"/>
  <c r="H9" i="2"/>
  <c r="H8" i="2"/>
  <c r="H7" i="2"/>
  <c r="D4" i="2"/>
  <c r="D13" i="2"/>
  <c r="M13" i="2" s="1"/>
  <c r="D12" i="2"/>
  <c r="M12" i="2" s="1"/>
  <c r="D11" i="2"/>
  <c r="M11" i="2" s="1"/>
  <c r="D10" i="2"/>
  <c r="M10" i="2" s="1"/>
  <c r="D9" i="2"/>
  <c r="M9" i="2" s="1"/>
  <c r="D8" i="2"/>
  <c r="M8" i="2" s="1"/>
  <c r="D7" i="2"/>
  <c r="M7" i="2" s="1"/>
  <c r="D6" i="2"/>
  <c r="M6" i="2" s="1"/>
  <c r="D5" i="2"/>
  <c r="M5" i="2" s="1"/>
  <c r="N7" i="1"/>
  <c r="R7" i="1"/>
  <c r="I7" i="1"/>
  <c r="K7" i="1"/>
  <c r="F16" i="1"/>
  <c r="I16" i="1" s="1"/>
  <c r="M4" i="2" l="1"/>
  <c r="Q4" i="2" s="1"/>
  <c r="R4" i="2" s="1"/>
  <c r="Q8" i="2"/>
  <c r="R8" i="2" s="1"/>
  <c r="N8" i="2"/>
  <c r="O8" i="2" s="1"/>
  <c r="N6" i="2"/>
  <c r="O6" i="2" s="1"/>
  <c r="Q6" i="2"/>
  <c r="R6" i="2" s="1"/>
  <c r="Q9" i="2"/>
  <c r="R9" i="2" s="1"/>
  <c r="N9" i="2"/>
  <c r="O9" i="2" s="1"/>
  <c r="Q11" i="2"/>
  <c r="R11" i="2" s="1"/>
  <c r="N11" i="2"/>
  <c r="O11" i="2" s="1"/>
  <c r="Q12" i="2"/>
  <c r="R12" i="2" s="1"/>
  <c r="N12" i="2"/>
  <c r="O12" i="2" s="1"/>
  <c r="Q13" i="2"/>
  <c r="R13" i="2" s="1"/>
  <c r="N13" i="2"/>
  <c r="O13" i="2" s="1"/>
  <c r="N4" i="2"/>
  <c r="O4" i="2" s="1"/>
  <c r="N10" i="2"/>
  <c r="O10" i="2" s="1"/>
  <c r="Q10" i="2"/>
  <c r="R10" i="2" s="1"/>
  <c r="Q5" i="2"/>
  <c r="R5" i="2" s="1"/>
  <c r="N5" i="2"/>
  <c r="O5" i="2" s="1"/>
  <c r="Q7" i="2"/>
  <c r="R7" i="2" s="1"/>
  <c r="N7" i="2"/>
  <c r="O7" i="2" s="1"/>
  <c r="H14" i="2"/>
  <c r="D14" i="2"/>
  <c r="R16" i="1"/>
  <c r="N16" i="1"/>
  <c r="P16" i="1"/>
  <c r="K16" i="1"/>
  <c r="O14" i="2" l="1"/>
  <c r="R14" i="2"/>
</calcChain>
</file>

<file path=xl/sharedStrings.xml><?xml version="1.0" encoding="utf-8"?>
<sst xmlns="http://schemas.openxmlformats.org/spreadsheetml/2006/main" count="83" uniqueCount="44">
  <si>
    <t>Actual</t>
  </si>
  <si>
    <t>Budget</t>
  </si>
  <si>
    <t>Rate</t>
  </si>
  <si>
    <t>Volume</t>
  </si>
  <si>
    <t>Revenue</t>
  </si>
  <si>
    <t>Variance</t>
  </si>
  <si>
    <t>Cross
Variance</t>
  </si>
  <si>
    <t>Typical Finance Method</t>
  </si>
  <si>
    <t>Mathmatical Method</t>
  </si>
  <si>
    <t>Example A</t>
  </si>
  <si>
    <t>Here is one of fthe challenges of explaining variances with just one explainatory variable per input.</t>
  </si>
  <si>
    <t>So using the typical method, the variance is $2,500 Volume and $5,250 Rate</t>
  </si>
  <si>
    <t>Example B</t>
  </si>
  <si>
    <t>For two dimensional examples where A * B = C or in this case Price * Volume = Revenue, this chart helps visualize that "CV".</t>
  </si>
  <si>
    <t> https://www.linkedin.com/pulse/variance-analysis-volume-mix-price-fx-rate-umit-coskun/ </t>
  </si>
  <si>
    <t>Thanks to this article for coming up with this visual to make underatanding CV easier:</t>
  </si>
  <si>
    <r>
      <t>Here you can picture "Revenue" being represented as the square area in the chart.  The white rectangle might be your budget revenue.
V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: Budget Volume
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: Actual Volume
P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: Budget Price
P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: Actual Price
The expanded square including the white, blue, red and yellow rectangles is your actual revenue.  The yellow rectangle represents the revenue that is driven by a changes in BOTH price and volume.
</t>
    </r>
  </si>
  <si>
    <r>
      <t xml:space="preserve">This same logic applies to other explainations like:
Period Variances : Month Over Month, Year Over Year; etc.
Rate-Volume-Mix : Here is a case where we have 3 dimensions and our formula is Revenue =  </t>
    </r>
    <r>
      <rPr>
        <b/>
        <sz val="14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1:n</t>
    </r>
    <r>
      <rPr>
        <sz val="11"/>
        <color theme="1"/>
        <rFont val="Calibri"/>
        <family val="2"/>
        <scheme val="minor"/>
      </rPr>
      <t xml:space="preserve"> (Rate * Volume * Mix)
  so our explainatory categories would be Rate, Volume, Mix and CV</t>
    </r>
  </si>
  <si>
    <t>Volume Effect</t>
  </si>
  <si>
    <t>Mix</t>
  </si>
  <si>
    <t>SwiftKix (SKX)</t>
  </si>
  <si>
    <t>FlyFit (FLF)</t>
  </si>
  <si>
    <t>AeroSneaks (AER)</t>
  </si>
  <si>
    <t>FlexSoles (FLX)</t>
  </si>
  <si>
    <t>JumpJax (JMPJX)</t>
  </si>
  <si>
    <t>GlideGear (GLDGR)</t>
  </si>
  <si>
    <t>BoltSteps (BLTSTP)</t>
  </si>
  <si>
    <t>EliteKiks (ELTKK)</t>
  </si>
  <si>
    <t>PowerPeds (PWRPD)</t>
  </si>
  <si>
    <t>TrackTreads (TRKTDS)</t>
  </si>
  <si>
    <t>Product Line</t>
  </si>
  <si>
    <t>Prior Month</t>
  </si>
  <si>
    <t>Current Month</t>
  </si>
  <si>
    <t>% total</t>
  </si>
  <si>
    <t>Price</t>
  </si>
  <si>
    <t>Mix effect</t>
  </si>
  <si>
    <t>Price effect</t>
  </si>
  <si>
    <t>Shoes</t>
  </si>
  <si>
    <t>TOTAL</t>
  </si>
  <si>
    <t>Avg Price</t>
  </si>
  <si>
    <t>Mix effect on Vol</t>
  </si>
  <si>
    <t>Cur Rev at Prior Rate</t>
  </si>
  <si>
    <t>Cur Vol at Prior mix</t>
  </si>
  <si>
    <r>
      <t xml:space="preserve">For our example B, the rate is constant vs A and only the volume changes.  However, we attribute </t>
    </r>
    <r>
      <rPr>
        <b/>
        <sz val="11"/>
        <color theme="1"/>
        <rFont val="Calibri"/>
        <family val="2"/>
        <scheme val="minor"/>
      </rPr>
      <t>$250 more to a change in rate even though the rate didn't change!</t>
    </r>
    <r>
      <rPr>
        <sz val="11"/>
        <color theme="1"/>
        <rFont val="Calibri"/>
        <family val="2"/>
        <scheme val="minor"/>
      </rPr>
      <t xml:space="preserve">  Hopefully nobody you are presenting this to notices as you might not be able to explain it if you didn't understand the effect of cross variance (aka conjugate variance).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</si>
</sst>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;\(\$#,##0.00\);\$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5AB"/>
        <bgColor indexed="64"/>
      </patternFill>
    </fill>
  </fills>
  <borders count="5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44" fontId="0" fillId="0" borderId="0" xfId="2" applyFont="1"/>
    <xf numFmtId="43" fontId="0" fillId="0" borderId="0" xfId="1" applyNumberFormat="1" applyFont="1"/>
    <xf numFmtId="44" fontId="0" fillId="0" borderId="0" xfId="0" applyNumberFormat="1"/>
    <xf numFmtId="0" fontId="4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top" wrapText="1"/>
    </xf>
    <xf numFmtId="0" fontId="6" fillId="0" borderId="0" xfId="3"/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center"/>
    </xf>
    <xf numFmtId="0" fontId="8" fillId="0" borderId="0" xfId="0" applyFont="1"/>
    <xf numFmtId="0" fontId="9" fillId="2" borderId="0" xfId="0" applyFont="1" applyFill="1"/>
    <xf numFmtId="9" fontId="8" fillId="0" borderId="0" xfId="4" applyFont="1"/>
    <xf numFmtId="0" fontId="9" fillId="2" borderId="0" xfId="0" applyFont="1" applyFill="1" applyAlignment="1">
      <alignment horizontal="center"/>
    </xf>
    <xf numFmtId="164" fontId="0" fillId="0" borderId="0" xfId="0" applyNumberFormat="1"/>
    <xf numFmtId="0" fontId="10" fillId="0" borderId="0" xfId="5" applyFont="1"/>
    <xf numFmtId="0" fontId="11" fillId="3" borderId="1" xfId="5" applyFont="1" applyFill="1" applyBorder="1" applyAlignment="1">
      <alignment horizontal="center"/>
    </xf>
    <xf numFmtId="0" fontId="11" fillId="4" borderId="1" xfId="5" applyFont="1" applyFill="1" applyBorder="1" applyAlignment="1">
      <alignment horizontal="center"/>
    </xf>
    <xf numFmtId="44" fontId="10" fillId="0" borderId="0" xfId="6" applyFont="1"/>
    <xf numFmtId="0" fontId="10" fillId="5" borderId="1" xfId="5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center" vertical="center" wrapText="1"/>
    </xf>
    <xf numFmtId="44" fontId="10" fillId="6" borderId="1" xfId="6" applyFont="1" applyFill="1" applyBorder="1" applyAlignment="1">
      <alignment horizontal="center" vertical="center" wrapText="1"/>
    </xf>
    <xf numFmtId="0" fontId="10" fillId="7" borderId="1" xfId="5" applyFont="1" applyFill="1" applyBorder="1" applyAlignment="1">
      <alignment horizontal="center" vertical="center" wrapText="1"/>
    </xf>
    <xf numFmtId="44" fontId="10" fillId="7" borderId="1" xfId="6" applyFont="1" applyFill="1" applyBorder="1" applyAlignment="1">
      <alignment horizontal="center" vertical="center" wrapText="1"/>
    </xf>
    <xf numFmtId="44" fontId="12" fillId="8" borderId="1" xfId="6" applyFont="1" applyFill="1" applyBorder="1" applyAlignment="1">
      <alignment horizontal="center" vertical="center" wrapText="1"/>
    </xf>
    <xf numFmtId="0" fontId="11" fillId="9" borderId="1" xfId="5" applyFont="1" applyFill="1" applyBorder="1" applyAlignment="1">
      <alignment horizontal="center"/>
    </xf>
    <xf numFmtId="44" fontId="11" fillId="9" borderId="1" xfId="6" applyFont="1" applyFill="1" applyBorder="1" applyAlignment="1">
      <alignment horizontal="center"/>
    </xf>
    <xf numFmtId="0" fontId="10" fillId="0" borderId="0" xfId="5" applyFont="1" applyAlignment="1">
      <alignment horizontal="center" vertical="center" wrapText="1"/>
    </xf>
    <xf numFmtId="0" fontId="10" fillId="5" borderId="1" xfId="5" applyFont="1" applyFill="1" applyBorder="1" applyAlignment="1">
      <alignment horizontal="center" vertical="center" wrapText="1"/>
    </xf>
    <xf numFmtId="44" fontId="10" fillId="5" borderId="1" xfId="6" applyFont="1" applyFill="1" applyBorder="1" applyAlignment="1">
      <alignment horizontal="center" vertical="center" wrapText="1"/>
    </xf>
    <xf numFmtId="44" fontId="12" fillId="5" borderId="1" xfId="6" applyFont="1" applyFill="1" applyBorder="1" applyAlignment="1">
      <alignment horizontal="center" vertical="center" wrapText="1"/>
    </xf>
    <xf numFmtId="3" fontId="10" fillId="0" borderId="0" xfId="5" applyNumberFormat="1" applyFont="1"/>
    <xf numFmtId="0" fontId="11" fillId="9" borderId="1" xfId="5" applyFont="1" applyFill="1" applyBorder="1" applyAlignment="1">
      <alignment horizontal="center"/>
    </xf>
    <xf numFmtId="3" fontId="10" fillId="0" borderId="2" xfId="5" applyNumberFormat="1" applyFont="1" applyBorder="1"/>
    <xf numFmtId="9" fontId="10" fillId="0" borderId="2" xfId="7" applyFont="1" applyBorder="1"/>
    <xf numFmtId="44" fontId="10" fillId="0" borderId="2" xfId="6" applyFont="1" applyBorder="1"/>
    <xf numFmtId="44" fontId="12" fillId="11" borderId="2" xfId="6" applyFont="1" applyFill="1" applyBorder="1"/>
    <xf numFmtId="44" fontId="12" fillId="10" borderId="2" xfId="6" applyFont="1" applyFill="1" applyBorder="1"/>
    <xf numFmtId="3" fontId="10" fillId="0" borderId="3" xfId="5" applyNumberFormat="1" applyFont="1" applyBorder="1"/>
    <xf numFmtId="9" fontId="10" fillId="0" borderId="3" xfId="7" applyFont="1" applyBorder="1"/>
    <xf numFmtId="44" fontId="10" fillId="0" borderId="3" xfId="6" applyFont="1" applyBorder="1"/>
    <xf numFmtId="44" fontId="12" fillId="11" borderId="4" xfId="6" applyFont="1" applyFill="1" applyBorder="1"/>
    <xf numFmtId="3" fontId="10" fillId="0" borderId="4" xfId="5" applyNumberFormat="1" applyFont="1" applyBorder="1"/>
    <xf numFmtId="44" fontId="10" fillId="0" borderId="4" xfId="6" applyFont="1" applyBorder="1"/>
    <xf numFmtId="44" fontId="12" fillId="10" borderId="4" xfId="6" applyFont="1" applyFill="1" applyBorder="1"/>
    <xf numFmtId="0" fontId="10" fillId="0" borderId="3" xfId="5" applyFont="1" applyBorder="1"/>
    <xf numFmtId="0" fontId="13" fillId="0" borderId="3" xfId="5" applyFont="1" applyBorder="1"/>
    <xf numFmtId="3" fontId="13" fillId="0" borderId="3" xfId="5" applyNumberFormat="1" applyFont="1" applyBorder="1"/>
    <xf numFmtId="9" fontId="13" fillId="0" borderId="3" xfId="7" applyFont="1" applyBorder="1"/>
    <xf numFmtId="44" fontId="13" fillId="0" borderId="3" xfId="6" applyFont="1" applyBorder="1"/>
    <xf numFmtId="44" fontId="13" fillId="11" borderId="4" xfId="6" applyFont="1" applyFill="1" applyBorder="1"/>
    <xf numFmtId="3" fontId="13" fillId="0" borderId="0" xfId="5" applyNumberFormat="1" applyFont="1"/>
    <xf numFmtId="3" fontId="13" fillId="0" borderId="4" xfId="5" applyNumberFormat="1" applyFont="1" applyBorder="1"/>
    <xf numFmtId="44" fontId="13" fillId="0" borderId="4" xfId="6" applyFont="1" applyBorder="1"/>
    <xf numFmtId="44" fontId="13" fillId="10" borderId="4" xfId="6" applyFont="1" applyFill="1" applyBorder="1"/>
  </cellXfs>
  <cellStyles count="8">
    <cellStyle name="Comma" xfId="1" builtinId="3"/>
    <cellStyle name="Currency" xfId="2" builtinId="4"/>
    <cellStyle name="Currency 2" xfId="6" xr:uid="{36CC458B-5603-4AEE-BA62-D9BF739B4524}"/>
    <cellStyle name="Hyperlink" xfId="3" builtinId="8"/>
    <cellStyle name="Normal" xfId="0" builtinId="0"/>
    <cellStyle name="Normal 4" xfId="5" xr:uid="{BAEB840C-E899-4D65-93E3-32871497FC79}"/>
    <cellStyle name="Percent" xfId="4" builtinId="5"/>
    <cellStyle name="Percent 2" xfId="7" xr:uid="{11507268-0BB9-4A56-8F60-6BD76BB3DB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247649</xdr:colOff>
      <xdr:row>21</xdr:row>
      <xdr:rowOff>0</xdr:rowOff>
    </xdr:from>
    <xdr:to>
      <xdr:col>13</xdr:col>
      <xdr:colOff>196214</xdr:colOff>
      <xdr:row>41</xdr:row>
      <xdr:rowOff>161925</xdr:rowOff>
    </xdr:to>
    <xdr:pic>
      <xdr:nvPicPr>
        <xdr:cNvPr id="2" name="Picture 1" descr="Price &#10;o &#10;Variance Due To Price &#10;Change &#10;Conjugate &#10;variance &#10;Variance &#10;Due To &#10;Volume &#10;Change &#10;Volume ">
          <a:extLst>
            <a:ext uri="{FF2B5EF4-FFF2-40B4-BE49-F238E27FC236}">
              <a16:creationId xmlns:a16="http://schemas.microsoft.com/office/drawing/2014/main" id="{6BF25695-E68B-DB2A-BC53-E081E0CDE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49" y="4772025"/>
          <a:ext cx="7362825" cy="397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inkedin.com/pulse/variance-analysis-volume-mix-price-fx-rate-umit-cosku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3E9A-A03E-49C1-8CB0-A1FA6500438C}">
  <dimension ref="B2:N5"/>
  <sheetViews>
    <sheetView showGridLines="0" tabSelected="1" zoomScale="110" zoomScaleNormal="110" workbookViewId="0"/>
  </sheetViews>
  <sheetFormatPr defaultRowHeight="14.4" x14ac:dyDescent="0.3"/>
  <cols>
    <col min="1" max="1" width="3.21875" customWidth="1"/>
    <col min="2" max="2" width="16.88671875" customWidth="1"/>
    <col min="3" max="3" width="12.77734375" customWidth="1"/>
    <col min="4" max="4" width="12.77734375" style="1" customWidth="1"/>
    <col min="5" max="5" width="16.6640625" bestFit="1" customWidth="1"/>
    <col min="6" max="7" width="12.77734375" customWidth="1"/>
    <col min="8" max="8" width="16.88671875" bestFit="1" customWidth="1"/>
    <col min="9" max="9" width="15.5546875" bestFit="1" customWidth="1"/>
    <col min="10" max="10" width="2.77734375" customWidth="1"/>
    <col min="11" max="11" width="15.77734375" bestFit="1" customWidth="1"/>
    <col min="12" max="12" width="2.77734375" customWidth="1"/>
    <col min="13" max="13" width="14.44140625" bestFit="1" customWidth="1"/>
    <col min="14" max="14" width="2.6640625" customWidth="1"/>
  </cols>
  <sheetData>
    <row r="2" spans="2:14" x14ac:dyDescent="0.3">
      <c r="B2" s="18"/>
      <c r="C2" s="19" t="s">
        <v>31</v>
      </c>
      <c r="D2" s="19"/>
      <c r="E2" s="19"/>
      <c r="F2" s="20" t="s">
        <v>32</v>
      </c>
      <c r="G2" s="20"/>
      <c r="H2" s="20"/>
      <c r="I2" s="21"/>
      <c r="J2" s="18"/>
      <c r="K2" s="35" t="s">
        <v>3</v>
      </c>
      <c r="L2" s="18"/>
      <c r="M2" s="29" t="s">
        <v>34</v>
      </c>
    </row>
    <row r="3" spans="2:14" x14ac:dyDescent="0.3">
      <c r="B3" s="22" t="s">
        <v>30</v>
      </c>
      <c r="C3" s="23" t="s">
        <v>37</v>
      </c>
      <c r="D3" s="23" t="s">
        <v>39</v>
      </c>
      <c r="E3" s="24" t="s">
        <v>4</v>
      </c>
      <c r="F3" s="25" t="s">
        <v>37</v>
      </c>
      <c r="G3" s="25" t="s">
        <v>39</v>
      </c>
      <c r="H3" s="26" t="s">
        <v>4</v>
      </c>
      <c r="I3" s="27" t="s">
        <v>5</v>
      </c>
      <c r="J3" s="30"/>
      <c r="K3" s="33" t="s">
        <v>18</v>
      </c>
      <c r="L3" s="30"/>
      <c r="M3" s="33" t="s">
        <v>36</v>
      </c>
    </row>
    <row r="4" spans="2:14" ht="15" thickBot="1" x14ac:dyDescent="0.35">
      <c r="B4" s="49" t="s">
        <v>38</v>
      </c>
      <c r="C4" s="50">
        <v>130374</v>
      </c>
      <c r="D4" s="52">
        <v>94.114008733029493</v>
      </c>
      <c r="E4" s="52">
        <f>D4*C4</f>
        <v>12270019.774559988</v>
      </c>
      <c r="F4" s="50">
        <v>180581</v>
      </c>
      <c r="G4" s="52">
        <v>91.031138868431086</v>
      </c>
      <c r="H4" s="52">
        <f>G4*F4</f>
        <v>16438494.088000154</v>
      </c>
      <c r="I4" s="53">
        <f>H4-E4</f>
        <v>4168474.3134401664</v>
      </c>
      <c r="J4" s="54"/>
      <c r="K4" s="57">
        <f>(F4-C4)*D4</f>
        <v>4725182.0364592122</v>
      </c>
      <c r="L4" s="54"/>
      <c r="M4" s="57">
        <f>(G4-D4)*F4</f>
        <v>-556707.72301904508</v>
      </c>
      <c r="N4" s="17"/>
    </row>
    <row r="5" spans="2:14" ht="15" thickTop="1" x14ac:dyDescent="0.3"/>
  </sheetData>
  <mergeCells count="2">
    <mergeCell ref="C2:E2"/>
    <mergeCell ref="F2:H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B610-51D9-4457-B2B6-3E8F6DA25B57}">
  <dimension ref="B2:U15"/>
  <sheetViews>
    <sheetView showGridLines="0" zoomScale="110" zoomScaleNormal="110" workbookViewId="0">
      <selection activeCell="I14" sqref="I14"/>
    </sheetView>
  </sheetViews>
  <sheetFormatPr defaultRowHeight="14.4" outlineLevelCol="1" x14ac:dyDescent="0.3"/>
  <cols>
    <col min="1" max="1" width="3.21875" customWidth="1"/>
    <col min="2" max="2" width="16.88671875" customWidth="1"/>
    <col min="3" max="3" width="12.77734375" customWidth="1"/>
    <col min="4" max="4" width="6.33203125" customWidth="1"/>
    <col min="5" max="5" width="12.77734375" style="1" customWidth="1"/>
    <col min="6" max="6" width="16.6640625" bestFit="1" customWidth="1"/>
    <col min="7" max="7" width="12.77734375" customWidth="1"/>
    <col min="8" max="8" width="6.33203125" customWidth="1"/>
    <col min="9" max="9" width="12.77734375" customWidth="1"/>
    <col min="10" max="10" width="16.88671875" bestFit="1" customWidth="1"/>
    <col min="11" max="11" width="15.5546875" bestFit="1" customWidth="1"/>
    <col min="12" max="12" width="2.77734375" customWidth="1"/>
    <col min="13" max="13" width="12.77734375" hidden="1" customWidth="1" outlineLevel="1"/>
    <col min="14" max="14" width="13.33203125" hidden="1" customWidth="1" outlineLevel="1"/>
    <col min="15" max="15" width="15.77734375" bestFit="1" customWidth="1" collapsed="1"/>
    <col min="16" max="16" width="2.77734375" customWidth="1"/>
    <col min="17" max="17" width="12.77734375" hidden="1" customWidth="1" outlineLevel="1"/>
    <col min="18" max="18" width="14.21875" bestFit="1" customWidth="1" collapsed="1"/>
    <col min="19" max="19" width="2.77734375" customWidth="1"/>
    <col min="20" max="20" width="14.44140625" bestFit="1" customWidth="1"/>
    <col min="21" max="21" width="2.6640625" customWidth="1"/>
  </cols>
  <sheetData>
    <row r="2" spans="2:21" x14ac:dyDescent="0.3">
      <c r="B2" s="18"/>
      <c r="C2" s="19" t="s">
        <v>31</v>
      </c>
      <c r="D2" s="19"/>
      <c r="E2" s="19"/>
      <c r="F2" s="19"/>
      <c r="G2" s="20" t="s">
        <v>32</v>
      </c>
      <c r="H2" s="20"/>
      <c r="I2" s="20"/>
      <c r="J2" s="20"/>
      <c r="K2" s="21"/>
      <c r="L2" s="18"/>
      <c r="M2" s="28" t="s">
        <v>3</v>
      </c>
      <c r="N2" s="28"/>
      <c r="O2" s="28"/>
      <c r="P2" s="18"/>
      <c r="Q2" s="28" t="s">
        <v>19</v>
      </c>
      <c r="R2" s="28"/>
      <c r="S2" s="18"/>
      <c r="T2" s="29" t="s">
        <v>34</v>
      </c>
    </row>
    <row r="3" spans="2:21" ht="24" x14ac:dyDescent="0.3">
      <c r="B3" s="22" t="s">
        <v>30</v>
      </c>
      <c r="C3" s="23" t="s">
        <v>37</v>
      </c>
      <c r="D3" s="23" t="s">
        <v>33</v>
      </c>
      <c r="E3" s="23" t="s">
        <v>39</v>
      </c>
      <c r="F3" s="24" t="s">
        <v>4</v>
      </c>
      <c r="G3" s="25" t="s">
        <v>37</v>
      </c>
      <c r="H3" s="25" t="s">
        <v>33</v>
      </c>
      <c r="I3" s="25" t="s">
        <v>39</v>
      </c>
      <c r="J3" s="26" t="s">
        <v>4</v>
      </c>
      <c r="K3" s="27" t="s">
        <v>5</v>
      </c>
      <c r="L3" s="30"/>
      <c r="M3" s="31" t="s">
        <v>42</v>
      </c>
      <c r="N3" s="32" t="s">
        <v>41</v>
      </c>
      <c r="O3" s="33" t="s">
        <v>18</v>
      </c>
      <c r="P3" s="30"/>
      <c r="Q3" s="31" t="s">
        <v>40</v>
      </c>
      <c r="R3" s="33" t="s">
        <v>35</v>
      </c>
      <c r="S3" s="30"/>
      <c r="T3" s="33" t="s">
        <v>36</v>
      </c>
    </row>
    <row r="4" spans="2:21" x14ac:dyDescent="0.3">
      <c r="B4" s="36" t="s">
        <v>20</v>
      </c>
      <c r="C4" s="36">
        <v>51262</v>
      </c>
      <c r="D4" s="37">
        <f>C4/C$14</f>
        <v>0.39319189408931227</v>
      </c>
      <c r="E4" s="38">
        <v>85.446189380047258</v>
      </c>
      <c r="F4" s="38">
        <v>4380142.5599999828</v>
      </c>
      <c r="G4" s="36">
        <v>61657</v>
      </c>
      <c r="H4" s="37">
        <f>G4/G$14</f>
        <v>0.34143680675154087</v>
      </c>
      <c r="I4" s="38">
        <v>79.654420098287616</v>
      </c>
      <c r="J4" s="38">
        <v>4911252.5800001193</v>
      </c>
      <c r="K4" s="39">
        <v>531110.02000013646</v>
      </c>
      <c r="L4" s="34"/>
      <c r="M4" s="36">
        <f>$G$14*D4</f>
        <v>71002.985426542102</v>
      </c>
      <c r="N4" s="38">
        <f>M4*E4</f>
        <v>6066934.5393050518</v>
      </c>
      <c r="O4" s="40">
        <f>N4-F4</f>
        <v>1686791.979305069</v>
      </c>
      <c r="P4" s="34"/>
      <c r="Q4" s="36">
        <f>G4-M4</f>
        <v>-9345.9854265421018</v>
      </c>
      <c r="R4" s="40">
        <f>Q4*E4</f>
        <v>-798578.84069947817</v>
      </c>
      <c r="S4" s="34"/>
      <c r="T4" s="40">
        <f>(I4-E4)*G4</f>
        <v>-357103.11860545422</v>
      </c>
    </row>
    <row r="5" spans="2:21" x14ac:dyDescent="0.3">
      <c r="B5" s="36" t="s">
        <v>21</v>
      </c>
      <c r="C5" s="36">
        <v>17345</v>
      </c>
      <c r="D5" s="37">
        <f t="shared" ref="D5:D13" si="0">C5/C$14</f>
        <v>0.13304033012717259</v>
      </c>
      <c r="E5" s="38">
        <v>98.599787373883046</v>
      </c>
      <c r="F5" s="38">
        <v>1710213.3120000015</v>
      </c>
      <c r="G5" s="36">
        <v>15985</v>
      </c>
      <c r="H5" s="37">
        <f t="shared" ref="H5:H13" si="1">G5/G$14</f>
        <v>8.8519833205043724E-2</v>
      </c>
      <c r="I5" s="38">
        <v>108.25117785423807</v>
      </c>
      <c r="J5" s="38">
        <v>1730395.0779999956</v>
      </c>
      <c r="K5" s="39">
        <v>20181.765999994008</v>
      </c>
      <c r="L5" s="34"/>
      <c r="M5" s="36">
        <f t="shared" ref="M5:M13" si="2">$G$14*D5</f>
        <v>24024.555854694954</v>
      </c>
      <c r="N5" s="38">
        <f t="shared" ref="N5:N13" si="3">M5*E5</f>
        <v>2368816.0990248998</v>
      </c>
      <c r="O5" s="40">
        <f t="shared" ref="O5:O13" si="4">N5-F5</f>
        <v>658602.78702489822</v>
      </c>
      <c r="P5" s="34"/>
      <c r="Q5" s="36">
        <f t="shared" ref="Q5:Q13" si="5">G5-M5</f>
        <v>-8039.5558546949542</v>
      </c>
      <c r="R5" s="40">
        <f t="shared" ref="R5:R13" si="6">Q5*E5</f>
        <v>-792698.49785337911</v>
      </c>
      <c r="S5" s="34"/>
      <c r="T5" s="40">
        <f t="shared" ref="T5:T13" si="7">(I5-E5)*G5</f>
        <v>154277.47682847499</v>
      </c>
      <c r="U5" s="17"/>
    </row>
    <row r="6" spans="2:21" x14ac:dyDescent="0.3">
      <c r="B6" s="36" t="s">
        <v>22</v>
      </c>
      <c r="C6" s="36">
        <v>5704</v>
      </c>
      <c r="D6" s="37">
        <f t="shared" si="0"/>
        <v>4.3751054658137362E-2</v>
      </c>
      <c r="E6" s="38">
        <v>116.41045582047722</v>
      </c>
      <c r="F6" s="38">
        <v>664005.24000000209</v>
      </c>
      <c r="G6" s="36">
        <v>14545</v>
      </c>
      <c r="H6" s="37">
        <f t="shared" si="1"/>
        <v>8.0545572347035396E-2</v>
      </c>
      <c r="I6" s="38">
        <v>105.49284771399361</v>
      </c>
      <c r="J6" s="38">
        <v>1534393.470000037</v>
      </c>
      <c r="K6" s="39">
        <v>870388.23000003491</v>
      </c>
      <c r="L6" s="34"/>
      <c r="M6" s="36">
        <f t="shared" si="2"/>
        <v>7900.6092012211029</v>
      </c>
      <c r="N6" s="38">
        <f t="shared" si="3"/>
        <v>919713.5183736051</v>
      </c>
      <c r="O6" s="40">
        <f t="shared" si="4"/>
        <v>255708.27837360301</v>
      </c>
      <c r="P6" s="34"/>
      <c r="Q6" s="36">
        <f t="shared" si="5"/>
        <v>6644.3907987788971</v>
      </c>
      <c r="R6" s="40">
        <f t="shared" si="6"/>
        <v>773476.56153523619</v>
      </c>
      <c r="S6" s="34"/>
      <c r="T6" s="40">
        <f t="shared" si="7"/>
        <v>-158796.60990880415</v>
      </c>
      <c r="U6" s="17"/>
    </row>
    <row r="7" spans="2:21" x14ac:dyDescent="0.3">
      <c r="B7" s="36" t="s">
        <v>23</v>
      </c>
      <c r="C7" s="36">
        <v>19112</v>
      </c>
      <c r="D7" s="37">
        <f t="shared" si="0"/>
        <v>0.14659364597235644</v>
      </c>
      <c r="E7" s="38">
        <v>81.204407757429934</v>
      </c>
      <c r="F7" s="38">
        <v>1551978.641060001</v>
      </c>
      <c r="G7" s="36">
        <v>18066</v>
      </c>
      <c r="H7" s="37">
        <f t="shared" si="1"/>
        <v>0.10004374768109602</v>
      </c>
      <c r="I7" s="38">
        <v>77.70498284069501</v>
      </c>
      <c r="J7" s="38">
        <v>1403818.219999996</v>
      </c>
      <c r="K7" s="39">
        <v>-148160.42106000497</v>
      </c>
      <c r="L7" s="34"/>
      <c r="M7" s="36">
        <f t="shared" si="2"/>
        <v>26472.027183334099</v>
      </c>
      <c r="N7" s="38">
        <f t="shared" si="3"/>
        <v>2149645.2895612316</v>
      </c>
      <c r="O7" s="40">
        <f t="shared" si="4"/>
        <v>597666.64850123064</v>
      </c>
      <c r="P7" s="34"/>
      <c r="Q7" s="36">
        <f t="shared" si="5"/>
        <v>-8406.0271833340994</v>
      </c>
      <c r="R7" s="40">
        <f t="shared" si="6"/>
        <v>-682606.45901550248</v>
      </c>
      <c r="S7" s="34"/>
      <c r="T7" s="40">
        <f t="shared" si="7"/>
        <v>-63220.610545733136</v>
      </c>
      <c r="U7" s="17"/>
    </row>
    <row r="8" spans="2:21" x14ac:dyDescent="0.3">
      <c r="B8" s="36" t="s">
        <v>24</v>
      </c>
      <c r="C8" s="36">
        <v>7779</v>
      </c>
      <c r="D8" s="37">
        <f t="shared" si="0"/>
        <v>5.966680473100465E-2</v>
      </c>
      <c r="E8" s="38">
        <v>98.155193341046157</v>
      </c>
      <c r="F8" s="38">
        <v>763549.24899999809</v>
      </c>
      <c r="G8" s="36">
        <v>14506</v>
      </c>
      <c r="H8" s="37">
        <f t="shared" si="1"/>
        <v>8.0329602782131013E-2</v>
      </c>
      <c r="I8" s="38">
        <v>89.739374052114684</v>
      </c>
      <c r="J8" s="38">
        <v>1301759.3599999757</v>
      </c>
      <c r="K8" s="39">
        <v>538210.11099997757</v>
      </c>
      <c r="L8" s="34"/>
      <c r="M8" s="36">
        <f t="shared" si="2"/>
        <v>10774.69126512955</v>
      </c>
      <c r="N8" s="38">
        <f t="shared" si="3"/>
        <v>1057591.9043188721</v>
      </c>
      <c r="O8" s="40">
        <f t="shared" si="4"/>
        <v>294042.65531887405</v>
      </c>
      <c r="P8" s="34"/>
      <c r="Q8" s="36">
        <f t="shared" si="5"/>
        <v>3731.3087348704503</v>
      </c>
      <c r="R8" s="40">
        <f t="shared" si="6"/>
        <v>366247.33028634341</v>
      </c>
      <c r="S8" s="34"/>
      <c r="T8" s="40">
        <f t="shared" si="7"/>
        <v>-122079.87460523995</v>
      </c>
      <c r="U8" s="17"/>
    </row>
    <row r="9" spans="2:21" x14ac:dyDescent="0.3">
      <c r="B9" s="36" t="s">
        <v>25</v>
      </c>
      <c r="C9" s="36">
        <v>6951</v>
      </c>
      <c r="D9" s="37">
        <f t="shared" si="0"/>
        <v>5.3315845183855674E-2</v>
      </c>
      <c r="E9" s="38">
        <v>114.76922198244858</v>
      </c>
      <c r="F9" s="38">
        <v>797760.86200000008</v>
      </c>
      <c r="G9" s="36">
        <v>13365</v>
      </c>
      <c r="H9" s="37">
        <f t="shared" si="1"/>
        <v>7.4011108588389704E-2</v>
      </c>
      <c r="I9" s="38">
        <v>96.512875420876242</v>
      </c>
      <c r="J9" s="38">
        <v>1289894.580000011</v>
      </c>
      <c r="K9" s="39">
        <v>492133.71800001094</v>
      </c>
      <c r="L9" s="34"/>
      <c r="M9" s="36">
        <f t="shared" si="2"/>
        <v>9627.8286391458423</v>
      </c>
      <c r="N9" s="38">
        <f t="shared" si="3"/>
        <v>1104978.4022951052</v>
      </c>
      <c r="O9" s="40">
        <f t="shared" si="4"/>
        <v>307217.54029510508</v>
      </c>
      <c r="P9" s="34"/>
      <c r="Q9" s="36">
        <f t="shared" si="5"/>
        <v>3737.1713608541577</v>
      </c>
      <c r="R9" s="40">
        <f t="shared" si="6"/>
        <v>428912.24950032029</v>
      </c>
      <c r="S9" s="34"/>
      <c r="T9" s="40">
        <f t="shared" si="7"/>
        <v>-243996.07179541438</v>
      </c>
      <c r="U9" s="17"/>
    </row>
    <row r="10" spans="2:21" x14ac:dyDescent="0.3">
      <c r="B10" s="36" t="s">
        <v>26</v>
      </c>
      <c r="C10" s="36">
        <v>3136</v>
      </c>
      <c r="D10" s="37">
        <f t="shared" si="0"/>
        <v>2.4053875772776779E-2</v>
      </c>
      <c r="E10" s="38">
        <v>196.23321747448961</v>
      </c>
      <c r="F10" s="38">
        <v>615387.36999999941</v>
      </c>
      <c r="G10" s="36">
        <v>5326</v>
      </c>
      <c r="H10" s="37">
        <f t="shared" si="1"/>
        <v>2.9493689812327986E-2</v>
      </c>
      <c r="I10" s="38">
        <v>217.62669545625479</v>
      </c>
      <c r="J10" s="38">
        <v>1159079.7800000131</v>
      </c>
      <c r="K10" s="39">
        <v>543692.41000001365</v>
      </c>
      <c r="L10" s="34"/>
      <c r="M10" s="36">
        <f t="shared" si="2"/>
        <v>4343.6729409238033</v>
      </c>
      <c r="N10" s="38">
        <f t="shared" si="3"/>
        <v>852372.91685435653</v>
      </c>
      <c r="O10" s="40">
        <f t="shared" si="4"/>
        <v>236985.54685435712</v>
      </c>
      <c r="P10" s="34"/>
      <c r="Q10" s="36">
        <f t="shared" si="5"/>
        <v>982.32705907619675</v>
      </c>
      <c r="R10" s="40">
        <f t="shared" si="6"/>
        <v>192765.19941477512</v>
      </c>
      <c r="S10" s="34"/>
      <c r="T10" s="40">
        <f t="shared" si="7"/>
        <v>113941.66373088138</v>
      </c>
      <c r="U10" s="17"/>
    </row>
    <row r="11" spans="2:21" x14ac:dyDescent="0.3">
      <c r="B11" s="36" t="s">
        <v>27</v>
      </c>
      <c r="C11" s="36">
        <v>7891</v>
      </c>
      <c r="D11" s="37">
        <f t="shared" si="0"/>
        <v>6.0525871722889535E-2</v>
      </c>
      <c r="E11" s="38">
        <v>98.450738119376609</v>
      </c>
      <c r="F11" s="38">
        <v>776874.77450000087</v>
      </c>
      <c r="G11" s="36">
        <v>12433</v>
      </c>
      <c r="H11" s="37">
        <f t="shared" si="1"/>
        <v>6.8849989755289873E-2</v>
      </c>
      <c r="I11" s="38">
        <v>93.183863910560547</v>
      </c>
      <c r="J11" s="38">
        <v>1158554.9799999993</v>
      </c>
      <c r="K11" s="39">
        <v>381680.20549999841</v>
      </c>
      <c r="L11" s="34"/>
      <c r="M11" s="36">
        <f t="shared" si="2"/>
        <v>10929.822441591115</v>
      </c>
      <c r="N11" s="38">
        <f t="shared" si="3"/>
        <v>1076049.0868883724</v>
      </c>
      <c r="O11" s="40">
        <f t="shared" si="4"/>
        <v>299174.31238837156</v>
      </c>
      <c r="P11" s="34"/>
      <c r="Q11" s="36">
        <f t="shared" si="5"/>
        <v>1503.1775584088846</v>
      </c>
      <c r="R11" s="40">
        <f t="shared" si="6"/>
        <v>147988.94014983703</v>
      </c>
      <c r="S11" s="34"/>
      <c r="T11" s="40">
        <f t="shared" si="7"/>
        <v>-65483.047038210105</v>
      </c>
      <c r="U11" s="17"/>
    </row>
    <row r="12" spans="2:21" x14ac:dyDescent="0.3">
      <c r="B12" s="36" t="s">
        <v>28</v>
      </c>
      <c r="C12" s="36">
        <v>7666</v>
      </c>
      <c r="D12" s="37">
        <f t="shared" si="0"/>
        <v>5.8800067498120792E-2</v>
      </c>
      <c r="E12" s="38">
        <v>92.922921993217017</v>
      </c>
      <c r="F12" s="38">
        <v>712347.12000000163</v>
      </c>
      <c r="G12" s="36">
        <v>11681</v>
      </c>
      <c r="H12" s="37">
        <f t="shared" si="1"/>
        <v>6.4685653529441084E-2</v>
      </c>
      <c r="I12" s="38">
        <v>84.413977399195829</v>
      </c>
      <c r="J12" s="38">
        <v>986039.67000000656</v>
      </c>
      <c r="K12" s="39">
        <v>273692.55000000494</v>
      </c>
      <c r="L12" s="34"/>
      <c r="M12" s="36">
        <f t="shared" si="2"/>
        <v>10618.174988878151</v>
      </c>
      <c r="N12" s="38">
        <f t="shared" si="3"/>
        <v>986671.84620185231</v>
      </c>
      <c r="O12" s="40">
        <f t="shared" si="4"/>
        <v>274324.72620185069</v>
      </c>
      <c r="P12" s="34"/>
      <c r="Q12" s="36">
        <f t="shared" si="5"/>
        <v>1062.8250111218495</v>
      </c>
      <c r="R12" s="40">
        <f t="shared" si="6"/>
        <v>98760.805600915628</v>
      </c>
      <c r="S12" s="34"/>
      <c r="T12" s="40">
        <f t="shared" si="7"/>
        <v>-99392.981802761497</v>
      </c>
      <c r="U12" s="17"/>
    </row>
    <row r="13" spans="2:21" ht="15" thickBot="1" x14ac:dyDescent="0.35">
      <c r="B13" s="48" t="s">
        <v>29</v>
      </c>
      <c r="C13" s="41">
        <v>3528</v>
      </c>
      <c r="D13" s="42">
        <f t="shared" si="0"/>
        <v>2.7060610244373878E-2</v>
      </c>
      <c r="E13" s="43">
        <v>84.399276077097554</v>
      </c>
      <c r="F13" s="43">
        <v>297760.64600000018</v>
      </c>
      <c r="G13" s="41">
        <v>13017</v>
      </c>
      <c r="H13" s="42">
        <f t="shared" si="1"/>
        <v>7.2083995547704352E-2</v>
      </c>
      <c r="I13" s="43">
        <v>74.003715909964015</v>
      </c>
      <c r="J13" s="43">
        <v>963306.37000000151</v>
      </c>
      <c r="K13" s="44">
        <v>665545.72400000133</v>
      </c>
      <c r="L13" s="34"/>
      <c r="M13" s="45">
        <f t="shared" si="2"/>
        <v>4886.6320585392796</v>
      </c>
      <c r="N13" s="46">
        <f t="shared" si="3"/>
        <v>412428.20819585217</v>
      </c>
      <c r="O13" s="47">
        <f t="shared" si="4"/>
        <v>114667.56219585199</v>
      </c>
      <c r="P13" s="34"/>
      <c r="Q13" s="45">
        <f t="shared" si="5"/>
        <v>8130.3679414607204</v>
      </c>
      <c r="R13" s="47">
        <f t="shared" si="6"/>
        <v>686197.16849972669</v>
      </c>
      <c r="S13" s="34"/>
      <c r="T13" s="47">
        <f t="shared" si="7"/>
        <v>-135319.00669557726</v>
      </c>
      <c r="U13" s="17"/>
    </row>
    <row r="14" spans="2:21" ht="15.6" thickTop="1" thickBot="1" x14ac:dyDescent="0.35">
      <c r="B14" s="49" t="s">
        <v>38</v>
      </c>
      <c r="C14" s="50">
        <f>SUM(C4:C13)</f>
        <v>130374</v>
      </c>
      <c r="D14" s="51">
        <f>SUM(D4:D13)</f>
        <v>0.99999999999999989</v>
      </c>
      <c r="E14" s="52">
        <f>F14/C14</f>
        <v>94.114008733029493</v>
      </c>
      <c r="F14" s="52">
        <f>SUM(F4:F13)</f>
        <v>12270019.774559988</v>
      </c>
      <c r="G14" s="50">
        <f>SUM(G4:G13)</f>
        <v>180581</v>
      </c>
      <c r="H14" s="51">
        <f>SUM(H4:H13)</f>
        <v>1</v>
      </c>
      <c r="I14" s="52">
        <f>J14/G14</f>
        <v>91.031138868431086</v>
      </c>
      <c r="J14" s="52">
        <f>SUM(J4:J13)</f>
        <v>16438494.088000154</v>
      </c>
      <c r="K14" s="53">
        <f>SUM(K4:K13)</f>
        <v>4168474.3134401673</v>
      </c>
      <c r="L14" s="54"/>
      <c r="M14" s="55"/>
      <c r="N14" s="56"/>
      <c r="O14" s="57">
        <f>SUM(O4:O13)</f>
        <v>4725182.0364592113</v>
      </c>
      <c r="P14" s="54"/>
      <c r="Q14" s="55"/>
      <c r="R14" s="57">
        <f>SUM(R4:R13)</f>
        <v>420464.45741879469</v>
      </c>
      <c r="S14" s="54"/>
      <c r="T14" s="57">
        <f>SUM(T4:T13)</f>
        <v>-977172.18043783831</v>
      </c>
      <c r="U14" s="17"/>
    </row>
    <row r="15" spans="2:21" ht="15" thickTop="1" x14ac:dyDescent="0.3"/>
  </sheetData>
  <mergeCells count="4">
    <mergeCell ref="C2:F2"/>
    <mergeCell ref="G2:J2"/>
    <mergeCell ref="M2:O2"/>
    <mergeCell ref="Q2:R2"/>
  </mergeCells>
  <pageMargins left="0.7" right="0.7" top="0.75" bottom="0.75" header="0.3" footer="0.3"/>
  <pageSetup orientation="portrait" horizontalDpi="200" verticalDpi="200" r:id="rId1"/>
  <ignoredErrors>
    <ignoredError sqref="E14 I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0E5D-CC63-4756-A9BD-B3B825F2FA38}">
  <dimension ref="B1:R47"/>
  <sheetViews>
    <sheetView showGridLines="0" workbookViewId="0"/>
  </sheetViews>
  <sheetFormatPr defaultRowHeight="14.4" x14ac:dyDescent="0.3"/>
  <cols>
    <col min="1" max="1" width="3.6640625" customWidth="1"/>
    <col min="2" max="2" width="13.44140625" customWidth="1"/>
    <col min="4" max="4" width="10.5546875" bestFit="1" customWidth="1"/>
    <col min="5" max="5" width="11.5546875" bestFit="1" customWidth="1"/>
    <col min="6" max="6" width="11.5546875" customWidth="1"/>
    <col min="7" max="7" width="3.44140625" customWidth="1"/>
    <col min="8" max="8" width="11" customWidth="1"/>
    <col min="9" max="9" width="5.109375" style="13" bestFit="1" customWidth="1"/>
    <col min="10" max="10" width="11.5546875" bestFit="1" customWidth="1"/>
    <col min="11" max="11" width="5.109375" style="13" bestFit="1" customWidth="1"/>
    <col min="12" max="12" width="3.44140625" customWidth="1"/>
    <col min="13" max="13" width="11.5546875" customWidth="1"/>
    <col min="14" max="14" width="5.109375" style="13" bestFit="1" customWidth="1"/>
    <col min="15" max="15" width="11.5546875" customWidth="1"/>
    <col min="16" max="16" width="5.109375" style="13" bestFit="1" customWidth="1"/>
    <col min="17" max="17" width="11.5546875" customWidth="1"/>
    <col min="18" max="18" width="5.109375" style="13" bestFit="1" customWidth="1"/>
  </cols>
  <sheetData>
    <row r="1" spans="2:18" x14ac:dyDescent="0.3">
      <c r="B1" t="s">
        <v>10</v>
      </c>
    </row>
    <row r="3" spans="2:18" x14ac:dyDescent="0.3">
      <c r="B3" s="8" t="s">
        <v>9</v>
      </c>
    </row>
    <row r="4" spans="2:18" x14ac:dyDescent="0.3">
      <c r="B4" s="5"/>
      <c r="C4" s="5"/>
      <c r="D4" s="5"/>
      <c r="E4" s="5"/>
      <c r="F4" s="5"/>
      <c r="G4" s="5"/>
      <c r="H4" s="12" t="s">
        <v>7</v>
      </c>
      <c r="I4" s="12"/>
      <c r="J4" s="12"/>
      <c r="K4" s="16"/>
      <c r="L4" s="5"/>
      <c r="M4" s="12" t="s">
        <v>8</v>
      </c>
      <c r="N4" s="12"/>
      <c r="O4" s="12"/>
      <c r="P4" s="12"/>
      <c r="Q4" s="12"/>
      <c r="R4" s="7"/>
    </row>
    <row r="5" spans="2:18" ht="33" customHeight="1" x14ac:dyDescent="0.3">
      <c r="B5" s="5"/>
      <c r="C5" s="4" t="s">
        <v>2</v>
      </c>
      <c r="D5" s="5" t="s">
        <v>3</v>
      </c>
      <c r="E5" s="5" t="s">
        <v>4</v>
      </c>
      <c r="F5" s="5" t="s">
        <v>5</v>
      </c>
      <c r="G5" s="5"/>
      <c r="H5" s="5" t="s">
        <v>3</v>
      </c>
      <c r="I5" s="14"/>
      <c r="J5" s="5" t="s">
        <v>2</v>
      </c>
      <c r="K5" s="14"/>
      <c r="L5" s="5"/>
      <c r="M5" s="5" t="s">
        <v>3</v>
      </c>
      <c r="N5" s="14"/>
      <c r="O5" s="5" t="s">
        <v>2</v>
      </c>
      <c r="P5" s="14"/>
      <c r="Q5" s="6" t="s">
        <v>6</v>
      </c>
      <c r="R5" s="14"/>
    </row>
    <row r="6" spans="2:18" x14ac:dyDescent="0.3">
      <c r="B6" t="s">
        <v>1</v>
      </c>
      <c r="C6" s="1">
        <v>5</v>
      </c>
      <c r="D6" s="2">
        <v>10000</v>
      </c>
      <c r="E6" s="1">
        <f>D6*C6</f>
        <v>50000</v>
      </c>
      <c r="F6" s="1"/>
    </row>
    <row r="7" spans="2:18" x14ac:dyDescent="0.3">
      <c r="B7" t="s">
        <v>0</v>
      </c>
      <c r="C7" s="1">
        <v>5.5</v>
      </c>
      <c r="D7" s="2">
        <v>10500</v>
      </c>
      <c r="E7" s="1">
        <f>D7*C7</f>
        <v>57750</v>
      </c>
      <c r="F7" s="1">
        <f>E7-E6</f>
        <v>7750</v>
      </c>
      <c r="H7" s="1">
        <f>(D7-D6)*C6</f>
        <v>2500</v>
      </c>
      <c r="I7" s="15">
        <f>H7/$F7</f>
        <v>0.32258064516129031</v>
      </c>
      <c r="J7" s="1">
        <f>(C7-C6)*D7</f>
        <v>5250</v>
      </c>
      <c r="K7" s="15">
        <f>J7/$F7</f>
        <v>0.67741935483870963</v>
      </c>
      <c r="M7" s="1">
        <f>(D7-D6)*C6</f>
        <v>2500</v>
      </c>
      <c r="N7" s="15">
        <f>M7/$F7</f>
        <v>0.32258064516129031</v>
      </c>
      <c r="O7" s="1">
        <f>(C7-C6)*D6</f>
        <v>5000</v>
      </c>
      <c r="P7" s="15">
        <f>O7/$F7</f>
        <v>0.64516129032258063</v>
      </c>
      <c r="Q7" s="3">
        <f>(D7-D6)*(C7-C6)</f>
        <v>250</v>
      </c>
      <c r="R7" s="15">
        <f>Q7/$F7</f>
        <v>3.2258064516129031E-2</v>
      </c>
    </row>
    <row r="10" spans="2:18" x14ac:dyDescent="0.3">
      <c r="B10" t="s">
        <v>11</v>
      </c>
    </row>
    <row r="12" spans="2:18" x14ac:dyDescent="0.3">
      <c r="B12" s="8" t="s">
        <v>12</v>
      </c>
    </row>
    <row r="13" spans="2:18" x14ac:dyDescent="0.3">
      <c r="B13" s="5"/>
      <c r="C13" s="5"/>
      <c r="D13" s="5"/>
      <c r="E13" s="5"/>
      <c r="F13" s="5"/>
      <c r="G13" s="5"/>
      <c r="H13" s="12" t="s">
        <v>7</v>
      </c>
      <c r="I13" s="12"/>
      <c r="J13" s="12"/>
      <c r="K13" s="16"/>
      <c r="L13" s="5"/>
      <c r="M13" s="12" t="s">
        <v>8</v>
      </c>
      <c r="N13" s="12"/>
      <c r="O13" s="12"/>
      <c r="P13" s="12"/>
      <c r="Q13" s="12"/>
      <c r="R13" s="7"/>
    </row>
    <row r="14" spans="2:18" ht="33" customHeight="1" x14ac:dyDescent="0.3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/>
      <c r="H14" s="5" t="s">
        <v>3</v>
      </c>
      <c r="I14" s="14"/>
      <c r="J14" s="5" t="s">
        <v>2</v>
      </c>
      <c r="K14" s="14"/>
      <c r="L14" s="5"/>
      <c r="M14" s="5" t="s">
        <v>3</v>
      </c>
      <c r="N14" s="14"/>
      <c r="O14" s="5" t="s">
        <v>2</v>
      </c>
      <c r="P14" s="14"/>
      <c r="Q14" s="6" t="s">
        <v>6</v>
      </c>
      <c r="R14" s="14"/>
    </row>
    <row r="15" spans="2:18" x14ac:dyDescent="0.3">
      <c r="B15" t="s">
        <v>1</v>
      </c>
      <c r="C15" s="1">
        <v>5</v>
      </c>
      <c r="D15" s="2">
        <v>10000</v>
      </c>
      <c r="E15" s="1">
        <f>D15*C15</f>
        <v>50000</v>
      </c>
      <c r="F15" s="1"/>
    </row>
    <row r="16" spans="2:18" x14ac:dyDescent="0.3">
      <c r="B16" t="s">
        <v>0</v>
      </c>
      <c r="C16" s="1">
        <v>5.5</v>
      </c>
      <c r="D16" s="2">
        <v>11000</v>
      </c>
      <c r="E16" s="1">
        <f>D16*C16</f>
        <v>60500</v>
      </c>
      <c r="F16" s="1">
        <f>E16-E15</f>
        <v>10500</v>
      </c>
      <c r="H16" s="1">
        <f>(D16-D15)*C15</f>
        <v>5000</v>
      </c>
      <c r="I16" s="15">
        <f>H16/$F16</f>
        <v>0.47619047619047616</v>
      </c>
      <c r="J16" s="1">
        <f>(C16-C15)*D16</f>
        <v>5500</v>
      </c>
      <c r="K16" s="15">
        <f>J16/$F16</f>
        <v>0.52380952380952384</v>
      </c>
      <c r="M16" s="1">
        <f>(D16-D15)*C15</f>
        <v>5000</v>
      </c>
      <c r="N16" s="15">
        <f>M16/$F16</f>
        <v>0.47619047619047616</v>
      </c>
      <c r="O16" s="1">
        <f>(C16-C15)*D15</f>
        <v>5000</v>
      </c>
      <c r="P16" s="15">
        <f>O16/$F16</f>
        <v>0.47619047619047616</v>
      </c>
      <c r="Q16" s="3">
        <f>(D16-D15)*(C16-C15)</f>
        <v>500</v>
      </c>
      <c r="R16" s="15">
        <f>Q16/$F16</f>
        <v>4.7619047619047616E-2</v>
      </c>
    </row>
    <row r="19" spans="2:18" ht="54.75" customHeight="1" x14ac:dyDescent="0.3">
      <c r="B19" s="11" t="s">
        <v>43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9"/>
    </row>
    <row r="20" spans="2:18" x14ac:dyDescent="0.3">
      <c r="B20" t="s">
        <v>13</v>
      </c>
    </row>
    <row r="44" spans="2:18" ht="121.5" customHeight="1" x14ac:dyDescent="0.3">
      <c r="B44" s="11" t="s">
        <v>16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9"/>
    </row>
    <row r="45" spans="2:18" ht="69.75" customHeight="1" x14ac:dyDescent="0.3">
      <c r="B45" s="11" t="s">
        <v>17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9"/>
    </row>
    <row r="46" spans="2:18" x14ac:dyDescent="0.3">
      <c r="B46" t="s">
        <v>15</v>
      </c>
    </row>
    <row r="47" spans="2:18" x14ac:dyDescent="0.3">
      <c r="B47" s="10" t="s">
        <v>14</v>
      </c>
    </row>
  </sheetData>
  <mergeCells count="7">
    <mergeCell ref="B44:Q44"/>
    <mergeCell ref="B45:Q45"/>
    <mergeCell ref="H4:J4"/>
    <mergeCell ref="M4:Q4"/>
    <mergeCell ref="H13:J13"/>
    <mergeCell ref="M13:Q13"/>
    <mergeCell ref="B19:Q19"/>
  </mergeCells>
  <hyperlinks>
    <hyperlink ref="B47" r:id="rId1" display="https://www.linkedin.com/pulse/variance-analysis-volume-mix-price-fx-rate-umit-coskun/" xr:uid="{59CFCF01-6C59-484D-BC48-697B88B554B4}"/>
  </hyperlinks>
  <pageMargins left="0.7" right="0.7" top="0.75" bottom="0.75" header="0.3" footer="0.3"/>
  <pageSetup orientation="portrait" horizontalDpi="200" verticalDpi="200" r:id="rId2"/>
  <ignoredErrors>
    <ignoredError sqref="J7 J16 O7 Q7 O16 Q16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Volume</vt:lpstr>
      <vt:lpstr>Rate Volume Mix</vt:lpstr>
      <vt:lpstr>Cross Variance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Woolery, Christopher</dc:creator>
  <cp:lastModifiedBy>Woolery, Chris</cp:lastModifiedBy>
  <dcterms:created xsi:type="dcterms:W3CDTF">2023-02-20T14:19:46Z</dcterms:created>
  <dcterms:modified xsi:type="dcterms:W3CDTF">2023-03-23T12:41:18Z</dcterms:modified>
</cp:coreProperties>
</file>