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pplying to university" sheetId="1" r:id="rId3"/>
    <sheet state="visible" name="Choosing University" sheetId="2" r:id="rId4"/>
  </sheets>
  <definedNames>
    <definedName hidden="1" localSheetId="0" name="_xlnm._FilterDatabase">'Applying to university'!$A$1:$AA$105</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E1">
      <text>
        <t xml:space="preserve">What type of degree they offer?
MS
MD - Master of design
Mmath - Masters in Math</t>
      </text>
    </comment>
    <comment authorId="0" ref="F1">
      <text>
        <t xml:space="preserve">(1)Interdepartmental- Can you take courses from Psychology or other outside dept?
(2) Specialization- Are your major courses related to HCI?</t>
      </text>
    </comment>
    <comment authorId="0" ref="I1">
      <text>
        <t xml:space="preserve">This is the average score required. Do not take this as the ONLY criteron in judgement.</t>
      </text>
    </comment>
    <comment authorId="0" ref="N1">
      <text>
        <t xml:space="preserve">The tution fees is for two years.
</t>
      </text>
    </comment>
    <comment authorId="0" ref="M2">
      <text>
        <t xml:space="preserve">http://cs.stanford.edu/education/admissions</t>
      </text>
    </comment>
    <comment authorId="0" ref="F3">
      <text>
        <t xml:space="preserve">You can take significant coursework.</t>
      </text>
    </comment>
    <comment authorId="0" ref="H3">
      <text>
        <t xml:space="preserve">Only required if your institute is not recognized by nation or you have GPA very low!
</t>
      </text>
    </comment>
    <comment authorId="0" ref="R3">
      <text>
        <t xml:space="preserve">Depends on the specialization. Generic classes have more students.</t>
      </text>
    </comment>
    <comment authorId="0" ref="N4">
      <text>
        <t xml:space="preserve">http://www.reg.uci.edu/fees/2014-2015/graduate.html
</t>
      </text>
    </comment>
    <comment authorId="0" ref="P4">
      <text>
        <t xml:space="preserve">Incase change in application is required after submission.jitoh@uci.edu</t>
      </text>
    </comment>
    <comment authorId="0" ref="M6">
      <text>
        <t xml:space="preserve">https://www.cs.ubc.ca/students/grad/prospective/application
</t>
      </text>
    </comment>
    <comment authorId="0" ref="N6">
      <text>
        <t xml:space="preserve">https://www.grad.ubc.ca/prospective-students/graduate-degree-programs/master-of-science-computer-science#group-prog-further-info</t>
      </text>
    </comment>
    <comment authorId="0" ref="J8">
      <text>
        <t xml:space="preserve">Below this you have to take extra courses in English</t>
      </text>
    </comment>
    <comment authorId="0" ref="M8">
      <text>
        <t xml:space="preserve">EXTENDED to jan 16 in 2015.
</t>
      </text>
    </comment>
    <comment authorId="0" ref="D9">
      <text>
        <t xml:space="preserve">(1) Psychology - http://www.psychology.illinois.edu/about/divisions/vchp/
(2) Computer Science -
http://www.hfes.org/web/Students/gradschools/uillinoisurbana.html
</t>
      </text>
    </comment>
    <comment authorId="0" ref="M11">
      <text>
        <t xml:space="preserve">https://www.purdue.edu/gradschool/admissions/how/apply-testing.cfm
</t>
      </text>
    </comment>
    <comment authorId="0" ref="Q12">
      <text>
        <t xml:space="preserve">https://www.si.umich.edu/academics/msi/masters-thesis-option-program-mtop
</t>
      </text>
    </comment>
    <comment authorId="0" ref="R12">
      <text>
        <t xml:space="preserve">Acceptance rate: 50% (appx)
Total international students: 30-40%</t>
      </text>
    </comment>
    <comment authorId="0" ref="T12">
      <text>
        <t xml:space="preserve">https://www.si.umich.edu/research-projects
</t>
      </text>
    </comment>
    <comment authorId="0" ref="AA12">
      <text>
        <t xml:space="preserve">might not be required</t>
      </text>
    </comment>
    <comment authorId="0" ref="J13">
      <text>
        <t xml:space="preserve">http://www.hci.iastate.edu/Academics/ms.php</t>
      </text>
    </comment>
    <comment authorId="0" ref="K13">
      <text>
        <t xml:space="preserve">Portfolio requirements not mentioned for MS
Admission Requirements Link: http://www.hci.iastate.edu/Academics/ms.php
For PHD e-Portfolio required: (read Q-18)
http://www.hci.iastate.edu/faq.php
</t>
      </text>
    </comment>
    <comment authorId="0" ref="N13">
      <text>
        <t xml:space="preserve">http://www.registrar.iastate.edu/fees/</t>
      </text>
    </comment>
    <comment authorId="0" ref="P13">
      <text>
        <t xml:space="preserve">I got reply from the later mail. Chances of getting quicker reply from there.
</t>
      </text>
    </comment>
    <comment authorId="0" ref="Q13">
      <text>
        <t xml:space="preserve">http://www.hci.iastate.edu/Academics/ms.php
</t>
      </text>
    </comment>
    <comment authorId="0" ref="R13">
      <text>
        <t xml:space="preserve">The no denotes no of people admitted into the MS HCI.[ Got in reply to mail] 
Class size maybe around 20 max? Considering the interdepartment specializations.</t>
      </text>
    </comment>
    <comment authorId="0" ref="D15">
      <text>
        <t xml:space="preserve">(1) College of information sciences
https://ischool.uw.edu/future/msim/application/materials
(2) Human centered design and Engineering
http://mhcid.washington.edu/related-degree-programs/
</t>
      </text>
    </comment>
    <comment authorId="0" ref="N15">
      <text>
        <t xml:space="preserve">MSIM course fees. For others refer to the indv degree page</t>
      </text>
    </comment>
    <comment authorId="0" ref="Q15">
      <text>
        <t xml:space="preserve">HCDE - Professional
MSIM - Professional
ixd MDES - Professional
CS - Professional</t>
      </text>
    </comment>
    <comment authorId="0" ref="M17">
      <text>
        <t xml:space="preserve">http://web.sys.virginia.edu/graduate/admissions.html</t>
      </text>
    </comment>
    <comment authorId="0" ref="N17">
      <text>
        <t xml:space="preserve">https://sfs.virginia.edu/tuition/2013-2014#GCHN
</t>
      </text>
    </comment>
    <comment authorId="0" ref="S17">
      <text>
        <t xml:space="preserve">http://web.sys.virginia.edu/graduate/concentrations/220-human-computer-interaction.html
</t>
      </text>
    </comment>
    <comment authorId="0" ref="M18">
      <text>
        <t xml:space="preserve">http://www.gradschool.umd.edu/catalog/programs/hcim.htm</t>
      </text>
    </comment>
    <comment authorId="0" ref="N18">
      <text>
        <t xml:space="preserve">it requires 30credit hours. http://www.gradschool.umd.edu/catalog/programs/hcim.htm#5
$1298.00/credit
http://bursar.umd.edu/t_grd1415.php</t>
      </text>
    </comment>
    <comment authorId="0" ref="D19">
      <text>
        <t xml:space="preserve">Industrial design: http://www.id.gatech.edu/
Interactive computing:
http://www.ic.gatech.edu/
LMC:
http://lmc.gatech.edu/
Psychology:
</t>
      </text>
    </comment>
    <comment authorId="0" ref="E19">
      <text>
        <t xml:space="preserve">http://mshci.gatech.edu/program/related</t>
      </text>
    </comment>
    <comment authorId="0" ref="N19">
      <text>
        <t xml:space="preserve">http://www.bursar.gatech.edu/student/tuition/Fall_2014/fa14_pdf/fa14_mshci.pdf
</t>
      </text>
    </comment>
    <comment authorId="0" ref="N21">
      <text>
        <t xml:space="preserve">There is no tution fees. Living expenses will vary.
</t>
      </text>
    </comment>
    <comment authorId="0" ref="P21">
      <text>
        <t xml:space="preserve">Reply came quite quickly! but from the second mail.</t>
      </text>
    </comment>
    <comment authorId="0" ref="T21">
      <text>
        <t xml:space="preserve">(1) http://www.rwth-aachen.de/go/id/cgvs/lidx/1
(2) http://www.humtec.rwth-aachen.de/index.php?article_id=881&amp;clang=1</t>
      </text>
    </comment>
    <comment authorId="0" ref="M26">
      <text>
        <t xml:space="preserve">http://design.cmu.edu/node/115</t>
      </text>
    </comment>
    <comment authorId="0" ref="M28">
      <text>
        <t xml:space="preserve">http://informationsystems.umbc.edu/home/graduate-programs/master-of-science-programs/master-of-science-in-human-centered-computing-hcc/
</t>
      </text>
    </comment>
    <comment authorId="0" ref="N28">
      <text>
        <t xml:space="preserve">http://sbs.umbc.edu/tuition-info/fall-2014/
</t>
      </text>
    </comment>
    <comment authorId="0" ref="D36">
      <text>
        <t xml:space="preserve">http://hcidegree.carleton.ca/the-program.html
http://graduate.carleton.ca/programs/human-computer-interaction-masters/
</t>
      </text>
    </comment>
    <comment authorId="0" ref="N36">
      <text>
        <t xml:space="preserve">https://www.carleton.ca/studentaccounts/tuition-fees/fw-gr/fallwinter-2014-15-international-graduate-tuition-fees/</t>
      </text>
    </comment>
    <comment authorId="0" ref="B34">
      <text>
        <t xml:space="preserve">15 march
	-Hrishikesh Rao</t>
      </text>
    </comment>
    <comment authorId="0" ref="A2">
      <text>
        <t xml:space="preserve">Will be removing UTAH soon as it has no significant HCI development
	-Adithya Vr
_Marked as resolved_
	-Avaljot Khurana
_Re-opened_
	-Adithya Vr</t>
      </text>
    </comment>
    <comment authorId="0" ref="U19">
      <text>
        <t xml:space="preserve">Same again. Please do similar to 'course' details
	-Adithya Vr</t>
      </text>
    </comment>
    <comment authorId="0" ref="R10">
      <text>
        <t xml:space="preserve">Sid: you can get this by mailing them
	-Adithya Vr</t>
      </text>
    </comment>
  </commentList>
</comments>
</file>

<file path=xl/comments2.xml><?xml version="1.0" encoding="utf-8"?>
<comments xmlns:r="http://schemas.openxmlformats.org/officeDocument/2006/relationships" xmlns="http://schemas.openxmlformats.org/spreadsheetml/2006/main">
  <authors>
    <author/>
  </authors>
  <commentList>
    <comment authorId="0" ref="H4">
      <text>
        <t xml:space="preserve">http://www.hcii.cmu.edu/news/event/2006/11/notions-design-emphasis-sustainability-centered-interaction-design</t>
      </text>
    </comment>
  </commentList>
</comments>
</file>

<file path=xl/sharedStrings.xml><?xml version="1.0" encoding="utf-8"?>
<sst xmlns="http://schemas.openxmlformats.org/spreadsheetml/2006/main" count="454" uniqueCount="215">
  <si>
    <t>Name of the University</t>
  </si>
  <si>
    <t>Days to deadline</t>
  </si>
  <si>
    <t>Country</t>
  </si>
  <si>
    <t>Department</t>
  </si>
  <si>
    <t>Degree type</t>
  </si>
  <si>
    <t>Interderpartment | Specialization</t>
  </si>
  <si>
    <t>Rolling Admission?</t>
  </si>
  <si>
    <t>Gre Required?</t>
  </si>
  <si>
    <t>GRE Score</t>
  </si>
  <si>
    <t>TOEFL Score</t>
  </si>
  <si>
    <t>Portfolio required?</t>
  </si>
  <si>
    <t>Resume required?</t>
  </si>
  <si>
    <t>Application Deadline</t>
  </si>
  <si>
    <t>Fees (tution)</t>
  </si>
  <si>
    <t>Fees in RS</t>
  </si>
  <si>
    <t>Contact email</t>
  </si>
  <si>
    <t>Thesis | Coursework</t>
  </si>
  <si>
    <t>Classroom Size</t>
  </si>
  <si>
    <t>Course Details</t>
  </si>
  <si>
    <t>Research areas</t>
  </si>
  <si>
    <t xml:space="preserve">Important professors </t>
  </si>
  <si>
    <t>State</t>
  </si>
  <si>
    <t>City</t>
  </si>
  <si>
    <t>Weather</t>
  </si>
  <si>
    <t>Comments</t>
  </si>
  <si>
    <t>Application Portal Link</t>
  </si>
  <si>
    <t>Postal Address</t>
  </si>
  <si>
    <t>Stanford</t>
  </si>
  <si>
    <t>US</t>
  </si>
  <si>
    <t>?</t>
  </si>
  <si>
    <t>University of Colorado Boulder</t>
  </si>
  <si>
    <t>MS | Phd</t>
  </si>
  <si>
    <t>No | No</t>
  </si>
  <si>
    <t>No</t>
  </si>
  <si>
    <t>Optional</t>
  </si>
  <si>
    <t>90 (appx)</t>
  </si>
  <si>
    <t>Yes | Yes</t>
  </si>
  <si>
    <t xml:space="preserve">variable
</t>
  </si>
  <si>
    <t>Colorado</t>
  </si>
  <si>
    <t>Boulder</t>
  </si>
  <si>
    <t>Normal</t>
  </si>
  <si>
    <t xml:space="preserve">1) You need to send hard transcripts.
2) You can only send for recommendations once you have completed applications.
3) Decent HCI research in all areas.
4) Focus is on human centered computing.
</t>
  </si>
  <si>
    <t>Computer Science Graduate Program
 University of Colorado Boulder
 430 UCB
 Boulder, CO 80309-0430</t>
  </si>
  <si>
    <t>Universty of California - Irvine</t>
  </si>
  <si>
    <t>MS</t>
  </si>
  <si>
    <t>No | Yes</t>
  </si>
  <si>
    <t>Yes</t>
  </si>
  <si>
    <t>Technology on autism, value in design</t>
  </si>
  <si>
    <t xml:space="preserve">California </t>
  </si>
  <si>
    <t>Irvine</t>
  </si>
  <si>
    <t>1) Focus is on Humanistic approaches of computational design. 
2) Great professor for Autism.
3) You can mail the transcripts before submitting the application</t>
  </si>
  <si>
    <t>ICS Graduate Office, ICS 1, Suite 352
Donald Bren School of Information &amp; Computer Sciences
University of California, Irvine
Irvine, CA 92697-3430</t>
  </si>
  <si>
    <t>Penn state university</t>
  </si>
  <si>
    <t>MS|Phd</t>
  </si>
  <si>
    <t>Yes | No</t>
  </si>
  <si>
    <t>1100-1200</t>
  </si>
  <si>
    <t>Pennsalvania</t>
  </si>
  <si>
    <t>University Park</t>
  </si>
  <si>
    <t>1) No need to mail transcripts for submission
2) Asks for a mandatory conference paper it can be uploaded after submitting the application.</t>
  </si>
  <si>
    <t>https://webaccess.psu.edu/</t>
  </si>
  <si>
    <t>University of British Columbia</t>
  </si>
  <si>
    <t>CAN</t>
  </si>
  <si>
    <t>grad-info@cs.ubc.ca</t>
  </si>
  <si>
    <t>University of Waterloo</t>
  </si>
  <si>
    <t>Computer Science</t>
  </si>
  <si>
    <t>MMath</t>
  </si>
  <si>
    <t xml:space="preserve"> | No</t>
  </si>
  <si>
    <t>Indiana University - Bloomington</t>
  </si>
  <si>
    <t>infograd@indiana.edu</t>
  </si>
  <si>
    <t>~50</t>
  </si>
  <si>
    <t>Indiana</t>
  </si>
  <si>
    <t>Bloomington</t>
  </si>
  <si>
    <t>Harsh winters</t>
  </si>
  <si>
    <t>1) The sop length should be 1-3 pages.</t>
  </si>
  <si>
    <t>Indiana University
Informatics Graduate Programs
Graduate Studies Office
901 E. 10th Street, Room 235
Bloomington, IN 47408 USA</t>
  </si>
  <si>
    <t>University of Illinois - Urbana campaign</t>
  </si>
  <si>
    <t>Psychology | Computer Science</t>
  </si>
  <si>
    <t xml:space="preserve">Oregon state university </t>
  </si>
  <si>
    <t>-</t>
  </si>
  <si>
    <t>Rs. 2,591,000.00</t>
  </si>
  <si>
    <t>http://oregonstate.edu/tools/mailform?to=eecs.gradinfo%40oregonstate.edu&amp;recipient=&amp;sub=Computer%20Science%20%28PhD%2C%20MEng%2C%20MS%2C%20minor%29</t>
  </si>
  <si>
    <t>http://eecs.oregonstate.edu/node/268/</t>
  </si>
  <si>
    <t>http://eecs.oregonstate.edu/people/faculty-directory</t>
  </si>
  <si>
    <t>Oregon</t>
  </si>
  <si>
    <t>Corvallis</t>
  </si>
  <si>
    <t>http://oregonstate.edu/dept/grad_school/announcements/GraduateAdmissionsForum2012.pdf</t>
  </si>
  <si>
    <t>http://oregonstate.edu/admissions/main/apply-now-graduate-choose-application</t>
  </si>
  <si>
    <t>Oregon State University 
Graduate School,
300 Kerr Administration Bldg
Corvallis, OR 97331-2106</t>
  </si>
  <si>
    <t>Purdue University</t>
  </si>
  <si>
    <t>cbarnhar@purdue.edu</t>
  </si>
  <si>
    <t>West Lafayette</t>
  </si>
  <si>
    <t xml:space="preserve">Normal </t>
  </si>
  <si>
    <t>https://app.applyyourself.com/AYApplicantLogin/fl_ApplicantConnectLogin.asp?id=purduegrad</t>
  </si>
  <si>
    <t>Wang Hall
INDUSTRIAL ENGINEERING
516 Northwestern Avenue
Graduate Office Room 4022
West Lafayette, IN 47906</t>
  </si>
  <si>
    <t>University of Michigan - Ann Arbor</t>
  </si>
  <si>
    <t>Phd</t>
  </si>
  <si>
    <t>Yes |Yes</t>
  </si>
  <si>
    <t>Michigan</t>
  </si>
  <si>
    <t>Ann Arbor</t>
  </si>
  <si>
    <t>• Takes into consideration overall application and dynamism
• More industy oriented program.</t>
  </si>
  <si>
    <t>School of Information
University of Michigan 
4322 North Quad
105 S. State St.
Ann Arbor, MI 48109-1285</t>
  </si>
  <si>
    <t>Iowa State University</t>
  </si>
  <si>
    <t>info@hci.iastate.edu
acarver@iastate.edu</t>
  </si>
  <si>
    <t>Yes| Yes</t>
  </si>
  <si>
    <t>(5-7)</t>
  </si>
  <si>
    <t>iowa</t>
  </si>
  <si>
    <t>Ames</t>
  </si>
  <si>
    <t>•Their reply was after 3 days!
•They have stopped updating research details on website becasue they do not have man power!. In the reply to second mail they said they could not find any source!</t>
  </si>
  <si>
    <t>http://www.grad-college.iastate.edu/forms/forms.html</t>
  </si>
  <si>
    <t>Human Computer Interaction
Iowa State University
1620 Howe Hall
Ames, IA 50011
Phone: 515-294-2089
Email: [ hci@iastate.edu ]</t>
  </si>
  <si>
    <t>University of Minnesota - Twin cities</t>
  </si>
  <si>
    <t>|Yes</t>
  </si>
  <si>
    <t>cklarqui@umn.edu</t>
  </si>
  <si>
    <t>Specify during the time of admission the name of the professor with whom you want to work</t>
  </si>
  <si>
    <t>https://umngrad.askadmissions.net/emtinterestpage.aspx?ip=account</t>
  </si>
  <si>
    <t>University of Washington</t>
  </si>
  <si>
    <t>Human centered design and engineering | College of information sciences</t>
  </si>
  <si>
    <t>MS | MD | Phd</t>
  </si>
  <si>
    <t>Washington</t>
  </si>
  <si>
    <t>Seattle</t>
  </si>
  <si>
    <t>28000 fees for Mdes course.
MS in HCDE is professional degree of 1 year. NOT A STEM COURSE.
MSIM and IxdMDes is a stem course.</t>
  </si>
  <si>
    <t>https://apps.grad.uw.edu/applForAdmiss/login.aspx</t>
  </si>
  <si>
    <t>Virginia Tech</t>
  </si>
  <si>
    <t>University of Virginia</t>
  </si>
  <si>
    <t>MS | ME | Phd</t>
  </si>
  <si>
    <t>100 (appx)</t>
  </si>
  <si>
    <t>University of Maryland - CP</t>
  </si>
  <si>
    <t>yes|</t>
  </si>
  <si>
    <t>Rs 2,337,000.00</t>
  </si>
  <si>
    <t>1) Require a special response in regards to the topic :What artifact do you regularly use that you like or you really don't like</t>
  </si>
  <si>
    <t>Georgia Tech University</t>
  </si>
  <si>
    <t xml:space="preserve">
Industrial Design
Interactive Computing
Literature, Media, and Communication (LMC)
Psychology</t>
  </si>
  <si>
    <t>40-50</t>
  </si>
  <si>
    <t>Listed according to the dept</t>
  </si>
  <si>
    <t>Listed according to the department</t>
  </si>
  <si>
    <t xml:space="preserve"> University of Calegery</t>
  </si>
  <si>
    <t>RWTH Aachen</t>
  </si>
  <si>
    <t>GER</t>
  </si>
  <si>
    <t>| No</t>
  </si>
  <si>
    <t>msc-mi@b-it-center.de
Janine.Muth@zhv.rwth-aachen.de</t>
  </si>
  <si>
    <t>North Rhine-Westphalia</t>
  </si>
  <si>
    <t>Aachen</t>
  </si>
  <si>
    <t>Harsh winters
Normal summer</t>
  </si>
  <si>
    <t xml:space="preserve">
• Generic CS course with option of talking upto 4 HCI courses. 
• Has very good amount of CHI papers published.
</t>
  </si>
  <si>
    <t>TU Munich</t>
  </si>
  <si>
    <t>christine.mueller@in.tum.de</t>
  </si>
  <si>
    <t>TU München
Immatrikulationsamt (Admissions Office)
Arcisstr. 21
D-80333 München
Germany</t>
  </si>
  <si>
    <t>Indiana University - Purdue University Indianapolis</t>
  </si>
  <si>
    <t>305+</t>
  </si>
  <si>
    <t>ebunge@iupui.edu</t>
  </si>
  <si>
    <t>Considered safe. Most applicants get scholarship</t>
  </si>
  <si>
    <t>Depaul-Chicago</t>
  </si>
  <si>
    <t>Cornell</t>
  </si>
  <si>
    <t xml:space="preserve">CMU </t>
  </si>
  <si>
    <t>Rice university</t>
  </si>
  <si>
    <t>University of Maryland - BC</t>
  </si>
  <si>
    <t>| Yes</t>
  </si>
  <si>
    <t>keegan@umbc.edu</t>
  </si>
  <si>
    <t xml:space="preserve">Maryland </t>
  </si>
  <si>
    <t>Baltimore</t>
  </si>
  <si>
    <t>•  The flickr page for more details on projects: https://www.flickr.com/photos/umbcinfosystems/8429709031/in/photostream/</t>
  </si>
  <si>
    <t>UMBC, Graduate School (Human Centered Computing Program), 1000 Hilltop Circle, Baltimore, MD 21250</t>
  </si>
  <si>
    <t>University of ottawa</t>
  </si>
  <si>
    <t>California Berkley</t>
  </si>
  <si>
    <t>University of Torronto</t>
  </si>
  <si>
    <t>University of North Caroline charlotte</t>
  </si>
  <si>
    <t xml:space="preserve">
</t>
  </si>
  <si>
    <t>Rochester Institute of Technology</t>
  </si>
  <si>
    <t>Rolling</t>
  </si>
  <si>
    <t>Brown University</t>
  </si>
  <si>
    <t xml:space="preserve">US </t>
  </si>
  <si>
    <t>Comp Science</t>
  </si>
  <si>
    <t>University of Konstanz</t>
  </si>
  <si>
    <t>Ger</t>
  </si>
  <si>
    <t>Information Science and Technology</t>
  </si>
  <si>
    <t xml:space="preserve">Carleton University </t>
  </si>
  <si>
    <t>Can</t>
  </si>
  <si>
    <t>Human Computer Interaction</t>
  </si>
  <si>
    <t>Mcs</t>
  </si>
  <si>
    <t>Ottawa</t>
  </si>
  <si>
    <t>Course established in 1978.</t>
  </si>
  <si>
    <t>University of Weimar</t>
  </si>
  <si>
    <t>Computer Science and Information Technology</t>
  </si>
  <si>
    <t>Msc</t>
  </si>
  <si>
    <t>NO</t>
  </si>
  <si>
    <t>no</t>
  </si>
  <si>
    <t>johanna.theuerkauf[at]uni-weimar.de</t>
  </si>
  <si>
    <t>Coursework</t>
  </si>
  <si>
    <t>Priority</t>
  </si>
  <si>
    <t>Score</t>
  </si>
  <si>
    <t xml:space="preserve">Research </t>
  </si>
  <si>
    <t xml:space="preserve">Priority </t>
  </si>
  <si>
    <t xml:space="preserve">Professor </t>
  </si>
  <si>
    <t>Job oppertunities</t>
  </si>
  <si>
    <t>Assistanship</t>
  </si>
  <si>
    <t>Lab &amp; Infrastructure</t>
  </si>
  <si>
    <t>College fees</t>
  </si>
  <si>
    <t xml:space="preserve">Total </t>
  </si>
  <si>
    <t>Indiana University</t>
  </si>
  <si>
    <t xml:space="preserve">• Well known for design oriented course
• Seperate track for research oriented design
1) I501 Introduction to Informatics.
2) I527 Mobile and Pervasive Design.
3) I540 Human Robot Interaction
4) I541 Interaction Design Practice
5) I561 Meaning and Form in HCI
6) I554 Ind St Human Computer Interaction
7) I604 Human Computer Interaction Design Theory
8) I694 Thesis/Project in Human-Computer Interaction
</t>
  </si>
  <si>
    <t>Design theories.
Pervasive and health design.
Feminist HCI</t>
  </si>
  <si>
    <t xml:space="preserve">(1) Shaowen  Bardzell - Sexuality, HCI feminism.
(2) ↑ Jeffrey Bardzell - Less research. User Experience Research and Design, humanistic HCI.
(3) ↑ Eli Blevis - Sustainable interaction design. was called as the guest speaker in CMU
(4) Kay Conelly - pervasive mobile technologies, health informatics.
(5) X Matthew  Brennan - no info, architecture pass out.
(6) ↑ Erik Stolterman - interaction design
(7) Hamid  Ekbia -  how technologies mediate interactions among individuals, organizations, and collectives.
(8) X John  Paolillo - statistical models of language large-scale social network analysis of online activity
(9) ? Gregory J. E. Rawlins - 
(10) X Dan  Richert -  Software industry
(11) Martin Siegel - Cognitive science | No recent publications
(12) Kamin Vaniea - </t>
  </si>
  <si>
    <t>• Not bad. Every one gets a job. 
• Internships are difficult to get.</t>
  </si>
  <si>
    <t>• Got TA. Possible to get RA too.</t>
  </si>
  <si>
    <t xml:space="preserve">• X ETHOS living lab - Just for living.
(2) Table top design studio - 
(3) Physical prototyping lab - 
(4) Design studio -
(5) 
</t>
  </si>
  <si>
    <t>• Fees is average wrt US universities. 46k</t>
  </si>
  <si>
    <t>Penn State University</t>
  </si>
  <si>
    <t xml:space="preserve">1. IST 520 Foundations in Human-Centered Design 
2. IST 521 Human-Computer Interaction:  The User and Technology 
3. IST 526 Development Tools and Visualizations for Human-Computer Interaction.
4. IST 530 Foundations in Social Informatics. 
5 .IST 532  Organizational Informatics.
6. IST 597I Design-related Research
7. IST 597L Foundations of Research Design in Information Sciences and Technology
8. IST 541 Qualitative Research in Information Sciences and Technology
</t>
  </si>
  <si>
    <t>• Third eye experiment (Blind people) ✓
• Civic technology ( Making muncipal better) 
• Mobile tech and time banking.
• Retention discussion in MOOCS
• Canalytics Collaborative software analysis
• PICOS online family safety in cyber world</t>
  </si>
  <si>
    <t>(1) ↑ Frank Reitter - Cognition models 
(2) Erika S.Poole - Health, Chronic diseases
(3) Guoray Cai, Ph.d - GIS and HCI
(4) ♥↑ John M Carrol - Cognitive base  
(5) X ? Steven Haynes - Generic software development &amp; HCI 
(6) Jim Janson - Web searches|Learning|Multi domain
(7) ♥↑ Micheal Mcneese - Cognition and collaboration in Military coorporations etc.
(8) X Rosalie Ocker - Software related
(9) ↑ Mary Beth Rosson - Collaborative technologies in education and software development.
(10) Dr. Greg O'Toole, Ph.d - Sustainable web design, open web, open source.
(11) X Xiaolong (Luke) Zhang - Visualization and organization of information.</t>
  </si>
  <si>
    <t xml:space="preserve">1. Very good location for job offerings.
2. 1-2 IST specific career fairs.
3. 1-2 PSU fairs. Very less HCI specific jobs. But good university and decent HCI dept allows to apply offline.
</t>
  </si>
  <si>
    <t>• Did not get assistantship. Written on face (website) that they dont fund MS.
• MIght get funding TA. Have to work hard.</t>
  </si>
  <si>
    <t>• Fees is high. around 50k</t>
  </si>
  <si>
    <t>University of Minnesota</t>
  </si>
  <si>
    <t xml:space="preserve">University of Colorado, Boulder
</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</si>
</sst>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m/d/yyyy h:mm:ss"/>
    <numFmt numFmtId="165" formatCode="&quot;Rs.&quot;#,##0.00"/>
    <numFmt numFmtId="166" formatCode="d-MMM-yyyy"/>
    <numFmt numFmtId="167" formatCode="&quot;$ &quot;#,##0.00"/>
    <numFmt numFmtId="168" formatCode="d&quot;-&quot;mmm&quot;-&quot;yyyy"/>
    <numFmt numFmtId="169" formatCode="&quot;$&quot;#,##0.00"/>
    <numFmt numFmtId="170" formatCode="&quot;CA$ &quot;#,##0.00"/>
    <numFmt numFmtId="171" formatCode="&quot;$&quot;#,##0"/>
    <numFmt numFmtId="172" formatCode="[$€]#,##0.00"/>
  </numFmts>
  <fonts count="28">
    <font>
      <sz val="10.0"/>
      <color rgb="FF000000"/>
      <name val="Arial"/>
    </font>
    <font>
      <sz val="12.0"/>
      <color rgb="FFEAD1DC"/>
      <name val="Georgia"/>
    </font>
    <font/>
    <font>
      <i/>
    </font>
    <font>
      <u/>
      <color rgb="FF0000FF"/>
    </font>
    <font>
      <u/>
      <color rgb="FF0000FF"/>
    </font>
    <font>
      <u/>
      <color rgb="FF0000FF"/>
    </font>
    <font>
      <u/>
      <color rgb="FF0000FF"/>
    </font>
    <font>
      <u/>
      <color rgb="FF0000FF"/>
    </font>
    <font>
      <u/>
      <color rgb="FF0000FF"/>
    </font>
    <font>
      <u/>
      <color rgb="FF0000FF"/>
    </font>
    <font>
      <u/>
      <sz val="10.0"/>
      <color rgb="FF0000FF"/>
    </font>
    <font>
      <sz val="8.0"/>
      <color rgb="FF5B0F00"/>
    </font>
    <font>
      <u/>
      <color rgb="FF0000FF"/>
    </font>
    <font>
      <sz val="10.0"/>
    </font>
    <font>
      <sz val="11.0"/>
      <color rgb="FF006100"/>
    </font>
    <font>
      <u/>
      <sz val="10.0"/>
      <color rgb="FF0000FF"/>
    </font>
    <font>
      <u/>
      <color rgb="FF0000FF"/>
    </font>
    <font>
      <u/>
      <color rgb="FF0000FF"/>
    </font>
    <font>
      <u/>
      <color rgb="FF0000FF"/>
    </font>
    <font>
      <sz val="9.0"/>
      <color rgb="FF615042"/>
    </font>
    <font>
      <u/>
      <color rgb="FF0000FF"/>
    </font>
    <font>
      <sz val="10.0"/>
      <color rgb="FF333333"/>
    </font>
    <font>
      <u/>
      <color rgb="FF0000FF"/>
    </font>
    <font>
      <u/>
      <color rgb="FF0000FF"/>
    </font>
    <font>
      <sz val="11.0"/>
    </font>
    <font>
      <color rgb="FF660000"/>
    </font>
    <font>
      <b/>
    </font>
  </fonts>
  <fills count="7">
    <fill>
      <patternFill patternType="none"/>
    </fill>
    <fill>
      <patternFill patternType="lightGray"/>
    </fill>
    <fill>
      <patternFill patternType="solid">
        <fgColor rgb="FF4C1130"/>
        <bgColor rgb="FF4C1130"/>
      </patternFill>
    </fill>
    <fill>
      <patternFill patternType="solid">
        <fgColor rgb="FFFCE5CD"/>
        <bgColor rgb="FFFCE5CD"/>
      </patternFill>
    </fill>
    <fill>
      <patternFill patternType="solid">
        <fgColor rgb="FFFFF2CC"/>
        <bgColor rgb="FFFFF2CC"/>
      </patternFill>
    </fill>
    <fill>
      <patternFill patternType="solid">
        <fgColor rgb="FFFFFFFF"/>
        <bgColor rgb="FFFFFFFF"/>
      </patternFill>
    </fill>
    <fill>
      <patternFill patternType="solid">
        <fgColor rgb="FFF4CCCC"/>
        <bgColor rgb="FFF4CCCC"/>
      </patternFill>
    </fill>
  </fills>
  <borders count="2">
    <border>
      <left/>
      <right/>
      <top/>
      <bottom/>
    </border>
    <border>
      <left/>
      <right/>
      <top style="thin">
        <color rgb="FF000000"/>
      </top>
      <bottom/>
    </border>
  </borders>
  <cellStyleXfs count="1">
    <xf borderId="0" fillId="0" fontId="0" numFmtId="0" applyAlignment="1" applyFont="1"/>
  </cellStyleXfs>
  <cellXfs count="94">
    <xf borderId="0" fillId="0" fontId="0" numFmtId="0" xfId="0" applyAlignment="1" applyFont="1">
      <alignment/>
    </xf>
    <xf borderId="0" fillId="2" fontId="1" numFmtId="0" xfId="0" applyAlignment="1" applyFill="1" applyFont="1">
      <alignment horizontal="center" wrapText="1"/>
    </xf>
    <xf borderId="0" fillId="2" fontId="1" numFmtId="3" xfId="0" applyAlignment="1" applyFont="1" applyNumberFormat="1">
      <alignment horizontal="center" wrapText="1"/>
    </xf>
    <xf borderId="0" fillId="2" fontId="1" numFmtId="0" xfId="0" applyAlignment="1" applyFont="1">
      <alignment horizontal="center"/>
    </xf>
    <xf borderId="0" fillId="2" fontId="1" numFmtId="0" xfId="0" applyAlignment="1" applyFont="1">
      <alignment horizontal="left" wrapText="1"/>
    </xf>
    <xf borderId="0" fillId="2" fontId="1" numFmtId="0" xfId="0" applyAlignment="1" applyFont="1">
      <alignment horizontal="center" wrapText="1"/>
    </xf>
    <xf borderId="0" fillId="2" fontId="1" numFmtId="164" xfId="0" applyAlignment="1" applyFont="1" applyNumberFormat="1">
      <alignment horizontal="center" wrapText="1"/>
    </xf>
    <xf borderId="0" fillId="2" fontId="1" numFmtId="165" xfId="0" applyAlignment="1" applyFont="1" applyNumberFormat="1">
      <alignment horizontal="center"/>
    </xf>
    <xf borderId="0" fillId="2" fontId="1" numFmtId="0" xfId="0" applyAlignment="1" applyFont="1">
      <alignment horizontal="left" wrapText="1"/>
    </xf>
    <xf borderId="0" fillId="0" fontId="2" numFmtId="0" xfId="0" applyAlignment="1" applyFont="1">
      <alignment wrapText="1"/>
    </xf>
    <xf borderId="0" fillId="0" fontId="3" numFmtId="3" xfId="0" applyAlignment="1" applyFont="1" applyNumberFormat="1">
      <alignment wrapText="1"/>
    </xf>
    <xf borderId="0" fillId="0" fontId="2" numFmtId="0" xfId="0" applyAlignment="1" applyFont="1">
      <alignment/>
    </xf>
    <xf borderId="0" fillId="0" fontId="2" numFmtId="0" xfId="0" applyAlignment="1" applyFont="1">
      <alignment horizontal="left" wrapText="1"/>
    </xf>
    <xf borderId="0" fillId="0" fontId="2" numFmtId="0" xfId="0" applyAlignment="1" applyFont="1">
      <alignment wrapText="1"/>
    </xf>
    <xf borderId="0" fillId="0" fontId="2" numFmtId="0" xfId="0" applyAlignment="1" applyFont="1">
      <alignment horizontal="left" wrapText="1"/>
    </xf>
    <xf borderId="0" fillId="0" fontId="3" numFmtId="14" xfId="0" applyAlignment="1" applyFont="1" applyNumberFormat="1">
      <alignment wrapText="1"/>
    </xf>
    <xf borderId="0" fillId="0" fontId="3" numFmtId="0" xfId="0" applyAlignment="1" applyFont="1">
      <alignment wrapText="1"/>
    </xf>
    <xf borderId="0" fillId="0" fontId="3" numFmtId="165" xfId="0" applyFont="1" applyNumberFormat="1"/>
    <xf borderId="0" fillId="0" fontId="2" numFmtId="0" xfId="0" applyAlignment="1" applyFont="1">
      <alignment wrapText="1"/>
    </xf>
    <xf borderId="0" fillId="0" fontId="2" numFmtId="0" xfId="0" applyAlignment="1" applyFont="1">
      <alignment horizontal="center" wrapText="1"/>
    </xf>
    <xf borderId="0" fillId="0" fontId="2" numFmtId="0" xfId="0" applyAlignment="1" applyFont="1">
      <alignment horizontal="center"/>
    </xf>
    <xf borderId="0" fillId="0" fontId="2" numFmtId="0" xfId="0" applyAlignment="1" applyFont="1">
      <alignment/>
    </xf>
    <xf borderId="0" fillId="0" fontId="4" numFmtId="0" xfId="0" applyAlignment="1" applyFont="1">
      <alignment horizontal="left" wrapText="1"/>
    </xf>
    <xf borderId="0" fillId="0" fontId="2" numFmtId="0" xfId="0" applyAlignment="1" applyFont="1">
      <alignment horizontal="left"/>
    </xf>
    <xf borderId="0" fillId="0" fontId="3" numFmtId="166" xfId="0" applyAlignment="1" applyFont="1" applyNumberFormat="1">
      <alignment wrapText="1"/>
    </xf>
    <xf borderId="0" fillId="3" fontId="3" numFmtId="167" xfId="0" applyAlignment="1" applyFill="1" applyFont="1" applyNumberFormat="1">
      <alignment wrapText="1"/>
    </xf>
    <xf borderId="0" fillId="0" fontId="5" numFmtId="0" xfId="0" applyAlignment="1" applyFont="1">
      <alignment wrapText="1"/>
    </xf>
    <xf borderId="0" fillId="0" fontId="2" numFmtId="0" xfId="0" applyAlignment="1" applyFont="1">
      <alignment horizontal="center" wrapText="1"/>
    </xf>
    <xf borderId="0" fillId="0" fontId="6" numFmtId="0" xfId="0" applyAlignment="1" applyFont="1">
      <alignment horizontal="center" wrapText="1"/>
    </xf>
    <xf borderId="0" fillId="0" fontId="2" numFmtId="0" xfId="0" applyAlignment="1" applyFont="1">
      <alignment horizontal="center"/>
    </xf>
    <xf borderId="0" fillId="0" fontId="7" numFmtId="0" xfId="0" applyAlignment="1" applyFont="1">
      <alignment horizontal="left" wrapText="1"/>
    </xf>
    <xf borderId="0" fillId="0" fontId="3" numFmtId="167" xfId="0" applyAlignment="1" applyFont="1" applyNumberFormat="1">
      <alignment wrapText="1"/>
    </xf>
    <xf borderId="0" fillId="0" fontId="8" numFmtId="0" xfId="0" applyAlignment="1" applyFont="1">
      <alignment wrapText="1"/>
    </xf>
    <xf borderId="0" fillId="0" fontId="2" numFmtId="0" xfId="0" applyAlignment="1" applyFont="1">
      <alignment horizontal="left" wrapText="1"/>
    </xf>
    <xf borderId="0" fillId="0" fontId="9" numFmtId="0" xfId="0" applyAlignment="1" applyFont="1">
      <alignment horizontal="center" wrapText="1"/>
    </xf>
    <xf borderId="0" fillId="0" fontId="10" numFmtId="0" xfId="0" applyAlignment="1" applyFont="1">
      <alignment horizontal="left" wrapText="1"/>
    </xf>
    <xf borderId="0" fillId="0" fontId="2" numFmtId="0" xfId="0" applyAlignment="1" applyFont="1">
      <alignment horizontal="left" wrapText="1"/>
    </xf>
    <xf borderId="0" fillId="0" fontId="11" numFmtId="0" xfId="0" applyAlignment="1" applyFont="1">
      <alignment horizontal="left" vertical="center" wrapText="1"/>
    </xf>
    <xf borderId="0" fillId="0" fontId="12" numFmtId="0" xfId="0" applyAlignment="1" applyFont="1">
      <alignment wrapText="1"/>
    </xf>
    <xf borderId="0" fillId="0" fontId="13" numFmtId="0" xfId="0" applyAlignment="1" applyFont="1">
      <alignment/>
    </xf>
    <xf borderId="0" fillId="0" fontId="14" numFmtId="0" xfId="0" applyAlignment="1" applyFont="1">
      <alignment vertical="center" wrapText="1"/>
    </xf>
    <xf borderId="0" fillId="0" fontId="15" numFmtId="0" xfId="0" applyAlignment="1" applyFont="1">
      <alignment horizontal="left" vertical="center" wrapText="1"/>
    </xf>
    <xf borderId="0" fillId="0" fontId="16" numFmtId="0" xfId="0" applyAlignment="1" applyFont="1">
      <alignment horizontal="center" vertical="center" wrapText="1"/>
    </xf>
    <xf borderId="0" fillId="0" fontId="17" numFmtId="0" xfId="0" applyAlignment="1" applyFont="1">
      <alignment horizontal="left" wrapText="1"/>
    </xf>
    <xf borderId="0" fillId="0" fontId="3" numFmtId="168" xfId="0" applyAlignment="1" applyFont="1" applyNumberFormat="1">
      <alignment/>
    </xf>
    <xf borderId="0" fillId="3" fontId="3" numFmtId="169" xfId="0" applyAlignment="1" applyFont="1" applyNumberFormat="1">
      <alignment wrapText="1"/>
    </xf>
    <xf borderId="0" fillId="0" fontId="18" numFmtId="0" xfId="0" applyAlignment="1" applyFont="1">
      <alignment horizontal="center" wrapText="1"/>
    </xf>
    <xf borderId="0" fillId="4" fontId="2" numFmtId="0" xfId="0" applyAlignment="1" applyFill="1" applyFont="1">
      <alignment/>
    </xf>
    <xf borderId="0" fillId="0" fontId="3" numFmtId="170" xfId="0" applyAlignment="1" applyFont="1" applyNumberFormat="1">
      <alignment wrapText="1"/>
    </xf>
    <xf borderId="0" fillId="0" fontId="2" numFmtId="0" xfId="0" applyAlignment="1" applyFont="1">
      <alignment horizontal="center" wrapText="1"/>
    </xf>
    <xf borderId="0" fillId="0" fontId="2" numFmtId="0" xfId="0" applyAlignment="1" applyFont="1">
      <alignment horizontal="center"/>
    </xf>
    <xf borderId="0" fillId="3" fontId="3" numFmtId="166" xfId="0" applyAlignment="1" applyFont="1" applyNumberFormat="1">
      <alignment wrapText="1"/>
    </xf>
    <xf borderId="0" fillId="0" fontId="3" numFmtId="171" xfId="0" applyAlignment="1" applyFont="1" applyNumberFormat="1">
      <alignment wrapText="1"/>
    </xf>
    <xf borderId="0" fillId="0" fontId="3" numFmtId="165" xfId="0" applyAlignment="1" applyFont="1" applyNumberFormat="1">
      <alignment/>
    </xf>
    <xf borderId="0" fillId="0" fontId="19" numFmtId="0" xfId="0" applyAlignment="1" applyFont="1">
      <alignment horizontal="center" wrapText="1"/>
    </xf>
    <xf borderId="0" fillId="0" fontId="20" numFmtId="0" xfId="0" applyAlignment="1" applyFont="1">
      <alignment/>
    </xf>
    <xf borderId="0" fillId="0" fontId="21" numFmtId="0" xfId="0" applyAlignment="1" applyFont="1">
      <alignment horizontal="left" wrapText="1"/>
    </xf>
    <xf borderId="0" fillId="0" fontId="2" numFmtId="0" xfId="0" applyAlignment="1" applyFont="1">
      <alignment horizontal="left" wrapText="1"/>
    </xf>
    <xf borderId="0" fillId="5" fontId="22" numFmtId="0" xfId="0" applyAlignment="1" applyFill="1" applyFont="1">
      <alignment/>
    </xf>
    <xf borderId="0" fillId="0" fontId="2" numFmtId="0" xfId="0" applyAlignment="1" applyFont="1">
      <alignment horizontal="left" wrapText="1"/>
    </xf>
    <xf borderId="0" fillId="0" fontId="23" numFmtId="0" xfId="0" applyAlignment="1" applyFont="1">
      <alignment wrapText="1"/>
    </xf>
    <xf borderId="0" fillId="0" fontId="24" numFmtId="0" xfId="0" applyAlignment="1" applyFont="1">
      <alignment horizontal="center"/>
    </xf>
    <xf borderId="0" fillId="0" fontId="3" numFmtId="169" xfId="0" applyAlignment="1" applyFont="1" applyNumberFormat="1">
      <alignment wrapText="1"/>
    </xf>
    <xf borderId="0" fillId="0" fontId="3" numFmtId="169" xfId="0" applyAlignment="1" applyFont="1" applyNumberFormat="1">
      <alignment wrapText="1"/>
    </xf>
    <xf borderId="0" fillId="5" fontId="14" numFmtId="0" xfId="0" applyAlignment="1" applyFont="1">
      <alignment/>
    </xf>
    <xf borderId="0" fillId="3" fontId="3" numFmtId="172" xfId="0" applyAlignment="1" applyFont="1" applyNumberFormat="1">
      <alignment wrapText="1"/>
    </xf>
    <xf borderId="0" fillId="3" fontId="3" numFmtId="168" xfId="0" applyAlignment="1" applyFont="1" applyNumberFormat="1">
      <alignment/>
    </xf>
    <xf borderId="0" fillId="3" fontId="3" numFmtId="172" xfId="0" applyAlignment="1" applyFont="1" applyNumberFormat="1">
      <alignment wrapText="1"/>
    </xf>
    <xf borderId="0" fillId="0" fontId="25" numFmtId="0" xfId="0" applyAlignment="1" applyFont="1">
      <alignment/>
    </xf>
    <xf borderId="0" fillId="6" fontId="26" numFmtId="0" xfId="0" applyAlignment="1" applyFill="1" applyFont="1">
      <alignment wrapText="1"/>
    </xf>
    <xf borderId="0" fillId="0" fontId="3" numFmtId="3" xfId="0" applyAlignment="1" applyFont="1" applyNumberFormat="1">
      <alignment wrapText="1"/>
    </xf>
    <xf borderId="0" fillId="3" fontId="3" numFmtId="0" xfId="0" applyAlignment="1" applyFont="1">
      <alignment horizontal="right" wrapText="1"/>
    </xf>
    <xf borderId="0" fillId="3" fontId="3" numFmtId="14" xfId="0" applyAlignment="1" applyFont="1" applyNumberFormat="1">
      <alignment wrapText="1"/>
    </xf>
    <xf borderId="0" fillId="0" fontId="27" numFmtId="0" xfId="0" applyAlignment="1" applyFont="1">
      <alignment/>
    </xf>
    <xf borderId="0" fillId="0" fontId="2" numFmtId="0" xfId="0" applyAlignment="1" applyFont="1">
      <alignment horizontal="center" wrapText="1"/>
    </xf>
    <xf borderId="1" fillId="0" fontId="2" numFmtId="0" xfId="0" applyAlignment="1" applyBorder="1" applyFont="1">
      <alignment wrapText="1"/>
    </xf>
    <xf borderId="1" fillId="0" fontId="2" numFmtId="3" xfId="0" applyAlignment="1" applyBorder="1" applyFont="1" applyNumberFormat="1">
      <alignment wrapText="1"/>
    </xf>
    <xf borderId="1" fillId="0" fontId="2" numFmtId="0" xfId="0" applyBorder="1" applyFont="1"/>
    <xf borderId="1" fillId="0" fontId="2" numFmtId="0" xfId="0" applyAlignment="1" applyBorder="1" applyFont="1">
      <alignment horizontal="left" wrapText="1"/>
    </xf>
    <xf borderId="1" fillId="0" fontId="2" numFmtId="164" xfId="0" applyAlignment="1" applyBorder="1" applyFont="1" applyNumberFormat="1">
      <alignment wrapText="1"/>
    </xf>
    <xf borderId="1" fillId="0" fontId="2" numFmtId="165" xfId="0" applyBorder="1" applyFont="1" applyNumberFormat="1"/>
    <xf borderId="1" fillId="0" fontId="2" numFmtId="0" xfId="0" applyAlignment="1" applyBorder="1" applyFont="1">
      <alignment horizontal="center" wrapText="1"/>
    </xf>
    <xf borderId="1" fillId="0" fontId="2" numFmtId="0" xfId="0" applyAlignment="1" applyBorder="1" applyFont="1">
      <alignment horizontal="center"/>
    </xf>
    <xf borderId="0" fillId="0" fontId="2" numFmtId="3" xfId="0" applyAlignment="1" applyFont="1" applyNumberFormat="1">
      <alignment wrapText="1"/>
    </xf>
    <xf borderId="0" fillId="0" fontId="2" numFmtId="164" xfId="0" applyAlignment="1" applyFont="1" applyNumberFormat="1">
      <alignment wrapText="1"/>
    </xf>
    <xf borderId="0" fillId="0" fontId="2" numFmtId="165" xfId="0" applyFont="1" applyNumberFormat="1"/>
    <xf borderId="0" fillId="0" fontId="1" numFmtId="3" xfId="0" applyAlignment="1" applyFont="1" applyNumberFormat="1">
      <alignment horizontal="center" wrapText="1"/>
    </xf>
    <xf borderId="0" fillId="0" fontId="1" numFmtId="0" xfId="0" applyAlignment="1" applyFont="1">
      <alignment horizontal="center"/>
    </xf>
    <xf borderId="0" fillId="0" fontId="1" numFmtId="0" xfId="0" applyAlignment="1" applyFont="1">
      <alignment horizontal="center" wrapText="1"/>
    </xf>
    <xf borderId="0" fillId="0" fontId="1" numFmtId="165" xfId="0" applyAlignment="1" applyFont="1" applyNumberFormat="1">
      <alignment horizontal="center"/>
    </xf>
    <xf borderId="0" fillId="0" fontId="1" numFmtId="0" xfId="0" applyAlignment="1" applyFont="1">
      <alignment horizontal="center" wrapText="1"/>
    </xf>
    <xf borderId="0" fillId="0" fontId="1" numFmtId="0" xfId="0" applyAlignment="1" applyFont="1">
      <alignment horizontal="left" wrapText="1"/>
    </xf>
    <xf borderId="0" fillId="0" fontId="1" numFmtId="0" xfId="0" applyAlignment="1" applyFont="1">
      <alignment horizontal="center"/>
    </xf>
    <xf borderId="0" fillId="2" fontId="1" numFmtId="0" xfId="0" applyAlignment="1" applyFont="1">
      <alignment horizontal="center"/>
    </xf>
  </cellXfs>
  <cellStyles count="1">
    <cellStyle xfId="0" name="Normal" builtinId="0"/>
  </cellStyles>
  <dxfs count="6">
    <dxf>
      <font>
        <color rgb="FF274E13"/>
      </font>
      <fill>
        <patternFill patternType="solid">
          <fgColor rgb="FFB6D7A8"/>
          <bgColor rgb="FFB6D7A8"/>
        </patternFill>
      </fill>
      <alignment/>
      <border>
        <left/>
        <right/>
        <top/>
        <bottom/>
      </border>
    </dxf>
    <dxf>
      <font>
        <color rgb="FF7F6000"/>
      </font>
      <fill>
        <patternFill patternType="solid">
          <fgColor rgb="FFFFF2CC"/>
          <bgColor rgb="FFFFF2CC"/>
        </patternFill>
      </fill>
      <alignment/>
      <border>
        <left/>
        <right/>
        <top/>
        <bottom/>
      </border>
    </dxf>
    <dxf>
      <font>
        <color rgb="FF1C4587"/>
      </font>
      <fill>
        <patternFill patternType="solid">
          <fgColor rgb="FFC9DAF8"/>
          <bgColor rgb="FFC9DAF8"/>
        </patternFill>
      </fill>
      <alignment/>
      <border>
        <left/>
        <right/>
        <top/>
        <bottom/>
      </border>
    </dxf>
    <dxf>
      <font>
        <color rgb="FF7F6000"/>
      </font>
      <fill>
        <patternFill patternType="solid">
          <fgColor rgb="FFFFD966"/>
          <bgColor rgb="FFFFD966"/>
        </patternFill>
      </fill>
      <alignment/>
      <border>
        <left/>
        <right/>
        <top/>
        <bottom/>
      </border>
    </dxf>
    <dxf>
      <font>
        <color rgb="FF4C1130"/>
      </font>
      <fill>
        <patternFill patternType="solid">
          <fgColor rgb="FFEAD1DC"/>
          <bgColor rgb="FFEAD1DC"/>
        </patternFill>
      </fill>
      <alignment/>
      <border>
        <left/>
        <right/>
        <top/>
        <bottom/>
      </border>
    </dxf>
    <dxf>
      <font>
        <color rgb="FF660000"/>
      </font>
      <fill>
        <patternFill patternType="solid">
          <fgColor rgb="FFEA9999"/>
          <bgColor rgb="FFEA9999"/>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www.si.umich.edu/research/faculty-research-groups" TargetMode="External"/><Relationship Id="rId84" Type="http://schemas.openxmlformats.org/officeDocument/2006/relationships/hyperlink" Target="http://cs.unc.edu/admissions/graduate/graduate-programs/" TargetMode="External"/><Relationship Id="rId83" Type="http://schemas.openxmlformats.org/officeDocument/2006/relationships/hyperlink" Target="https://www.applyweb.com/umbcg/" TargetMode="External"/><Relationship Id="rId42" Type="http://schemas.openxmlformats.org/officeDocument/2006/relationships/hyperlink" Target="https://www.si.umich.edu/programs/master-science-information/admissions/apply-umsi" TargetMode="External"/><Relationship Id="rId86" Type="http://schemas.openxmlformats.org/officeDocument/2006/relationships/hyperlink" Target="http://hcidegree.carleton.ca/current-projects.html" TargetMode="External"/><Relationship Id="rId41" Type="http://schemas.openxmlformats.org/officeDocument/2006/relationships/hyperlink" Target="https://www.si.umich.edu/directory?field_person_firstname_value=&amp;field_person_lastname_value=&amp;rid=4" TargetMode="External"/><Relationship Id="rId85" Type="http://schemas.openxmlformats.org/officeDocument/2006/relationships/hyperlink" Target="http://hcidegree.carleton.ca/the-program.html" TargetMode="External"/><Relationship Id="rId44" Type="http://schemas.openxmlformats.org/officeDocument/2006/relationships/hyperlink" Target="http://www.hci.iastate.edu/Academics/courses.php" TargetMode="External"/><Relationship Id="rId88" Type="http://schemas.openxmlformats.org/officeDocument/2006/relationships/hyperlink" Target="https://movein-uni-weimar.moveonnet.eu/movein/portal/studyportal.php?_language=en." TargetMode="External"/><Relationship Id="rId43" Type="http://schemas.openxmlformats.org/officeDocument/2006/relationships/hyperlink" Target="http://www.grad-college.iastate.edu/academics/programs/apresults.php?id=60" TargetMode="External"/><Relationship Id="rId87" Type="http://schemas.openxmlformats.org/officeDocument/2006/relationships/hyperlink" Target="http://www.uni-weimar.de/en/media/studies/computer-science-and-media-hci/curriculum-master-hci/" TargetMode="External"/><Relationship Id="rId46" Type="http://schemas.openxmlformats.org/officeDocument/2006/relationships/hyperlink" Target="http://www.hci.iastate.edu/People/faculty.php" TargetMode="External"/><Relationship Id="rId45" Type="http://schemas.openxmlformats.org/officeDocument/2006/relationships/hyperlink" Target="http://www.hci.iastate.edu/Research/publications.php" TargetMode="External"/><Relationship Id="rId89" Type="http://schemas.openxmlformats.org/officeDocument/2006/relationships/drawing" Target="../drawings/worksheetdrawing1.xml"/><Relationship Id="rId80" Type="http://schemas.openxmlformats.org/officeDocument/2006/relationships/hyperlink" Target="http://informationsystems.umbc.edu/home/research/areas-of-research/human-centered-computing/" TargetMode="External"/><Relationship Id="rId82" Type="http://schemas.openxmlformats.org/officeDocument/2006/relationships/hyperlink" Target="http://en.wikipedia.org/wiki/Baltimore" TargetMode="External"/><Relationship Id="rId81" Type="http://schemas.openxmlformats.org/officeDocument/2006/relationships/hyperlink" Target="http://informationsystems.umbc.edu/home/research/areas-of-research/human-centered-computing/" TargetMode="External"/><Relationship Id="rId1" Type="http://schemas.openxmlformats.org/officeDocument/2006/relationships/comments" Target="../comments1.xml"/><Relationship Id="rId2" Type="http://schemas.openxmlformats.org/officeDocument/2006/relationships/hyperlink" Target="http://www.colorado.edu/cs/" TargetMode="External"/><Relationship Id="rId3" Type="http://schemas.openxmlformats.org/officeDocument/2006/relationships/hyperlink" Target="mailto:rajshree.shrestha@colorado.edu" TargetMode="External"/><Relationship Id="rId4" Type="http://schemas.openxmlformats.org/officeDocument/2006/relationships/hyperlink" Target="http://www.colorado.edu/cs/computer-science-course-archive" TargetMode="External"/><Relationship Id="rId9" Type="http://schemas.openxmlformats.org/officeDocument/2006/relationships/hyperlink" Target="http://www.ics.uci.edu/grad/sao/index.php" TargetMode="External"/><Relationship Id="rId48" Type="http://schemas.openxmlformats.org/officeDocument/2006/relationships/hyperlink" Target="http://www.grad-college.iastate.edu/forms/forms.html" TargetMode="External"/><Relationship Id="rId47" Type="http://schemas.openxmlformats.org/officeDocument/2006/relationships/hyperlink" Target="http://en.wikipedia.org/wiki/Ames,_Iowa" TargetMode="External"/><Relationship Id="rId49" Type="http://schemas.openxmlformats.org/officeDocument/2006/relationships/hyperlink" Target="http://design.umn.edu/prospective_students/admissions/graduate/" TargetMode="External"/><Relationship Id="rId5" Type="http://schemas.openxmlformats.org/officeDocument/2006/relationships/hyperlink" Target="http://www.colorado.edu/cs/researchtopics/human-centered-computing" TargetMode="External"/><Relationship Id="rId6" Type="http://schemas.openxmlformats.org/officeDocument/2006/relationships/hyperlink" Target="http://www.colorado.edu/cs/our-people?field_person_type_tid=1" TargetMode="External"/><Relationship Id="rId7" Type="http://schemas.openxmlformats.org/officeDocument/2006/relationships/hyperlink" Target="https://soa.prod.cu.edu/degreeprog/applyDEGREEPROG_CUBLD/login.action" TargetMode="External"/><Relationship Id="rId8" Type="http://schemas.openxmlformats.org/officeDocument/2006/relationships/hyperlink" Target="http://www.ics.uci.edu/" TargetMode="External"/><Relationship Id="rId73" Type="http://schemas.openxmlformats.org/officeDocument/2006/relationships/hyperlink" Target="http://soic.iupui.edu/graduate/hci/masters/" TargetMode="External"/><Relationship Id="rId72" Type="http://schemas.openxmlformats.org/officeDocument/2006/relationships/hyperlink" Target="http://www.in.tum.de/en/for-prospective-students/apply-for-admission/masters-programs.html" TargetMode="External"/><Relationship Id="rId31" Type="http://schemas.openxmlformats.org/officeDocument/2006/relationships/hyperlink" Target="http://eecs.oregonstate.edu/node/268/" TargetMode="External"/><Relationship Id="rId75" Type="http://schemas.openxmlformats.org/officeDocument/2006/relationships/hyperlink" Target="http://soic.iupui.edu/graduate/hci/research/" TargetMode="External"/><Relationship Id="rId30" Type="http://schemas.openxmlformats.org/officeDocument/2006/relationships/hyperlink" Target="http://eecs.oregonstate.edu/node/268/" TargetMode="External"/><Relationship Id="rId74" Type="http://schemas.openxmlformats.org/officeDocument/2006/relationships/hyperlink" Target="http://soic.iupui.edu/graduate/hci/courses/" TargetMode="External"/><Relationship Id="rId33" Type="http://schemas.openxmlformats.org/officeDocument/2006/relationships/hyperlink" Target="http://oregonstate.edu/dept/grad_school/announcements/GraduateAdmissionsForum2012.pdf" TargetMode="External"/><Relationship Id="rId77" Type="http://schemas.openxmlformats.org/officeDocument/2006/relationships/hyperlink" Target="http://informationsystems.umbc.edu/home/graduate-programs/master-of-science-programs/master-of-science-in-human-centered-computing-hcc/" TargetMode="External"/><Relationship Id="rId32" Type="http://schemas.openxmlformats.org/officeDocument/2006/relationships/hyperlink" Target="http://eecs.oregonstate.edu/people/faculty-directory" TargetMode="External"/><Relationship Id="rId76" Type="http://schemas.openxmlformats.org/officeDocument/2006/relationships/hyperlink" Target="http://soic.iupui.edu/graduate/hci/masters/admissions/" TargetMode="External"/><Relationship Id="rId35" Type="http://schemas.openxmlformats.org/officeDocument/2006/relationships/hyperlink" Target="https://engineering.purdue.edu/IE/Academics/Masters" TargetMode="External"/><Relationship Id="rId79" Type="http://schemas.openxmlformats.org/officeDocument/2006/relationships/hyperlink" Target="http://informationsystems.umbc.edu/home/graduate-programs/master-of-science-programs/master-of-science-in-human-centered-computing-hcc/" TargetMode="External"/><Relationship Id="rId34" Type="http://schemas.openxmlformats.org/officeDocument/2006/relationships/hyperlink" Target="http://oregonstate.edu/admissions/main/apply-now-graduate-choose-application" TargetMode="External"/><Relationship Id="rId78" Type="http://schemas.openxmlformats.org/officeDocument/2006/relationships/hyperlink" Target="http://informationsystems.umbc.edu/home/graduate-programs/master-of-science-programs/master-of-science-in-human-centered-computing-hcc/" TargetMode="External"/><Relationship Id="rId71" Type="http://schemas.openxmlformats.org/officeDocument/2006/relationships/hyperlink" Target="http://www.rwth-aachen.de/go/id/dkqm/?lidx=1" TargetMode="External"/><Relationship Id="rId70" Type="http://schemas.openxmlformats.org/officeDocument/2006/relationships/hyperlink" Target="http://mi.b-it-center.de/" TargetMode="External"/><Relationship Id="rId37" Type="http://schemas.openxmlformats.org/officeDocument/2006/relationships/hyperlink" Target="https://www.si.umich.edu/" TargetMode="External"/><Relationship Id="rId36" Type="http://schemas.openxmlformats.org/officeDocument/2006/relationships/hyperlink" Target="https://app.applyyourself.com/AYApplicantLogin/fl_ApplicantConnectLogin.asp?id=purduegrad" TargetMode="External"/><Relationship Id="rId39" Type="http://schemas.openxmlformats.org/officeDocument/2006/relationships/hyperlink" Target="https://www.si.umich.edu/programs/termlisting" TargetMode="External"/><Relationship Id="rId38" Type="http://schemas.openxmlformats.org/officeDocument/2006/relationships/hyperlink" Target="https://www.si.umich.edu/academics/msi/human-computer-interaction-hci" TargetMode="External"/><Relationship Id="rId62" Type="http://schemas.openxmlformats.org/officeDocument/2006/relationships/hyperlink" Target="http://www.cs.umd.edu/hcil/academics/hci-masters-degree.shtml" TargetMode="External"/><Relationship Id="rId61" Type="http://schemas.openxmlformats.org/officeDocument/2006/relationships/hyperlink" Target="http://en.wikipedia.org/wiki/Charlottesville,_Virginia" TargetMode="External"/><Relationship Id="rId20" Type="http://schemas.openxmlformats.org/officeDocument/2006/relationships/hyperlink" Target="https://www.cs.ubc.ca/students/grad/courses" TargetMode="External"/><Relationship Id="rId64" Type="http://schemas.openxmlformats.org/officeDocument/2006/relationships/hyperlink" Target="http://www.gradschool.umd.edu/catalog/faculty/hcim.htm" TargetMode="External"/><Relationship Id="rId63" Type="http://schemas.openxmlformats.org/officeDocument/2006/relationships/hyperlink" Target="mailto:ischooladmission@umd.edu" TargetMode="External"/><Relationship Id="rId22" Type="http://schemas.openxmlformats.org/officeDocument/2006/relationships/hyperlink" Target="http://hci.ubc.ca/people/" TargetMode="External"/><Relationship Id="rId66" Type="http://schemas.openxmlformats.org/officeDocument/2006/relationships/hyperlink" Target="http://www.grad.gatech.edu/apply-now" TargetMode="External"/><Relationship Id="rId21" Type="http://schemas.openxmlformats.org/officeDocument/2006/relationships/hyperlink" Target="https://www.cs.ubc.ca/students/grad/prospective/research" TargetMode="External"/><Relationship Id="rId65" Type="http://schemas.openxmlformats.org/officeDocument/2006/relationships/hyperlink" Target="http://mshci.gatech.edu/program/courses" TargetMode="External"/><Relationship Id="rId24" Type="http://schemas.openxmlformats.org/officeDocument/2006/relationships/hyperlink" Target="http://soic.iupui.edu/departments/hcc/courses/research-course-registration/" TargetMode="External"/><Relationship Id="rId68" Type="http://schemas.openxmlformats.org/officeDocument/2006/relationships/hyperlink" Target="http://mi.b-it-center.de/" TargetMode="External"/><Relationship Id="rId23" Type="http://schemas.openxmlformats.org/officeDocument/2006/relationships/hyperlink" Target="http://www.soic.indiana.edu/index.html" TargetMode="External"/><Relationship Id="rId67" Type="http://schemas.openxmlformats.org/officeDocument/2006/relationships/hyperlink" Target="https://cas.ucalgary.ca/cas/login?service=https://iac01.ucalgary.ca/StudentAdmission/Login.aspx?AppType=A" TargetMode="External"/><Relationship Id="rId60" Type="http://schemas.openxmlformats.org/officeDocument/2006/relationships/hyperlink" Target="http://en.wikipedia.org/wiki/Charlottesville,_Virginia" TargetMode="External"/><Relationship Id="rId26" Type="http://schemas.openxmlformats.org/officeDocument/2006/relationships/hyperlink" Target="http://www.soic.indiana.edu/graduate/degrees/informatics/hcid/research.html" TargetMode="External"/><Relationship Id="rId25" Type="http://schemas.openxmlformats.org/officeDocument/2006/relationships/hyperlink" Target="http://www.soic.indiana.edu/graduate/courses/index.html" TargetMode="External"/><Relationship Id="rId69" Type="http://schemas.openxmlformats.org/officeDocument/2006/relationships/hyperlink" Target="http://mi.b-it-center.de/" TargetMode="External"/><Relationship Id="rId28" Type="http://schemas.openxmlformats.org/officeDocument/2006/relationships/hyperlink" Target="https://onestart.iu.edu/sisad-prd/p/Guest.do?methodToCall=start&amp;inst=IUBLA&amp;career=GRAD&amp;parm1=DEGR" TargetMode="External"/><Relationship Id="rId27" Type="http://schemas.openxmlformats.org/officeDocument/2006/relationships/hyperlink" Target="http://www.soic.indiana.edu/graduate/degrees/informatics/hcid/faculty.html" TargetMode="External"/><Relationship Id="rId29" Type="http://schemas.openxmlformats.org/officeDocument/2006/relationships/hyperlink" Target="http://oregonstate.edu/tools/mailform?to=eecs.gradinfo%40oregonstate.edu&amp;recipient=&amp;sub=Computer%20Science%20%28PhD%2C%20MEng%2C%20MS%2C%20minor%29" TargetMode="External"/><Relationship Id="rId51" Type="http://schemas.openxmlformats.org/officeDocument/2006/relationships/hyperlink" Target="http://humanfactors.design.umn.edu/faculty.html" TargetMode="External"/><Relationship Id="rId50" Type="http://schemas.openxmlformats.org/officeDocument/2006/relationships/hyperlink" Target="http://humanfactors.design.umn.edu/ms_plan_a.html" TargetMode="External"/><Relationship Id="rId53" Type="http://schemas.openxmlformats.org/officeDocument/2006/relationships/hyperlink" Target="https://apps.grad.uw.edu/applForAdmiss/login.aspx" TargetMode="External"/><Relationship Id="rId52" Type="http://schemas.openxmlformats.org/officeDocument/2006/relationships/hyperlink" Target="https://umngrad.askadmissions.net/emtinterestpage.aspx?ip=account" TargetMode="External"/><Relationship Id="rId11" Type="http://schemas.openxmlformats.org/officeDocument/2006/relationships/hyperlink" Target="http://www.ics.uci.edu/faculty/area/area_hci.php" TargetMode="External"/><Relationship Id="rId55" Type="http://schemas.openxmlformats.org/officeDocument/2006/relationships/hyperlink" Target="http://web.sys.virginia.edu/contact-us.html" TargetMode="External"/><Relationship Id="rId10" Type="http://schemas.openxmlformats.org/officeDocument/2006/relationships/hyperlink" Target="http://www.ics.uci.edu/grad/courses/listing.php?year=2013&amp;level=Graduate&amp;department=ALL&amp;program=1IN4MATX" TargetMode="External"/><Relationship Id="rId54" Type="http://schemas.openxmlformats.org/officeDocument/2006/relationships/hyperlink" Target="http://web.sys.virginia.edu/" TargetMode="External"/><Relationship Id="rId13" Type="http://schemas.openxmlformats.org/officeDocument/2006/relationships/hyperlink" Target="http://ist.psu.edu/graduate-students/current-graduates/phd/hci" TargetMode="External"/><Relationship Id="rId57" Type="http://schemas.openxmlformats.org/officeDocument/2006/relationships/hyperlink" Target="http://www.sys.virginia.edu/hci/research.asp" TargetMode="External"/><Relationship Id="rId12" Type="http://schemas.openxmlformats.org/officeDocument/2006/relationships/hyperlink" Target="https://apps.grad.uci.edu/ogsa//index.cfm?action=log_in&amp;CFID=13244617&amp;CFTOKEN=90684455" TargetMode="External"/><Relationship Id="rId56" Type="http://schemas.openxmlformats.org/officeDocument/2006/relationships/hyperlink" Target="https://sisuva.admin.virginia.edu/psp/epprd/EMPLOYEE/PSFT_HR_CSPRD/c/COMMUNITY_ACCESS.SSS_BROWSE_CATLG.GBL?TAB=TEST&amp;FolderPath=PORTAL_ROOT_OBJECT.UV_HC_SSS_BROWSE_CATLG_GBL3&amp;IsFolder=false&amp;IgnoreParamTempl=FolderPath%252cIsFolder" TargetMode="External"/><Relationship Id="rId90" Type="http://schemas.openxmlformats.org/officeDocument/2006/relationships/vmlDrawing" Target="../drawings/vmlDrawing1.vml"/><Relationship Id="rId15" Type="http://schemas.openxmlformats.org/officeDocument/2006/relationships/hyperlink" Target="http://ist.psu.edu/current-students/college-of-ist-at-other-campuses" TargetMode="External"/><Relationship Id="rId59" Type="http://schemas.openxmlformats.org/officeDocument/2006/relationships/hyperlink" Target="http://en.wikipedia.org/wiki/Virginia" TargetMode="External"/><Relationship Id="rId14" Type="http://schemas.openxmlformats.org/officeDocument/2006/relationships/hyperlink" Target="mailto:skelleher@ist.psu.edu" TargetMode="External"/><Relationship Id="rId58" Type="http://schemas.openxmlformats.org/officeDocument/2006/relationships/hyperlink" Target="http://web.sys.virginia.edu/graduate/concentrations/220-human-computer-interaction.html" TargetMode="External"/><Relationship Id="rId17" Type="http://schemas.openxmlformats.org/officeDocument/2006/relationships/hyperlink" Target="http://ist.psu.edu/research/faculty-research/human-computer-interaction" TargetMode="External"/><Relationship Id="rId16" Type="http://schemas.openxmlformats.org/officeDocument/2006/relationships/hyperlink" Target="http://ist.psu.edu/research" TargetMode="External"/><Relationship Id="rId19" Type="http://schemas.openxmlformats.org/officeDocument/2006/relationships/hyperlink" Target="https://www.grad.ubc.ca/prospective-students/graduate-degree-programs/master-of-science-computer-science" TargetMode="External"/><Relationship Id="rId18" Type="http://schemas.openxmlformats.org/officeDocument/2006/relationships/hyperlink" Target="https://webaccess.psu.edu/"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humanfactors.design.umn.edu/documents/CourseDescriptions_005.pdf:
1.HUman Factor fundamentals
2.Cognitive Human factors
3. Physical Human Factors, and
4. research methods courses in statistics &amp; Experimental Design" TargetMode="External"/><Relationship Id="rId3" Type="http://schemas.openxmlformats.org/officeDocument/2006/relationships/drawing" Target="../drawings/worksheetdrawing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2.29"/>
    <col customWidth="1" min="4" max="4" width="31.0"/>
    <col customWidth="1" min="5" max="5" width="17.71"/>
    <col customWidth="1" min="6" max="6" width="26.86"/>
    <col customWidth="1" min="7" max="7" width="18.29"/>
    <col customWidth="1" min="8" max="8" width="16.0"/>
    <col customWidth="1" min="9" max="11" width="15.71"/>
    <col customWidth="1" min="12" max="12" width="15.57"/>
    <col customWidth="1" min="13" max="13" width="18.29"/>
    <col customWidth="1" min="15" max="15" width="15.86"/>
    <col customWidth="1" min="16" max="16" width="20.14"/>
    <col customWidth="1" min="17" max="17" width="19.71"/>
    <col customWidth="1" min="18" max="18" width="16.43"/>
    <col customWidth="1" min="19" max="19" width="20.29"/>
    <col customWidth="1" min="20" max="21" width="37.71"/>
    <col customWidth="1" min="22" max="22" width="15.86"/>
    <col customWidth="1" min="25" max="27" width="35.43"/>
  </cols>
  <sheetData>
    <row r="1">
      <c r="A1" s="1" t="s">
        <v>0</v>
      </c>
      <c r="B1" s="2" t="s">
        <v>1</v>
      </c>
      <c r="C1" s="3" t="s">
        <v>2</v>
      </c>
      <c r="D1" s="4" t="s">
        <v>3</v>
      </c>
      <c r="E1" s="3" t="s">
        <v>4</v>
      </c>
      <c r="F1" s="5" t="s">
        <v>5</v>
      </c>
      <c r="G1" s="5" t="s">
        <v>6</v>
      </c>
      <c r="H1" s="5" t="s">
        <v>7</v>
      </c>
      <c r="I1" s="5" t="s">
        <v>8</v>
      </c>
      <c r="J1" s="5" t="s">
        <v>9</v>
      </c>
      <c r="K1" s="5" t="s">
        <v>10</v>
      </c>
      <c r="L1" s="1" t="s">
        <v>11</v>
      </c>
      <c r="M1" s="6" t="s">
        <v>12</v>
      </c>
      <c r="N1" s="1" t="s">
        <v>13</v>
      </c>
      <c r="O1" s="7" t="s">
        <v>14</v>
      </c>
      <c r="P1" s="1" t="s">
        <v>15</v>
      </c>
      <c r="Q1" s="5" t="s">
        <v>16</v>
      </c>
      <c r="R1" s="8" t="s">
        <v>17</v>
      </c>
      <c r="S1" s="5" t="s">
        <v>18</v>
      </c>
      <c r="T1" s="5" t="s">
        <v>19</v>
      </c>
      <c r="U1" s="5" t="s">
        <v>20</v>
      </c>
      <c r="V1" s="1" t="s">
        <v>21</v>
      </c>
      <c r="W1" s="3" t="s">
        <v>22</v>
      </c>
      <c r="X1" s="1" t="s">
        <v>23</v>
      </c>
      <c r="Y1" s="5" t="s">
        <v>24</v>
      </c>
      <c r="Z1" s="5" t="s">
        <v>25</v>
      </c>
      <c r="AA1" s="5" t="s">
        <v>26</v>
      </c>
    </row>
    <row r="2">
      <c r="A2" s="9" t="s">
        <v>27</v>
      </c>
      <c r="B2" s="10" t="str">
        <f t="shared" ref="B2:B32" si="1">DAYS360(TODAY(),M2,0)</f>
        <v>-444</v>
      </c>
      <c r="C2" s="11" t="s">
        <v>28</v>
      </c>
      <c r="D2" s="12"/>
      <c r="F2" s="13"/>
      <c r="G2" s="13"/>
      <c r="H2" s="13"/>
      <c r="I2" s="14" t="s">
        <v>29</v>
      </c>
      <c r="J2" s="14" t="s">
        <v>29</v>
      </c>
      <c r="K2" s="9" t="s">
        <v>29</v>
      </c>
      <c r="L2" s="9" t="s">
        <v>29</v>
      </c>
      <c r="M2" s="15">
        <v>42346.0</v>
      </c>
      <c r="N2" s="16"/>
      <c r="O2" s="17" t="str">
        <f t="shared" ref="O2:O8" si="2">if(C2="CAN",N2*55,if(C2="US",N2*60,N2*80))</f>
        <v>Rs.0.00</v>
      </c>
      <c r="P2" s="18"/>
      <c r="Q2" s="18"/>
      <c r="R2" s="12"/>
      <c r="S2" s="19"/>
      <c r="T2" s="19"/>
      <c r="U2" s="19"/>
      <c r="V2" s="19"/>
      <c r="W2" s="20"/>
      <c r="X2" s="19"/>
      <c r="Y2" s="12"/>
      <c r="Z2" s="12"/>
      <c r="AA2" s="12"/>
    </row>
    <row r="3">
      <c r="A3" s="13" t="s">
        <v>30</v>
      </c>
      <c r="B3" s="10" t="str">
        <f t="shared" si="1"/>
        <v>-437</v>
      </c>
      <c r="C3" s="21" t="s">
        <v>28</v>
      </c>
      <c r="D3" s="22" t="str">
        <f>HYPERLINK("http://www.colorado.edu/cs/","Department of computer science")</f>
        <v>Department of computer science</v>
      </c>
      <c r="E3" s="11" t="s">
        <v>31</v>
      </c>
      <c r="F3" s="9" t="s">
        <v>32</v>
      </c>
      <c r="G3" s="9" t="s">
        <v>33</v>
      </c>
      <c r="H3" s="13" t="s">
        <v>34</v>
      </c>
      <c r="I3" s="23">
        <v>318.0</v>
      </c>
      <c r="J3" s="14" t="s">
        <v>35</v>
      </c>
      <c r="K3" s="13" t="s">
        <v>33</v>
      </c>
      <c r="L3" s="13" t="s">
        <v>33</v>
      </c>
      <c r="M3" s="24">
        <v>42353.0</v>
      </c>
      <c r="N3" s="25">
        <v>42500.0</v>
      </c>
      <c r="O3" s="17" t="str">
        <f t="shared" si="2"/>
        <v>Rs.2,550,000.00</v>
      </c>
      <c r="P3" s="26" t="str">
        <f>HYPERLINK("mailto:rajshree.shrestha@colorado.edu","rajshree.shrestha@colorado.edu")</f>
        <v>rajshree.shrestha@colorado.edu</v>
      </c>
      <c r="Q3" s="9" t="s">
        <v>36</v>
      </c>
      <c r="R3" s="27" t="s">
        <v>37</v>
      </c>
      <c r="S3" s="28" t="str">
        <f>HYPERLINK("http://www.colorado.edu/cs/computer-science-course-archive","Boulder course pdfs")</f>
        <v>Boulder course pdfs</v>
      </c>
      <c r="T3" s="28" t="str">
        <f>HYPERLINK("http://www.colorado.edu/cs/researchtopics/human-centered-computing","Research group")</f>
        <v>Research group</v>
      </c>
      <c r="U3" s="28" t="str">
        <f>HYPERLINK("http://www.colorado.edu/cs/our-people?field_person_type_tid=1","list of prof in hci")</f>
        <v>list of prof in hci</v>
      </c>
      <c r="V3" s="27" t="s">
        <v>38</v>
      </c>
      <c r="W3" s="29" t="s">
        <v>39</v>
      </c>
      <c r="X3" s="27" t="s">
        <v>40</v>
      </c>
      <c r="Y3" s="14" t="s">
        <v>41</v>
      </c>
      <c r="Z3" s="30" t="str">
        <f>hyperlink("https://soa.prod.cu.edu/degreeprog/applyDEGREEPROG_CUBLD/login.action","link")</f>
        <v>link</v>
      </c>
      <c r="AA3" s="14" t="s">
        <v>42</v>
      </c>
    </row>
    <row r="4">
      <c r="A4" s="9" t="s">
        <v>43</v>
      </c>
      <c r="B4" s="10" t="str">
        <f t="shared" si="1"/>
        <v>-437</v>
      </c>
      <c r="C4" s="11" t="s">
        <v>28</v>
      </c>
      <c r="D4" s="30" t="str">
        <f>hyperlink("http://www.ics.uci.edu/","Informatics and computer Science")</f>
        <v>Informatics and computer Science</v>
      </c>
      <c r="E4" s="11" t="s">
        <v>44</v>
      </c>
      <c r="F4" s="9" t="s">
        <v>45</v>
      </c>
      <c r="G4" s="9" t="s">
        <v>33</v>
      </c>
      <c r="H4" s="9" t="s">
        <v>46</v>
      </c>
      <c r="I4" s="14" t="s">
        <v>29</v>
      </c>
      <c r="J4" s="14">
        <v>80.0</v>
      </c>
      <c r="K4" s="9" t="s">
        <v>33</v>
      </c>
      <c r="L4" s="9" t="s">
        <v>46</v>
      </c>
      <c r="M4" s="24">
        <v>42353.0</v>
      </c>
      <c r="N4" s="31">
        <v>64000.0</v>
      </c>
      <c r="O4" s="17" t="str">
        <f t="shared" si="2"/>
        <v>Rs.3,840,000.00</v>
      </c>
      <c r="P4" s="32" t="str">
        <f>hyperlink("http://www.ics.uci.edu/grad/sao/index.php", "gcounsel@ICS.UCI.edu")</f>
        <v>gcounsel@ICS.UCI.edu</v>
      </c>
      <c r="Q4" s="9" t="s">
        <v>36</v>
      </c>
      <c r="R4" s="33"/>
      <c r="S4" s="34" t="str">
        <f>HYPERLINK("http://www.ics.uci.edu/grad/courses/listing.php?year=2013&amp;level=Graduate&amp;department=ALL&amp;program=1IN4MATX","course listing")</f>
        <v>course listing</v>
      </c>
      <c r="T4" s="27" t="s">
        <v>47</v>
      </c>
      <c r="U4" s="34" t="str">
        <f>HYPERLINK("http://www.ics.uci.edu/faculty/area/area_hci.php","list of prof in hci")</f>
        <v>list of prof in hci</v>
      </c>
      <c r="V4" s="27" t="s">
        <v>48</v>
      </c>
      <c r="W4" s="29" t="s">
        <v>49</v>
      </c>
      <c r="X4" s="19"/>
      <c r="Y4" s="14" t="s">
        <v>50</v>
      </c>
      <c r="Z4" s="35" t="str">
        <f>HYPERLINK("https://apps.grad.uci.edu/ogsa//index.cfm?action=log_in&amp;CFID=13244617&amp;CFTOKEN=90684455","Link")</f>
        <v>Link</v>
      </c>
      <c r="AA4" s="36" t="s">
        <v>51</v>
      </c>
    </row>
    <row r="5">
      <c r="A5" s="13" t="s">
        <v>52</v>
      </c>
      <c r="B5" s="10" t="str">
        <f t="shared" si="1"/>
        <v>-437</v>
      </c>
      <c r="C5" s="21" t="s">
        <v>28</v>
      </c>
      <c r="D5" s="37" t="str">
        <f>HYPERLINK("http://ist.psu.edu/graduate-students/current-graduates/phd/hci","Information Sciences and Technology")</f>
        <v>Information Sciences and Technology</v>
      </c>
      <c r="E5" s="11" t="s">
        <v>53</v>
      </c>
      <c r="F5" s="9" t="s">
        <v>54</v>
      </c>
      <c r="G5" s="38" t="s">
        <v>33</v>
      </c>
      <c r="H5" s="13" t="s">
        <v>46</v>
      </c>
      <c r="I5" s="14" t="s">
        <v>55</v>
      </c>
      <c r="J5" s="14">
        <v>90.0</v>
      </c>
      <c r="K5" s="13" t="s">
        <v>33</v>
      </c>
      <c r="L5" s="9" t="s">
        <v>46</v>
      </c>
      <c r="M5" s="24">
        <v>42353.0</v>
      </c>
      <c r="N5" s="31">
        <v>680000.0</v>
      </c>
      <c r="O5" s="17" t="str">
        <f t="shared" si="2"/>
        <v>Rs.40,800,000.00</v>
      </c>
      <c r="P5" s="39" t="str">
        <f>HYPERLINK("mailto:skelleher@ist.psu.edu","skelleher@ist.psu.edu")</f>
        <v>skelleher@ist.psu.edu</v>
      </c>
      <c r="Q5" s="40" t="s">
        <v>36</v>
      </c>
      <c r="R5" s="41"/>
      <c r="S5" s="42" t="str">
        <f>HYPERLINK("http://ist.psu.edu/current-students/college-of-ist-at-other-campuses","Courses")</f>
        <v>Courses</v>
      </c>
      <c r="T5" s="42" t="str">
        <f>HYPERLINK("http://ist.psu.edu/research","Cooperative learning, Open source impacts, computational cognition, health informatics, collaborative systems")</f>
        <v>Cooperative learning, Open source impacts, computational cognition, health informatics, collaborative systems</v>
      </c>
      <c r="U5" s="42" t="str">
        <f>HYPERLINK("http://ist.psu.edu/research/faculty-research/human-computer-interaction","list of prof in hci")</f>
        <v>list of prof in hci</v>
      </c>
      <c r="V5" s="27" t="s">
        <v>56</v>
      </c>
      <c r="W5" s="29" t="s">
        <v>57</v>
      </c>
      <c r="X5" s="19"/>
      <c r="Y5" s="14" t="s">
        <v>58</v>
      </c>
      <c r="Z5" s="30" t="s">
        <v>59</v>
      </c>
      <c r="AA5" s="12"/>
    </row>
    <row r="6">
      <c r="A6" s="13" t="s">
        <v>60</v>
      </c>
      <c r="B6" s="10" t="str">
        <f t="shared" si="1"/>
        <v>-437</v>
      </c>
      <c r="C6" s="21" t="s">
        <v>61</v>
      </c>
      <c r="D6" s="43" t="str">
        <f>hyperlink("https://www.grad.ubc.ca/prospective-students/graduate-degree-programs/master-of-science-computer-science#group-prog-further-info","Computer science")</f>
        <v>Computer science</v>
      </c>
      <c r="E6" s="11" t="s">
        <v>44</v>
      </c>
      <c r="F6" s="9"/>
      <c r="G6" s="9"/>
      <c r="H6" s="9" t="s">
        <v>33</v>
      </c>
      <c r="I6" s="14" t="s">
        <v>29</v>
      </c>
      <c r="J6" s="14" t="s">
        <v>29</v>
      </c>
      <c r="K6" s="9" t="s">
        <v>33</v>
      </c>
      <c r="L6" s="9" t="s">
        <v>29</v>
      </c>
      <c r="M6" s="44">
        <v>42353.0</v>
      </c>
      <c r="N6" s="45">
        <v>20000.0</v>
      </c>
      <c r="O6" s="17" t="str">
        <f t="shared" si="2"/>
        <v>Rs.1,100,000.00</v>
      </c>
      <c r="P6" s="9" t="s">
        <v>62</v>
      </c>
      <c r="Q6" s="9" t="s">
        <v>54</v>
      </c>
      <c r="R6" s="12"/>
      <c r="S6" s="46" t="str">
        <f>hyperlink("https://www.cs.ubc.ca/students/grad/courses","Course details")</f>
        <v>Course details</v>
      </c>
      <c r="T6" s="28" t="str">
        <f>HYPERLINK("https://www.cs.ubc.ca/students/grad/prospective/research","Human Centered Computing")</f>
        <v>Human Centered Computing</v>
      </c>
      <c r="U6" s="46" t="str">
        <f>Hyperlink("http://hci.ubc.ca/people/","People link")</f>
        <v>People link</v>
      </c>
      <c r="V6" s="19"/>
      <c r="W6" s="20"/>
      <c r="X6" s="19"/>
      <c r="Y6" s="12"/>
      <c r="Z6" s="12"/>
      <c r="AA6" s="12"/>
    </row>
    <row r="7">
      <c r="A7" s="13" t="s">
        <v>63</v>
      </c>
      <c r="B7" s="10" t="str">
        <f t="shared" si="1"/>
        <v>-437</v>
      </c>
      <c r="C7" s="47" t="s">
        <v>61</v>
      </c>
      <c r="D7" s="33" t="s">
        <v>64</v>
      </c>
      <c r="E7" s="21" t="s">
        <v>65</v>
      </c>
      <c r="F7" s="9" t="s">
        <v>66</v>
      </c>
      <c r="G7" s="13"/>
      <c r="H7" s="13" t="s">
        <v>46</v>
      </c>
      <c r="I7" s="14" t="s">
        <v>29</v>
      </c>
      <c r="J7" s="14" t="s">
        <v>29</v>
      </c>
      <c r="K7" s="13" t="s">
        <v>33</v>
      </c>
      <c r="L7" s="13" t="s">
        <v>46</v>
      </c>
      <c r="M7" s="24">
        <v>42353.0</v>
      </c>
      <c r="N7" s="48"/>
      <c r="O7" s="17" t="str">
        <f t="shared" si="2"/>
        <v>Rs.0.00</v>
      </c>
      <c r="P7" s="18"/>
      <c r="Q7" s="13"/>
      <c r="R7" s="33"/>
      <c r="S7" s="49"/>
      <c r="T7" s="49"/>
      <c r="U7" s="49"/>
      <c r="V7" s="19"/>
      <c r="W7" s="20"/>
      <c r="X7" s="19"/>
      <c r="Y7" s="12"/>
      <c r="Z7" s="12"/>
      <c r="AA7" s="12"/>
    </row>
    <row r="8">
      <c r="A8" s="13" t="s">
        <v>67</v>
      </c>
      <c r="B8" s="10" t="str">
        <f t="shared" si="1"/>
        <v>-421</v>
      </c>
      <c r="C8" s="21" t="s">
        <v>28</v>
      </c>
      <c r="D8" s="22" t="str">
        <f>HYPERLINK("http://www.soic.indiana.edu/index.html","informatics and computer science")</f>
        <v>informatics and computer science</v>
      </c>
      <c r="E8" s="11" t="s">
        <v>31</v>
      </c>
      <c r="F8" s="9" t="s">
        <v>36</v>
      </c>
      <c r="G8" s="9" t="s">
        <v>33</v>
      </c>
      <c r="H8" s="13" t="s">
        <v>46</v>
      </c>
      <c r="I8" s="14">
        <v>314.0</v>
      </c>
      <c r="J8" s="14">
        <v>100.0</v>
      </c>
      <c r="K8" s="14" t="s">
        <v>46</v>
      </c>
      <c r="L8" s="13" t="s">
        <v>46</v>
      </c>
      <c r="M8" s="24">
        <v>42370.0</v>
      </c>
      <c r="N8" s="31">
        <v>31000.0</v>
      </c>
      <c r="O8" s="17" t="str">
        <f t="shared" si="2"/>
        <v>Rs.1,860,000.00</v>
      </c>
      <c r="P8" s="13" t="s">
        <v>68</v>
      </c>
      <c r="Q8" s="26" t="str">
        <f>HYPERLINK("http://soic.iupui.edu/departments/hcc/courses/research-course-registration/"," Yes | Yes")</f>
        <v> Yes | Yes</v>
      </c>
      <c r="R8" s="14" t="s">
        <v>69</v>
      </c>
      <c r="S8" s="28" t="str">
        <f>HYPERLINK("http://www.soic.indiana.edu/graduate/courses/index.html","Course details")</f>
        <v>Course details</v>
      </c>
      <c r="T8" s="28" t="str">
        <f>HYPERLINK("http://www.soic.indiana.edu/graduate/degrees/informatics/hcid/research.html","everyday design, design theory, design pedagogy, digital imagery, domestic interaction design, feminist HCI, interaction criticism, and sustainable interaction design")</f>
        <v>everyday design, design theory, design pedagogy, digital imagery, domestic interaction design, feminist HCI, interaction criticism, and sustainable interaction design</v>
      </c>
      <c r="U8" s="28" t="str">
        <f>HYPERLINK("http://www.soic.indiana.edu/graduate/degrees/informatics/hcid/faculty.html","List of professors in HCI")</f>
        <v>List of professors in HCI</v>
      </c>
      <c r="V8" s="49" t="s">
        <v>70</v>
      </c>
      <c r="W8" s="50" t="s">
        <v>71</v>
      </c>
      <c r="X8" s="27" t="s">
        <v>72</v>
      </c>
      <c r="Y8" s="14" t="s">
        <v>73</v>
      </c>
      <c r="Z8" s="30" t="str">
        <f>hyperlink("https://onestart.iu.edu/sisad-prd/p/Guest.do?methodToCall=start&amp;inst=IUBLA&amp;career=GRAD&amp;parm1=DEGR","Link")</f>
        <v>Link</v>
      </c>
      <c r="AA8" s="14" t="s">
        <v>74</v>
      </c>
    </row>
    <row r="9">
      <c r="A9" s="13" t="s">
        <v>75</v>
      </c>
      <c r="B9" s="10" t="str">
        <f t="shared" si="1"/>
        <v>-421</v>
      </c>
      <c r="C9" s="21" t="s">
        <v>28</v>
      </c>
      <c r="D9" s="14" t="s">
        <v>76</v>
      </c>
      <c r="E9" s="11" t="s">
        <v>44</v>
      </c>
      <c r="F9" s="9" t="s">
        <v>36</v>
      </c>
      <c r="G9" s="9"/>
      <c r="H9" s="9" t="s">
        <v>46</v>
      </c>
      <c r="I9" s="14" t="s">
        <v>29</v>
      </c>
      <c r="J9" s="14" t="s">
        <v>29</v>
      </c>
      <c r="K9" s="14" t="s">
        <v>29</v>
      </c>
      <c r="L9" s="14" t="s">
        <v>29</v>
      </c>
      <c r="M9" s="51">
        <v>42370.0</v>
      </c>
      <c r="N9" s="16"/>
      <c r="O9" s="17"/>
      <c r="P9" s="18"/>
      <c r="Q9" s="13"/>
      <c r="R9" s="33"/>
      <c r="S9" s="49"/>
      <c r="T9" s="49"/>
      <c r="U9" s="49"/>
      <c r="V9" s="19"/>
      <c r="W9" s="20"/>
      <c r="X9" s="19"/>
      <c r="Y9" s="12"/>
      <c r="Z9" s="12"/>
      <c r="AA9" s="12"/>
    </row>
    <row r="10">
      <c r="A10" s="9" t="s">
        <v>77</v>
      </c>
      <c r="B10" s="10" t="str">
        <f t="shared" si="1"/>
        <v>-421</v>
      </c>
      <c r="C10" s="11" t="s">
        <v>28</v>
      </c>
      <c r="D10" s="14" t="s">
        <v>64</v>
      </c>
      <c r="E10" s="11" t="s">
        <v>31</v>
      </c>
      <c r="F10" s="9" t="s">
        <v>32</v>
      </c>
      <c r="G10" s="14"/>
      <c r="H10" s="14" t="s">
        <v>46</v>
      </c>
      <c r="I10" s="14" t="s">
        <v>29</v>
      </c>
      <c r="J10" s="14">
        <v>80.0</v>
      </c>
      <c r="K10" s="14" t="s">
        <v>78</v>
      </c>
      <c r="L10" s="14" t="s">
        <v>29</v>
      </c>
      <c r="M10" s="51">
        <v>42370.0</v>
      </c>
      <c r="N10" s="52">
        <v>41766.0</v>
      </c>
      <c r="O10" s="53" t="s">
        <v>79</v>
      </c>
      <c r="P10" s="32" t="s">
        <v>80</v>
      </c>
      <c r="Q10" s="9" t="s">
        <v>33</v>
      </c>
      <c r="R10" s="14" t="s">
        <v>78</v>
      </c>
      <c r="S10" s="54" t="s">
        <v>81</v>
      </c>
      <c r="T10" s="54" t="s">
        <v>81</v>
      </c>
      <c r="U10" s="54" t="s">
        <v>82</v>
      </c>
      <c r="V10" s="27" t="s">
        <v>83</v>
      </c>
      <c r="W10" s="29" t="s">
        <v>84</v>
      </c>
      <c r="X10" s="19"/>
      <c r="Y10" s="30" t="s">
        <v>85</v>
      </c>
      <c r="Z10" s="30" t="s">
        <v>86</v>
      </c>
      <c r="AA10" s="55" t="s">
        <v>87</v>
      </c>
    </row>
    <row r="11">
      <c r="A11" s="13" t="s">
        <v>88</v>
      </c>
      <c r="B11" s="10" t="str">
        <f t="shared" si="1"/>
        <v>-417</v>
      </c>
      <c r="C11" s="21" t="s">
        <v>28</v>
      </c>
      <c r="D11" s="22" t="str">
        <f>HYPERLINK("https://engineering.purdue.edu/IE/Academics/Masters","Industrial engineering")</f>
        <v>Industrial engineering</v>
      </c>
      <c r="E11" s="21" t="s">
        <v>44</v>
      </c>
      <c r="F11" s="13"/>
      <c r="G11" s="13"/>
      <c r="H11" s="13" t="s">
        <v>46</v>
      </c>
      <c r="I11" s="14" t="s">
        <v>29</v>
      </c>
      <c r="J11" s="14" t="s">
        <v>29</v>
      </c>
      <c r="K11" s="13" t="s">
        <v>33</v>
      </c>
      <c r="L11" s="13" t="s">
        <v>46</v>
      </c>
      <c r="M11" s="51">
        <v>42374.0</v>
      </c>
      <c r="N11" s="31">
        <v>58000.0</v>
      </c>
      <c r="O11" s="17" t="str">
        <f t="shared" ref="O11:O17" si="3">if(C11="CAN",N11*55,if(C11="US",N11*60,N11*80))</f>
        <v>Rs.3,480,000.00</v>
      </c>
      <c r="P11" s="13" t="s">
        <v>89</v>
      </c>
      <c r="Q11" s="13"/>
      <c r="R11" s="33"/>
      <c r="S11" s="49"/>
      <c r="T11" s="49"/>
      <c r="U11" s="49"/>
      <c r="V11" s="49" t="s">
        <v>70</v>
      </c>
      <c r="W11" s="11" t="s">
        <v>90</v>
      </c>
      <c r="X11" s="27" t="s">
        <v>91</v>
      </c>
      <c r="Y11" s="12"/>
      <c r="Z11" s="30" t="s">
        <v>92</v>
      </c>
      <c r="AA11" s="14" t="s">
        <v>93</v>
      </c>
    </row>
    <row r="12">
      <c r="A12" s="13" t="s">
        <v>94</v>
      </c>
      <c r="B12" s="10" t="str">
        <f t="shared" si="1"/>
        <v>-407</v>
      </c>
      <c r="C12" s="21" t="s">
        <v>28</v>
      </c>
      <c r="D12" s="56" t="str">
        <f>hyperlink("https://www.si.umich.edu/","School of information")</f>
        <v>School of information</v>
      </c>
      <c r="E12" s="21" t="s">
        <v>95</v>
      </c>
      <c r="F12" s="9" t="s">
        <v>45</v>
      </c>
      <c r="G12" s="13"/>
      <c r="H12" s="13" t="s">
        <v>46</v>
      </c>
      <c r="I12" s="14">
        <v>315.0</v>
      </c>
      <c r="J12" s="14">
        <v>100.0</v>
      </c>
      <c r="K12" s="13" t="s">
        <v>33</v>
      </c>
      <c r="L12" s="13" t="s">
        <v>46</v>
      </c>
      <c r="M12" s="24">
        <v>42384.0</v>
      </c>
      <c r="N12" s="31">
        <v>85000.0</v>
      </c>
      <c r="O12" s="17" t="str">
        <f t="shared" si="3"/>
        <v>Rs.5,100,000.00</v>
      </c>
      <c r="P12" s="26" t="str">
        <f>HYPERLINK("https://www.si.umich.edu/academics/msi/human-computer-interaction-hci","umsi.admissions@umich.edu")</f>
        <v>umsi.admissions@umich.edu</v>
      </c>
      <c r="Q12" s="9" t="s">
        <v>96</v>
      </c>
      <c r="R12" s="33"/>
      <c r="S12" s="28" t="str">
        <f>HYPERLINK("https://www.si.umich.edu/programs/termlisting","Course Details")</f>
        <v>Course Details</v>
      </c>
      <c r="T12" s="28" t="str">
        <f>HYPERLINK("https://www.si.umich.edu/research/faculty-research-groups","Research groups,Research projects")
</f>
        <v>Research groups,Research projects</v>
      </c>
      <c r="U12" s="28" t="str">
        <f>HYPERLINK("https://www.si.umich.edu/directory?field_person_firstname_value=&amp;field_person_lastname_value=&amp;rid=4","list of professors")</f>
        <v>list of professors</v>
      </c>
      <c r="V12" s="27" t="s">
        <v>97</v>
      </c>
      <c r="W12" s="29" t="s">
        <v>98</v>
      </c>
      <c r="X12" s="27" t="s">
        <v>40</v>
      </c>
      <c r="Y12" s="14" t="s">
        <v>99</v>
      </c>
      <c r="Z12" s="39" t="str">
        <f>HYPERLINK("https://www.si.umich.edu/programs/master-science-information/admissions/apply-umsi","Link")</f>
        <v>Link</v>
      </c>
      <c r="AA12" s="23" t="s">
        <v>100</v>
      </c>
    </row>
    <row r="13" ht="14.25" customHeight="1">
      <c r="A13" s="13" t="s">
        <v>101</v>
      </c>
      <c r="B13" s="10" t="str">
        <f t="shared" si="1"/>
        <v>-407</v>
      </c>
      <c r="C13" s="21" t="s">
        <v>28</v>
      </c>
      <c r="D13" s="56" t="str">
        <f>hyperlink("http://www.grad-college.iastate.edu/academics/programs/apresults.php?id=60","Human Computer Interaction")</f>
        <v>Human Computer Interaction</v>
      </c>
      <c r="E13" s="11" t="s">
        <v>31</v>
      </c>
      <c r="F13" s="9" t="s">
        <v>45</v>
      </c>
      <c r="G13" s="13"/>
      <c r="H13" s="13" t="s">
        <v>46</v>
      </c>
      <c r="I13" s="14">
        <v>312.0</v>
      </c>
      <c r="J13" s="14">
        <v>95.0</v>
      </c>
      <c r="K13" s="57" t="s">
        <v>54</v>
      </c>
      <c r="L13" s="13" t="s">
        <v>46</v>
      </c>
      <c r="M13" s="24">
        <v>42384.0</v>
      </c>
      <c r="N13" s="31">
        <v>45076.0</v>
      </c>
      <c r="O13" s="17" t="str">
        <f t="shared" si="3"/>
        <v>Rs.2,704,560.00</v>
      </c>
      <c r="P13" s="9" t="s">
        <v>102</v>
      </c>
      <c r="Q13" s="9" t="s">
        <v>103</v>
      </c>
      <c r="R13" s="14" t="s">
        <v>104</v>
      </c>
      <c r="S13" s="34" t="str">
        <f>HYPERLINK("http://www.hci.iastate.edu/Academics/courses.php","Course Details")</f>
        <v>Course Details</v>
      </c>
      <c r="T13" s="28" t="str">
        <f>HYPERLINK("http://www.hci.iastate.edu/Research/publications.php","Research areas")</f>
        <v>Research areas</v>
      </c>
      <c r="U13" s="28" t="str">
        <f>HYPERLINK("http://www.hci.iastate.edu/People/faculty.php","list of prof in hci")</f>
        <v>list of prof in hci</v>
      </c>
      <c r="V13" s="27" t="s">
        <v>105</v>
      </c>
      <c r="W13" s="29" t="s">
        <v>106</v>
      </c>
      <c r="X13" s="54" t="str">
        <f>HYPERLINK("http://en.wikipedia.org/wiki/Ames,_Iowa#Climate","Harsh winters, Good summers")</f>
        <v>Harsh winters, Good summers</v>
      </c>
      <c r="Y13" s="14" t="s">
        <v>107</v>
      </c>
      <c r="Z13" s="30" t="s">
        <v>108</v>
      </c>
      <c r="AA13" s="58" t="s">
        <v>109</v>
      </c>
    </row>
    <row r="14" ht="15.75" customHeight="1">
      <c r="A14" s="13" t="s">
        <v>110</v>
      </c>
      <c r="B14" s="10" t="str">
        <f t="shared" si="1"/>
        <v>-407</v>
      </c>
      <c r="C14" s="21" t="s">
        <v>28</v>
      </c>
      <c r="D14" s="56" t="str">
        <f>hyperlink("http://design.umn.edu/prospective_students/admissions/graduate/","College for Design")</f>
        <v>College for Design</v>
      </c>
      <c r="E14" s="21" t="s">
        <v>44</v>
      </c>
      <c r="F14" s="9" t="s">
        <v>111</v>
      </c>
      <c r="G14" s="9" t="s">
        <v>33</v>
      </c>
      <c r="H14" s="13" t="s">
        <v>46</v>
      </c>
      <c r="I14" s="14">
        <v>317.0</v>
      </c>
      <c r="J14" s="14">
        <v>96.0</v>
      </c>
      <c r="K14" s="14" t="s">
        <v>29</v>
      </c>
      <c r="L14" s="14" t="s">
        <v>29</v>
      </c>
      <c r="M14" s="24">
        <v>42384.0</v>
      </c>
      <c r="N14" s="25">
        <v>30000.0</v>
      </c>
      <c r="O14" s="17" t="str">
        <f t="shared" si="3"/>
        <v>Rs.1,800,000.00</v>
      </c>
      <c r="P14" s="14" t="s">
        <v>112</v>
      </c>
      <c r="Q14" s="9" t="s">
        <v>36</v>
      </c>
      <c r="R14" s="14">
        <v>15.0</v>
      </c>
      <c r="S14" s="34" t="str">
        <f>hyperlink("http://humanfactors.design.umn.edu/ms_plan_a.html","Coure type A details")</f>
        <v>Coure type A details</v>
      </c>
      <c r="T14" s="49"/>
      <c r="U14" s="34" t="str">
        <f>hyperlink("http://humanfactors.design.umn.edu/faculty.html", "List of teachers")</f>
        <v>List of teachers</v>
      </c>
      <c r="V14" s="19"/>
      <c r="W14" s="20"/>
      <c r="X14" s="19"/>
      <c r="Y14" s="14" t="s">
        <v>113</v>
      </c>
      <c r="Z14" s="30" t="s">
        <v>114</v>
      </c>
      <c r="AA14" s="58"/>
    </row>
    <row r="15">
      <c r="A15" s="13" t="s">
        <v>115</v>
      </c>
      <c r="B15" s="10" t="str">
        <f t="shared" si="1"/>
        <v>-407</v>
      </c>
      <c r="C15" s="21" t="s">
        <v>28</v>
      </c>
      <c r="D15" s="33" t="s">
        <v>116</v>
      </c>
      <c r="E15" s="11" t="s">
        <v>117</v>
      </c>
      <c r="F15" s="9" t="s">
        <v>36</v>
      </c>
      <c r="G15" s="9" t="s">
        <v>33</v>
      </c>
      <c r="H15" s="13" t="s">
        <v>45</v>
      </c>
      <c r="I15" s="14" t="s">
        <v>29</v>
      </c>
      <c r="J15" s="14" t="s">
        <v>29</v>
      </c>
      <c r="K15" s="13" t="s">
        <v>54</v>
      </c>
      <c r="L15" s="13" t="s">
        <v>45</v>
      </c>
      <c r="M15" s="24">
        <v>42384.0</v>
      </c>
      <c r="N15" s="31">
        <v>47000.0</v>
      </c>
      <c r="O15" s="17" t="str">
        <f t="shared" si="3"/>
        <v>Rs.2,820,000.00</v>
      </c>
      <c r="P15" s="18"/>
      <c r="Q15" s="9" t="s">
        <v>45</v>
      </c>
      <c r="R15" s="33"/>
      <c r="S15" s="49"/>
      <c r="T15" s="49"/>
      <c r="U15" s="49"/>
      <c r="V15" s="27" t="s">
        <v>118</v>
      </c>
      <c r="W15" s="29" t="s">
        <v>119</v>
      </c>
      <c r="X15" s="27" t="s">
        <v>40</v>
      </c>
      <c r="Y15" s="14" t="s">
        <v>120</v>
      </c>
      <c r="Z15" s="30" t="s">
        <v>121</v>
      </c>
      <c r="AA15" s="58"/>
    </row>
    <row r="16">
      <c r="A16" s="9" t="s">
        <v>122</v>
      </c>
      <c r="B16" s="10" t="str">
        <f t="shared" si="1"/>
        <v>-407</v>
      </c>
      <c r="C16" s="11" t="s">
        <v>28</v>
      </c>
      <c r="D16" s="59" t="str">
        <f>hyperlink("http://cs.unc.edu/admissions/graduate/graduate-programs/", "Computer Science")</f>
        <v>Computer Science</v>
      </c>
      <c r="E16" s="21"/>
      <c r="F16" s="13"/>
      <c r="G16" s="13"/>
      <c r="H16" s="13"/>
      <c r="I16" s="14" t="s">
        <v>29</v>
      </c>
      <c r="J16" s="14" t="s">
        <v>29</v>
      </c>
      <c r="K16" s="14" t="s">
        <v>29</v>
      </c>
      <c r="L16" s="14" t="s">
        <v>29</v>
      </c>
      <c r="M16" s="51">
        <v>42384.0</v>
      </c>
      <c r="N16" s="31"/>
      <c r="O16" s="17" t="str">
        <f t="shared" si="3"/>
        <v>Rs.0.00</v>
      </c>
      <c r="P16" s="18"/>
      <c r="Q16" s="13"/>
      <c r="R16" s="33"/>
      <c r="S16" s="49"/>
      <c r="T16" s="49"/>
      <c r="U16" s="49"/>
      <c r="V16" s="19"/>
      <c r="W16" s="20"/>
      <c r="X16" s="19"/>
      <c r="Y16" s="33"/>
      <c r="Z16" s="33"/>
      <c r="AA16" s="58"/>
    </row>
    <row r="17">
      <c r="A17" s="9" t="s">
        <v>123</v>
      </c>
      <c r="B17" s="10" t="str">
        <f t="shared" si="1"/>
        <v>-407</v>
      </c>
      <c r="C17" s="11" t="s">
        <v>28</v>
      </c>
      <c r="D17" s="30" t="str">
        <f>hyperlink("http://web.sys.virginia.edu/","Systems and Information Engineering")</f>
        <v>Systems and Information Engineering</v>
      </c>
      <c r="E17" s="11" t="s">
        <v>124</v>
      </c>
      <c r="F17" s="9" t="s">
        <v>45</v>
      </c>
      <c r="G17" s="9"/>
      <c r="H17" s="9" t="s">
        <v>46</v>
      </c>
      <c r="I17" s="14">
        <v>316.0</v>
      </c>
      <c r="J17" s="14" t="s">
        <v>125</v>
      </c>
      <c r="K17" s="9" t="s">
        <v>33</v>
      </c>
      <c r="L17" s="14" t="s">
        <v>29</v>
      </c>
      <c r="M17" s="24">
        <v>42384.0</v>
      </c>
      <c r="N17" s="25">
        <v>48000.0</v>
      </c>
      <c r="O17" s="17" t="str">
        <f t="shared" si="3"/>
        <v>Rs.2,880,000.00</v>
      </c>
      <c r="P17" s="60" t="str">
        <f>HYPERLINK("http://web.sys.virginia.edu/contact-us.html","Contact form")</f>
        <v>Contact form</v>
      </c>
      <c r="Q17" s="9" t="s">
        <v>36</v>
      </c>
      <c r="R17" s="14">
        <v>30.0</v>
      </c>
      <c r="S17" s="46" t="str">
        <f>hyperlink("https://sisuva.admin.virginia.edu/psp/epprd/EMPLOYEE/PSFT_HR_CSPRD/c/COMMUNITY_ACCESS.SSS_BROWSE_CATLG.GBL?TAB=TEST&amp;FolderPath=PORTAL_ROOT_OBJECT.UV_HC_SSS_BROWSE_CATLG_GBL3&amp;IsFolder=false&amp;IgnoreParamTempl=FolderPath%252cIsFolder", "Course details")</f>
        <v>Course details</v>
      </c>
      <c r="T17" s="28" t="str">
        <f>HYPERLINK("http://www.sys.virginia.edu/hci/research.asp","Medical, Human Automation interaction, Military, Bioinformatics")</f>
        <v>Medical, Human Automation interaction, Military, Bioinformatics</v>
      </c>
      <c r="U17" s="26" t="str">
        <f>HYPERLINK("http://web.sys.virginia.edu/graduate/concentrations/220-human-computer-interaction.html","Stephanie Guerlain, Greg Gerling, and Ellen Bass")</f>
        <v>Stephanie Guerlain, Greg Gerling, and Ellen Bass</v>
      </c>
      <c r="V17" s="46" t="str">
        <f>hyperlink("http://en.wikipedia.org/wiki/Virginia", "Virginia")</f>
        <v>Virginia</v>
      </c>
      <c r="W17" s="61" t="str">
        <f>HYPERLINK("http://en.wikipedia.org/wiki/Charlottesville,_Virginia","Charlottesville")</f>
        <v>Charlottesville</v>
      </c>
      <c r="X17" s="28" t="str">
        <f>HYPERLINK("http://en.wikipedia.org/wiki/Charlottesville,_Virginia#Climate","-10C to 32C")</f>
        <v>-10C to 32C</v>
      </c>
      <c r="Y17" s="12"/>
      <c r="Z17" s="12"/>
      <c r="AA17" s="58"/>
    </row>
    <row r="18">
      <c r="A18" s="13" t="s">
        <v>126</v>
      </c>
      <c r="B18" s="10" t="str">
        <f t="shared" si="1"/>
        <v>-391</v>
      </c>
      <c r="C18" s="21" t="s">
        <v>28</v>
      </c>
      <c r="D18" s="30" t="str">
        <f>hyperlink("http://www.cs.umd.edu/hcil/academics/hci-masters-degree.shtml","School of Information Studies")</f>
        <v>School of Information Studies</v>
      </c>
      <c r="E18" s="11" t="s">
        <v>53</v>
      </c>
      <c r="F18" s="9" t="s">
        <v>127</v>
      </c>
      <c r="G18" s="9"/>
      <c r="H18" s="9" t="s">
        <v>46</v>
      </c>
      <c r="I18" s="14" t="s">
        <v>29</v>
      </c>
      <c r="J18" s="14" t="s">
        <v>29</v>
      </c>
      <c r="K18" s="9" t="s">
        <v>33</v>
      </c>
      <c r="L18" s="9" t="s">
        <v>46</v>
      </c>
      <c r="M18" s="24">
        <v>42401.0</v>
      </c>
      <c r="N18" s="62">
        <v>38950.0</v>
      </c>
      <c r="O18" s="53" t="s">
        <v>128</v>
      </c>
      <c r="P18" s="26" t="str">
        <f>HYPERLINK("mailto:ischooladmission@umd.edu","ischooladmission@umd.edu")</f>
        <v>ischooladmission@umd.edu</v>
      </c>
      <c r="Q18" s="9" t="s">
        <v>36</v>
      </c>
      <c r="R18" s="12"/>
      <c r="S18" s="19"/>
      <c r="T18" s="19"/>
      <c r="U18" s="28" t="str">
        <f>HYPERLINK("http://www.gradschool.umd.edu/catalog/faculty/hcim.htm","List of prof in hci")</f>
        <v>List of prof in hci</v>
      </c>
      <c r="V18" s="19"/>
      <c r="W18" s="20"/>
      <c r="X18" s="19"/>
      <c r="Y18" s="14" t="s">
        <v>129</v>
      </c>
      <c r="Z18" s="12"/>
      <c r="AA18" s="12"/>
    </row>
    <row r="19">
      <c r="A19" s="13" t="s">
        <v>130</v>
      </c>
      <c r="B19" s="10" t="str">
        <f t="shared" si="1"/>
        <v>-391</v>
      </c>
      <c r="C19" s="21" t="s">
        <v>28</v>
      </c>
      <c r="D19" s="14" t="s">
        <v>131</v>
      </c>
      <c r="E19" s="11" t="s">
        <v>31</v>
      </c>
      <c r="F19" s="9" t="s">
        <v>36</v>
      </c>
      <c r="G19" s="13"/>
      <c r="H19" s="13" t="s">
        <v>46</v>
      </c>
      <c r="I19" s="14"/>
      <c r="J19" s="14">
        <v>100.0</v>
      </c>
      <c r="K19" s="13" t="s">
        <v>33</v>
      </c>
      <c r="L19" s="9" t="s">
        <v>46</v>
      </c>
      <c r="M19" s="24">
        <v>42401.0</v>
      </c>
      <c r="N19" s="63">
        <v>55000.0</v>
      </c>
      <c r="O19" s="17" t="str">
        <f t="shared" ref="O19:O26" si="4">if(C19="CAN",N19*55,if(C19="US",N19*60,N19*80))</f>
        <v>Rs.3,300,000.00</v>
      </c>
      <c r="P19" s="18"/>
      <c r="Q19" s="9" t="s">
        <v>36</v>
      </c>
      <c r="R19" s="14" t="s">
        <v>132</v>
      </c>
      <c r="S19" s="28" t="str">
        <f>HYPERLINK("http://mshci.gatech.edu/program/courses","Core courses for MSCHCI")</f>
        <v>Core courses for MSCHCI</v>
      </c>
      <c r="T19" s="27" t="s">
        <v>133</v>
      </c>
      <c r="U19" s="27" t="s">
        <v>134</v>
      </c>
      <c r="V19" s="19"/>
      <c r="W19" s="20"/>
      <c r="X19" s="19"/>
      <c r="Z19" s="35" t="str">
        <f>HYPERLINK("http://www.grad.gatech.edu/apply-now","Link")</f>
        <v>Link</v>
      </c>
      <c r="AA19" s="64"/>
    </row>
    <row r="20">
      <c r="A20" s="9" t="s">
        <v>135</v>
      </c>
      <c r="B20" s="10" t="str">
        <f t="shared" si="1"/>
        <v>-391</v>
      </c>
      <c r="C20" s="21" t="s">
        <v>61</v>
      </c>
      <c r="D20" s="14"/>
      <c r="F20" s="18"/>
      <c r="G20" s="14"/>
      <c r="H20" s="14" t="s">
        <v>29</v>
      </c>
      <c r="I20" s="14" t="s">
        <v>29</v>
      </c>
      <c r="J20" s="14" t="s">
        <v>29</v>
      </c>
      <c r="K20" s="14" t="s">
        <v>29</v>
      </c>
      <c r="L20" s="14" t="s">
        <v>29</v>
      </c>
      <c r="M20" s="24">
        <v>42401.0</v>
      </c>
      <c r="N20" s="16"/>
      <c r="O20" s="17" t="str">
        <f t="shared" si="4"/>
        <v>Rs.0.00</v>
      </c>
      <c r="P20" s="18"/>
      <c r="Q20" s="18"/>
      <c r="R20" s="12"/>
      <c r="S20" s="19"/>
      <c r="T20" s="19"/>
      <c r="U20" s="19"/>
      <c r="V20" s="19"/>
      <c r="W20" s="20"/>
      <c r="X20" s="19"/>
      <c r="Y20" s="12"/>
      <c r="Z20" s="35" t="str">
        <f>HYPERLINK("https://cas.ucalgary.ca/cas/login?service=https://iac01.ucalgary.ca/StudentAdmission/Login.aspx?AppType=A","link")</f>
        <v>link</v>
      </c>
      <c r="AA20" s="12"/>
    </row>
    <row r="21">
      <c r="A21" s="13" t="s">
        <v>136</v>
      </c>
      <c r="B21" s="10" t="str">
        <f t="shared" si="1"/>
        <v>-361</v>
      </c>
      <c r="C21" s="21" t="s">
        <v>137</v>
      </c>
      <c r="D21" s="30" t="str">
        <f>hyperlink("http://mi.b-it-center.de/","Computer Science (Media Informatics")</f>
        <v>Computer Science (Media Informatics</v>
      </c>
      <c r="E21" s="11" t="s">
        <v>31</v>
      </c>
      <c r="F21" s="9" t="s">
        <v>138</v>
      </c>
      <c r="G21" s="9"/>
      <c r="H21" s="9" t="s">
        <v>34</v>
      </c>
      <c r="I21" s="14" t="s">
        <v>29</v>
      </c>
      <c r="J21" s="14">
        <v>80.0</v>
      </c>
      <c r="K21" s="9" t="s">
        <v>33</v>
      </c>
      <c r="L21" s="9" t="s">
        <v>46</v>
      </c>
      <c r="M21" s="24">
        <v>42430.0</v>
      </c>
      <c r="N21" s="65" t="str">
        <f>120*12</f>
        <v>€1,440.00</v>
      </c>
      <c r="O21" s="17" t="str">
        <f t="shared" si="4"/>
        <v>Rs.115,200.00</v>
      </c>
      <c r="P21" s="11" t="s">
        <v>139</v>
      </c>
      <c r="Q21" s="30" t="str">
        <f>hyperlink("http://mi.b-it-center.de/","Yes | Yes")</f>
        <v>Yes | Yes</v>
      </c>
      <c r="R21" s="33"/>
      <c r="S21" s="46" t="str">
        <f>HYPERLINK("http://mi.b-it-center.de/","Course details")</f>
        <v>Course details</v>
      </c>
      <c r="T21" s="34" t="str">
        <f>hyperlink("http://www.rwth-aachen.de/go/id/dkqm/?lidx=1","Human-Technology Interaction, Virtual and augmented realities")</f>
        <v>Human-Technology Interaction, Virtual and augmented realities</v>
      </c>
      <c r="U21" s="49"/>
      <c r="V21" s="9" t="s">
        <v>140</v>
      </c>
      <c r="W21" s="29" t="s">
        <v>141</v>
      </c>
      <c r="X21" s="27" t="s">
        <v>142</v>
      </c>
      <c r="Y21" s="14" t="s">
        <v>143</v>
      </c>
      <c r="Z21" s="14"/>
      <c r="AA21" s="14"/>
    </row>
    <row r="22">
      <c r="A22" s="13" t="s">
        <v>144</v>
      </c>
      <c r="B22" s="10" t="str">
        <f t="shared" si="1"/>
        <v>-359</v>
      </c>
      <c r="C22" s="21" t="s">
        <v>137</v>
      </c>
      <c r="D22" s="43" t="str">
        <f>HYPERLINK("http://www.in.tum.de/en/for-prospective-students/apply-for-admission/masters-programs.html","Informatics Dept")</f>
        <v>Informatics Dept</v>
      </c>
      <c r="E22" s="11" t="s">
        <v>44</v>
      </c>
      <c r="F22" s="9" t="s">
        <v>138</v>
      </c>
      <c r="G22" s="9"/>
      <c r="H22" s="9" t="s">
        <v>46</v>
      </c>
      <c r="I22" s="14">
        <v>308.0</v>
      </c>
      <c r="J22" s="14">
        <v>88.0</v>
      </c>
      <c r="K22" s="9" t="s">
        <v>33</v>
      </c>
      <c r="L22" s="9" t="s">
        <v>29</v>
      </c>
      <c r="M22" s="66">
        <v>42432.0</v>
      </c>
      <c r="N22" s="67">
        <v>2000.0</v>
      </c>
      <c r="O22" s="17" t="str">
        <f t="shared" si="4"/>
        <v>Rs.160,000.00</v>
      </c>
      <c r="P22" s="9" t="s">
        <v>145</v>
      </c>
      <c r="Q22" s="18"/>
      <c r="R22" s="12"/>
      <c r="S22" s="19"/>
      <c r="T22" s="19"/>
      <c r="U22" s="19"/>
      <c r="V22" s="19"/>
      <c r="W22" s="20"/>
      <c r="X22" s="19"/>
      <c r="Y22" s="12"/>
      <c r="Z22" s="12"/>
      <c r="AA22" s="14" t="s">
        <v>146</v>
      </c>
    </row>
    <row r="23">
      <c r="A23" s="9" t="s">
        <v>147</v>
      </c>
      <c r="B23" s="10" t="str">
        <f t="shared" si="1"/>
        <v>-347</v>
      </c>
      <c r="C23" s="11" t="s">
        <v>28</v>
      </c>
      <c r="D23" s="35" t="str">
        <f>HYPERLINK("http://soic.iupui.edu/graduate/hci/masters/","Informatics Dept")</f>
        <v>Informatics Dept</v>
      </c>
      <c r="E23" s="11" t="s">
        <v>44</v>
      </c>
      <c r="F23" s="9"/>
      <c r="G23" s="9"/>
      <c r="H23" s="9" t="s">
        <v>46</v>
      </c>
      <c r="I23" s="14" t="s">
        <v>148</v>
      </c>
      <c r="J23" s="14"/>
      <c r="K23" s="14" t="s">
        <v>33</v>
      </c>
      <c r="L23" s="14" t="s">
        <v>46</v>
      </c>
      <c r="M23" s="51">
        <v>42444.0</v>
      </c>
      <c r="N23" s="16"/>
      <c r="O23" s="17" t="str">
        <f t="shared" si="4"/>
        <v>Rs.0.00</v>
      </c>
      <c r="P23" s="68" t="s">
        <v>149</v>
      </c>
      <c r="Q23" s="18"/>
      <c r="R23" s="12"/>
      <c r="S23" s="28" t="str">
        <f>HYPERLINK("http://soic.iupui.edu/graduate/hci/courses/","Courses")</f>
        <v>Courses</v>
      </c>
      <c r="T23" s="28" t="str">
        <f>HYPERLINK("http://soic.iupui.edu/graduate/hci/research/","Research")</f>
        <v>Research</v>
      </c>
      <c r="U23" s="19"/>
      <c r="V23" s="27" t="s">
        <v>70</v>
      </c>
      <c r="W23" s="20"/>
      <c r="X23" s="19"/>
      <c r="Y23" s="14" t="s">
        <v>150</v>
      </c>
      <c r="Z23" s="35" t="str">
        <f>HYPERLINK("http://soic.iupui.edu/graduate/hci/masters/admissions/","appl")</f>
        <v>appl</v>
      </c>
      <c r="AA23" s="12"/>
    </row>
    <row r="24">
      <c r="A24" s="9" t="s">
        <v>151</v>
      </c>
      <c r="B24" s="10" t="str">
        <f t="shared" si="1"/>
        <v>-346</v>
      </c>
      <c r="C24" s="21" t="s">
        <v>28</v>
      </c>
      <c r="D24" s="12"/>
      <c r="F24" s="9"/>
      <c r="G24" s="9"/>
      <c r="H24" s="9" t="s">
        <v>46</v>
      </c>
      <c r="I24" s="14" t="s">
        <v>29</v>
      </c>
      <c r="J24" s="14" t="s">
        <v>29</v>
      </c>
      <c r="K24" s="18"/>
      <c r="L24" s="18"/>
      <c r="M24" s="51">
        <v>42445.0</v>
      </c>
      <c r="N24" s="16"/>
      <c r="O24" s="17" t="str">
        <f t="shared" si="4"/>
        <v>Rs.0.00</v>
      </c>
      <c r="P24" s="18"/>
      <c r="Q24" s="18"/>
      <c r="R24" s="12"/>
      <c r="S24" s="19"/>
      <c r="T24" s="19"/>
      <c r="U24" s="19"/>
      <c r="V24" s="19"/>
      <c r="W24" s="20"/>
      <c r="X24" s="19"/>
      <c r="Y24" s="12"/>
      <c r="Z24" s="12"/>
      <c r="AA24" s="12"/>
    </row>
    <row r="25">
      <c r="A25" s="9" t="s">
        <v>152</v>
      </c>
      <c r="B25" s="10" t="str">
        <f t="shared" si="1"/>
        <v>-345</v>
      </c>
      <c r="C25" s="21" t="s">
        <v>28</v>
      </c>
      <c r="D25" s="12"/>
      <c r="F25" s="13"/>
      <c r="G25" s="14"/>
      <c r="H25" s="14" t="s">
        <v>29</v>
      </c>
      <c r="I25" s="14" t="s">
        <v>29</v>
      </c>
      <c r="J25" s="14" t="s">
        <v>29</v>
      </c>
      <c r="K25" s="14" t="s">
        <v>29</v>
      </c>
      <c r="L25" s="14" t="s">
        <v>29</v>
      </c>
      <c r="M25" s="51">
        <v>42446.0</v>
      </c>
      <c r="N25" s="16"/>
      <c r="O25" s="17" t="str">
        <f t="shared" si="4"/>
        <v>Rs.0.00</v>
      </c>
      <c r="P25" s="18"/>
      <c r="Q25" s="18"/>
      <c r="R25" s="12"/>
      <c r="S25" s="19"/>
      <c r="T25" s="19"/>
      <c r="U25" s="19"/>
      <c r="V25" s="19"/>
      <c r="W25" s="20"/>
      <c r="X25" s="19"/>
      <c r="Y25" s="12"/>
      <c r="Z25" s="12"/>
      <c r="AA25" s="12"/>
    </row>
    <row r="26">
      <c r="A26" s="9" t="s">
        <v>153</v>
      </c>
      <c r="B26" s="10" t="str">
        <f t="shared" si="1"/>
        <v>-344</v>
      </c>
      <c r="C26" s="21" t="s">
        <v>28</v>
      </c>
      <c r="D26" s="12"/>
      <c r="F26" s="9"/>
      <c r="G26" s="9"/>
      <c r="H26" s="9" t="s">
        <v>46</v>
      </c>
      <c r="I26" s="14" t="s">
        <v>29</v>
      </c>
      <c r="J26" s="14" t="s">
        <v>29</v>
      </c>
      <c r="K26" s="14" t="s">
        <v>29</v>
      </c>
      <c r="L26" s="14" t="s">
        <v>29</v>
      </c>
      <c r="M26" s="24">
        <v>42447.0</v>
      </c>
      <c r="N26" s="16"/>
      <c r="O26" s="17" t="str">
        <f t="shared" si="4"/>
        <v>Rs.0.00</v>
      </c>
      <c r="P26" s="18"/>
      <c r="Q26" s="18"/>
      <c r="R26" s="12"/>
      <c r="S26" s="19"/>
      <c r="T26" s="19"/>
      <c r="U26" s="19"/>
      <c r="V26" s="19"/>
      <c r="W26" s="20"/>
      <c r="X26" s="19"/>
      <c r="Y26" s="12"/>
      <c r="Z26" s="12"/>
      <c r="AA26" s="12"/>
    </row>
    <row r="27" ht="16.5" customHeight="1">
      <c r="A27" s="13" t="s">
        <v>154</v>
      </c>
      <c r="B27" s="10" t="str">
        <f t="shared" si="1"/>
        <v>-341</v>
      </c>
      <c r="C27" s="21" t="s">
        <v>28</v>
      </c>
      <c r="D27" s="12"/>
      <c r="F27" s="9"/>
      <c r="G27" s="9"/>
      <c r="H27" s="9" t="s">
        <v>46</v>
      </c>
      <c r="I27" s="14" t="s">
        <v>29</v>
      </c>
      <c r="J27" s="14" t="s">
        <v>29</v>
      </c>
      <c r="K27" s="9" t="s">
        <v>29</v>
      </c>
      <c r="L27" s="9" t="s">
        <v>29</v>
      </c>
      <c r="M27" s="51">
        <v>42450.0</v>
      </c>
      <c r="N27" s="16"/>
      <c r="O27" s="17"/>
      <c r="P27" s="18"/>
      <c r="Q27" s="18"/>
      <c r="R27" s="12"/>
      <c r="S27" s="19"/>
      <c r="T27" s="19"/>
      <c r="U27" s="19"/>
      <c r="V27" s="19"/>
      <c r="W27" s="20"/>
      <c r="X27" s="19"/>
      <c r="Y27" s="12"/>
      <c r="Z27" s="12"/>
      <c r="AA27" s="12"/>
    </row>
    <row r="28" ht="16.5" customHeight="1">
      <c r="A28" s="13" t="s">
        <v>155</v>
      </c>
      <c r="B28" s="10" t="str">
        <f t="shared" si="1"/>
        <v>-301</v>
      </c>
      <c r="C28" s="21" t="s">
        <v>28</v>
      </c>
      <c r="D28" s="56" t="str">
        <f>hyperlink("http://informationsystems.umbc.edu/home/graduate-programs/master-of-science-programs/master-of-science-in-human-centered-computing-hcc/","Department of Information Systems")</f>
        <v>Department of Information Systems</v>
      </c>
      <c r="E28" s="11" t="s">
        <v>31</v>
      </c>
      <c r="F28" s="9" t="s">
        <v>156</v>
      </c>
      <c r="G28" s="69" t="s">
        <v>46</v>
      </c>
      <c r="H28" s="13" t="s">
        <v>33</v>
      </c>
      <c r="I28" s="14" t="s">
        <v>29</v>
      </c>
      <c r="J28" s="14">
        <v>80.0</v>
      </c>
      <c r="K28" s="13" t="s">
        <v>33</v>
      </c>
      <c r="L28" s="9" t="s">
        <v>46</v>
      </c>
      <c r="M28" s="24">
        <v>42491.0</v>
      </c>
      <c r="N28" s="31">
        <v>44000.0</v>
      </c>
      <c r="O28" s="17" t="str">
        <f t="shared" ref="O28:O33" si="5">if(C28="CAN",N28*55,if(C28="US",N28*60,N28*80))</f>
        <v>Rs.2,640,000.00</v>
      </c>
      <c r="P28" s="13" t="s">
        <v>157</v>
      </c>
      <c r="Q28" s="32" t="str">
        <f>hyperlink("http://informationsystems.umbc.edu/home/graduate-programs/master-of-science-programs/master-of-science-in-human-centered-computing-hcc/","Yes | Yes")</f>
        <v>Yes | Yes</v>
      </c>
      <c r="R28" s="33"/>
      <c r="S28" s="34" t="str">
        <f>HYPERLINK("http://informationsystems.umbc.edu/home/graduate-programs/master-of-science-programs/master-of-science-in-human-centered-computing-hcc/","Course details")</f>
        <v>Course details</v>
      </c>
      <c r="T28" s="34" t="str">
        <f>hyperlink("http://informationsystems.umbc.edu/home/research/areas-of-research/human-centered-computing/","Accessible Computing, Human Information-Interaction, Social Computing")</f>
        <v>Accessible Computing, Human Information-Interaction, Social Computing</v>
      </c>
      <c r="U28" s="34" t="str">
        <f>hyperlink("http://informationsystems.umbc.edu/home/research/areas-of-research/human-centered-computing/","List of professors in HCI")</f>
        <v>List of professors in HCI</v>
      </c>
      <c r="V28" s="27" t="s">
        <v>158</v>
      </c>
      <c r="W28" s="29" t="s">
        <v>159</v>
      </c>
      <c r="X28" s="54" t="str">
        <f>hyperlink("http://en.wikipedia.org/wiki/Baltimore#Climate","Harsh winters
Mild summer")
</f>
        <v>Harsh winters
Mild summer</v>
      </c>
      <c r="Y28" s="14" t="s">
        <v>160</v>
      </c>
      <c r="Z28" s="35" t="str">
        <f>HYPERLINK("https://www.applyweb.com/umbcg/","Link")</f>
        <v>Link</v>
      </c>
      <c r="AA28" s="9" t="s">
        <v>161</v>
      </c>
    </row>
    <row r="29">
      <c r="A29" s="13" t="s">
        <v>162</v>
      </c>
      <c r="B29" s="10" t="str">
        <f t="shared" si="1"/>
        <v>-421</v>
      </c>
      <c r="C29" s="21" t="s">
        <v>61</v>
      </c>
      <c r="D29" s="12"/>
      <c r="F29" s="9" t="s">
        <v>138</v>
      </c>
      <c r="G29" s="14"/>
      <c r="H29" s="14" t="s">
        <v>29</v>
      </c>
      <c r="I29" s="14" t="s">
        <v>29</v>
      </c>
      <c r="J29" s="14" t="s">
        <v>29</v>
      </c>
      <c r="K29" s="14" t="s">
        <v>29</v>
      </c>
      <c r="L29" s="14" t="s">
        <v>29</v>
      </c>
      <c r="M29" s="15">
        <v>42370.0</v>
      </c>
      <c r="N29" s="16"/>
      <c r="O29" s="17" t="str">
        <f t="shared" si="5"/>
        <v>Rs.0.00</v>
      </c>
      <c r="P29" s="18"/>
      <c r="Q29" s="18"/>
      <c r="R29" s="12"/>
      <c r="S29" s="19"/>
      <c r="T29" s="19"/>
      <c r="U29" s="19"/>
      <c r="V29" s="19"/>
      <c r="W29" s="20"/>
      <c r="X29" s="19"/>
      <c r="Y29" s="12"/>
      <c r="Z29" s="12"/>
      <c r="AA29" s="12"/>
    </row>
    <row r="30">
      <c r="A30" s="9" t="s">
        <v>163</v>
      </c>
      <c r="B30" s="10" t="str">
        <f t="shared" si="1"/>
        <v>-420</v>
      </c>
      <c r="C30" s="21" t="s">
        <v>28</v>
      </c>
      <c r="D30" s="12"/>
      <c r="F30" s="13"/>
      <c r="G30" s="14"/>
      <c r="H30" s="14" t="s">
        <v>29</v>
      </c>
      <c r="I30" s="14" t="s">
        <v>29</v>
      </c>
      <c r="J30" s="14" t="s">
        <v>29</v>
      </c>
      <c r="K30" s="14" t="s">
        <v>29</v>
      </c>
      <c r="L30" s="14" t="s">
        <v>29</v>
      </c>
      <c r="M30" s="15">
        <v>42371.0</v>
      </c>
      <c r="N30" s="16"/>
      <c r="O30" s="17" t="str">
        <f t="shared" si="5"/>
        <v>Rs.0.00</v>
      </c>
      <c r="P30" s="18"/>
      <c r="Q30" s="18"/>
      <c r="R30" s="12"/>
      <c r="S30" s="19"/>
      <c r="T30" s="19"/>
      <c r="U30" s="19"/>
      <c r="V30" s="19"/>
      <c r="W30" s="20"/>
      <c r="X30" s="19"/>
      <c r="Y30" s="12"/>
      <c r="Z30" s="12"/>
      <c r="AA30" s="12"/>
    </row>
    <row r="31">
      <c r="A31" s="13" t="s">
        <v>164</v>
      </c>
      <c r="B31" s="10" t="str">
        <f t="shared" si="1"/>
        <v>-419</v>
      </c>
      <c r="C31" s="21" t="s">
        <v>61</v>
      </c>
      <c r="D31" s="12"/>
      <c r="F31" s="13"/>
      <c r="G31" s="13"/>
      <c r="H31" s="13" t="s">
        <v>33</v>
      </c>
      <c r="I31" s="14" t="s">
        <v>29</v>
      </c>
      <c r="J31" s="14" t="s">
        <v>29</v>
      </c>
      <c r="K31" s="14" t="s">
        <v>29</v>
      </c>
      <c r="L31" s="14" t="s">
        <v>29</v>
      </c>
      <c r="M31" s="15">
        <v>42372.0</v>
      </c>
      <c r="N31" s="16"/>
      <c r="O31" s="17" t="str">
        <f t="shared" si="5"/>
        <v>Rs.0.00</v>
      </c>
      <c r="P31" s="18"/>
      <c r="Q31" s="18"/>
      <c r="R31" s="12"/>
      <c r="S31" s="19"/>
      <c r="T31" s="19"/>
      <c r="U31" s="19"/>
      <c r="V31" s="19"/>
      <c r="W31" s="20"/>
      <c r="X31" s="19"/>
      <c r="Y31" s="12"/>
      <c r="Z31" s="12"/>
      <c r="AA31" s="12"/>
    </row>
    <row r="32">
      <c r="A32" s="9" t="s">
        <v>165</v>
      </c>
      <c r="B32" s="10" t="str">
        <f t="shared" si="1"/>
        <v>-418</v>
      </c>
      <c r="C32" s="11" t="s">
        <v>28</v>
      </c>
      <c r="D32" s="30" t="str">
        <f>hyperlink("http://cs.unc.edu/admissions/graduate/graduate-programs/", "Computer Science")</f>
        <v>Computer Science</v>
      </c>
      <c r="E32" s="21"/>
      <c r="F32" s="9" t="s">
        <v>138</v>
      </c>
      <c r="G32" s="14"/>
      <c r="H32" s="14" t="s">
        <v>29</v>
      </c>
      <c r="I32" s="14" t="s">
        <v>29</v>
      </c>
      <c r="J32" s="14" t="s">
        <v>29</v>
      </c>
      <c r="K32" s="14" t="s">
        <v>29</v>
      </c>
      <c r="L32" s="14" t="s">
        <v>29</v>
      </c>
      <c r="M32" s="15">
        <v>42373.0</v>
      </c>
      <c r="N32" s="31"/>
      <c r="O32" s="17" t="str">
        <f t="shared" si="5"/>
        <v>Rs.0.00</v>
      </c>
      <c r="P32" s="18"/>
      <c r="Q32" s="13"/>
      <c r="R32" s="33"/>
      <c r="S32" s="49"/>
      <c r="T32" s="49"/>
      <c r="U32" s="49"/>
      <c r="V32" s="19"/>
      <c r="W32" s="29" t="s">
        <v>166</v>
      </c>
      <c r="X32" s="19"/>
      <c r="Y32" s="33"/>
      <c r="Z32" s="33"/>
      <c r="AA32" s="33"/>
    </row>
    <row r="33">
      <c r="A33" s="9" t="s">
        <v>167</v>
      </c>
      <c r="B33" s="70" t="s">
        <v>168</v>
      </c>
      <c r="C33" s="11" t="s">
        <v>28</v>
      </c>
      <c r="D33" s="12"/>
      <c r="E33" s="11" t="s">
        <v>44</v>
      </c>
      <c r="F33" s="9"/>
      <c r="G33" s="9"/>
      <c r="H33" s="9" t="s">
        <v>46</v>
      </c>
      <c r="I33" s="14">
        <v>305.0</v>
      </c>
      <c r="J33" s="14" t="s">
        <v>29</v>
      </c>
      <c r="K33" s="9" t="s">
        <v>29</v>
      </c>
      <c r="L33" s="9" t="s">
        <v>29</v>
      </c>
      <c r="M33" s="71" t="s">
        <v>168</v>
      </c>
      <c r="N33" s="25">
        <v>50000.0</v>
      </c>
      <c r="O33" s="17" t="str">
        <f t="shared" si="5"/>
        <v>Rs.3,000,000.00</v>
      </c>
      <c r="P33" s="18"/>
      <c r="Q33" s="18"/>
      <c r="R33" s="12"/>
      <c r="T33" s="19"/>
      <c r="U33" s="19"/>
      <c r="V33" s="19"/>
      <c r="W33" s="20"/>
      <c r="X33" s="19"/>
      <c r="Y33" s="12"/>
      <c r="Z33" s="12"/>
      <c r="AA33" s="12"/>
    </row>
    <row r="34" ht="63.75" customHeight="1">
      <c r="A34" s="9" t="s">
        <v>169</v>
      </c>
      <c r="B34" s="10"/>
      <c r="C34" s="11" t="s">
        <v>170</v>
      </c>
      <c r="D34" s="14" t="s">
        <v>171</v>
      </c>
      <c r="F34" s="9"/>
      <c r="G34" s="14"/>
      <c r="H34" s="14" t="s">
        <v>29</v>
      </c>
      <c r="I34" s="14" t="s">
        <v>29</v>
      </c>
      <c r="J34" s="14" t="s">
        <v>29</v>
      </c>
      <c r="K34" s="14" t="s">
        <v>29</v>
      </c>
      <c r="L34" s="14" t="s">
        <v>29</v>
      </c>
      <c r="M34" s="51">
        <v>42449.0</v>
      </c>
      <c r="N34" s="16"/>
      <c r="O34" s="17"/>
      <c r="P34" s="18"/>
      <c r="Q34" s="18"/>
      <c r="R34" s="12"/>
      <c r="S34" s="19"/>
      <c r="T34" s="19"/>
      <c r="V34" s="19"/>
      <c r="W34" s="20"/>
      <c r="X34" s="19"/>
      <c r="Y34" s="12"/>
      <c r="Z34" s="12"/>
      <c r="AA34" s="12"/>
    </row>
    <row r="35" ht="63.75" customHeight="1">
      <c r="A35" s="9" t="s">
        <v>172</v>
      </c>
      <c r="B35" s="10"/>
      <c r="C35" s="11" t="s">
        <v>173</v>
      </c>
      <c r="D35" s="14" t="s">
        <v>174</v>
      </c>
      <c r="F35" s="9"/>
      <c r="G35" s="14"/>
      <c r="H35" s="14"/>
      <c r="I35" s="14"/>
      <c r="J35" s="14"/>
      <c r="K35" s="14"/>
      <c r="L35" s="14"/>
      <c r="M35" s="51"/>
      <c r="N35" s="16"/>
      <c r="O35" s="17"/>
      <c r="P35" s="18"/>
      <c r="Q35" s="18"/>
      <c r="R35" s="12"/>
      <c r="S35" s="19"/>
      <c r="T35" s="19"/>
      <c r="V35" s="19"/>
      <c r="W35" s="20"/>
      <c r="X35" s="19"/>
      <c r="Y35" s="12"/>
      <c r="Z35" s="12"/>
      <c r="AA35" s="12"/>
    </row>
    <row r="36" ht="63.75" customHeight="1">
      <c r="A36" s="9" t="s">
        <v>175</v>
      </c>
      <c r="B36" s="10"/>
      <c r="C36" s="11" t="s">
        <v>176</v>
      </c>
      <c r="D36" s="14" t="s">
        <v>177</v>
      </c>
      <c r="E36" s="11" t="s">
        <v>178</v>
      </c>
      <c r="F36" s="9" t="s">
        <v>103</v>
      </c>
      <c r="G36" s="14" t="s">
        <v>29</v>
      </c>
      <c r="H36" s="14" t="s">
        <v>33</v>
      </c>
      <c r="I36" s="14" t="s">
        <v>29</v>
      </c>
      <c r="J36" s="14">
        <v>90.0</v>
      </c>
      <c r="K36" s="14" t="s">
        <v>29</v>
      </c>
      <c r="L36" s="14" t="s">
        <v>29</v>
      </c>
      <c r="M36" s="72">
        <v>42430.0</v>
      </c>
      <c r="N36" s="25">
        <v>36000.0</v>
      </c>
      <c r="O36" s="17" t="str">
        <f>if(C36="CAN",N36*55,if(C36="US",N36*60,N36*80))</f>
        <v>Rs.1,980,000.00</v>
      </c>
      <c r="P36" s="73"/>
      <c r="Q36" s="9" t="s">
        <v>36</v>
      </c>
      <c r="R36" s="14" t="s">
        <v>29</v>
      </c>
      <c r="S36" s="28" t="str">
        <f>HYPERLINK("http://hcidegree.carleton.ca/the-program.html","Course details")</f>
        <v>Course details</v>
      </c>
      <c r="T36" s="28" t="str">
        <f>HYPERLINK("http://hcidegree.carleton.ca/current-projects.html","Projects")</f>
        <v>Projects</v>
      </c>
      <c r="U36" s="11" t="s">
        <v>29</v>
      </c>
      <c r="V36" s="27" t="s">
        <v>29</v>
      </c>
      <c r="W36" s="29" t="s">
        <v>179</v>
      </c>
      <c r="X36" s="27" t="s">
        <v>29</v>
      </c>
      <c r="Y36" s="14" t="s">
        <v>180</v>
      </c>
      <c r="Z36" s="74"/>
      <c r="AA36" s="12"/>
    </row>
    <row r="37" ht="63.75" customHeight="1">
      <c r="A37" s="9" t="s">
        <v>181</v>
      </c>
      <c r="B37" s="10"/>
      <c r="C37" s="11" t="s">
        <v>173</v>
      </c>
      <c r="D37" s="14" t="s">
        <v>182</v>
      </c>
      <c r="E37" s="11" t="s">
        <v>183</v>
      </c>
      <c r="F37" s="9" t="s">
        <v>45</v>
      </c>
      <c r="G37" s="14" t="s">
        <v>184</v>
      </c>
      <c r="H37" s="14" t="s">
        <v>29</v>
      </c>
      <c r="I37" s="14" t="s">
        <v>29</v>
      </c>
      <c r="J37" s="14">
        <v>80.0</v>
      </c>
      <c r="K37" s="14" t="s">
        <v>185</v>
      </c>
      <c r="L37" s="14" t="s">
        <v>185</v>
      </c>
      <c r="M37" s="51"/>
      <c r="N37" s="16"/>
      <c r="O37" s="17"/>
      <c r="P37" s="73" t="s">
        <v>186</v>
      </c>
      <c r="Q37" s="9" t="s">
        <v>36</v>
      </c>
      <c r="R37" s="14" t="s">
        <v>29</v>
      </c>
      <c r="S37" s="28" t="str">
        <f>HYPERLINK("http://www.uni-weimar.de/en/media/studies/computer-science-and-media-hci/curriculum-master-hci/","Course details")</f>
        <v>Course details</v>
      </c>
      <c r="T37" s="19"/>
      <c r="V37" s="19"/>
      <c r="W37" s="20"/>
      <c r="X37" s="19"/>
      <c r="Y37" s="12"/>
      <c r="Z37" s="28" t="str">
        <f>HYPERLINK("https://movein-uni-weimar.moveonnet.eu/movein/portal/studyportal.php?_language=en.","Course details")</f>
        <v>Course details</v>
      </c>
      <c r="AA37" s="12"/>
    </row>
    <row r="38">
      <c r="A38" s="75"/>
      <c r="B38" s="76"/>
      <c r="C38" s="77"/>
      <c r="D38" s="78"/>
      <c r="E38" s="77"/>
      <c r="F38" s="75"/>
      <c r="G38" s="75"/>
      <c r="H38" s="75"/>
      <c r="I38" s="78"/>
      <c r="J38" s="78"/>
      <c r="K38" s="75"/>
      <c r="L38" s="75"/>
      <c r="M38" s="79"/>
      <c r="N38" s="75"/>
      <c r="O38" s="80"/>
      <c r="P38" s="75"/>
      <c r="Q38" s="75"/>
      <c r="R38" s="78"/>
      <c r="S38" s="81"/>
      <c r="T38" s="81"/>
      <c r="U38" s="81"/>
      <c r="V38" s="81"/>
      <c r="W38" s="82"/>
      <c r="X38" s="81"/>
      <c r="Y38" s="78"/>
      <c r="Z38" s="78"/>
      <c r="AA38" s="11"/>
    </row>
    <row r="39">
      <c r="A39" s="18"/>
      <c r="B39" s="83"/>
      <c r="D39" s="12"/>
      <c r="F39" s="18"/>
      <c r="G39" s="18"/>
      <c r="H39" s="18"/>
      <c r="I39" s="12"/>
      <c r="J39" s="12"/>
      <c r="K39" s="18"/>
      <c r="L39" s="18"/>
      <c r="M39" s="84"/>
      <c r="N39" s="18"/>
      <c r="O39" s="85"/>
      <c r="P39" s="18"/>
      <c r="Q39" s="18"/>
      <c r="R39" s="12"/>
      <c r="S39" s="19"/>
      <c r="T39" s="19"/>
      <c r="U39" s="19"/>
      <c r="V39" s="19"/>
      <c r="W39" s="20"/>
      <c r="X39" s="19"/>
      <c r="Y39" s="12"/>
      <c r="Z39" s="12"/>
      <c r="AA39" s="12"/>
    </row>
    <row r="40">
      <c r="A40" s="18"/>
      <c r="B40" s="83"/>
      <c r="D40" s="12"/>
      <c r="F40" s="18"/>
      <c r="G40" s="18"/>
      <c r="H40" s="18"/>
      <c r="I40" s="12"/>
      <c r="J40" s="12"/>
      <c r="K40" s="18"/>
      <c r="L40" s="18"/>
      <c r="M40" s="84"/>
      <c r="N40" s="18"/>
      <c r="O40" s="85"/>
      <c r="P40" s="18"/>
      <c r="Q40" s="18"/>
      <c r="R40" s="12"/>
      <c r="S40" s="19"/>
      <c r="T40" s="19"/>
      <c r="U40" s="19"/>
      <c r="V40" s="19"/>
      <c r="W40" s="20"/>
      <c r="X40" s="19"/>
      <c r="Y40" s="12"/>
      <c r="Z40" s="12"/>
      <c r="AA40" s="12"/>
    </row>
    <row r="41">
      <c r="A41" s="18"/>
      <c r="B41" s="83"/>
      <c r="D41" s="12"/>
      <c r="F41" s="18"/>
      <c r="G41" s="18"/>
      <c r="H41" s="18"/>
      <c r="I41" s="12"/>
      <c r="J41" s="12"/>
      <c r="K41" s="18"/>
      <c r="L41" s="18"/>
      <c r="M41" s="84"/>
      <c r="N41" s="18"/>
      <c r="O41" s="85"/>
      <c r="P41" s="18"/>
      <c r="Q41" s="18"/>
      <c r="R41" s="12"/>
      <c r="S41" s="19"/>
      <c r="T41" s="19"/>
      <c r="U41" s="19"/>
      <c r="V41" s="19"/>
      <c r="W41" s="20"/>
      <c r="X41" s="19"/>
      <c r="Y41" s="12"/>
      <c r="Z41" s="12"/>
      <c r="AA41" s="12"/>
    </row>
    <row r="42">
      <c r="A42" s="18"/>
      <c r="B42" s="83"/>
      <c r="D42" s="12"/>
      <c r="F42" s="18"/>
      <c r="G42" s="18"/>
      <c r="H42" s="18"/>
      <c r="I42" s="12"/>
      <c r="J42" s="12"/>
      <c r="K42" s="18"/>
      <c r="L42" s="18"/>
      <c r="M42" s="84"/>
      <c r="N42" s="18"/>
      <c r="O42" s="85"/>
      <c r="P42" s="18"/>
      <c r="Q42" s="18"/>
      <c r="R42" s="12"/>
      <c r="S42" s="19"/>
      <c r="T42" s="19"/>
      <c r="U42" s="19"/>
      <c r="V42" s="19"/>
      <c r="W42" s="20"/>
      <c r="X42" s="19"/>
      <c r="Y42" s="12"/>
      <c r="Z42" s="12"/>
      <c r="AA42" s="12"/>
    </row>
    <row r="43">
      <c r="A43" s="18"/>
      <c r="B43" s="83"/>
      <c r="D43" s="12"/>
      <c r="F43" s="18"/>
      <c r="G43" s="18"/>
      <c r="H43" s="18"/>
      <c r="I43" s="12"/>
      <c r="J43" s="12"/>
      <c r="K43" s="18"/>
      <c r="L43" s="18"/>
      <c r="M43" s="84"/>
      <c r="N43" s="18"/>
      <c r="O43" s="85"/>
      <c r="P43" s="18"/>
      <c r="Q43" s="18"/>
      <c r="R43" s="12"/>
      <c r="S43" s="19"/>
      <c r="T43" s="19"/>
      <c r="U43" s="19"/>
      <c r="V43" s="19"/>
      <c r="W43" s="20"/>
      <c r="X43" s="19"/>
      <c r="Y43" s="12"/>
      <c r="Z43" s="12"/>
      <c r="AA43" s="12"/>
    </row>
    <row r="44">
      <c r="A44" s="18"/>
      <c r="B44" s="83"/>
      <c r="D44" s="12"/>
      <c r="F44" s="18"/>
      <c r="G44" s="18"/>
      <c r="H44" s="18"/>
      <c r="I44" s="12"/>
      <c r="J44" s="12"/>
      <c r="K44" s="18"/>
      <c r="L44" s="18"/>
      <c r="M44" s="84"/>
      <c r="N44" s="18"/>
      <c r="O44" s="85"/>
      <c r="P44" s="18"/>
      <c r="Q44" s="18"/>
      <c r="R44" s="12"/>
      <c r="S44" s="19"/>
      <c r="T44" s="19"/>
      <c r="U44" s="19"/>
      <c r="V44" s="19"/>
      <c r="W44" s="20"/>
      <c r="X44" s="19"/>
      <c r="Y44" s="12"/>
      <c r="Z44" s="12"/>
      <c r="AA44" s="12"/>
    </row>
    <row r="45">
      <c r="A45" s="18"/>
      <c r="B45" s="83"/>
      <c r="D45" s="12"/>
      <c r="F45" s="18"/>
      <c r="G45" s="18"/>
      <c r="H45" s="18"/>
      <c r="I45" s="12"/>
      <c r="J45" s="12"/>
      <c r="K45" s="18"/>
      <c r="L45" s="18"/>
      <c r="M45" s="84"/>
      <c r="N45" s="18"/>
      <c r="O45" s="85"/>
      <c r="P45" s="18"/>
      <c r="Q45" s="18"/>
      <c r="R45" s="12"/>
      <c r="S45" s="19"/>
      <c r="T45" s="19"/>
      <c r="U45" s="19"/>
      <c r="V45" s="19"/>
      <c r="W45" s="20"/>
      <c r="X45" s="19"/>
      <c r="Y45" s="12"/>
      <c r="Z45" s="12"/>
      <c r="AA45" s="12"/>
    </row>
    <row r="46">
      <c r="A46" s="18"/>
      <c r="B46" s="83"/>
      <c r="D46" s="12"/>
      <c r="F46" s="18"/>
      <c r="G46" s="18"/>
      <c r="H46" s="18"/>
      <c r="I46" s="12"/>
      <c r="J46" s="12"/>
      <c r="K46" s="18"/>
      <c r="L46" s="18"/>
      <c r="M46" s="84"/>
      <c r="N46" s="18"/>
      <c r="O46" s="85"/>
      <c r="P46" s="18"/>
      <c r="Q46" s="18"/>
      <c r="R46" s="12"/>
      <c r="S46" s="19"/>
      <c r="T46" s="19"/>
      <c r="U46" s="19"/>
      <c r="V46" s="19"/>
      <c r="W46" s="20"/>
      <c r="X46" s="19"/>
      <c r="Y46" s="12"/>
      <c r="Z46" s="12"/>
      <c r="AA46" s="12"/>
    </row>
    <row r="47">
      <c r="A47" s="18"/>
      <c r="B47" s="83"/>
      <c r="D47" s="12"/>
      <c r="F47" s="18"/>
      <c r="G47" s="18"/>
      <c r="H47" s="18"/>
      <c r="I47" s="12"/>
      <c r="J47" s="12"/>
      <c r="K47" s="18"/>
      <c r="L47" s="18"/>
      <c r="M47" s="84"/>
      <c r="N47" s="18"/>
      <c r="O47" s="85"/>
      <c r="P47" s="18"/>
      <c r="Q47" s="18"/>
      <c r="R47" s="12"/>
      <c r="S47" s="19"/>
      <c r="T47" s="19"/>
      <c r="U47" s="19"/>
      <c r="V47" s="19"/>
      <c r="W47" s="20"/>
      <c r="X47" s="19"/>
      <c r="Y47" s="12"/>
      <c r="Z47" s="12"/>
      <c r="AA47" s="12"/>
    </row>
    <row r="48">
      <c r="A48" s="18"/>
      <c r="B48" s="83"/>
      <c r="D48" s="12"/>
      <c r="F48" s="18"/>
      <c r="G48" s="18"/>
      <c r="H48" s="18"/>
      <c r="I48" s="12"/>
      <c r="J48" s="12"/>
      <c r="K48" s="18"/>
      <c r="L48" s="18"/>
      <c r="M48" s="84"/>
      <c r="N48" s="18"/>
      <c r="O48" s="85"/>
      <c r="P48" s="18"/>
      <c r="Q48" s="18"/>
      <c r="R48" s="12"/>
      <c r="S48" s="19"/>
      <c r="T48" s="19"/>
      <c r="U48" s="19"/>
      <c r="V48" s="19"/>
      <c r="W48" s="20"/>
      <c r="X48" s="19"/>
      <c r="Y48" s="12"/>
      <c r="Z48" s="12"/>
      <c r="AA48" s="12"/>
    </row>
    <row r="49">
      <c r="A49" s="18"/>
      <c r="B49" s="83"/>
      <c r="D49" s="12"/>
      <c r="F49" s="18"/>
      <c r="G49" s="18"/>
      <c r="H49" s="18"/>
      <c r="I49" s="12"/>
      <c r="J49" s="12"/>
      <c r="K49" s="18"/>
      <c r="L49" s="18"/>
      <c r="M49" s="84"/>
      <c r="N49" s="18"/>
      <c r="O49" s="85"/>
      <c r="P49" s="18"/>
      <c r="Q49" s="18"/>
      <c r="R49" s="12"/>
      <c r="S49" s="19"/>
      <c r="T49" s="19"/>
      <c r="U49" s="19"/>
      <c r="V49" s="19"/>
      <c r="W49" s="20"/>
      <c r="X49" s="19"/>
      <c r="Y49" s="12"/>
      <c r="Z49" s="12"/>
      <c r="AA49" s="12"/>
    </row>
    <row r="50">
      <c r="A50" s="18"/>
      <c r="B50" s="83"/>
      <c r="D50" s="12"/>
      <c r="F50" s="18"/>
      <c r="G50" s="18"/>
      <c r="H50" s="18"/>
      <c r="I50" s="12"/>
      <c r="J50" s="12"/>
      <c r="K50" s="18"/>
      <c r="L50" s="18"/>
      <c r="M50" s="84"/>
      <c r="N50" s="18"/>
      <c r="O50" s="85"/>
      <c r="P50" s="18"/>
      <c r="Q50" s="18"/>
      <c r="R50" s="12"/>
      <c r="S50" s="19"/>
      <c r="T50" s="19"/>
      <c r="U50" s="19"/>
      <c r="V50" s="19"/>
      <c r="W50" s="20"/>
      <c r="X50" s="19"/>
      <c r="Y50" s="12"/>
      <c r="Z50" s="12"/>
      <c r="AA50" s="12"/>
    </row>
    <row r="51">
      <c r="A51" s="18"/>
      <c r="B51" s="83"/>
      <c r="D51" s="12"/>
      <c r="F51" s="18"/>
      <c r="G51" s="18"/>
      <c r="H51" s="18"/>
      <c r="I51" s="12"/>
      <c r="J51" s="12"/>
      <c r="K51" s="18"/>
      <c r="L51" s="18"/>
      <c r="M51" s="84"/>
      <c r="N51" s="18"/>
      <c r="O51" s="85"/>
      <c r="P51" s="18"/>
      <c r="Q51" s="18"/>
      <c r="R51" s="12"/>
      <c r="S51" s="19"/>
      <c r="T51" s="19"/>
      <c r="U51" s="19"/>
      <c r="V51" s="19"/>
      <c r="W51" s="20"/>
      <c r="X51" s="19"/>
      <c r="Y51" s="12"/>
      <c r="Z51" s="12"/>
      <c r="AA51" s="12"/>
    </row>
    <row r="52">
      <c r="A52" s="18"/>
      <c r="B52" s="83"/>
      <c r="D52" s="12"/>
      <c r="F52" s="18"/>
      <c r="G52" s="18"/>
      <c r="H52" s="18"/>
      <c r="I52" s="12"/>
      <c r="J52" s="12"/>
      <c r="K52" s="18"/>
      <c r="L52" s="18"/>
      <c r="M52" s="84"/>
      <c r="N52" s="18"/>
      <c r="O52" s="85"/>
      <c r="P52" s="18"/>
      <c r="Q52" s="18"/>
      <c r="R52" s="12"/>
      <c r="S52" s="19"/>
      <c r="T52" s="19"/>
      <c r="U52" s="19"/>
      <c r="V52" s="19"/>
      <c r="W52" s="20"/>
      <c r="X52" s="19"/>
      <c r="Y52" s="12"/>
      <c r="Z52" s="12"/>
      <c r="AA52" s="12"/>
    </row>
    <row r="53">
      <c r="A53" s="18"/>
      <c r="B53" s="83"/>
      <c r="D53" s="12"/>
      <c r="F53" s="18"/>
      <c r="G53" s="18"/>
      <c r="H53" s="18"/>
      <c r="I53" s="12"/>
      <c r="J53" s="12"/>
      <c r="K53" s="18"/>
      <c r="L53" s="18"/>
      <c r="M53" s="84"/>
      <c r="N53" s="18"/>
      <c r="O53" s="85"/>
      <c r="P53" s="18"/>
      <c r="Q53" s="18"/>
      <c r="R53" s="12"/>
      <c r="S53" s="19"/>
      <c r="T53" s="19"/>
      <c r="U53" s="19"/>
      <c r="V53" s="19"/>
      <c r="W53" s="20"/>
      <c r="X53" s="19"/>
      <c r="Y53" s="12"/>
      <c r="Z53" s="12"/>
      <c r="AA53" s="12"/>
    </row>
    <row r="54">
      <c r="A54" s="18"/>
      <c r="B54" s="83"/>
      <c r="D54" s="12"/>
      <c r="F54" s="18"/>
      <c r="G54" s="18"/>
      <c r="H54" s="18"/>
      <c r="I54" s="12"/>
      <c r="J54" s="12"/>
      <c r="K54" s="18"/>
      <c r="L54" s="18"/>
      <c r="M54" s="84"/>
      <c r="N54" s="18"/>
      <c r="O54" s="85"/>
      <c r="P54" s="18"/>
      <c r="Q54" s="18"/>
      <c r="R54" s="12"/>
      <c r="S54" s="19"/>
      <c r="T54" s="19"/>
      <c r="U54" s="19"/>
      <c r="V54" s="19"/>
      <c r="W54" s="20"/>
      <c r="X54" s="19"/>
      <c r="Y54" s="12"/>
      <c r="Z54" s="12"/>
      <c r="AA54" s="12"/>
    </row>
    <row r="55">
      <c r="A55" s="18"/>
      <c r="B55" s="83"/>
      <c r="D55" s="12"/>
      <c r="F55" s="18"/>
      <c r="G55" s="18"/>
      <c r="H55" s="18"/>
      <c r="I55" s="12"/>
      <c r="J55" s="12"/>
      <c r="K55" s="18"/>
      <c r="L55" s="18"/>
      <c r="M55" s="84"/>
      <c r="N55" s="18"/>
      <c r="O55" s="85"/>
      <c r="P55" s="18"/>
      <c r="Q55" s="18"/>
      <c r="R55" s="12"/>
      <c r="S55" s="19"/>
      <c r="T55" s="19"/>
      <c r="U55" s="19"/>
      <c r="V55" s="19"/>
      <c r="W55" s="20"/>
      <c r="X55" s="19"/>
      <c r="Y55" s="12"/>
      <c r="Z55" s="12"/>
      <c r="AA55" s="12"/>
    </row>
    <row r="56">
      <c r="A56" s="18"/>
      <c r="B56" s="83"/>
      <c r="D56" s="12"/>
      <c r="F56" s="18"/>
      <c r="G56" s="18"/>
      <c r="H56" s="18"/>
      <c r="I56" s="12"/>
      <c r="J56" s="12"/>
      <c r="K56" s="18"/>
      <c r="L56" s="18"/>
      <c r="M56" s="84"/>
      <c r="N56" s="18"/>
      <c r="O56" s="85"/>
      <c r="P56" s="18"/>
      <c r="Q56" s="18"/>
      <c r="R56" s="12"/>
      <c r="S56" s="19"/>
      <c r="T56" s="19"/>
      <c r="U56" s="19"/>
      <c r="V56" s="19"/>
      <c r="W56" s="20"/>
      <c r="X56" s="19"/>
      <c r="Y56" s="12"/>
      <c r="Z56" s="12"/>
      <c r="AA56" s="12"/>
    </row>
    <row r="57">
      <c r="A57" s="18"/>
      <c r="B57" s="83"/>
      <c r="D57" s="12"/>
      <c r="F57" s="18"/>
      <c r="G57" s="18"/>
      <c r="H57" s="18"/>
      <c r="I57" s="12"/>
      <c r="J57" s="12"/>
      <c r="K57" s="18"/>
      <c r="L57" s="18"/>
      <c r="M57" s="84"/>
      <c r="N57" s="18"/>
      <c r="O57" s="85"/>
      <c r="P57" s="18"/>
      <c r="Q57" s="18"/>
      <c r="R57" s="12"/>
      <c r="S57" s="19"/>
      <c r="T57" s="19"/>
      <c r="U57" s="19"/>
      <c r="V57" s="19"/>
      <c r="W57" s="20"/>
      <c r="X57" s="19"/>
      <c r="Y57" s="12"/>
      <c r="Z57" s="12"/>
      <c r="AA57" s="12"/>
    </row>
    <row r="58">
      <c r="A58" s="18"/>
      <c r="B58" s="83"/>
      <c r="D58" s="12"/>
      <c r="F58" s="18"/>
      <c r="G58" s="18"/>
      <c r="H58" s="18"/>
      <c r="I58" s="12"/>
      <c r="J58" s="12"/>
      <c r="K58" s="18"/>
      <c r="L58" s="18"/>
      <c r="M58" s="84"/>
      <c r="N58" s="18"/>
      <c r="O58" s="85"/>
      <c r="P58" s="18"/>
      <c r="Q58" s="18"/>
      <c r="R58" s="12"/>
      <c r="S58" s="19"/>
      <c r="T58" s="19"/>
      <c r="U58" s="19"/>
      <c r="V58" s="19"/>
      <c r="W58" s="20"/>
      <c r="X58" s="19"/>
      <c r="Y58" s="12"/>
      <c r="Z58" s="12"/>
      <c r="AA58" s="12"/>
    </row>
    <row r="59">
      <c r="A59" s="18"/>
      <c r="B59" s="83"/>
      <c r="D59" s="12"/>
      <c r="F59" s="18"/>
      <c r="G59" s="18"/>
      <c r="H59" s="18"/>
      <c r="I59" s="12"/>
      <c r="J59" s="12"/>
      <c r="K59" s="18"/>
      <c r="L59" s="18"/>
      <c r="M59" s="84"/>
      <c r="N59" s="18"/>
      <c r="O59" s="85"/>
      <c r="P59" s="18"/>
      <c r="Q59" s="18"/>
      <c r="R59" s="12"/>
      <c r="S59" s="19"/>
      <c r="T59" s="19"/>
      <c r="U59" s="19"/>
      <c r="V59" s="19"/>
      <c r="W59" s="20"/>
      <c r="X59" s="19"/>
      <c r="Y59" s="12"/>
      <c r="Z59" s="12"/>
      <c r="AA59" s="12"/>
    </row>
    <row r="60">
      <c r="A60" s="18"/>
      <c r="B60" s="83"/>
      <c r="D60" s="12"/>
      <c r="F60" s="18"/>
      <c r="G60" s="18"/>
      <c r="H60" s="18"/>
      <c r="I60" s="12"/>
      <c r="J60" s="12"/>
      <c r="K60" s="18"/>
      <c r="L60" s="18"/>
      <c r="M60" s="84"/>
      <c r="N60" s="18"/>
      <c r="O60" s="85"/>
      <c r="P60" s="18"/>
      <c r="Q60" s="18"/>
      <c r="R60" s="12"/>
      <c r="S60" s="19"/>
      <c r="T60" s="19"/>
      <c r="U60" s="19"/>
      <c r="V60" s="19"/>
      <c r="W60" s="20"/>
      <c r="X60" s="19"/>
      <c r="Y60" s="12"/>
      <c r="Z60" s="12"/>
      <c r="AA60" s="12"/>
    </row>
    <row r="61">
      <c r="A61" s="18"/>
      <c r="B61" s="83"/>
      <c r="D61" s="12"/>
      <c r="F61" s="18"/>
      <c r="G61" s="18"/>
      <c r="H61" s="18"/>
      <c r="I61" s="12"/>
      <c r="J61" s="12"/>
      <c r="K61" s="18"/>
      <c r="L61" s="18"/>
      <c r="M61" s="84"/>
      <c r="N61" s="18"/>
      <c r="O61" s="85"/>
      <c r="P61" s="18"/>
      <c r="Q61" s="18"/>
      <c r="R61" s="12"/>
      <c r="S61" s="19"/>
      <c r="T61" s="19"/>
      <c r="U61" s="19"/>
      <c r="V61" s="19"/>
      <c r="W61" s="20"/>
      <c r="X61" s="19"/>
      <c r="Y61" s="12"/>
      <c r="Z61" s="12"/>
      <c r="AA61" s="12"/>
    </row>
    <row r="62">
      <c r="A62" s="18"/>
      <c r="B62" s="83"/>
      <c r="D62" s="12"/>
      <c r="F62" s="18"/>
      <c r="G62" s="18"/>
      <c r="H62" s="18"/>
      <c r="I62" s="12"/>
      <c r="J62" s="12"/>
      <c r="K62" s="18"/>
      <c r="L62" s="18"/>
      <c r="M62" s="84"/>
      <c r="N62" s="18"/>
      <c r="O62" s="85"/>
      <c r="P62" s="18"/>
      <c r="Q62" s="18"/>
      <c r="R62" s="12"/>
      <c r="S62" s="19"/>
      <c r="T62" s="19"/>
      <c r="U62" s="19"/>
      <c r="V62" s="19"/>
      <c r="W62" s="20"/>
      <c r="X62" s="19"/>
      <c r="Y62" s="12"/>
      <c r="Z62" s="12"/>
      <c r="AA62" s="12"/>
    </row>
    <row r="63">
      <c r="A63" s="18"/>
      <c r="B63" s="83"/>
      <c r="D63" s="12"/>
      <c r="F63" s="18"/>
      <c r="G63" s="18"/>
      <c r="H63" s="18"/>
      <c r="I63" s="12"/>
      <c r="J63" s="12"/>
      <c r="K63" s="18"/>
      <c r="L63" s="18"/>
      <c r="M63" s="84"/>
      <c r="N63" s="18"/>
      <c r="O63" s="85"/>
      <c r="P63" s="18"/>
      <c r="Q63" s="18"/>
      <c r="R63" s="12"/>
      <c r="S63" s="19"/>
      <c r="T63" s="19"/>
      <c r="U63" s="19"/>
      <c r="V63" s="19"/>
      <c r="W63" s="20"/>
      <c r="X63" s="19"/>
      <c r="Y63" s="12"/>
      <c r="Z63" s="12"/>
      <c r="AA63" s="12"/>
    </row>
    <row r="64">
      <c r="A64" s="18"/>
      <c r="B64" s="83"/>
      <c r="D64" s="12"/>
      <c r="F64" s="18"/>
      <c r="G64" s="18"/>
      <c r="H64" s="18"/>
      <c r="I64" s="12"/>
      <c r="J64" s="12"/>
      <c r="K64" s="18"/>
      <c r="L64" s="18"/>
      <c r="M64" s="84"/>
      <c r="N64" s="18"/>
      <c r="O64" s="85"/>
      <c r="P64" s="18"/>
      <c r="Q64" s="18"/>
      <c r="R64" s="12"/>
      <c r="S64" s="19"/>
      <c r="T64" s="19"/>
      <c r="U64" s="19"/>
      <c r="V64" s="19"/>
      <c r="W64" s="20"/>
      <c r="X64" s="19"/>
      <c r="Y64" s="12"/>
      <c r="Z64" s="12"/>
      <c r="AA64" s="12"/>
    </row>
    <row r="65">
      <c r="A65" s="18"/>
      <c r="B65" s="83"/>
      <c r="D65" s="12"/>
      <c r="F65" s="18"/>
      <c r="G65" s="18"/>
      <c r="H65" s="18"/>
      <c r="I65" s="12"/>
      <c r="J65" s="12"/>
      <c r="K65" s="18"/>
      <c r="L65" s="18"/>
      <c r="M65" s="84"/>
      <c r="N65" s="18"/>
      <c r="O65" s="85"/>
      <c r="P65" s="18"/>
      <c r="Q65" s="18"/>
      <c r="R65" s="12"/>
      <c r="S65" s="19"/>
      <c r="T65" s="19"/>
      <c r="U65" s="19"/>
      <c r="V65" s="19"/>
      <c r="W65" s="20"/>
      <c r="X65" s="19"/>
      <c r="Y65" s="12"/>
      <c r="Z65" s="12"/>
      <c r="AA65" s="12"/>
    </row>
    <row r="66">
      <c r="A66" s="18"/>
      <c r="B66" s="83"/>
      <c r="D66" s="12"/>
      <c r="F66" s="18"/>
      <c r="G66" s="18"/>
      <c r="H66" s="18"/>
      <c r="I66" s="12"/>
      <c r="J66" s="12"/>
      <c r="K66" s="18"/>
      <c r="L66" s="18"/>
      <c r="M66" s="84"/>
      <c r="N66" s="18"/>
      <c r="O66" s="85"/>
      <c r="P66" s="18"/>
      <c r="Q66" s="18"/>
      <c r="R66" s="12"/>
      <c r="S66" s="19"/>
      <c r="T66" s="19"/>
      <c r="U66" s="19"/>
      <c r="V66" s="19"/>
      <c r="W66" s="20"/>
      <c r="X66" s="19"/>
      <c r="Y66" s="12"/>
      <c r="Z66" s="12"/>
      <c r="AA66" s="12"/>
    </row>
    <row r="67">
      <c r="A67" s="18"/>
      <c r="B67" s="83"/>
      <c r="D67" s="12"/>
      <c r="F67" s="18"/>
      <c r="G67" s="18"/>
      <c r="H67" s="18"/>
      <c r="I67" s="12"/>
      <c r="J67" s="12"/>
      <c r="K67" s="18"/>
      <c r="L67" s="18"/>
      <c r="M67" s="84"/>
      <c r="N67" s="18"/>
      <c r="O67" s="85"/>
      <c r="P67" s="18"/>
      <c r="Q67" s="18"/>
      <c r="R67" s="12"/>
      <c r="S67" s="19"/>
      <c r="T67" s="19"/>
      <c r="U67" s="19"/>
      <c r="V67" s="19"/>
      <c r="W67" s="20"/>
      <c r="X67" s="19"/>
      <c r="Y67" s="12"/>
      <c r="Z67" s="12"/>
      <c r="AA67" s="12"/>
    </row>
    <row r="68">
      <c r="A68" s="18"/>
      <c r="B68" s="83"/>
      <c r="D68" s="12"/>
      <c r="F68" s="18"/>
      <c r="G68" s="18"/>
      <c r="H68" s="18"/>
      <c r="I68" s="12"/>
      <c r="J68" s="12"/>
      <c r="K68" s="18"/>
      <c r="L68" s="18"/>
      <c r="M68" s="84"/>
      <c r="N68" s="18"/>
      <c r="O68" s="85"/>
      <c r="P68" s="18"/>
      <c r="Q68" s="18"/>
      <c r="R68" s="12"/>
      <c r="S68" s="19"/>
      <c r="T68" s="19"/>
      <c r="U68" s="19"/>
      <c r="V68" s="19"/>
      <c r="W68" s="20"/>
      <c r="X68" s="19"/>
      <c r="Y68" s="12"/>
      <c r="Z68" s="12"/>
      <c r="AA68" s="12"/>
    </row>
    <row r="69">
      <c r="A69" s="18"/>
      <c r="B69" s="83"/>
      <c r="D69" s="12"/>
      <c r="F69" s="18"/>
      <c r="G69" s="18"/>
      <c r="H69" s="18"/>
      <c r="I69" s="12"/>
      <c r="J69" s="12"/>
      <c r="K69" s="18"/>
      <c r="L69" s="18"/>
      <c r="M69" s="84"/>
      <c r="N69" s="18"/>
      <c r="O69" s="85"/>
      <c r="P69" s="18"/>
      <c r="Q69" s="18"/>
      <c r="R69" s="12"/>
      <c r="S69" s="19"/>
      <c r="T69" s="19"/>
      <c r="U69" s="19"/>
      <c r="V69" s="19"/>
      <c r="W69" s="20"/>
      <c r="X69" s="19"/>
      <c r="Y69" s="12"/>
      <c r="Z69" s="12"/>
      <c r="AA69" s="12"/>
    </row>
    <row r="70">
      <c r="A70" s="18"/>
      <c r="B70" s="83"/>
      <c r="D70" s="12"/>
      <c r="F70" s="18"/>
      <c r="G70" s="18"/>
      <c r="H70" s="18"/>
      <c r="I70" s="12"/>
      <c r="J70" s="12"/>
      <c r="K70" s="18"/>
      <c r="L70" s="18"/>
      <c r="M70" s="84"/>
      <c r="N70" s="18"/>
      <c r="O70" s="85"/>
      <c r="P70" s="18"/>
      <c r="Q70" s="18"/>
      <c r="R70" s="12"/>
      <c r="S70" s="19"/>
      <c r="T70" s="19"/>
      <c r="U70" s="19"/>
      <c r="V70" s="19"/>
      <c r="W70" s="20"/>
      <c r="X70" s="19"/>
      <c r="Y70" s="12"/>
      <c r="Z70" s="12"/>
      <c r="AA70" s="12"/>
    </row>
    <row r="71">
      <c r="A71" s="18"/>
      <c r="B71" s="83"/>
      <c r="D71" s="12"/>
      <c r="F71" s="18"/>
      <c r="G71" s="18"/>
      <c r="H71" s="18"/>
      <c r="I71" s="12"/>
      <c r="J71" s="12"/>
      <c r="K71" s="18"/>
      <c r="L71" s="18"/>
      <c r="M71" s="84"/>
      <c r="N71" s="18"/>
      <c r="O71" s="85"/>
      <c r="P71" s="18"/>
      <c r="Q71" s="18"/>
      <c r="R71" s="12"/>
      <c r="S71" s="19"/>
      <c r="T71" s="19"/>
      <c r="U71" s="19"/>
      <c r="V71" s="19"/>
      <c r="W71" s="20"/>
      <c r="X71" s="19"/>
      <c r="Y71" s="12"/>
      <c r="Z71" s="12"/>
      <c r="AA71" s="12"/>
    </row>
    <row r="72">
      <c r="A72" s="18"/>
      <c r="B72" s="83"/>
      <c r="D72" s="12"/>
      <c r="F72" s="18"/>
      <c r="G72" s="18"/>
      <c r="H72" s="18"/>
      <c r="I72" s="12"/>
      <c r="J72" s="12"/>
      <c r="K72" s="18"/>
      <c r="L72" s="18"/>
      <c r="M72" s="84"/>
      <c r="N72" s="18"/>
      <c r="O72" s="85"/>
      <c r="P72" s="18"/>
      <c r="Q72" s="18"/>
      <c r="R72" s="12"/>
      <c r="S72" s="19"/>
      <c r="T72" s="19"/>
      <c r="U72" s="19"/>
      <c r="V72" s="19"/>
      <c r="W72" s="20"/>
      <c r="X72" s="19"/>
      <c r="Y72" s="12"/>
      <c r="Z72" s="12"/>
      <c r="AA72" s="12"/>
    </row>
    <row r="73">
      <c r="A73" s="18"/>
      <c r="B73" s="83"/>
      <c r="D73" s="12"/>
      <c r="F73" s="18"/>
      <c r="G73" s="18"/>
      <c r="H73" s="18"/>
      <c r="I73" s="12"/>
      <c r="J73" s="12"/>
      <c r="K73" s="18"/>
      <c r="L73" s="18"/>
      <c r="M73" s="84"/>
      <c r="N73" s="18"/>
      <c r="O73" s="85"/>
      <c r="P73" s="18"/>
      <c r="Q73" s="18"/>
      <c r="R73" s="12"/>
      <c r="S73" s="19"/>
      <c r="T73" s="19"/>
      <c r="U73" s="19"/>
      <c r="V73" s="19"/>
      <c r="W73" s="20"/>
      <c r="X73" s="19"/>
      <c r="Y73" s="12"/>
      <c r="Z73" s="12"/>
      <c r="AA73" s="12"/>
    </row>
    <row r="74">
      <c r="A74" s="18"/>
      <c r="B74" s="83"/>
      <c r="D74" s="12"/>
      <c r="F74" s="18"/>
      <c r="G74" s="18"/>
      <c r="H74" s="18"/>
      <c r="I74" s="12"/>
      <c r="J74" s="12"/>
      <c r="K74" s="18"/>
      <c r="L74" s="18"/>
      <c r="M74" s="84"/>
      <c r="N74" s="18"/>
      <c r="O74" s="85"/>
      <c r="P74" s="18"/>
      <c r="Q74" s="18"/>
      <c r="R74" s="12"/>
      <c r="S74" s="19"/>
      <c r="T74" s="19"/>
      <c r="U74" s="19"/>
      <c r="V74" s="19"/>
      <c r="W74" s="20"/>
      <c r="X74" s="19"/>
      <c r="Y74" s="12"/>
      <c r="Z74" s="12"/>
      <c r="AA74" s="12"/>
    </row>
    <row r="75">
      <c r="A75" s="18"/>
      <c r="B75" s="83"/>
      <c r="D75" s="12"/>
      <c r="F75" s="18"/>
      <c r="G75" s="18"/>
      <c r="H75" s="18"/>
      <c r="I75" s="12"/>
      <c r="J75" s="12"/>
      <c r="K75" s="18"/>
      <c r="L75" s="18"/>
      <c r="M75" s="84"/>
      <c r="N75" s="18"/>
      <c r="O75" s="85"/>
      <c r="P75" s="18"/>
      <c r="Q75" s="18"/>
      <c r="R75" s="12"/>
      <c r="S75" s="19"/>
      <c r="T75" s="19"/>
      <c r="U75" s="19"/>
      <c r="V75" s="19"/>
      <c r="W75" s="20"/>
      <c r="X75" s="19"/>
      <c r="Y75" s="12"/>
      <c r="Z75" s="12"/>
      <c r="AA75" s="12"/>
    </row>
    <row r="76">
      <c r="A76" s="18"/>
      <c r="B76" s="83"/>
      <c r="D76" s="12"/>
      <c r="F76" s="18"/>
      <c r="G76" s="18"/>
      <c r="H76" s="18"/>
      <c r="I76" s="12"/>
      <c r="J76" s="12"/>
      <c r="K76" s="18"/>
      <c r="L76" s="18"/>
      <c r="M76" s="84"/>
      <c r="N76" s="18"/>
      <c r="O76" s="85"/>
      <c r="P76" s="18"/>
      <c r="Q76" s="18"/>
      <c r="R76" s="12"/>
      <c r="S76" s="19"/>
      <c r="T76" s="19"/>
      <c r="U76" s="19"/>
      <c r="V76" s="19"/>
      <c r="W76" s="20"/>
      <c r="X76" s="19"/>
      <c r="Y76" s="12"/>
      <c r="Z76" s="12"/>
      <c r="AA76" s="12"/>
    </row>
    <row r="77">
      <c r="A77" s="18"/>
      <c r="B77" s="83"/>
      <c r="D77" s="12"/>
      <c r="F77" s="18"/>
      <c r="G77" s="18"/>
      <c r="H77" s="18"/>
      <c r="I77" s="12"/>
      <c r="J77" s="12"/>
      <c r="K77" s="18"/>
      <c r="L77" s="18"/>
      <c r="M77" s="84"/>
      <c r="N77" s="18"/>
      <c r="O77" s="85"/>
      <c r="P77" s="18"/>
      <c r="Q77" s="18"/>
      <c r="R77" s="12"/>
      <c r="S77" s="19"/>
      <c r="T77" s="19"/>
      <c r="U77" s="19"/>
      <c r="V77" s="19"/>
      <c r="W77" s="20"/>
      <c r="X77" s="19"/>
      <c r="Y77" s="12"/>
      <c r="Z77" s="12"/>
      <c r="AA77" s="12"/>
    </row>
    <row r="78">
      <c r="A78" s="18"/>
      <c r="B78" s="83"/>
      <c r="D78" s="12"/>
      <c r="F78" s="18"/>
      <c r="G78" s="18"/>
      <c r="H78" s="18"/>
      <c r="I78" s="12"/>
      <c r="J78" s="12"/>
      <c r="K78" s="18"/>
      <c r="L78" s="18"/>
      <c r="M78" s="84"/>
      <c r="N78" s="18"/>
      <c r="O78" s="85"/>
      <c r="P78" s="18"/>
      <c r="Q78" s="18"/>
      <c r="R78" s="12"/>
      <c r="S78" s="19"/>
      <c r="T78" s="19"/>
      <c r="U78" s="19"/>
      <c r="V78" s="19"/>
      <c r="W78" s="20"/>
      <c r="X78" s="19"/>
      <c r="Y78" s="12"/>
      <c r="Z78" s="12"/>
      <c r="AA78" s="12"/>
    </row>
    <row r="79">
      <c r="A79" s="18"/>
      <c r="B79" s="83"/>
      <c r="D79" s="12"/>
      <c r="F79" s="18"/>
      <c r="G79" s="18"/>
      <c r="H79" s="18"/>
      <c r="I79" s="12"/>
      <c r="J79" s="12"/>
      <c r="K79" s="18"/>
      <c r="L79" s="18"/>
      <c r="M79" s="84"/>
      <c r="N79" s="18"/>
      <c r="O79" s="85"/>
      <c r="P79" s="18"/>
      <c r="Q79" s="18"/>
      <c r="R79" s="12"/>
      <c r="S79" s="19"/>
      <c r="T79" s="19"/>
      <c r="U79" s="19"/>
      <c r="V79" s="19"/>
      <c r="W79" s="20"/>
      <c r="X79" s="19"/>
      <c r="Y79" s="12"/>
      <c r="Z79" s="12"/>
      <c r="AA79" s="12"/>
    </row>
    <row r="80">
      <c r="A80" s="18"/>
      <c r="B80" s="83"/>
      <c r="D80" s="12"/>
      <c r="F80" s="18"/>
      <c r="G80" s="18"/>
      <c r="H80" s="18"/>
      <c r="I80" s="12"/>
      <c r="J80" s="12"/>
      <c r="K80" s="18"/>
      <c r="L80" s="18"/>
      <c r="M80" s="84"/>
      <c r="N80" s="18"/>
      <c r="O80" s="85"/>
      <c r="P80" s="18"/>
      <c r="Q80" s="18"/>
      <c r="R80" s="12"/>
      <c r="S80" s="19"/>
      <c r="T80" s="19"/>
      <c r="U80" s="19"/>
      <c r="V80" s="19"/>
      <c r="W80" s="20"/>
      <c r="X80" s="19"/>
      <c r="Y80" s="12"/>
      <c r="Z80" s="12"/>
      <c r="AA80" s="12"/>
    </row>
    <row r="81">
      <c r="A81" s="18"/>
      <c r="B81" s="83"/>
      <c r="D81" s="12"/>
      <c r="F81" s="18"/>
      <c r="G81" s="18"/>
      <c r="H81" s="18"/>
      <c r="I81" s="12"/>
      <c r="J81" s="12"/>
      <c r="K81" s="18"/>
      <c r="L81" s="18"/>
      <c r="M81" s="84"/>
      <c r="N81" s="18"/>
      <c r="O81" s="85"/>
      <c r="P81" s="18"/>
      <c r="Q81" s="18"/>
      <c r="R81" s="12"/>
      <c r="S81" s="19"/>
      <c r="T81" s="19"/>
      <c r="U81" s="19"/>
      <c r="V81" s="19"/>
      <c r="W81" s="20"/>
      <c r="X81" s="19"/>
      <c r="Y81" s="12"/>
      <c r="Z81" s="12"/>
      <c r="AA81" s="12"/>
    </row>
    <row r="82">
      <c r="A82" s="18"/>
      <c r="B82" s="83"/>
      <c r="D82" s="12"/>
      <c r="F82" s="18"/>
      <c r="G82" s="18"/>
      <c r="H82" s="18"/>
      <c r="I82" s="12"/>
      <c r="J82" s="12"/>
      <c r="K82" s="18"/>
      <c r="L82" s="18"/>
      <c r="M82" s="84"/>
      <c r="N82" s="18"/>
      <c r="O82" s="85"/>
      <c r="P82" s="18"/>
      <c r="Q82" s="18"/>
      <c r="R82" s="12"/>
      <c r="S82" s="19"/>
      <c r="T82" s="19"/>
      <c r="U82" s="19"/>
      <c r="V82" s="19"/>
      <c r="W82" s="20"/>
      <c r="X82" s="19"/>
      <c r="Y82" s="12"/>
      <c r="Z82" s="12"/>
      <c r="AA82" s="12"/>
    </row>
    <row r="83">
      <c r="A83" s="18"/>
      <c r="B83" s="83"/>
      <c r="D83" s="12"/>
      <c r="F83" s="18"/>
      <c r="G83" s="18"/>
      <c r="H83" s="18"/>
      <c r="I83" s="12"/>
      <c r="J83" s="12"/>
      <c r="K83" s="18"/>
      <c r="L83" s="18"/>
      <c r="M83" s="84"/>
      <c r="N83" s="18"/>
      <c r="O83" s="85"/>
      <c r="P83" s="18"/>
      <c r="Q83" s="18"/>
      <c r="R83" s="12"/>
      <c r="S83" s="19"/>
      <c r="T83" s="19"/>
      <c r="U83" s="19"/>
      <c r="V83" s="19"/>
      <c r="W83" s="20"/>
      <c r="X83" s="19"/>
      <c r="Y83" s="12"/>
      <c r="Z83" s="12"/>
      <c r="AA83" s="12"/>
    </row>
    <row r="84">
      <c r="A84" s="18"/>
      <c r="B84" s="83"/>
      <c r="D84" s="12"/>
      <c r="F84" s="18"/>
      <c r="G84" s="18"/>
      <c r="H84" s="18"/>
      <c r="I84" s="12"/>
      <c r="J84" s="12"/>
      <c r="K84" s="18"/>
      <c r="L84" s="18"/>
      <c r="M84" s="84"/>
      <c r="N84" s="18"/>
      <c r="O84" s="85"/>
      <c r="P84" s="18"/>
      <c r="Q84" s="18"/>
      <c r="R84" s="12"/>
      <c r="S84" s="19"/>
      <c r="T84" s="19"/>
      <c r="U84" s="19"/>
      <c r="V84" s="19"/>
      <c r="W84" s="20"/>
      <c r="X84" s="19"/>
      <c r="Y84" s="12"/>
      <c r="Z84" s="12"/>
      <c r="AA84" s="12"/>
    </row>
    <row r="85">
      <c r="A85" s="18"/>
      <c r="B85" s="83"/>
      <c r="D85" s="12"/>
      <c r="F85" s="18"/>
      <c r="G85" s="18"/>
      <c r="H85" s="18"/>
      <c r="I85" s="12"/>
      <c r="J85" s="12"/>
      <c r="K85" s="18"/>
      <c r="L85" s="18"/>
      <c r="M85" s="84"/>
      <c r="N85" s="18"/>
      <c r="O85" s="85"/>
      <c r="P85" s="18"/>
      <c r="Q85" s="18"/>
      <c r="R85" s="12"/>
      <c r="S85" s="19"/>
      <c r="T85" s="19"/>
      <c r="U85" s="19"/>
      <c r="V85" s="19"/>
      <c r="W85" s="20"/>
      <c r="X85" s="19"/>
      <c r="Y85" s="12"/>
      <c r="Z85" s="12"/>
      <c r="AA85" s="12"/>
    </row>
    <row r="86">
      <c r="A86" s="18"/>
      <c r="B86" s="83"/>
      <c r="D86" s="12"/>
      <c r="F86" s="18"/>
      <c r="G86" s="18"/>
      <c r="H86" s="18"/>
      <c r="I86" s="12"/>
      <c r="J86" s="12"/>
      <c r="K86" s="18"/>
      <c r="L86" s="18"/>
      <c r="M86" s="84"/>
      <c r="N86" s="18"/>
      <c r="O86" s="85"/>
      <c r="P86" s="18"/>
      <c r="Q86" s="18"/>
      <c r="R86" s="12"/>
      <c r="S86" s="19"/>
      <c r="T86" s="19"/>
      <c r="U86" s="19"/>
      <c r="V86" s="19"/>
      <c r="W86" s="20"/>
      <c r="X86" s="19"/>
      <c r="Y86" s="12"/>
      <c r="Z86" s="12"/>
      <c r="AA86" s="12"/>
    </row>
    <row r="87">
      <c r="A87" s="18"/>
      <c r="B87" s="83"/>
      <c r="D87" s="12"/>
      <c r="F87" s="18"/>
      <c r="G87" s="18"/>
      <c r="H87" s="18"/>
      <c r="I87" s="12"/>
      <c r="J87" s="12"/>
      <c r="K87" s="18"/>
      <c r="L87" s="18"/>
      <c r="M87" s="84"/>
      <c r="N87" s="18"/>
      <c r="O87" s="85"/>
      <c r="P87" s="18"/>
      <c r="Q87" s="18"/>
      <c r="R87" s="12"/>
      <c r="S87" s="19"/>
      <c r="T87" s="19"/>
      <c r="U87" s="19"/>
      <c r="V87" s="19"/>
      <c r="W87" s="20"/>
      <c r="X87" s="19"/>
      <c r="Y87" s="12"/>
      <c r="Z87" s="12"/>
      <c r="AA87" s="12"/>
    </row>
    <row r="88">
      <c r="A88" s="18"/>
      <c r="B88" s="83"/>
      <c r="D88" s="12"/>
      <c r="F88" s="18"/>
      <c r="G88" s="18"/>
      <c r="H88" s="18"/>
      <c r="I88" s="12"/>
      <c r="J88" s="12"/>
      <c r="K88" s="18"/>
      <c r="L88" s="18"/>
      <c r="M88" s="84"/>
      <c r="N88" s="18"/>
      <c r="O88" s="85"/>
      <c r="P88" s="18"/>
      <c r="Q88" s="18"/>
      <c r="R88" s="12"/>
      <c r="S88" s="19"/>
      <c r="T88" s="19"/>
      <c r="U88" s="19"/>
      <c r="V88" s="19"/>
      <c r="W88" s="20"/>
      <c r="X88" s="19"/>
      <c r="Y88" s="12"/>
      <c r="Z88" s="12"/>
      <c r="AA88" s="12"/>
    </row>
    <row r="89">
      <c r="A89" s="18"/>
      <c r="B89" s="83"/>
      <c r="D89" s="12"/>
      <c r="F89" s="18"/>
      <c r="G89" s="18"/>
      <c r="H89" s="18"/>
      <c r="I89" s="12"/>
      <c r="J89" s="12"/>
      <c r="K89" s="18"/>
      <c r="L89" s="18"/>
      <c r="M89" s="84"/>
      <c r="N89" s="18"/>
      <c r="O89" s="85"/>
      <c r="P89" s="18"/>
      <c r="Q89" s="18"/>
      <c r="R89" s="12"/>
      <c r="S89" s="19"/>
      <c r="T89" s="19"/>
      <c r="U89" s="19"/>
      <c r="V89" s="19"/>
      <c r="W89" s="20"/>
      <c r="X89" s="19"/>
      <c r="Y89" s="12"/>
      <c r="Z89" s="12"/>
      <c r="AA89" s="12"/>
    </row>
    <row r="90">
      <c r="A90" s="18"/>
      <c r="B90" s="83"/>
      <c r="D90" s="12"/>
      <c r="F90" s="18"/>
      <c r="G90" s="18"/>
      <c r="H90" s="18"/>
      <c r="I90" s="12"/>
      <c r="J90" s="12"/>
      <c r="K90" s="18"/>
      <c r="L90" s="18"/>
      <c r="M90" s="84"/>
      <c r="N90" s="18"/>
      <c r="O90" s="85"/>
      <c r="P90" s="18"/>
      <c r="Q90" s="18"/>
      <c r="R90" s="12"/>
      <c r="S90" s="19"/>
      <c r="T90" s="19"/>
      <c r="U90" s="19"/>
      <c r="V90" s="19"/>
      <c r="W90" s="20"/>
      <c r="X90" s="19"/>
      <c r="Y90" s="12"/>
      <c r="Z90" s="12"/>
      <c r="AA90" s="12"/>
    </row>
    <row r="91">
      <c r="A91" s="18"/>
      <c r="B91" s="83"/>
      <c r="D91" s="12"/>
      <c r="F91" s="18"/>
      <c r="G91" s="18"/>
      <c r="H91" s="18"/>
      <c r="I91" s="12"/>
      <c r="J91" s="12"/>
      <c r="K91" s="18"/>
      <c r="L91" s="18"/>
      <c r="M91" s="84"/>
      <c r="N91" s="18"/>
      <c r="O91" s="85"/>
      <c r="P91" s="18"/>
      <c r="Q91" s="18"/>
      <c r="R91" s="12"/>
      <c r="S91" s="19"/>
      <c r="T91" s="19"/>
      <c r="U91" s="19"/>
      <c r="V91" s="19"/>
      <c r="W91" s="20"/>
      <c r="X91" s="19"/>
      <c r="Y91" s="12"/>
      <c r="Z91" s="12"/>
      <c r="AA91" s="12"/>
    </row>
    <row r="92">
      <c r="A92" s="18"/>
      <c r="B92" s="83"/>
      <c r="D92" s="12"/>
      <c r="F92" s="18"/>
      <c r="G92" s="18"/>
      <c r="H92" s="18"/>
      <c r="I92" s="12"/>
      <c r="J92" s="12"/>
      <c r="K92" s="18"/>
      <c r="L92" s="18"/>
      <c r="M92" s="84"/>
      <c r="N92" s="18"/>
      <c r="O92" s="85"/>
      <c r="P92" s="18"/>
      <c r="Q92" s="18"/>
      <c r="R92" s="12"/>
      <c r="S92" s="19"/>
      <c r="T92" s="19"/>
      <c r="U92" s="19"/>
      <c r="V92" s="19"/>
      <c r="W92" s="20"/>
      <c r="X92" s="19"/>
      <c r="Y92" s="12"/>
      <c r="Z92" s="12"/>
      <c r="AA92" s="12"/>
    </row>
    <row r="93">
      <c r="A93" s="18"/>
      <c r="B93" s="83"/>
      <c r="D93" s="12"/>
      <c r="F93" s="18"/>
      <c r="G93" s="18"/>
      <c r="H93" s="18"/>
      <c r="I93" s="12"/>
      <c r="J93" s="12"/>
      <c r="K93" s="18"/>
      <c r="L93" s="18"/>
      <c r="M93" s="84"/>
      <c r="N93" s="18"/>
      <c r="O93" s="85"/>
      <c r="P93" s="18"/>
      <c r="Q93" s="18"/>
      <c r="R93" s="12"/>
      <c r="S93" s="19"/>
      <c r="T93" s="19"/>
      <c r="U93" s="19"/>
      <c r="V93" s="19"/>
      <c r="W93" s="20"/>
      <c r="X93" s="19"/>
      <c r="Y93" s="12"/>
      <c r="Z93" s="12"/>
      <c r="AA93" s="12"/>
    </row>
    <row r="94">
      <c r="A94" s="18"/>
      <c r="B94" s="83"/>
      <c r="D94" s="12"/>
      <c r="F94" s="18"/>
      <c r="G94" s="18"/>
      <c r="H94" s="18"/>
      <c r="I94" s="12"/>
      <c r="J94" s="12"/>
      <c r="K94" s="18"/>
      <c r="L94" s="18"/>
      <c r="M94" s="84"/>
      <c r="N94" s="18"/>
      <c r="O94" s="85"/>
      <c r="P94" s="18"/>
      <c r="Q94" s="18"/>
      <c r="R94" s="12"/>
      <c r="S94" s="19"/>
      <c r="T94" s="19"/>
      <c r="U94" s="19"/>
      <c r="V94" s="19"/>
      <c r="W94" s="20"/>
      <c r="X94" s="19"/>
      <c r="Y94" s="12"/>
      <c r="Z94" s="12"/>
      <c r="AA94" s="12"/>
    </row>
    <row r="95">
      <c r="A95" s="18"/>
      <c r="B95" s="83"/>
      <c r="D95" s="12"/>
      <c r="F95" s="18"/>
      <c r="G95" s="18"/>
      <c r="H95" s="18"/>
      <c r="I95" s="12"/>
      <c r="J95" s="12"/>
      <c r="K95" s="18"/>
      <c r="L95" s="18"/>
      <c r="M95" s="84"/>
      <c r="N95" s="18"/>
      <c r="O95" s="85"/>
      <c r="P95" s="18"/>
      <c r="Q95" s="18"/>
      <c r="R95" s="12"/>
      <c r="S95" s="19"/>
      <c r="T95" s="19"/>
      <c r="U95" s="19"/>
      <c r="V95" s="19"/>
      <c r="W95" s="20"/>
      <c r="X95" s="19"/>
      <c r="Y95" s="12"/>
      <c r="Z95" s="12"/>
      <c r="AA95" s="12"/>
    </row>
    <row r="96">
      <c r="A96" s="18"/>
      <c r="B96" s="83"/>
      <c r="D96" s="12"/>
      <c r="F96" s="18"/>
      <c r="G96" s="18"/>
      <c r="H96" s="18"/>
      <c r="I96" s="12"/>
      <c r="J96" s="12"/>
      <c r="K96" s="18"/>
      <c r="L96" s="18"/>
      <c r="M96" s="84"/>
      <c r="N96" s="18"/>
      <c r="O96" s="85"/>
      <c r="P96" s="18"/>
      <c r="Q96" s="18"/>
      <c r="R96" s="12"/>
      <c r="S96" s="19"/>
      <c r="T96" s="19"/>
      <c r="U96" s="19"/>
      <c r="V96" s="19"/>
      <c r="W96" s="20"/>
      <c r="X96" s="19"/>
      <c r="Y96" s="12"/>
      <c r="Z96" s="12"/>
      <c r="AA96" s="12"/>
    </row>
    <row r="97">
      <c r="A97" s="18"/>
      <c r="B97" s="83"/>
      <c r="D97" s="12"/>
      <c r="F97" s="18"/>
      <c r="G97" s="18"/>
      <c r="H97" s="18"/>
      <c r="I97" s="12"/>
      <c r="J97" s="12"/>
      <c r="K97" s="18"/>
      <c r="L97" s="18"/>
      <c r="M97" s="84"/>
      <c r="N97" s="18"/>
      <c r="O97" s="85"/>
      <c r="P97" s="18"/>
      <c r="Q97" s="18"/>
      <c r="R97" s="12"/>
      <c r="S97" s="19"/>
      <c r="T97" s="19"/>
      <c r="U97" s="19"/>
      <c r="V97" s="19"/>
      <c r="W97" s="20"/>
      <c r="X97" s="19"/>
      <c r="Y97" s="12"/>
      <c r="Z97" s="12"/>
      <c r="AA97" s="12"/>
    </row>
    <row r="98">
      <c r="A98" s="18"/>
      <c r="B98" s="83"/>
      <c r="D98" s="12"/>
      <c r="F98" s="18"/>
      <c r="G98" s="18"/>
      <c r="H98" s="18"/>
      <c r="I98" s="12"/>
      <c r="J98" s="12"/>
      <c r="K98" s="18"/>
      <c r="L98" s="18"/>
      <c r="M98" s="84"/>
      <c r="N98" s="18"/>
      <c r="O98" s="85"/>
      <c r="P98" s="18"/>
      <c r="Q98" s="18"/>
      <c r="R98" s="12"/>
      <c r="S98" s="19"/>
      <c r="T98" s="19"/>
      <c r="U98" s="19"/>
      <c r="V98" s="19"/>
      <c r="W98" s="20"/>
      <c r="X98" s="19"/>
      <c r="Y98" s="12"/>
      <c r="Z98" s="12"/>
      <c r="AA98" s="12"/>
    </row>
    <row r="99">
      <c r="A99" s="18"/>
      <c r="B99" s="83"/>
      <c r="D99" s="12"/>
      <c r="F99" s="18"/>
      <c r="G99" s="18"/>
      <c r="H99" s="18"/>
      <c r="I99" s="12"/>
      <c r="J99" s="12"/>
      <c r="K99" s="18"/>
      <c r="L99" s="18"/>
      <c r="M99" s="84"/>
      <c r="N99" s="18"/>
      <c r="O99" s="85"/>
      <c r="P99" s="18"/>
      <c r="Q99" s="18"/>
      <c r="R99" s="12"/>
      <c r="S99" s="19"/>
      <c r="T99" s="19"/>
      <c r="U99" s="19"/>
      <c r="V99" s="19"/>
      <c r="W99" s="20"/>
      <c r="X99" s="19"/>
      <c r="Y99" s="12"/>
      <c r="Z99" s="12"/>
      <c r="AA99" s="12"/>
    </row>
    <row r="100">
      <c r="A100" s="18"/>
      <c r="B100" s="83"/>
      <c r="D100" s="12"/>
      <c r="F100" s="18"/>
      <c r="G100" s="18"/>
      <c r="H100" s="18"/>
      <c r="I100" s="12"/>
      <c r="J100" s="12"/>
      <c r="K100" s="18"/>
      <c r="L100" s="18"/>
      <c r="M100" s="84"/>
      <c r="N100" s="18"/>
      <c r="O100" s="85"/>
      <c r="P100" s="18"/>
      <c r="Q100" s="18"/>
      <c r="R100" s="12"/>
      <c r="S100" s="19"/>
      <c r="T100" s="19"/>
      <c r="U100" s="19"/>
      <c r="V100" s="19"/>
      <c r="W100" s="20"/>
      <c r="X100" s="19"/>
      <c r="Y100" s="12"/>
      <c r="Z100" s="12"/>
      <c r="AA100" s="12"/>
    </row>
    <row r="101">
      <c r="A101" s="18"/>
      <c r="B101" s="83"/>
      <c r="D101" s="12"/>
      <c r="F101" s="18"/>
      <c r="G101" s="18"/>
      <c r="H101" s="18"/>
      <c r="I101" s="12"/>
      <c r="J101" s="12"/>
      <c r="K101" s="18"/>
      <c r="L101" s="18"/>
      <c r="M101" s="84"/>
      <c r="N101" s="18"/>
      <c r="O101" s="85"/>
      <c r="P101" s="18"/>
      <c r="Q101" s="18"/>
      <c r="R101" s="12"/>
      <c r="S101" s="19"/>
      <c r="T101" s="19"/>
      <c r="U101" s="19"/>
      <c r="V101" s="19"/>
      <c r="W101" s="20"/>
      <c r="X101" s="19"/>
      <c r="Y101" s="12"/>
      <c r="Z101" s="12"/>
      <c r="AA101" s="12"/>
    </row>
    <row r="102">
      <c r="A102" s="18"/>
      <c r="B102" s="83"/>
      <c r="D102" s="12"/>
      <c r="F102" s="18"/>
      <c r="G102" s="18"/>
      <c r="H102" s="18"/>
      <c r="I102" s="12"/>
      <c r="J102" s="12"/>
      <c r="K102" s="18"/>
      <c r="L102" s="18"/>
      <c r="M102" s="84"/>
      <c r="N102" s="18"/>
      <c r="O102" s="85"/>
      <c r="P102" s="18"/>
      <c r="Q102" s="18"/>
      <c r="R102" s="12"/>
      <c r="S102" s="19"/>
      <c r="T102" s="19"/>
      <c r="U102" s="19"/>
      <c r="V102" s="19"/>
      <c r="W102" s="20"/>
      <c r="X102" s="19"/>
      <c r="Y102" s="12"/>
      <c r="Z102" s="12"/>
      <c r="AA102" s="12"/>
    </row>
    <row r="103">
      <c r="A103" s="18"/>
      <c r="B103" s="83"/>
      <c r="D103" s="12"/>
      <c r="F103" s="18"/>
      <c r="G103" s="18"/>
      <c r="H103" s="18"/>
      <c r="I103" s="12"/>
      <c r="J103" s="12"/>
      <c r="K103" s="18"/>
      <c r="L103" s="18"/>
      <c r="M103" s="84"/>
      <c r="N103" s="18"/>
      <c r="O103" s="85"/>
      <c r="P103" s="18"/>
      <c r="Q103" s="18"/>
      <c r="R103" s="12"/>
      <c r="S103" s="19"/>
      <c r="T103" s="19"/>
      <c r="U103" s="19"/>
      <c r="V103" s="19"/>
      <c r="W103" s="20"/>
      <c r="X103" s="19"/>
      <c r="Y103" s="12"/>
      <c r="Z103" s="12"/>
      <c r="AA103" s="12"/>
    </row>
    <row r="104">
      <c r="A104" s="18"/>
      <c r="B104" s="83"/>
      <c r="D104" s="12"/>
      <c r="F104" s="18"/>
      <c r="G104" s="18"/>
      <c r="H104" s="18"/>
      <c r="I104" s="12"/>
      <c r="J104" s="12"/>
      <c r="K104" s="18"/>
      <c r="L104" s="18"/>
      <c r="M104" s="84"/>
      <c r="N104" s="18"/>
      <c r="O104" s="85"/>
      <c r="P104" s="18"/>
      <c r="Q104" s="18"/>
      <c r="R104" s="12"/>
      <c r="S104" s="19"/>
      <c r="T104" s="19"/>
      <c r="U104" s="19"/>
      <c r="V104" s="19"/>
      <c r="W104" s="20"/>
      <c r="X104" s="19"/>
      <c r="Y104" s="12"/>
      <c r="Z104" s="12"/>
      <c r="AA104" s="12"/>
    </row>
    <row r="105">
      <c r="A105" s="18"/>
      <c r="B105" s="83"/>
      <c r="D105" s="12"/>
      <c r="F105" s="18"/>
      <c r="G105" s="18"/>
      <c r="H105" s="18"/>
      <c r="I105" s="12"/>
      <c r="J105" s="12"/>
      <c r="K105" s="18"/>
      <c r="L105" s="18"/>
      <c r="M105" s="84"/>
      <c r="N105" s="18"/>
      <c r="O105" s="85"/>
      <c r="P105" s="18"/>
      <c r="Q105" s="18"/>
      <c r="R105" s="12"/>
      <c r="S105" s="19"/>
      <c r="T105" s="19"/>
      <c r="U105" s="19"/>
      <c r="V105" s="19"/>
      <c r="W105" s="20"/>
      <c r="X105" s="19"/>
      <c r="Y105" s="12"/>
      <c r="Z105" s="12"/>
      <c r="AA105" s="12"/>
    </row>
  </sheetData>
  <autoFilter ref="$A$1:$AA$105"/>
  <conditionalFormatting sqref="B1:B105">
    <cfRule type="cellIs" dxfId="0" priority="1" operator="greaterThan">
      <formula>61</formula>
    </cfRule>
  </conditionalFormatting>
  <conditionalFormatting sqref="C1:C105">
    <cfRule type="containsText" dxfId="1" priority="2" operator="containsText" text="can">
      <formula>NOT(ISERROR(SEARCH(("can"),(C1))))</formula>
    </cfRule>
  </conditionalFormatting>
  <conditionalFormatting sqref="C1:C105">
    <cfRule type="containsText" dxfId="2" priority="3" operator="containsText" text="us">
      <formula>NOT(ISERROR(SEARCH(("us"),(C1))))</formula>
    </cfRule>
  </conditionalFormatting>
  <conditionalFormatting sqref="B1:B105">
    <cfRule type="cellIs" dxfId="3" priority="4" operator="between">
      <formula>60</formula>
      <formula>10</formula>
    </cfRule>
  </conditionalFormatting>
  <conditionalFormatting sqref="C1:C105">
    <cfRule type="containsText" dxfId="4" priority="5" operator="containsText" text="ger">
      <formula>NOT(ISERROR(SEARCH(("ger"),(C1))))</formula>
    </cfRule>
  </conditionalFormatting>
  <conditionalFormatting sqref="B1:B105">
    <cfRule type="cellIs" dxfId="5" priority="6" operator="lessThan">
      <formula>10</formula>
    </cfRule>
  </conditionalFormatting>
  <hyperlinks>
    <hyperlink r:id="rId2" ref="D3"/>
    <hyperlink r:id="rId3" ref="P3"/>
    <hyperlink r:id="rId4" ref="S3"/>
    <hyperlink r:id="rId5" ref="T3"/>
    <hyperlink r:id="rId6" ref="U3"/>
    <hyperlink r:id="rId7" ref="Z3"/>
    <hyperlink r:id="rId8" ref="D4"/>
    <hyperlink r:id="rId9" ref="P4"/>
    <hyperlink r:id="rId10" ref="S4"/>
    <hyperlink r:id="rId11" ref="U4"/>
    <hyperlink r:id="rId12" ref="Z4"/>
    <hyperlink r:id="rId13" ref="D5"/>
    <hyperlink r:id="rId14" ref="P5"/>
    <hyperlink r:id="rId15" ref="S5"/>
    <hyperlink r:id="rId16" ref="T5"/>
    <hyperlink r:id="rId17" ref="U5"/>
    <hyperlink r:id="rId18" ref="Z5"/>
    <hyperlink r:id="rId19" location="group-prog-further-info" ref="D6"/>
    <hyperlink r:id="rId20" ref="S6"/>
    <hyperlink r:id="rId21" ref="T6"/>
    <hyperlink r:id="rId22" ref="U6"/>
    <hyperlink r:id="rId23" ref="D8"/>
    <hyperlink r:id="rId24" ref="Q8"/>
    <hyperlink r:id="rId25" ref="S8"/>
    <hyperlink r:id="rId26" ref="T8"/>
    <hyperlink r:id="rId27" ref="U8"/>
    <hyperlink r:id="rId28" ref="Z8"/>
    <hyperlink r:id="rId29" ref="P10"/>
    <hyperlink r:id="rId30" ref="S10"/>
    <hyperlink r:id="rId31" ref="T10"/>
    <hyperlink r:id="rId32" ref="U10"/>
    <hyperlink r:id="rId33" ref="Y10"/>
    <hyperlink r:id="rId34" ref="Z10"/>
    <hyperlink r:id="rId35" ref="D11"/>
    <hyperlink r:id="rId36" ref="Z11"/>
    <hyperlink r:id="rId37" ref="D12"/>
    <hyperlink r:id="rId38" ref="P12"/>
    <hyperlink r:id="rId39" ref="S12"/>
    <hyperlink r:id="rId40" ref="T12"/>
    <hyperlink r:id="rId41" ref="U12"/>
    <hyperlink r:id="rId42" ref="Z12"/>
    <hyperlink r:id="rId43" ref="D13"/>
    <hyperlink r:id="rId44" ref="S13"/>
    <hyperlink r:id="rId45" ref="T13"/>
    <hyperlink r:id="rId46" ref="U13"/>
    <hyperlink r:id="rId47" location="Climate" ref="X13"/>
    <hyperlink r:id="rId48" ref="Z13"/>
    <hyperlink r:id="rId49" ref="D14"/>
    <hyperlink r:id="rId50" ref="S14"/>
    <hyperlink r:id="rId51" ref="U14"/>
    <hyperlink r:id="rId52" ref="Z14"/>
    <hyperlink r:id="rId53" ref="Z15"/>
    <hyperlink r:id="rId54" ref="D17"/>
    <hyperlink r:id="rId55" ref="P17"/>
    <hyperlink r:id="rId56" ref="S17"/>
    <hyperlink r:id="rId57" ref="T17"/>
    <hyperlink r:id="rId58" ref="U17"/>
    <hyperlink r:id="rId59" ref="V17"/>
    <hyperlink r:id="rId60" ref="W17"/>
    <hyperlink r:id="rId61" location="Climate" ref="X17"/>
    <hyperlink r:id="rId62" ref="D18"/>
    <hyperlink r:id="rId63" ref="P18"/>
    <hyperlink r:id="rId64" ref="U18"/>
    <hyperlink r:id="rId65" ref="S19"/>
    <hyperlink r:id="rId66" ref="Z19"/>
    <hyperlink r:id="rId67" ref="Z20"/>
    <hyperlink r:id="rId68" ref="D21"/>
    <hyperlink r:id="rId69" ref="Q21"/>
    <hyperlink r:id="rId70" ref="S21"/>
    <hyperlink r:id="rId71" ref="T21"/>
    <hyperlink r:id="rId72" ref="D22"/>
    <hyperlink r:id="rId73" ref="D23"/>
    <hyperlink r:id="rId74" ref="S23"/>
    <hyperlink r:id="rId75" ref="T23"/>
    <hyperlink r:id="rId76" ref="Z23"/>
    <hyperlink r:id="rId77" ref="D28"/>
    <hyperlink r:id="rId78" ref="Q28"/>
    <hyperlink r:id="rId79" ref="S28"/>
    <hyperlink r:id="rId80" ref="T28"/>
    <hyperlink r:id="rId81" ref="U28"/>
    <hyperlink r:id="rId82" location="Climate" ref="X28"/>
    <hyperlink r:id="rId83" ref="Z28"/>
    <hyperlink r:id="rId84" ref="D32"/>
    <hyperlink r:id="rId85" ref="S36"/>
    <hyperlink r:id="rId86" ref="T36"/>
    <hyperlink r:id="rId87" ref="S37"/>
    <hyperlink r:id="rId88" ref="Z37"/>
  </hyperlinks>
  <drawing r:id="rId89"/>
  <legacyDrawing r:id="rId9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0.0"/>
    <col customWidth="1" min="2" max="2" width="71.57"/>
    <col customWidth="1" min="3" max="3" width="9.57"/>
    <col customWidth="1" min="4" max="4" width="10.86"/>
    <col customWidth="1" min="5" max="5" width="42.86"/>
    <col customWidth="1" min="6" max="6" width="10.29"/>
    <col customWidth="1" min="7" max="7" width="11.0"/>
    <col customWidth="1" min="8" max="8" width="63.0"/>
    <col customWidth="1" min="9" max="9" width="10.71"/>
    <col customWidth="1" min="10" max="10" width="12.71"/>
    <col customWidth="1" min="11" max="11" width="33.0"/>
    <col customWidth="1" min="14" max="14" width="28.57"/>
    <col customWidth="1" min="15" max="16" width="18.14"/>
    <col customWidth="1" min="17" max="17" width="35.57"/>
    <col customWidth="1" min="20" max="20" width="31.43"/>
    <col customWidth="1" min="21" max="21" width="16.29"/>
  </cols>
  <sheetData>
    <row r="1">
      <c r="A1" s="86"/>
      <c r="B1" s="86"/>
      <c r="C1" s="87"/>
      <c r="D1" s="87"/>
      <c r="E1" s="88"/>
      <c r="F1" s="87"/>
      <c r="G1" s="88"/>
      <c r="H1" s="88"/>
      <c r="I1" s="88"/>
      <c r="J1" s="88"/>
      <c r="K1" s="88"/>
      <c r="L1" s="88"/>
      <c r="M1" s="88"/>
      <c r="N1" s="88"/>
      <c r="O1" s="88"/>
      <c r="P1" s="88"/>
      <c r="Q1" s="88"/>
      <c r="R1" s="88"/>
      <c r="S1" s="88"/>
      <c r="T1" s="88"/>
      <c r="U1" s="88"/>
      <c r="V1" s="89"/>
      <c r="W1" s="90"/>
      <c r="X1" s="88"/>
      <c r="Y1" s="91"/>
      <c r="Z1" s="88"/>
      <c r="AA1" s="88"/>
      <c r="AB1" s="88"/>
      <c r="AC1" s="90"/>
      <c r="AD1" s="92"/>
      <c r="AE1" s="90"/>
      <c r="AF1" s="88"/>
      <c r="AG1" s="88"/>
      <c r="AH1" s="88"/>
    </row>
    <row r="2">
      <c r="A2" s="86"/>
      <c r="B2" s="86"/>
      <c r="C2" s="87"/>
      <c r="D2" s="87"/>
      <c r="E2" s="88"/>
      <c r="F2" s="87"/>
      <c r="G2" s="88"/>
      <c r="H2" s="88"/>
      <c r="I2" s="88"/>
      <c r="J2" s="88"/>
      <c r="K2" s="88"/>
      <c r="L2" s="88"/>
      <c r="M2" s="88"/>
      <c r="N2" s="88"/>
      <c r="O2" s="88"/>
      <c r="P2" s="88"/>
      <c r="Q2" s="88"/>
      <c r="R2" s="88"/>
      <c r="S2" s="88"/>
      <c r="T2" s="88"/>
      <c r="U2" s="88"/>
      <c r="V2" s="89"/>
      <c r="W2" s="90"/>
      <c r="X2" s="88"/>
      <c r="Y2" s="91"/>
      <c r="Z2" s="88"/>
      <c r="AA2" s="88"/>
      <c r="AB2" s="88"/>
      <c r="AC2" s="90"/>
      <c r="AD2" s="92"/>
      <c r="AE2" s="90"/>
      <c r="AF2" s="88"/>
      <c r="AG2" s="88"/>
      <c r="AH2" s="88"/>
    </row>
    <row r="3">
      <c r="A3" s="2" t="s">
        <v>0</v>
      </c>
      <c r="B3" s="2" t="s">
        <v>187</v>
      </c>
      <c r="C3" s="93" t="s">
        <v>188</v>
      </c>
      <c r="D3" s="93" t="s">
        <v>189</v>
      </c>
      <c r="E3" s="5" t="s">
        <v>190</v>
      </c>
      <c r="F3" s="93" t="s">
        <v>191</v>
      </c>
      <c r="G3" s="5" t="s">
        <v>189</v>
      </c>
      <c r="H3" s="5" t="s">
        <v>192</v>
      </c>
      <c r="I3" s="5" t="s">
        <v>188</v>
      </c>
      <c r="J3" s="5" t="s">
        <v>189</v>
      </c>
      <c r="K3" s="5" t="s">
        <v>193</v>
      </c>
      <c r="L3" s="5" t="s">
        <v>188</v>
      </c>
      <c r="M3" s="5" t="s">
        <v>189</v>
      </c>
      <c r="N3" s="5" t="s">
        <v>194</v>
      </c>
      <c r="O3" s="5" t="s">
        <v>188</v>
      </c>
      <c r="P3" s="5" t="s">
        <v>189</v>
      </c>
      <c r="Q3" s="5" t="s">
        <v>195</v>
      </c>
      <c r="R3" s="5" t="s">
        <v>191</v>
      </c>
      <c r="S3" s="5" t="s">
        <v>189</v>
      </c>
      <c r="T3" s="5" t="s">
        <v>196</v>
      </c>
      <c r="U3" s="5" t="s">
        <v>191</v>
      </c>
      <c r="V3" s="7" t="s">
        <v>189</v>
      </c>
      <c r="W3" s="5" t="s">
        <v>197</v>
      </c>
      <c r="X3" s="5"/>
      <c r="Y3" s="8"/>
      <c r="Z3" s="5"/>
      <c r="AA3" s="5"/>
      <c r="AB3" s="5"/>
      <c r="AC3" s="1"/>
      <c r="AD3" s="3"/>
      <c r="AE3" s="1"/>
      <c r="AF3" s="5"/>
      <c r="AG3" s="5"/>
      <c r="AH3" s="5"/>
    </row>
    <row r="4">
      <c r="A4" s="11" t="s">
        <v>198</v>
      </c>
      <c r="B4" s="11" t="s">
        <v>199</v>
      </c>
      <c r="C4" s="11">
        <v>6.0</v>
      </c>
      <c r="D4" s="11">
        <v>8.0</v>
      </c>
      <c r="E4" s="11" t="s">
        <v>200</v>
      </c>
      <c r="F4" s="11">
        <v>7.0</v>
      </c>
      <c r="G4" s="11">
        <v>6.0</v>
      </c>
      <c r="H4" s="11" t="s">
        <v>201</v>
      </c>
      <c r="I4" s="11">
        <v>9.0</v>
      </c>
      <c r="J4" s="11">
        <v>9.0</v>
      </c>
      <c r="K4" s="11" t="s">
        <v>202</v>
      </c>
      <c r="L4" s="11">
        <v>5.0</v>
      </c>
      <c r="M4" s="11">
        <v>10.0</v>
      </c>
      <c r="N4" s="9" t="s">
        <v>203</v>
      </c>
      <c r="O4" s="11">
        <v>8.0</v>
      </c>
      <c r="P4" s="11">
        <v>9.0</v>
      </c>
      <c r="Q4" s="11" t="s">
        <v>204</v>
      </c>
      <c r="R4" s="11">
        <v>4.0</v>
      </c>
      <c r="S4" s="11">
        <v>6.0</v>
      </c>
      <c r="T4" s="11" t="s">
        <v>205</v>
      </c>
      <c r="U4" s="11">
        <v>10.0</v>
      </c>
      <c r="V4" s="11">
        <v>8.0</v>
      </c>
      <c r="W4" t="str">
        <f t="shared" ref="W4:W5" si="1">C4*D4+F4*G4+I4*J4+L4*M4+O4*P4+U4*V4</f>
        <v>373</v>
      </c>
    </row>
    <row r="5">
      <c r="A5" s="11" t="s">
        <v>206</v>
      </c>
      <c r="B5" s="9" t="s">
        <v>207</v>
      </c>
      <c r="C5" s="11">
        <v>6.0</v>
      </c>
      <c r="D5" s="11">
        <v>7.0</v>
      </c>
      <c r="E5" s="11" t="s">
        <v>208</v>
      </c>
      <c r="F5" s="11">
        <v>7.0</v>
      </c>
      <c r="G5" s="11">
        <v>9.0</v>
      </c>
      <c r="H5" s="14" t="s">
        <v>209</v>
      </c>
      <c r="I5" s="11">
        <v>9.0</v>
      </c>
      <c r="J5" s="11">
        <v>10.0</v>
      </c>
      <c r="K5" s="14" t="s">
        <v>210</v>
      </c>
      <c r="L5" s="11">
        <v>5.0</v>
      </c>
      <c r="M5" s="11">
        <v>9.0</v>
      </c>
      <c r="N5" s="9" t="s">
        <v>211</v>
      </c>
      <c r="O5" s="11">
        <v>8.0</v>
      </c>
      <c r="P5" s="11">
        <v>7.0</v>
      </c>
      <c r="T5" s="11" t="s">
        <v>212</v>
      </c>
      <c r="U5" s="11">
        <v>10.0</v>
      </c>
      <c r="V5" s="11">
        <v>6.0</v>
      </c>
      <c r="W5" t="str">
        <f t="shared" si="1"/>
        <v>356</v>
      </c>
    </row>
    <row r="6">
      <c r="A6" s="11" t="s">
        <v>213</v>
      </c>
      <c r="B6" s="39" t="str">
        <f>HYPERLINK("http://humanfactors.design.umn.edu/documents/CourseDescriptions_005.pdf:
1.HUman Factor fundamentals
2.Cognitive Human factors
3. Physical Human Factors, and
4. research methods courses in statistics &amp; Experimental Design","http://humanfactors.design.umn.edu/documents/CourseDescriptions_005.pdf")</f>
        <v>http://humanfactors.design.umn.edu/documents/CourseDescriptions_005.pdf</v>
      </c>
      <c r="C6" s="11">
        <v>6.0</v>
      </c>
      <c r="N6" s="18"/>
    </row>
    <row r="7">
      <c r="A7" s="11" t="s">
        <v>214</v>
      </c>
      <c r="N7" s="18"/>
    </row>
    <row r="8">
      <c r="N8" s="18"/>
    </row>
    <row r="9">
      <c r="N9" s="18"/>
    </row>
    <row r="10">
      <c r="N10" s="18"/>
    </row>
    <row r="11">
      <c r="N11" s="18"/>
    </row>
    <row r="12">
      <c r="N12" s="18"/>
    </row>
    <row r="13">
      <c r="N13" s="18"/>
    </row>
    <row r="14">
      <c r="N14" s="18"/>
    </row>
    <row r="15">
      <c r="N15" s="18"/>
    </row>
    <row r="16">
      <c r="N16" s="18"/>
    </row>
    <row r="17">
      <c r="N17" s="18"/>
    </row>
    <row r="18">
      <c r="N18" s="18"/>
    </row>
    <row r="19">
      <c r="N19" s="18"/>
    </row>
    <row r="20">
      <c r="N20" s="18"/>
    </row>
    <row r="21">
      <c r="N21" s="18"/>
    </row>
    <row r="22">
      <c r="N22" s="18"/>
    </row>
    <row r="23">
      <c r="N23" s="18"/>
    </row>
    <row r="24">
      <c r="N24" s="18"/>
    </row>
    <row r="25">
      <c r="N25" s="18"/>
    </row>
    <row r="26">
      <c r="N26" s="18"/>
    </row>
    <row r="27">
      <c r="N27" s="18"/>
    </row>
    <row r="28">
      <c r="N28" s="18"/>
    </row>
    <row r="29">
      <c r="N29" s="18"/>
    </row>
    <row r="30">
      <c r="N30" s="18"/>
    </row>
    <row r="31">
      <c r="N31" s="18"/>
    </row>
    <row r="32">
      <c r="N32" s="18"/>
    </row>
    <row r="33">
      <c r="N33" s="18"/>
    </row>
    <row r="34">
      <c r="N34" s="18"/>
    </row>
    <row r="35">
      <c r="N35" s="18"/>
    </row>
    <row r="36">
      <c r="N36" s="18"/>
    </row>
    <row r="37">
      <c r="N37" s="18"/>
    </row>
    <row r="38">
      <c r="N38" s="18"/>
    </row>
    <row r="39">
      <c r="N39" s="18"/>
    </row>
    <row r="40">
      <c r="N40" s="18"/>
    </row>
    <row r="41">
      <c r="N41" s="18"/>
    </row>
    <row r="42">
      <c r="N42" s="18"/>
    </row>
    <row r="43">
      <c r="N43" s="18"/>
    </row>
    <row r="44">
      <c r="N44" s="18"/>
    </row>
    <row r="45">
      <c r="N45" s="18"/>
    </row>
    <row r="46">
      <c r="N46" s="18"/>
    </row>
    <row r="47">
      <c r="N47" s="18"/>
    </row>
    <row r="48">
      <c r="N48" s="18"/>
    </row>
    <row r="49">
      <c r="N49" s="18"/>
    </row>
    <row r="50">
      <c r="N50" s="18"/>
    </row>
    <row r="51">
      <c r="N51" s="18"/>
    </row>
    <row r="52">
      <c r="N52" s="18"/>
    </row>
    <row r="53">
      <c r="N53" s="18"/>
    </row>
    <row r="54">
      <c r="N54" s="18"/>
    </row>
    <row r="55">
      <c r="N55" s="18"/>
    </row>
    <row r="56">
      <c r="N56" s="18"/>
    </row>
    <row r="57">
      <c r="N57" s="18"/>
    </row>
    <row r="58">
      <c r="N58" s="18"/>
    </row>
    <row r="59">
      <c r="N59" s="18"/>
    </row>
    <row r="60">
      <c r="N60" s="18"/>
    </row>
    <row r="61">
      <c r="N61" s="18"/>
    </row>
    <row r="62">
      <c r="N62" s="18"/>
    </row>
    <row r="63">
      <c r="N63" s="18"/>
    </row>
    <row r="64">
      <c r="N64" s="18"/>
    </row>
    <row r="65">
      <c r="N65" s="18"/>
    </row>
    <row r="66">
      <c r="N66" s="18"/>
    </row>
    <row r="67">
      <c r="N67" s="18"/>
    </row>
    <row r="68">
      <c r="N68" s="18"/>
    </row>
    <row r="69">
      <c r="N69" s="18"/>
    </row>
    <row r="70">
      <c r="N70" s="18"/>
    </row>
    <row r="71">
      <c r="N71" s="18"/>
    </row>
    <row r="72">
      <c r="N72" s="18"/>
    </row>
    <row r="73">
      <c r="N73" s="18"/>
    </row>
    <row r="74">
      <c r="N74" s="18"/>
    </row>
    <row r="75">
      <c r="N75" s="18"/>
    </row>
    <row r="76">
      <c r="N76" s="18"/>
    </row>
    <row r="77">
      <c r="N77" s="18"/>
    </row>
    <row r="78">
      <c r="N78" s="18"/>
    </row>
    <row r="79">
      <c r="N79" s="18"/>
    </row>
    <row r="80">
      <c r="N80" s="18"/>
    </row>
    <row r="81">
      <c r="N81" s="18"/>
    </row>
    <row r="82">
      <c r="N82" s="18"/>
    </row>
    <row r="83">
      <c r="N83" s="18"/>
    </row>
    <row r="84">
      <c r="N84" s="18"/>
    </row>
    <row r="85">
      <c r="N85" s="18"/>
    </row>
    <row r="86">
      <c r="N86" s="18"/>
    </row>
    <row r="87">
      <c r="N87" s="18"/>
    </row>
    <row r="88">
      <c r="N88" s="18"/>
    </row>
    <row r="89">
      <c r="N89" s="18"/>
    </row>
    <row r="90">
      <c r="N90" s="18"/>
    </row>
    <row r="91">
      <c r="N91" s="18"/>
    </row>
    <row r="92">
      <c r="N92" s="18"/>
    </row>
    <row r="93">
      <c r="N93" s="18"/>
    </row>
    <row r="94">
      <c r="N94" s="18"/>
    </row>
    <row r="95">
      <c r="N95" s="18"/>
    </row>
    <row r="96">
      <c r="N96" s="18"/>
    </row>
    <row r="97">
      <c r="N97" s="18"/>
    </row>
    <row r="98">
      <c r="N98" s="18"/>
    </row>
    <row r="99">
      <c r="N99" s="18"/>
    </row>
    <row r="100">
      <c r="N100" s="18"/>
    </row>
    <row r="101">
      <c r="N101" s="18"/>
    </row>
    <row r="102">
      <c r="N102" s="18"/>
    </row>
    <row r="103">
      <c r="N103" s="18"/>
    </row>
    <row r="104">
      <c r="N104" s="18"/>
    </row>
    <row r="105">
      <c r="N105" s="18"/>
    </row>
    <row r="106">
      <c r="N106" s="18"/>
    </row>
    <row r="107">
      <c r="N107" s="18"/>
    </row>
    <row r="108">
      <c r="N108" s="18"/>
    </row>
    <row r="109">
      <c r="N109" s="18"/>
    </row>
    <row r="110">
      <c r="N110" s="18"/>
    </row>
    <row r="111">
      <c r="N111" s="18"/>
    </row>
    <row r="112">
      <c r="N112" s="18"/>
    </row>
    <row r="113">
      <c r="N113" s="18"/>
    </row>
    <row r="114">
      <c r="N114" s="18"/>
    </row>
    <row r="115">
      <c r="N115" s="18"/>
    </row>
    <row r="116">
      <c r="N116" s="18"/>
    </row>
    <row r="117">
      <c r="N117" s="18"/>
    </row>
    <row r="118">
      <c r="N118" s="18"/>
    </row>
    <row r="119">
      <c r="N119" s="18"/>
    </row>
    <row r="120">
      <c r="N120" s="18"/>
    </row>
    <row r="121">
      <c r="N121" s="18"/>
    </row>
    <row r="122">
      <c r="N122" s="18"/>
    </row>
    <row r="123">
      <c r="N123" s="18"/>
    </row>
    <row r="124">
      <c r="N124" s="18"/>
    </row>
    <row r="125">
      <c r="N125" s="18"/>
    </row>
    <row r="126">
      <c r="N126" s="18"/>
    </row>
    <row r="127">
      <c r="N127" s="18"/>
    </row>
    <row r="128">
      <c r="N128" s="18"/>
    </row>
    <row r="129">
      <c r="N129" s="18"/>
    </row>
    <row r="130">
      <c r="N130" s="18"/>
    </row>
    <row r="131">
      <c r="N131" s="18"/>
    </row>
    <row r="132">
      <c r="N132" s="18"/>
    </row>
    <row r="133">
      <c r="N133" s="18"/>
    </row>
    <row r="134">
      <c r="N134" s="18"/>
    </row>
    <row r="135">
      <c r="N135" s="18"/>
    </row>
    <row r="136">
      <c r="N136" s="18"/>
    </row>
    <row r="137">
      <c r="N137" s="18"/>
    </row>
    <row r="138">
      <c r="N138" s="18"/>
    </row>
    <row r="139">
      <c r="N139" s="18"/>
    </row>
    <row r="140">
      <c r="N140" s="18"/>
    </row>
    <row r="141">
      <c r="N141" s="18"/>
    </row>
    <row r="142">
      <c r="N142" s="18"/>
    </row>
    <row r="143">
      <c r="N143" s="18"/>
    </row>
    <row r="144">
      <c r="N144" s="18"/>
    </row>
    <row r="145">
      <c r="N145" s="18"/>
    </row>
    <row r="146">
      <c r="N146" s="18"/>
    </row>
    <row r="147">
      <c r="N147" s="18"/>
    </row>
    <row r="148">
      <c r="N148" s="18"/>
    </row>
    <row r="149">
      <c r="N149" s="18"/>
    </row>
    <row r="150">
      <c r="N150" s="18"/>
    </row>
    <row r="151">
      <c r="N151" s="18"/>
    </row>
    <row r="152">
      <c r="N152" s="18"/>
    </row>
    <row r="153">
      <c r="N153" s="18"/>
    </row>
    <row r="154">
      <c r="N154" s="18"/>
    </row>
    <row r="155">
      <c r="N155" s="18"/>
    </row>
    <row r="156">
      <c r="N156" s="18"/>
    </row>
    <row r="157">
      <c r="N157" s="18"/>
    </row>
    <row r="158">
      <c r="N158" s="18"/>
    </row>
    <row r="159">
      <c r="N159" s="18"/>
    </row>
    <row r="160">
      <c r="N160" s="18"/>
    </row>
    <row r="161">
      <c r="N161" s="18"/>
    </row>
    <row r="162">
      <c r="N162" s="18"/>
    </row>
    <row r="163">
      <c r="N163" s="18"/>
    </row>
    <row r="164">
      <c r="N164" s="18"/>
    </row>
    <row r="165">
      <c r="N165" s="18"/>
    </row>
    <row r="166">
      <c r="N166" s="18"/>
    </row>
    <row r="167">
      <c r="N167" s="18"/>
    </row>
    <row r="168">
      <c r="N168" s="18"/>
    </row>
    <row r="169">
      <c r="N169" s="18"/>
    </row>
    <row r="170">
      <c r="N170" s="18"/>
    </row>
    <row r="171">
      <c r="N171" s="18"/>
    </row>
    <row r="172">
      <c r="N172" s="18"/>
    </row>
    <row r="173">
      <c r="N173" s="18"/>
    </row>
    <row r="174">
      <c r="N174" s="18"/>
    </row>
    <row r="175">
      <c r="N175" s="18"/>
    </row>
    <row r="176">
      <c r="N176" s="18"/>
    </row>
    <row r="177">
      <c r="N177" s="18"/>
    </row>
    <row r="178">
      <c r="N178" s="18"/>
    </row>
    <row r="179">
      <c r="N179" s="18"/>
    </row>
    <row r="180">
      <c r="N180" s="18"/>
    </row>
    <row r="181">
      <c r="N181" s="18"/>
    </row>
    <row r="182">
      <c r="N182" s="18"/>
    </row>
    <row r="183">
      <c r="N183" s="18"/>
    </row>
    <row r="184">
      <c r="N184" s="18"/>
    </row>
    <row r="185">
      <c r="N185" s="18"/>
    </row>
    <row r="186">
      <c r="N186" s="18"/>
    </row>
    <row r="187">
      <c r="N187" s="18"/>
    </row>
    <row r="188">
      <c r="N188" s="18"/>
    </row>
    <row r="189">
      <c r="N189" s="18"/>
    </row>
    <row r="190">
      <c r="N190" s="18"/>
    </row>
    <row r="191">
      <c r="N191" s="18"/>
    </row>
    <row r="192">
      <c r="N192" s="18"/>
    </row>
    <row r="193">
      <c r="N193" s="18"/>
    </row>
    <row r="194">
      <c r="N194" s="18"/>
    </row>
    <row r="195">
      <c r="N195" s="18"/>
    </row>
    <row r="196">
      <c r="N196" s="18"/>
    </row>
    <row r="197">
      <c r="N197" s="18"/>
    </row>
    <row r="198">
      <c r="N198" s="18"/>
    </row>
    <row r="199">
      <c r="N199" s="18"/>
    </row>
    <row r="200">
      <c r="N200" s="18"/>
    </row>
    <row r="201">
      <c r="N201" s="18"/>
    </row>
    <row r="202">
      <c r="N202" s="18"/>
    </row>
    <row r="203">
      <c r="N203" s="18"/>
    </row>
    <row r="204">
      <c r="N204" s="18"/>
    </row>
    <row r="205">
      <c r="N205" s="18"/>
    </row>
    <row r="206">
      <c r="N206" s="18"/>
    </row>
    <row r="207">
      <c r="N207" s="18"/>
    </row>
    <row r="208">
      <c r="N208" s="18"/>
    </row>
    <row r="209">
      <c r="N209" s="18"/>
    </row>
    <row r="210">
      <c r="N210" s="18"/>
    </row>
    <row r="211">
      <c r="N211" s="18"/>
    </row>
    <row r="212">
      <c r="N212" s="18"/>
    </row>
    <row r="213">
      <c r="N213" s="18"/>
    </row>
    <row r="214">
      <c r="N214" s="18"/>
    </row>
    <row r="215">
      <c r="N215" s="18"/>
    </row>
    <row r="216">
      <c r="N216" s="18"/>
    </row>
    <row r="217">
      <c r="N217" s="18"/>
    </row>
    <row r="218">
      <c r="N218" s="18"/>
    </row>
    <row r="219">
      <c r="N219" s="18"/>
    </row>
    <row r="220">
      <c r="N220" s="18"/>
    </row>
    <row r="221">
      <c r="N221" s="18"/>
    </row>
    <row r="222">
      <c r="N222" s="18"/>
    </row>
    <row r="223">
      <c r="N223" s="18"/>
    </row>
    <row r="224">
      <c r="N224" s="18"/>
    </row>
    <row r="225">
      <c r="N225" s="18"/>
    </row>
    <row r="226">
      <c r="N226" s="18"/>
    </row>
    <row r="227">
      <c r="N227" s="18"/>
    </row>
    <row r="228">
      <c r="N228" s="18"/>
    </row>
    <row r="229">
      <c r="N229" s="18"/>
    </row>
    <row r="230">
      <c r="N230" s="18"/>
    </row>
    <row r="231">
      <c r="N231" s="18"/>
    </row>
    <row r="232">
      <c r="N232" s="18"/>
    </row>
    <row r="233">
      <c r="N233" s="18"/>
    </row>
    <row r="234">
      <c r="N234" s="18"/>
    </row>
    <row r="235">
      <c r="N235" s="18"/>
    </row>
    <row r="236">
      <c r="N236" s="18"/>
    </row>
    <row r="237">
      <c r="N237" s="18"/>
    </row>
    <row r="238">
      <c r="N238" s="18"/>
    </row>
    <row r="239">
      <c r="N239" s="18"/>
    </row>
    <row r="240">
      <c r="N240" s="18"/>
    </row>
    <row r="241">
      <c r="N241" s="18"/>
    </row>
    <row r="242">
      <c r="N242" s="18"/>
    </row>
    <row r="243">
      <c r="N243" s="18"/>
    </row>
    <row r="244">
      <c r="N244" s="18"/>
    </row>
    <row r="245">
      <c r="N245" s="18"/>
    </row>
    <row r="246">
      <c r="N246" s="18"/>
    </row>
    <row r="247">
      <c r="N247" s="18"/>
    </row>
    <row r="248">
      <c r="N248" s="18"/>
    </row>
    <row r="249">
      <c r="N249" s="18"/>
    </row>
    <row r="250">
      <c r="N250" s="18"/>
    </row>
    <row r="251">
      <c r="N251" s="18"/>
    </row>
    <row r="252">
      <c r="N252" s="18"/>
    </row>
    <row r="253">
      <c r="N253" s="18"/>
    </row>
    <row r="254">
      <c r="N254" s="18"/>
    </row>
    <row r="255">
      <c r="N255" s="18"/>
    </row>
    <row r="256">
      <c r="N256" s="18"/>
    </row>
    <row r="257">
      <c r="N257" s="18"/>
    </row>
    <row r="258">
      <c r="N258" s="18"/>
    </row>
    <row r="259">
      <c r="N259" s="18"/>
    </row>
    <row r="260">
      <c r="N260" s="18"/>
    </row>
    <row r="261">
      <c r="N261" s="18"/>
    </row>
    <row r="262">
      <c r="N262" s="18"/>
    </row>
    <row r="263">
      <c r="N263" s="18"/>
    </row>
    <row r="264">
      <c r="N264" s="18"/>
    </row>
    <row r="265">
      <c r="N265" s="18"/>
    </row>
    <row r="266">
      <c r="N266" s="18"/>
    </row>
    <row r="267">
      <c r="N267" s="18"/>
    </row>
    <row r="268">
      <c r="N268" s="18"/>
    </row>
    <row r="269">
      <c r="N269" s="18"/>
    </row>
    <row r="270">
      <c r="N270" s="18"/>
    </row>
    <row r="271">
      <c r="N271" s="18"/>
    </row>
    <row r="272">
      <c r="N272" s="18"/>
    </row>
    <row r="273">
      <c r="N273" s="18"/>
    </row>
    <row r="274">
      <c r="N274" s="18"/>
    </row>
    <row r="275">
      <c r="N275" s="18"/>
    </row>
    <row r="276">
      <c r="N276" s="18"/>
    </row>
    <row r="277">
      <c r="N277" s="18"/>
    </row>
    <row r="278">
      <c r="N278" s="18"/>
    </row>
    <row r="279">
      <c r="N279" s="18"/>
    </row>
    <row r="280">
      <c r="N280" s="18"/>
    </row>
    <row r="281">
      <c r="N281" s="18"/>
    </row>
    <row r="282">
      <c r="N282" s="18"/>
    </row>
    <row r="283">
      <c r="N283" s="18"/>
    </row>
    <row r="284">
      <c r="N284" s="18"/>
    </row>
    <row r="285">
      <c r="N285" s="18"/>
    </row>
    <row r="286">
      <c r="N286" s="18"/>
    </row>
    <row r="287">
      <c r="N287" s="18"/>
    </row>
    <row r="288">
      <c r="N288" s="18"/>
    </row>
    <row r="289">
      <c r="N289" s="18"/>
    </row>
    <row r="290">
      <c r="N290" s="18"/>
    </row>
    <row r="291">
      <c r="N291" s="18"/>
    </row>
    <row r="292">
      <c r="N292" s="18"/>
    </row>
    <row r="293">
      <c r="N293" s="18"/>
    </row>
    <row r="294">
      <c r="N294" s="18"/>
    </row>
    <row r="295">
      <c r="N295" s="18"/>
    </row>
    <row r="296">
      <c r="N296" s="18"/>
    </row>
    <row r="297">
      <c r="N297" s="18"/>
    </row>
    <row r="298">
      <c r="N298" s="18"/>
    </row>
    <row r="299">
      <c r="N299" s="18"/>
    </row>
    <row r="300">
      <c r="N300" s="18"/>
    </row>
    <row r="301">
      <c r="N301" s="18"/>
    </row>
    <row r="302">
      <c r="N302" s="18"/>
    </row>
    <row r="303">
      <c r="N303" s="18"/>
    </row>
    <row r="304">
      <c r="N304" s="18"/>
    </row>
    <row r="305">
      <c r="N305" s="18"/>
    </row>
    <row r="306">
      <c r="N306" s="18"/>
    </row>
    <row r="307">
      <c r="N307" s="18"/>
    </row>
    <row r="308">
      <c r="N308" s="18"/>
    </row>
    <row r="309">
      <c r="N309" s="18"/>
    </row>
    <row r="310">
      <c r="N310" s="18"/>
    </row>
    <row r="311">
      <c r="N311" s="18"/>
    </row>
    <row r="312">
      <c r="N312" s="18"/>
    </row>
    <row r="313">
      <c r="N313" s="18"/>
    </row>
    <row r="314">
      <c r="N314" s="18"/>
    </row>
    <row r="315">
      <c r="N315" s="18"/>
    </row>
    <row r="316">
      <c r="N316" s="18"/>
    </row>
    <row r="317">
      <c r="N317" s="18"/>
    </row>
    <row r="318">
      <c r="N318" s="18"/>
    </row>
    <row r="319">
      <c r="N319" s="18"/>
    </row>
    <row r="320">
      <c r="N320" s="18"/>
    </row>
    <row r="321">
      <c r="N321" s="18"/>
    </row>
    <row r="322">
      <c r="N322" s="18"/>
    </row>
    <row r="323">
      <c r="N323" s="18"/>
    </row>
    <row r="324">
      <c r="N324" s="18"/>
    </row>
    <row r="325">
      <c r="N325" s="18"/>
    </row>
    <row r="326">
      <c r="N326" s="18"/>
    </row>
    <row r="327">
      <c r="N327" s="18"/>
    </row>
    <row r="328">
      <c r="N328" s="18"/>
    </row>
    <row r="329">
      <c r="N329" s="18"/>
    </row>
    <row r="330">
      <c r="N330" s="18"/>
    </row>
    <row r="331">
      <c r="N331" s="18"/>
    </row>
    <row r="332">
      <c r="N332" s="18"/>
    </row>
    <row r="333">
      <c r="N333" s="18"/>
    </row>
    <row r="334">
      <c r="N334" s="18"/>
    </row>
    <row r="335">
      <c r="N335" s="18"/>
    </row>
    <row r="336">
      <c r="N336" s="18"/>
    </row>
    <row r="337">
      <c r="N337" s="18"/>
    </row>
    <row r="338">
      <c r="N338" s="18"/>
    </row>
    <row r="339">
      <c r="N339" s="18"/>
    </row>
    <row r="340">
      <c r="N340" s="18"/>
    </row>
    <row r="341">
      <c r="N341" s="18"/>
    </row>
    <row r="342">
      <c r="N342" s="18"/>
    </row>
    <row r="343">
      <c r="N343" s="18"/>
    </row>
    <row r="344">
      <c r="N344" s="18"/>
    </row>
    <row r="345">
      <c r="N345" s="18"/>
    </row>
    <row r="346">
      <c r="N346" s="18"/>
    </row>
    <row r="347">
      <c r="N347" s="18"/>
    </row>
    <row r="348">
      <c r="N348" s="18"/>
    </row>
    <row r="349">
      <c r="N349" s="18"/>
    </row>
    <row r="350">
      <c r="N350" s="18"/>
    </row>
    <row r="351">
      <c r="N351" s="18"/>
    </row>
    <row r="352">
      <c r="N352" s="18"/>
    </row>
    <row r="353">
      <c r="N353" s="18"/>
    </row>
    <row r="354">
      <c r="N354" s="18"/>
    </row>
    <row r="355">
      <c r="N355" s="18"/>
    </row>
    <row r="356">
      <c r="N356" s="18"/>
    </row>
    <row r="357">
      <c r="N357" s="18"/>
    </row>
    <row r="358">
      <c r="N358" s="18"/>
    </row>
    <row r="359">
      <c r="N359" s="18"/>
    </row>
    <row r="360">
      <c r="N360" s="18"/>
    </row>
    <row r="361">
      <c r="N361" s="18"/>
    </row>
    <row r="362">
      <c r="N362" s="18"/>
    </row>
    <row r="363">
      <c r="N363" s="18"/>
    </row>
    <row r="364">
      <c r="N364" s="18"/>
    </row>
    <row r="365">
      <c r="N365" s="18"/>
    </row>
    <row r="366">
      <c r="N366" s="18"/>
    </row>
    <row r="367">
      <c r="N367" s="18"/>
    </row>
    <row r="368">
      <c r="N368" s="18"/>
    </row>
    <row r="369">
      <c r="N369" s="18"/>
    </row>
    <row r="370">
      <c r="N370" s="18"/>
    </row>
    <row r="371">
      <c r="N371" s="18"/>
    </row>
    <row r="372">
      <c r="N372" s="18"/>
    </row>
    <row r="373">
      <c r="N373" s="18"/>
    </row>
    <row r="374">
      <c r="N374" s="18"/>
    </row>
    <row r="375">
      <c r="N375" s="18"/>
    </row>
    <row r="376">
      <c r="N376" s="18"/>
    </row>
    <row r="377">
      <c r="N377" s="18"/>
    </row>
    <row r="378">
      <c r="N378" s="18"/>
    </row>
    <row r="379">
      <c r="N379" s="18"/>
    </row>
    <row r="380">
      <c r="N380" s="18"/>
    </row>
    <row r="381">
      <c r="N381" s="18"/>
    </row>
    <row r="382">
      <c r="N382" s="18"/>
    </row>
    <row r="383">
      <c r="N383" s="18"/>
    </row>
    <row r="384">
      <c r="N384" s="18"/>
    </row>
    <row r="385">
      <c r="N385" s="18"/>
    </row>
    <row r="386">
      <c r="N386" s="18"/>
    </row>
    <row r="387">
      <c r="N387" s="18"/>
    </row>
    <row r="388">
      <c r="N388" s="18"/>
    </row>
    <row r="389">
      <c r="N389" s="18"/>
    </row>
    <row r="390">
      <c r="N390" s="18"/>
    </row>
    <row r="391">
      <c r="N391" s="18"/>
    </row>
    <row r="392">
      <c r="N392" s="18"/>
    </row>
    <row r="393">
      <c r="N393" s="18"/>
    </row>
    <row r="394">
      <c r="N394" s="18"/>
    </row>
    <row r="395">
      <c r="N395" s="18"/>
    </row>
    <row r="396">
      <c r="N396" s="18"/>
    </row>
    <row r="397">
      <c r="N397" s="18"/>
    </row>
    <row r="398">
      <c r="N398" s="18"/>
    </row>
    <row r="399">
      <c r="N399" s="18"/>
    </row>
    <row r="400">
      <c r="N400" s="18"/>
    </row>
    <row r="401">
      <c r="N401" s="18"/>
    </row>
    <row r="402">
      <c r="N402" s="18"/>
    </row>
    <row r="403">
      <c r="N403" s="18"/>
    </row>
    <row r="404">
      <c r="N404" s="18"/>
    </row>
    <row r="405">
      <c r="N405" s="18"/>
    </row>
    <row r="406">
      <c r="N406" s="18"/>
    </row>
    <row r="407">
      <c r="N407" s="18"/>
    </row>
    <row r="408">
      <c r="N408" s="18"/>
    </row>
    <row r="409">
      <c r="N409" s="18"/>
    </row>
    <row r="410">
      <c r="N410" s="18"/>
    </row>
    <row r="411">
      <c r="N411" s="18"/>
    </row>
    <row r="412">
      <c r="N412" s="18"/>
    </row>
    <row r="413">
      <c r="N413" s="18"/>
    </row>
    <row r="414">
      <c r="N414" s="18"/>
    </row>
    <row r="415">
      <c r="N415" s="18"/>
    </row>
    <row r="416">
      <c r="N416" s="18"/>
    </row>
    <row r="417">
      <c r="N417" s="18"/>
    </row>
    <row r="418">
      <c r="N418" s="18"/>
    </row>
    <row r="419">
      <c r="N419" s="18"/>
    </row>
    <row r="420">
      <c r="N420" s="18"/>
    </row>
    <row r="421">
      <c r="N421" s="18"/>
    </row>
    <row r="422">
      <c r="N422" s="18"/>
    </row>
    <row r="423">
      <c r="N423" s="18"/>
    </row>
    <row r="424">
      <c r="N424" s="18"/>
    </row>
    <row r="425">
      <c r="N425" s="18"/>
    </row>
    <row r="426">
      <c r="N426" s="18"/>
    </row>
    <row r="427">
      <c r="N427" s="18"/>
    </row>
    <row r="428">
      <c r="N428" s="18"/>
    </row>
    <row r="429">
      <c r="N429" s="18"/>
    </row>
    <row r="430">
      <c r="N430" s="18"/>
    </row>
    <row r="431">
      <c r="N431" s="18"/>
    </row>
    <row r="432">
      <c r="N432" s="18"/>
    </row>
    <row r="433">
      <c r="N433" s="18"/>
    </row>
    <row r="434">
      <c r="N434" s="18"/>
    </row>
    <row r="435">
      <c r="N435" s="18"/>
    </row>
    <row r="436">
      <c r="N436" s="18"/>
    </row>
    <row r="437">
      <c r="N437" s="18"/>
    </row>
    <row r="438">
      <c r="N438" s="18"/>
    </row>
    <row r="439">
      <c r="N439" s="18"/>
    </row>
    <row r="440">
      <c r="N440" s="18"/>
    </row>
    <row r="441">
      <c r="N441" s="18"/>
    </row>
    <row r="442">
      <c r="N442" s="18"/>
    </row>
    <row r="443">
      <c r="N443" s="18"/>
    </row>
    <row r="444">
      <c r="N444" s="18"/>
    </row>
    <row r="445">
      <c r="N445" s="18"/>
    </row>
    <row r="446">
      <c r="N446" s="18"/>
    </row>
    <row r="447">
      <c r="N447" s="18"/>
    </row>
    <row r="448">
      <c r="N448" s="18"/>
    </row>
    <row r="449">
      <c r="N449" s="18"/>
    </row>
    <row r="450">
      <c r="N450" s="18"/>
    </row>
    <row r="451">
      <c r="N451" s="18"/>
    </row>
    <row r="452">
      <c r="N452" s="18"/>
    </row>
    <row r="453">
      <c r="N453" s="18"/>
    </row>
    <row r="454">
      <c r="N454" s="18"/>
    </row>
    <row r="455">
      <c r="N455" s="18"/>
    </row>
    <row r="456">
      <c r="N456" s="18"/>
    </row>
    <row r="457">
      <c r="N457" s="18"/>
    </row>
    <row r="458">
      <c r="N458" s="18"/>
    </row>
    <row r="459">
      <c r="N459" s="18"/>
    </row>
    <row r="460">
      <c r="N460" s="18"/>
    </row>
    <row r="461">
      <c r="N461" s="18"/>
    </row>
    <row r="462">
      <c r="N462" s="18"/>
    </row>
    <row r="463">
      <c r="N463" s="18"/>
    </row>
    <row r="464">
      <c r="N464" s="18"/>
    </row>
    <row r="465">
      <c r="N465" s="18"/>
    </row>
    <row r="466">
      <c r="N466" s="18"/>
    </row>
    <row r="467">
      <c r="N467" s="18"/>
    </row>
    <row r="468">
      <c r="N468" s="18"/>
    </row>
    <row r="469">
      <c r="N469" s="18"/>
    </row>
    <row r="470">
      <c r="N470" s="18"/>
    </row>
    <row r="471">
      <c r="N471" s="18"/>
    </row>
    <row r="472">
      <c r="N472" s="18"/>
    </row>
    <row r="473">
      <c r="N473" s="18"/>
    </row>
    <row r="474">
      <c r="N474" s="18"/>
    </row>
    <row r="475">
      <c r="N475" s="18"/>
    </row>
    <row r="476">
      <c r="N476" s="18"/>
    </row>
    <row r="477">
      <c r="N477" s="18"/>
    </row>
    <row r="478">
      <c r="N478" s="18"/>
    </row>
    <row r="479">
      <c r="N479" s="18"/>
    </row>
    <row r="480">
      <c r="N480" s="18"/>
    </row>
    <row r="481">
      <c r="N481" s="18"/>
    </row>
    <row r="482">
      <c r="N482" s="18"/>
    </row>
    <row r="483">
      <c r="N483" s="18"/>
    </row>
    <row r="484">
      <c r="N484" s="18"/>
    </row>
    <row r="485">
      <c r="N485" s="18"/>
    </row>
    <row r="486">
      <c r="N486" s="18"/>
    </row>
    <row r="487">
      <c r="N487" s="18"/>
    </row>
    <row r="488">
      <c r="N488" s="18"/>
    </row>
    <row r="489">
      <c r="N489" s="18"/>
    </row>
    <row r="490">
      <c r="N490" s="18"/>
    </row>
    <row r="491">
      <c r="N491" s="18"/>
    </row>
    <row r="492">
      <c r="N492" s="18"/>
    </row>
    <row r="493">
      <c r="N493" s="18"/>
    </row>
    <row r="494">
      <c r="N494" s="18"/>
    </row>
    <row r="495">
      <c r="N495" s="18"/>
    </row>
    <row r="496">
      <c r="N496" s="18"/>
    </row>
    <row r="497">
      <c r="N497" s="18"/>
    </row>
    <row r="498">
      <c r="N498" s="18"/>
    </row>
    <row r="499">
      <c r="N499" s="18"/>
    </row>
    <row r="500">
      <c r="N500" s="18"/>
    </row>
    <row r="501">
      <c r="N501" s="18"/>
    </row>
    <row r="502">
      <c r="N502" s="18"/>
    </row>
    <row r="503">
      <c r="N503" s="18"/>
    </row>
    <row r="504">
      <c r="N504" s="18"/>
    </row>
    <row r="505">
      <c r="N505" s="18"/>
    </row>
    <row r="506">
      <c r="N506" s="18"/>
    </row>
    <row r="507">
      <c r="N507" s="18"/>
    </row>
    <row r="508">
      <c r="N508" s="18"/>
    </row>
    <row r="509">
      <c r="N509" s="18"/>
    </row>
    <row r="510">
      <c r="N510" s="18"/>
    </row>
    <row r="511">
      <c r="N511" s="18"/>
    </row>
    <row r="512">
      <c r="N512" s="18"/>
    </row>
    <row r="513">
      <c r="N513" s="18"/>
    </row>
    <row r="514">
      <c r="N514" s="18"/>
    </row>
    <row r="515">
      <c r="N515" s="18"/>
    </row>
    <row r="516">
      <c r="N516" s="18"/>
    </row>
    <row r="517">
      <c r="N517" s="18"/>
    </row>
    <row r="518">
      <c r="N518" s="18"/>
    </row>
    <row r="519">
      <c r="N519" s="18"/>
    </row>
    <row r="520">
      <c r="N520" s="18"/>
    </row>
    <row r="521">
      <c r="N521" s="18"/>
    </row>
    <row r="522">
      <c r="N522" s="18"/>
    </row>
    <row r="523">
      <c r="N523" s="18"/>
    </row>
    <row r="524">
      <c r="N524" s="18"/>
    </row>
    <row r="525">
      <c r="N525" s="18"/>
    </row>
    <row r="526">
      <c r="N526" s="18"/>
    </row>
    <row r="527">
      <c r="N527" s="18"/>
    </row>
    <row r="528">
      <c r="N528" s="18"/>
    </row>
    <row r="529">
      <c r="N529" s="18"/>
    </row>
    <row r="530">
      <c r="N530" s="18"/>
    </row>
    <row r="531">
      <c r="N531" s="18"/>
    </row>
    <row r="532">
      <c r="N532" s="18"/>
    </row>
    <row r="533">
      <c r="N533" s="18"/>
    </row>
    <row r="534">
      <c r="N534" s="18"/>
    </row>
    <row r="535">
      <c r="N535" s="18"/>
    </row>
    <row r="536">
      <c r="N536" s="18"/>
    </row>
    <row r="537">
      <c r="N537" s="18"/>
    </row>
    <row r="538">
      <c r="N538" s="18"/>
    </row>
    <row r="539">
      <c r="N539" s="18"/>
    </row>
    <row r="540">
      <c r="N540" s="18"/>
    </row>
    <row r="541">
      <c r="N541" s="18"/>
    </row>
    <row r="542">
      <c r="N542" s="18"/>
    </row>
    <row r="543">
      <c r="N543" s="18"/>
    </row>
    <row r="544">
      <c r="N544" s="18"/>
    </row>
    <row r="545">
      <c r="N545" s="18"/>
    </row>
    <row r="546">
      <c r="N546" s="18"/>
    </row>
    <row r="547">
      <c r="N547" s="18"/>
    </row>
    <row r="548">
      <c r="N548" s="18"/>
    </row>
    <row r="549">
      <c r="N549" s="18"/>
    </row>
    <row r="550">
      <c r="N550" s="18"/>
    </row>
    <row r="551">
      <c r="N551" s="18"/>
    </row>
    <row r="552">
      <c r="N552" s="18"/>
    </row>
    <row r="553">
      <c r="N553" s="18"/>
    </row>
    <row r="554">
      <c r="N554" s="18"/>
    </row>
    <row r="555">
      <c r="N555" s="18"/>
    </row>
    <row r="556">
      <c r="N556" s="18"/>
    </row>
    <row r="557">
      <c r="N557" s="18"/>
    </row>
    <row r="558">
      <c r="N558" s="18"/>
    </row>
    <row r="559">
      <c r="N559" s="18"/>
    </row>
    <row r="560">
      <c r="N560" s="18"/>
    </row>
    <row r="561">
      <c r="N561" s="18"/>
    </row>
    <row r="562">
      <c r="N562" s="18"/>
    </row>
    <row r="563">
      <c r="N563" s="18"/>
    </row>
    <row r="564">
      <c r="N564" s="18"/>
    </row>
    <row r="565">
      <c r="N565" s="18"/>
    </row>
    <row r="566">
      <c r="N566" s="18"/>
    </row>
    <row r="567">
      <c r="N567" s="18"/>
    </row>
    <row r="568">
      <c r="N568" s="18"/>
    </row>
    <row r="569">
      <c r="N569" s="18"/>
    </row>
    <row r="570">
      <c r="N570" s="18"/>
    </row>
    <row r="571">
      <c r="N571" s="18"/>
    </row>
    <row r="572">
      <c r="N572" s="18"/>
    </row>
    <row r="573">
      <c r="N573" s="18"/>
    </row>
    <row r="574">
      <c r="N574" s="18"/>
    </row>
    <row r="575">
      <c r="N575" s="18"/>
    </row>
    <row r="576">
      <c r="N576" s="18"/>
    </row>
    <row r="577">
      <c r="N577" s="18"/>
    </row>
    <row r="578">
      <c r="N578" s="18"/>
    </row>
    <row r="579">
      <c r="N579" s="18"/>
    </row>
    <row r="580">
      <c r="N580" s="18"/>
    </row>
    <row r="581">
      <c r="N581" s="18"/>
    </row>
    <row r="582">
      <c r="N582" s="18"/>
    </row>
    <row r="583">
      <c r="N583" s="18"/>
    </row>
    <row r="584">
      <c r="N584" s="18"/>
    </row>
    <row r="585">
      <c r="N585" s="18"/>
    </row>
    <row r="586">
      <c r="N586" s="18"/>
    </row>
    <row r="587">
      <c r="N587" s="18"/>
    </row>
    <row r="588">
      <c r="N588" s="18"/>
    </row>
    <row r="589">
      <c r="N589" s="18"/>
    </row>
    <row r="590">
      <c r="N590" s="18"/>
    </row>
    <row r="591">
      <c r="N591" s="18"/>
    </row>
    <row r="592">
      <c r="N592" s="18"/>
    </row>
    <row r="593">
      <c r="N593" s="18"/>
    </row>
    <row r="594">
      <c r="N594" s="18"/>
    </row>
    <row r="595">
      <c r="N595" s="18"/>
    </row>
    <row r="596">
      <c r="N596" s="18"/>
    </row>
    <row r="597">
      <c r="N597" s="18"/>
    </row>
    <row r="598">
      <c r="N598" s="18"/>
    </row>
    <row r="599">
      <c r="N599" s="18"/>
    </row>
    <row r="600">
      <c r="N600" s="18"/>
    </row>
    <row r="601">
      <c r="N601" s="18"/>
    </row>
    <row r="602">
      <c r="N602" s="18"/>
    </row>
    <row r="603">
      <c r="N603" s="18"/>
    </row>
    <row r="604">
      <c r="N604" s="18"/>
    </row>
    <row r="605">
      <c r="N605" s="18"/>
    </row>
    <row r="606">
      <c r="N606" s="18"/>
    </row>
    <row r="607">
      <c r="N607" s="18"/>
    </row>
    <row r="608">
      <c r="N608" s="18"/>
    </row>
    <row r="609">
      <c r="N609" s="18"/>
    </row>
    <row r="610">
      <c r="N610" s="18"/>
    </row>
    <row r="611">
      <c r="N611" s="18"/>
    </row>
    <row r="612">
      <c r="N612" s="18"/>
    </row>
    <row r="613">
      <c r="N613" s="18"/>
    </row>
    <row r="614">
      <c r="N614" s="18"/>
    </row>
    <row r="615">
      <c r="N615" s="18"/>
    </row>
    <row r="616">
      <c r="N616" s="18"/>
    </row>
    <row r="617">
      <c r="N617" s="18"/>
    </row>
    <row r="618">
      <c r="N618" s="18"/>
    </row>
    <row r="619">
      <c r="N619" s="18"/>
    </row>
    <row r="620">
      <c r="N620" s="18"/>
    </row>
    <row r="621">
      <c r="N621" s="18"/>
    </row>
    <row r="622">
      <c r="N622" s="18"/>
    </row>
    <row r="623">
      <c r="N623" s="18"/>
    </row>
    <row r="624">
      <c r="N624" s="18"/>
    </row>
    <row r="625">
      <c r="N625" s="18"/>
    </row>
    <row r="626">
      <c r="N626" s="18"/>
    </row>
    <row r="627">
      <c r="N627" s="18"/>
    </row>
    <row r="628">
      <c r="N628" s="18"/>
    </row>
    <row r="629">
      <c r="N629" s="18"/>
    </row>
    <row r="630">
      <c r="N630" s="18"/>
    </row>
    <row r="631">
      <c r="N631" s="18"/>
    </row>
    <row r="632">
      <c r="N632" s="18"/>
    </row>
    <row r="633">
      <c r="N633" s="18"/>
    </row>
    <row r="634">
      <c r="N634" s="18"/>
    </row>
    <row r="635">
      <c r="N635" s="18"/>
    </row>
    <row r="636">
      <c r="N636" s="18"/>
    </row>
    <row r="637">
      <c r="N637" s="18"/>
    </row>
    <row r="638">
      <c r="N638" s="18"/>
    </row>
    <row r="639">
      <c r="N639" s="18"/>
    </row>
    <row r="640">
      <c r="N640" s="18"/>
    </row>
    <row r="641">
      <c r="N641" s="18"/>
    </row>
    <row r="642">
      <c r="N642" s="18"/>
    </row>
    <row r="643">
      <c r="N643" s="18"/>
    </row>
    <row r="644">
      <c r="N644" s="18"/>
    </row>
    <row r="645">
      <c r="N645" s="18"/>
    </row>
    <row r="646">
      <c r="N646" s="18"/>
    </row>
    <row r="647">
      <c r="N647" s="18"/>
    </row>
    <row r="648">
      <c r="N648" s="18"/>
    </row>
    <row r="649">
      <c r="N649" s="18"/>
    </row>
    <row r="650">
      <c r="N650" s="18"/>
    </row>
    <row r="651">
      <c r="N651" s="18"/>
    </row>
    <row r="652">
      <c r="N652" s="18"/>
    </row>
    <row r="653">
      <c r="N653" s="18"/>
    </row>
    <row r="654">
      <c r="N654" s="18"/>
    </row>
    <row r="655">
      <c r="N655" s="18"/>
    </row>
    <row r="656">
      <c r="N656" s="18"/>
    </row>
    <row r="657">
      <c r="N657" s="18"/>
    </row>
    <row r="658">
      <c r="N658" s="18"/>
    </row>
    <row r="659">
      <c r="N659" s="18"/>
    </row>
    <row r="660">
      <c r="N660" s="18"/>
    </row>
    <row r="661">
      <c r="N661" s="18"/>
    </row>
    <row r="662">
      <c r="N662" s="18"/>
    </row>
    <row r="663">
      <c r="N663" s="18"/>
    </row>
    <row r="664">
      <c r="N664" s="18"/>
    </row>
    <row r="665">
      <c r="N665" s="18"/>
    </row>
    <row r="666">
      <c r="N666" s="18"/>
    </row>
    <row r="667">
      <c r="N667" s="18"/>
    </row>
    <row r="668">
      <c r="N668" s="18"/>
    </row>
    <row r="669">
      <c r="N669" s="18"/>
    </row>
    <row r="670">
      <c r="N670" s="18"/>
    </row>
    <row r="671">
      <c r="N671" s="18"/>
    </row>
    <row r="672">
      <c r="N672" s="18"/>
    </row>
    <row r="673">
      <c r="N673" s="18"/>
    </row>
    <row r="674">
      <c r="N674" s="18"/>
    </row>
    <row r="675">
      <c r="N675" s="18"/>
    </row>
    <row r="676">
      <c r="N676" s="18"/>
    </row>
    <row r="677">
      <c r="N677" s="18"/>
    </row>
    <row r="678">
      <c r="N678" s="18"/>
    </row>
    <row r="679">
      <c r="N679" s="18"/>
    </row>
    <row r="680">
      <c r="N680" s="18"/>
    </row>
    <row r="681">
      <c r="N681" s="18"/>
    </row>
    <row r="682">
      <c r="N682" s="18"/>
    </row>
    <row r="683">
      <c r="N683" s="18"/>
    </row>
    <row r="684">
      <c r="N684" s="18"/>
    </row>
    <row r="685">
      <c r="N685" s="18"/>
    </row>
    <row r="686">
      <c r="N686" s="18"/>
    </row>
    <row r="687">
      <c r="N687" s="18"/>
    </row>
    <row r="688">
      <c r="N688" s="18"/>
    </row>
    <row r="689">
      <c r="N689" s="18"/>
    </row>
    <row r="690">
      <c r="N690" s="18"/>
    </row>
    <row r="691">
      <c r="N691" s="18"/>
    </row>
    <row r="692">
      <c r="N692" s="18"/>
    </row>
    <row r="693">
      <c r="N693" s="18"/>
    </row>
    <row r="694">
      <c r="N694" s="18"/>
    </row>
    <row r="695">
      <c r="N695" s="18"/>
    </row>
    <row r="696">
      <c r="N696" s="18"/>
    </row>
    <row r="697">
      <c r="N697" s="18"/>
    </row>
    <row r="698">
      <c r="N698" s="18"/>
    </row>
    <row r="699">
      <c r="N699" s="18"/>
    </row>
    <row r="700">
      <c r="N700" s="18"/>
    </row>
    <row r="701">
      <c r="N701" s="18"/>
    </row>
    <row r="702">
      <c r="N702" s="18"/>
    </row>
    <row r="703">
      <c r="N703" s="18"/>
    </row>
    <row r="704">
      <c r="N704" s="18"/>
    </row>
    <row r="705">
      <c r="N705" s="18"/>
    </row>
    <row r="706">
      <c r="N706" s="18"/>
    </row>
    <row r="707">
      <c r="N707" s="18"/>
    </row>
    <row r="708">
      <c r="N708" s="18"/>
    </row>
    <row r="709">
      <c r="N709" s="18"/>
    </row>
    <row r="710">
      <c r="N710" s="18"/>
    </row>
    <row r="711">
      <c r="N711" s="18"/>
    </row>
    <row r="712">
      <c r="N712" s="18"/>
    </row>
    <row r="713">
      <c r="N713" s="18"/>
    </row>
    <row r="714">
      <c r="N714" s="18"/>
    </row>
    <row r="715">
      <c r="N715" s="18"/>
    </row>
    <row r="716">
      <c r="N716" s="18"/>
    </row>
    <row r="717">
      <c r="N717" s="18"/>
    </row>
    <row r="718">
      <c r="N718" s="18"/>
    </row>
    <row r="719">
      <c r="N719" s="18"/>
    </row>
    <row r="720">
      <c r="N720" s="18"/>
    </row>
    <row r="721">
      <c r="N721" s="18"/>
    </row>
    <row r="722">
      <c r="N722" s="18"/>
    </row>
    <row r="723">
      <c r="N723" s="18"/>
    </row>
    <row r="724">
      <c r="N724" s="18"/>
    </row>
    <row r="725">
      <c r="N725" s="18"/>
    </row>
    <row r="726">
      <c r="N726" s="18"/>
    </row>
    <row r="727">
      <c r="N727" s="18"/>
    </row>
    <row r="728">
      <c r="N728" s="18"/>
    </row>
    <row r="729">
      <c r="N729" s="18"/>
    </row>
    <row r="730">
      <c r="N730" s="18"/>
    </row>
    <row r="731">
      <c r="N731" s="18"/>
    </row>
    <row r="732">
      <c r="N732" s="18"/>
    </row>
    <row r="733">
      <c r="N733" s="18"/>
    </row>
    <row r="734">
      <c r="N734" s="18"/>
    </row>
    <row r="735">
      <c r="N735" s="18"/>
    </row>
    <row r="736">
      <c r="N736" s="18"/>
    </row>
    <row r="737">
      <c r="N737" s="18"/>
    </row>
    <row r="738">
      <c r="N738" s="18"/>
    </row>
    <row r="739">
      <c r="N739" s="18"/>
    </row>
    <row r="740">
      <c r="N740" s="18"/>
    </row>
    <row r="741">
      <c r="N741" s="18"/>
    </row>
    <row r="742">
      <c r="N742" s="18"/>
    </row>
    <row r="743">
      <c r="N743" s="18"/>
    </row>
    <row r="744">
      <c r="N744" s="18"/>
    </row>
    <row r="745">
      <c r="N745" s="18"/>
    </row>
    <row r="746">
      <c r="N746" s="18"/>
    </row>
    <row r="747">
      <c r="N747" s="18"/>
    </row>
    <row r="748">
      <c r="N748" s="18"/>
    </row>
    <row r="749">
      <c r="N749" s="18"/>
    </row>
    <row r="750">
      <c r="N750" s="18"/>
    </row>
    <row r="751">
      <c r="N751" s="18"/>
    </row>
    <row r="752">
      <c r="N752" s="18"/>
    </row>
    <row r="753">
      <c r="N753" s="18"/>
    </row>
    <row r="754">
      <c r="N754" s="18"/>
    </row>
    <row r="755">
      <c r="N755" s="18"/>
    </row>
    <row r="756">
      <c r="N756" s="18"/>
    </row>
    <row r="757">
      <c r="N757" s="18"/>
    </row>
    <row r="758">
      <c r="N758" s="18"/>
    </row>
    <row r="759">
      <c r="N759" s="18"/>
    </row>
    <row r="760">
      <c r="N760" s="18"/>
    </row>
    <row r="761">
      <c r="N761" s="18"/>
    </row>
    <row r="762">
      <c r="N762" s="18"/>
    </row>
    <row r="763">
      <c r="N763" s="18"/>
    </row>
    <row r="764">
      <c r="N764" s="18"/>
    </row>
    <row r="765">
      <c r="N765" s="18"/>
    </row>
    <row r="766">
      <c r="N766" s="18"/>
    </row>
    <row r="767">
      <c r="N767" s="18"/>
    </row>
    <row r="768">
      <c r="N768" s="18"/>
    </row>
    <row r="769">
      <c r="N769" s="18"/>
    </row>
    <row r="770">
      <c r="N770" s="18"/>
    </row>
    <row r="771">
      <c r="N771" s="18"/>
    </row>
    <row r="772">
      <c r="N772" s="18"/>
    </row>
    <row r="773">
      <c r="N773" s="18"/>
    </row>
    <row r="774">
      <c r="N774" s="18"/>
    </row>
    <row r="775">
      <c r="N775" s="18"/>
    </row>
    <row r="776">
      <c r="N776" s="18"/>
    </row>
    <row r="777">
      <c r="N777" s="18"/>
    </row>
    <row r="778">
      <c r="N778" s="18"/>
    </row>
    <row r="779">
      <c r="N779" s="18"/>
    </row>
    <row r="780">
      <c r="N780" s="18"/>
    </row>
    <row r="781">
      <c r="N781" s="18"/>
    </row>
    <row r="782">
      <c r="N782" s="18"/>
    </row>
    <row r="783">
      <c r="N783" s="18"/>
    </row>
    <row r="784">
      <c r="N784" s="18"/>
    </row>
    <row r="785">
      <c r="N785" s="18"/>
    </row>
    <row r="786">
      <c r="N786" s="18"/>
    </row>
    <row r="787">
      <c r="N787" s="18"/>
    </row>
    <row r="788">
      <c r="N788" s="18"/>
    </row>
    <row r="789">
      <c r="N789" s="18"/>
    </row>
    <row r="790">
      <c r="N790" s="18"/>
    </row>
    <row r="791">
      <c r="N791" s="18"/>
    </row>
    <row r="792">
      <c r="N792" s="18"/>
    </row>
    <row r="793">
      <c r="N793" s="18"/>
    </row>
    <row r="794">
      <c r="N794" s="18"/>
    </row>
    <row r="795">
      <c r="N795" s="18"/>
    </row>
    <row r="796">
      <c r="N796" s="18"/>
    </row>
    <row r="797">
      <c r="N797" s="18"/>
    </row>
    <row r="798">
      <c r="N798" s="18"/>
    </row>
    <row r="799">
      <c r="N799" s="18"/>
    </row>
    <row r="800">
      <c r="N800" s="18"/>
    </row>
    <row r="801">
      <c r="N801" s="18"/>
    </row>
    <row r="802">
      <c r="N802" s="18"/>
    </row>
    <row r="803">
      <c r="N803" s="18"/>
    </row>
    <row r="804">
      <c r="N804" s="18"/>
    </row>
    <row r="805">
      <c r="N805" s="18"/>
    </row>
    <row r="806">
      <c r="N806" s="18"/>
    </row>
    <row r="807">
      <c r="N807" s="18"/>
    </row>
    <row r="808">
      <c r="N808" s="18"/>
    </row>
    <row r="809">
      <c r="N809" s="18"/>
    </row>
    <row r="810">
      <c r="N810" s="18"/>
    </row>
    <row r="811">
      <c r="N811" s="18"/>
    </row>
    <row r="812">
      <c r="N812" s="18"/>
    </row>
    <row r="813">
      <c r="N813" s="18"/>
    </row>
    <row r="814">
      <c r="N814" s="18"/>
    </row>
    <row r="815">
      <c r="N815" s="18"/>
    </row>
    <row r="816">
      <c r="N816" s="18"/>
    </row>
    <row r="817">
      <c r="N817" s="18"/>
    </row>
    <row r="818">
      <c r="N818" s="18"/>
    </row>
    <row r="819">
      <c r="N819" s="18"/>
    </row>
    <row r="820">
      <c r="N820" s="18"/>
    </row>
    <row r="821">
      <c r="N821" s="18"/>
    </row>
    <row r="822">
      <c r="N822" s="18"/>
    </row>
    <row r="823">
      <c r="N823" s="18"/>
    </row>
    <row r="824">
      <c r="N824" s="18"/>
    </row>
    <row r="825">
      <c r="N825" s="18"/>
    </row>
    <row r="826">
      <c r="N826" s="18"/>
    </row>
    <row r="827">
      <c r="N827" s="18"/>
    </row>
    <row r="828">
      <c r="N828" s="18"/>
    </row>
    <row r="829">
      <c r="N829" s="18"/>
    </row>
    <row r="830">
      <c r="N830" s="18"/>
    </row>
    <row r="831">
      <c r="N831" s="18"/>
    </row>
    <row r="832">
      <c r="N832" s="18"/>
    </row>
    <row r="833">
      <c r="N833" s="18"/>
    </row>
    <row r="834">
      <c r="N834" s="18"/>
    </row>
    <row r="835">
      <c r="N835" s="18"/>
    </row>
    <row r="836">
      <c r="N836" s="18"/>
    </row>
    <row r="837">
      <c r="N837" s="18"/>
    </row>
    <row r="838">
      <c r="N838" s="18"/>
    </row>
    <row r="839">
      <c r="N839" s="18"/>
    </row>
    <row r="840">
      <c r="N840" s="18"/>
    </row>
    <row r="841">
      <c r="N841" s="18"/>
    </row>
    <row r="842">
      <c r="N842" s="18"/>
    </row>
    <row r="843">
      <c r="N843" s="18"/>
    </row>
    <row r="844">
      <c r="N844" s="18"/>
    </row>
    <row r="845">
      <c r="N845" s="18"/>
    </row>
    <row r="846">
      <c r="N846" s="18"/>
    </row>
    <row r="847">
      <c r="N847" s="18"/>
    </row>
    <row r="848">
      <c r="N848" s="18"/>
    </row>
    <row r="849">
      <c r="N849" s="18"/>
    </row>
    <row r="850">
      <c r="N850" s="18"/>
    </row>
    <row r="851">
      <c r="N851" s="18"/>
    </row>
    <row r="852">
      <c r="N852" s="18"/>
    </row>
    <row r="853">
      <c r="N853" s="18"/>
    </row>
    <row r="854">
      <c r="N854" s="18"/>
    </row>
    <row r="855">
      <c r="N855" s="18"/>
    </row>
    <row r="856">
      <c r="N856" s="18"/>
    </row>
    <row r="857">
      <c r="N857" s="18"/>
    </row>
    <row r="858">
      <c r="N858" s="18"/>
    </row>
    <row r="859">
      <c r="N859" s="18"/>
    </row>
    <row r="860">
      <c r="N860" s="18"/>
    </row>
    <row r="861">
      <c r="N861" s="18"/>
    </row>
    <row r="862">
      <c r="N862" s="18"/>
    </row>
    <row r="863">
      <c r="N863" s="18"/>
    </row>
    <row r="864">
      <c r="N864" s="18"/>
    </row>
    <row r="865">
      <c r="N865" s="18"/>
    </row>
    <row r="866">
      <c r="N866" s="18"/>
    </row>
    <row r="867">
      <c r="N867" s="18"/>
    </row>
    <row r="868">
      <c r="N868" s="18"/>
    </row>
    <row r="869">
      <c r="N869" s="18"/>
    </row>
    <row r="870">
      <c r="N870" s="18"/>
    </row>
    <row r="871">
      <c r="N871" s="18"/>
    </row>
    <row r="872">
      <c r="N872" s="18"/>
    </row>
    <row r="873">
      <c r="N873" s="18"/>
    </row>
    <row r="874">
      <c r="N874" s="18"/>
    </row>
    <row r="875">
      <c r="N875" s="18"/>
    </row>
    <row r="876">
      <c r="N876" s="18"/>
    </row>
    <row r="877">
      <c r="N877" s="18"/>
    </row>
    <row r="878">
      <c r="N878" s="18"/>
    </row>
    <row r="879">
      <c r="N879" s="18"/>
    </row>
    <row r="880">
      <c r="N880" s="18"/>
    </row>
    <row r="881">
      <c r="N881" s="18"/>
    </row>
    <row r="882">
      <c r="N882" s="18"/>
    </row>
    <row r="883">
      <c r="N883" s="18"/>
    </row>
    <row r="884">
      <c r="N884" s="18"/>
    </row>
    <row r="885">
      <c r="N885" s="18"/>
    </row>
    <row r="886">
      <c r="N886" s="18"/>
    </row>
    <row r="887">
      <c r="N887" s="18"/>
    </row>
    <row r="888">
      <c r="N888" s="18"/>
    </row>
    <row r="889">
      <c r="N889" s="18"/>
    </row>
    <row r="890">
      <c r="N890" s="18"/>
    </row>
    <row r="891">
      <c r="N891" s="18"/>
    </row>
    <row r="892">
      <c r="N892" s="18"/>
    </row>
    <row r="893">
      <c r="N893" s="18"/>
    </row>
    <row r="894">
      <c r="N894" s="18"/>
    </row>
    <row r="895">
      <c r="N895" s="18"/>
    </row>
    <row r="896">
      <c r="N896" s="18"/>
    </row>
    <row r="897">
      <c r="N897" s="18"/>
    </row>
    <row r="898">
      <c r="N898" s="18"/>
    </row>
    <row r="899">
      <c r="N899" s="18"/>
    </row>
    <row r="900">
      <c r="N900" s="18"/>
    </row>
    <row r="901">
      <c r="N901" s="18"/>
    </row>
    <row r="902">
      <c r="N902" s="18"/>
    </row>
    <row r="903">
      <c r="N903" s="18"/>
    </row>
    <row r="904">
      <c r="N904" s="18"/>
    </row>
    <row r="905">
      <c r="N905" s="18"/>
    </row>
    <row r="906">
      <c r="N906" s="18"/>
    </row>
    <row r="907">
      <c r="N907" s="18"/>
    </row>
    <row r="908">
      <c r="N908" s="18"/>
    </row>
    <row r="909">
      <c r="N909" s="18"/>
    </row>
    <row r="910">
      <c r="N910" s="18"/>
    </row>
    <row r="911">
      <c r="N911" s="18"/>
    </row>
    <row r="912">
      <c r="N912" s="18"/>
    </row>
    <row r="913">
      <c r="N913" s="18"/>
    </row>
    <row r="914">
      <c r="N914" s="18"/>
    </row>
    <row r="915">
      <c r="N915" s="18"/>
    </row>
    <row r="916">
      <c r="N916" s="18"/>
    </row>
    <row r="917">
      <c r="N917" s="18"/>
    </row>
    <row r="918">
      <c r="N918" s="18"/>
    </row>
    <row r="919">
      <c r="N919" s="18"/>
    </row>
    <row r="920">
      <c r="N920" s="18"/>
    </row>
    <row r="921">
      <c r="N921" s="18"/>
    </row>
    <row r="922">
      <c r="N922" s="18"/>
    </row>
    <row r="923">
      <c r="N923" s="18"/>
    </row>
    <row r="924">
      <c r="N924" s="18"/>
    </row>
    <row r="925">
      <c r="N925" s="18"/>
    </row>
    <row r="926">
      <c r="N926" s="18"/>
    </row>
    <row r="927">
      <c r="N927" s="18"/>
    </row>
    <row r="928">
      <c r="N928" s="18"/>
    </row>
    <row r="929">
      <c r="N929" s="18"/>
    </row>
    <row r="930">
      <c r="N930" s="18"/>
    </row>
    <row r="931">
      <c r="N931" s="18"/>
    </row>
    <row r="932">
      <c r="N932" s="18"/>
    </row>
    <row r="933">
      <c r="N933" s="18"/>
    </row>
    <row r="934">
      <c r="N934" s="18"/>
    </row>
    <row r="935">
      <c r="N935" s="18"/>
    </row>
    <row r="936">
      <c r="N936" s="18"/>
    </row>
    <row r="937">
      <c r="N937" s="18"/>
    </row>
    <row r="938">
      <c r="N938" s="18"/>
    </row>
    <row r="939">
      <c r="N939" s="18"/>
    </row>
    <row r="940">
      <c r="N940" s="18"/>
    </row>
    <row r="941">
      <c r="N941" s="18"/>
    </row>
    <row r="942">
      <c r="N942" s="18"/>
    </row>
    <row r="943">
      <c r="N943" s="18"/>
    </row>
    <row r="944">
      <c r="N944" s="18"/>
    </row>
    <row r="945">
      <c r="N945" s="18"/>
    </row>
    <row r="946">
      <c r="N946" s="18"/>
    </row>
    <row r="947">
      <c r="N947" s="18"/>
    </row>
    <row r="948">
      <c r="N948" s="18"/>
    </row>
    <row r="949">
      <c r="N949" s="18"/>
    </row>
    <row r="950">
      <c r="N950" s="18"/>
    </row>
    <row r="951">
      <c r="N951" s="18"/>
    </row>
    <row r="952">
      <c r="N952" s="18"/>
    </row>
    <row r="953">
      <c r="N953" s="18"/>
    </row>
    <row r="954">
      <c r="N954" s="18"/>
    </row>
    <row r="955">
      <c r="N955" s="18"/>
    </row>
    <row r="956">
      <c r="N956" s="18"/>
    </row>
    <row r="957">
      <c r="N957" s="18"/>
    </row>
    <row r="958">
      <c r="N958" s="18"/>
    </row>
    <row r="959">
      <c r="N959" s="18"/>
    </row>
    <row r="960">
      <c r="N960" s="18"/>
    </row>
    <row r="961">
      <c r="N961" s="18"/>
    </row>
    <row r="962">
      <c r="N962" s="18"/>
    </row>
    <row r="963">
      <c r="N963" s="18"/>
    </row>
    <row r="964">
      <c r="N964" s="18"/>
    </row>
    <row r="965">
      <c r="N965" s="18"/>
    </row>
    <row r="966">
      <c r="N966" s="18"/>
    </row>
    <row r="967">
      <c r="N967" s="18"/>
    </row>
    <row r="968">
      <c r="N968" s="18"/>
    </row>
    <row r="969">
      <c r="N969" s="18"/>
    </row>
    <row r="970">
      <c r="N970" s="18"/>
    </row>
    <row r="971">
      <c r="N971" s="18"/>
    </row>
    <row r="972">
      <c r="N972" s="18"/>
    </row>
    <row r="973">
      <c r="N973" s="18"/>
    </row>
    <row r="974">
      <c r="N974" s="18"/>
    </row>
    <row r="975">
      <c r="N975" s="18"/>
    </row>
    <row r="976">
      <c r="N976" s="18"/>
    </row>
    <row r="977">
      <c r="N977" s="18"/>
    </row>
    <row r="978">
      <c r="N978" s="18"/>
    </row>
    <row r="979">
      <c r="N979" s="18"/>
    </row>
    <row r="980">
      <c r="N980" s="18"/>
    </row>
    <row r="981">
      <c r="N981" s="18"/>
    </row>
    <row r="982">
      <c r="N982" s="18"/>
    </row>
    <row r="983">
      <c r="N983" s="18"/>
    </row>
    <row r="984">
      <c r="N984" s="18"/>
    </row>
    <row r="985">
      <c r="N985" s="18"/>
    </row>
    <row r="986">
      <c r="N986" s="18"/>
    </row>
    <row r="987">
      <c r="N987" s="18"/>
    </row>
    <row r="988">
      <c r="N988" s="18"/>
    </row>
    <row r="989">
      <c r="N989" s="18"/>
    </row>
    <row r="990">
      <c r="N990" s="18"/>
    </row>
    <row r="991">
      <c r="N991" s="18"/>
    </row>
    <row r="992">
      <c r="N992" s="18"/>
    </row>
    <row r="993">
      <c r="N993" s="18"/>
    </row>
    <row r="994">
      <c r="N994" s="18"/>
    </row>
    <row r="995">
      <c r="N995" s="18"/>
    </row>
    <row r="996">
      <c r="N996" s="18"/>
    </row>
    <row r="997">
      <c r="N997" s="18"/>
    </row>
    <row r="998">
      <c r="N998" s="18"/>
    </row>
    <row r="999">
      <c r="N999" s="18"/>
    </row>
    <row r="1000">
      <c r="N1000" s="18"/>
    </row>
    <row r="1001">
      <c r="N1001" s="18"/>
    </row>
    <row r="1002">
      <c r="N1002" s="18"/>
    </row>
  </sheetData>
  <conditionalFormatting sqref="A1:B3">
    <cfRule type="cellIs" dxfId="0" priority="1" operator="greaterThan">
      <formula>61</formula>
    </cfRule>
  </conditionalFormatting>
  <conditionalFormatting sqref="C1:D3">
    <cfRule type="containsText" dxfId="1" priority="2" operator="containsText" text="can">
      <formula>NOT(ISERROR(SEARCH(("can"),(C1))))</formula>
    </cfRule>
  </conditionalFormatting>
  <conditionalFormatting sqref="C1:D3">
    <cfRule type="containsText" dxfId="2" priority="3" operator="containsText" text="us">
      <formula>NOT(ISERROR(SEARCH(("us"),(C1))))</formula>
    </cfRule>
  </conditionalFormatting>
  <conditionalFormatting sqref="A1:B3">
    <cfRule type="cellIs" dxfId="3" priority="4" operator="between">
      <formula>60</formula>
      <formula>10</formula>
    </cfRule>
  </conditionalFormatting>
  <conditionalFormatting sqref="C1:D3">
    <cfRule type="containsText" dxfId="4" priority="5" operator="containsText" text="ger">
      <formula>NOT(ISERROR(SEARCH(("ger"),(C1))))</formula>
    </cfRule>
  </conditionalFormatting>
  <conditionalFormatting sqref="A1:B3">
    <cfRule type="cellIs" dxfId="5" priority="6" operator="lessThan">
      <formula>10</formula>
    </cfRule>
  </conditionalFormatting>
  <hyperlinks>
    <hyperlink r:id="rId2" ref="B6"/>
  </hyperlinks>
  <drawing r:id="rId3"/>
  <legacyDrawing r:id="rId4"/>
</worksheet>
</file>