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Exp45/"/>
    </mc:Choice>
  </mc:AlternateContent>
  <xr:revisionPtr revIDLastSave="0" documentId="13_ncr:1_{69C4E271-BF65-0E45-A97A-07824764A254}" xr6:coauthVersionLast="47" xr6:coauthVersionMax="47" xr10:uidLastSave="{00000000-0000-0000-0000-000000000000}"/>
  <bookViews>
    <workbookView xWindow="400" yWindow="500" windowWidth="26000" windowHeight="14800" activeTab="6" xr2:uid="{DAFF25BB-DE00-4582-8E3D-F0D266F48755}"/>
  </bookViews>
  <sheets>
    <sheet name="Fluorescent" sheetId="2" r:id="rId1"/>
    <sheet name="Curve" sheetId="1" r:id="rId2"/>
    <sheet name="Samples" sheetId="3" r:id="rId3"/>
    <sheet name="BCA" sheetId="4" r:id="rId4"/>
    <sheet name="BCA_curve" sheetId="5" r:id="rId5"/>
    <sheet name="BCA_samples" sheetId="6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" i="7"/>
  <c r="J2" i="7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F4" i="1"/>
  <c r="F5" i="1"/>
  <c r="F6" i="1"/>
  <c r="F3" i="1"/>
  <c r="B9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57" i="6"/>
  <c r="E78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57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31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5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57" i="6"/>
  <c r="D52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31" i="6"/>
  <c r="D26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5" i="6"/>
  <c r="F3" i="5"/>
  <c r="F4" i="5"/>
  <c r="F5" i="5"/>
  <c r="F6" i="5"/>
  <c r="F7" i="5"/>
  <c r="F8" i="5"/>
  <c r="F9" i="5"/>
  <c r="F2" i="5"/>
  <c r="B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EFAF8E59-25AB-4A0E-B25F-84CFF0E2332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6DB62A5-C62E-4D8F-BDBA-961B38DF7F43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F8B5DFDC-DDD4-CC47-9C05-9738B1883D1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A5E0A5-89AC-1348-945D-D531F66C38D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<sst xmlns="http://schemas.openxmlformats.org/spreadsheetml/2006/main" count="264" uniqueCount="116">
  <si>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</si>
  <si>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</si>
  <si>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</si>
  <si>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</si>
  <si>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</si>
  <si>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</si>
  <si>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</si>
  <si>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</si>
  <si>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</si>
  <si>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11:02:32 AM</t>
  </si>
  <si>
    <t>System</t>
  </si>
  <si>
    <t>BIOCNB-01294W</t>
  </si>
  <si>
    <t>User</t>
  </si>
  <si>
    <t>BIOCNB-01294W\Administrator</t>
  </si>
  <si>
    <t>Plate</t>
  </si>
  <si>
    <t>Corning 96 Flat Bottom black Polystyrene Cat. No.: 3880 [COR96fb half area clear bottom.pdfx]</t>
  </si>
  <si>
    <t>Plate-ID (Stacker)</t>
  </si>
  <si>
    <t>Wait (Plate)</t>
  </si>
  <si>
    <t>On</t>
  </si>
  <si>
    <t>Target Temperature: 37 °C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</si>
  <si>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</si>
  <si>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</si>
  <si>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</si>
  <si>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</si>
  <si>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</si>
  <si>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</si>
  <si>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</si>
  <si>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</si>
  <si>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</si>
  <si>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C3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</si>
  <si>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</si>
  <si>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</si>
  <si>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</si>
  <si>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</si>
  <si>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</si>
  <si>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</si>
  <si>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C3)</t>
  </si>
  <si>
    <t>µm</t>
  </si>
  <si>
    <t>Start Time:</t>
  </si>
  <si>
    <t>3/24/2023 11:03:23 AM</t>
  </si>
  <si>
    <t>Temperature: 36.8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</si>
  <si>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</si>
  <si>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</si>
  <si>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</si>
  <si>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</si>
  <si>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</si>
  <si>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</si>
  <si>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</si>
  <si>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</si>
  <si>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</si>
  <si>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</si>
  <si>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OVER</t>
  </si>
  <si>
    <t>3/24/2023 11:03:49 AM</t>
  </si>
  <si>
    <t>Label: Label1_Copy1</t>
  </si>
  <si>
    <t>Fluorescence Bottom Reading</t>
  </si>
  <si>
    <t>Calculated From: A1 (100%)</t>
  </si>
  <si>
    <t>3/24/2023 11:04:02 AM</t>
  </si>
  <si>
    <t>Temperature: 37.9 °C</t>
  </si>
  <si>
    <t>3/24/2023 11:04:27 AM</t>
  </si>
  <si>
    <t>11:08:31 AM</t>
  </si>
  <si>
    <t>Greiner 96 Flat Bottom Transparent Polystyrene Cat. No.: 655101/655161/655192 [GRE96ft.pdfx]</t>
  </si>
  <si>
    <t>Label: BCA</t>
  </si>
  <si>
    <t>Absorbance</t>
  </si>
  <si>
    <t>Measurement Wavelength</t>
  </si>
  <si>
    <t>Bandwidth</t>
  </si>
  <si>
    <t>3/24/2023 11:08:31 AM</t>
  </si>
  <si>
    <t>3/24/2023 11:09:50 AM</t>
  </si>
  <si>
    <t>Movement</t>
  </si>
  <si>
    <t>Move Plate Out</t>
  </si>
  <si>
    <t>Abs1</t>
  </si>
  <si>
    <t>Abs2</t>
  </si>
  <si>
    <t>Abs3</t>
  </si>
  <si>
    <t>Blank</t>
  </si>
  <si>
    <t>Avg_blank</t>
  </si>
  <si>
    <t>Conc</t>
  </si>
  <si>
    <t>Point</t>
  </si>
  <si>
    <t>Conc (mg/mL</t>
  </si>
  <si>
    <t>conc = 2.5046*abs - 0.0392</t>
  </si>
  <si>
    <t>1:5</t>
  </si>
  <si>
    <t>1:10</t>
  </si>
  <si>
    <t>1:20</t>
  </si>
  <si>
    <t>Sample</t>
  </si>
  <si>
    <t>Undiluted Conc</t>
  </si>
  <si>
    <t>Conc1</t>
  </si>
  <si>
    <t>Conc2</t>
  </si>
  <si>
    <t>Conc (ug/uL)</t>
  </si>
  <si>
    <t>F1</t>
  </si>
  <si>
    <t>F2</t>
  </si>
  <si>
    <t>F3</t>
  </si>
  <si>
    <t>Conc (pmol/well)</t>
  </si>
  <si>
    <t>Exclude</t>
  </si>
  <si>
    <t>F_5</t>
  </si>
  <si>
    <t>F_10</t>
  </si>
  <si>
    <t>F_20</t>
  </si>
  <si>
    <t>pmol_5</t>
  </si>
  <si>
    <t>pmol_10</t>
  </si>
  <si>
    <t>pmol_20</t>
  </si>
  <si>
    <t>undil_5</t>
  </si>
  <si>
    <t>undil_10</t>
  </si>
  <si>
    <t>undil_20</t>
  </si>
  <si>
    <t>blank</t>
  </si>
  <si>
    <t>pmol = 0.0028*F + 3.7382</t>
  </si>
  <si>
    <t>pretend 10uL loaded</t>
  </si>
  <si>
    <t>pmol</t>
  </si>
  <si>
    <t>Reaction_time_min</t>
  </si>
  <si>
    <t>protein_mg_mL</t>
  </si>
  <si>
    <t>sample_volume_mL</t>
  </si>
  <si>
    <t>dilution_factor</t>
  </si>
  <si>
    <t>Activity_uU_mg</t>
  </si>
  <si>
    <t>Temp</t>
  </si>
  <si>
    <t>Genotype</t>
  </si>
  <si>
    <t>Con</t>
  </si>
  <si>
    <t>RT</t>
  </si>
  <si>
    <t>Cold</t>
  </si>
  <si>
    <t>KD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</si>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</sst>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20" fontId="0" fillId="0" borderId="0" xfId="0" quotePrefix="1" applyNumberForma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10" borderId="0" xfId="0" applyFill="1"/>
  </cellXfs>
  <cellStyles count="8">
    <cellStyle name="Normal" xfId="0" builtinId="0"/>
    <cellStyle name="Tecan.At.Excel.Attenuation" xfId="6" xr:uid="{4DFEE936-A4A9-4BF8-8CB9-E99DAD532758}"/>
    <cellStyle name="Tecan.At.Excel.AutoGain_0" xfId="7" xr:uid="{75B83214-87FF-4A05-9393-D41563BFE227}"/>
    <cellStyle name="Tecan.At.Excel.Error" xfId="1" xr:uid="{F71E62E0-9557-472B-8829-26656C378FB2}"/>
    <cellStyle name="Tecan.At.Excel.GFactorAndMeasurementBlank" xfId="5" xr:uid="{63CD5B5F-67C6-446C-B194-580A89085AFB}"/>
    <cellStyle name="Tecan.At.Excel.GFactorBlank" xfId="3" xr:uid="{3F3F504D-36F2-452B-9DB5-C57623A7862E}"/>
    <cellStyle name="Tecan.At.Excel.GFactorReference" xfId="4" xr:uid="{7B11A4F1-DFEF-41F1-8557-BE09B1135AA4}"/>
    <cellStyle name="Tecan.At.Excel.MeasurementBlank" xfId="2" xr:uid="{BA7E57C9-6F73-44F8-AA87-01B5DA24A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Curve!$G$1</c:f>
              <c:strCache>
                <c:ptCount val="1"/>
                <c:pt idx="0">
                  <c:v>Conc (pmol/well)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Curve!$F$3:$F$7</c:f>
              <c:numCache>
                <c:formatCode>General</c:formatCode>
                <c:ptCount val="5"/>
                <c:pt idx="0">
                  <c:v>57333.996666666666</c:v>
                </c:pt>
                <c:pt idx="1">
                  <c:v>39598.996666666666</c:v>
                </c:pt>
                <c:pt idx="2">
                  <c:v>27207.33</c:v>
                </c:pt>
                <c:pt idx="3">
                  <c:v>12028.996666666666</c:v>
                </c:pt>
                <c:pt idx="4">
                  <c:v>0</c:v>
                </c:pt>
              </c:numCache>
            </c:numRef>
          </c:xVal>
          <c:yVal>
            <c:numRef>
              <c:f>Curve!$G$3:$G$7</c:f>
              <c:numCache>
                <c:formatCode>General</c:formatCode>
                <c:ptCount val="5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C-0E44-A43B-02109A3D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31887"/>
        <c:axId val="1680927983"/>
      </c:scatterChart>
      <c:valAx>
        <c:axId val="17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7983"/>
        <c:crosses val="autoZero"/>
        <c:crossBetween val="midCat"/>
      </c:valAx>
      <c:valAx>
        <c:axId val="16809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BCA_curve!$G$1</c:f>
              <c:strCache>
                <c:ptCount val="1"/>
                <c:pt idx="0">
                  <c:v>Conc (mg/mL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BCA_curve!$F$2:$F$9</c:f>
              <c:numCache>
                <c:formatCode>General</c:formatCode>
                <c:ptCount val="8"/>
                <c:pt idx="0">
                  <c:v>0.79853333530426029</c:v>
                </c:pt>
                <c:pt idx="1">
                  <c:v>0.61183334884643559</c:v>
                </c:pt>
                <c:pt idx="2">
                  <c:v>0.43013333775202434</c:v>
                </c:pt>
                <c:pt idx="3">
                  <c:v>0.32980000473658244</c:v>
                </c:pt>
                <c:pt idx="4">
                  <c:v>0.23113333679835002</c:v>
                </c:pt>
                <c:pt idx="5">
                  <c:v>0.11406667031447092</c:v>
                </c:pt>
                <c:pt idx="6">
                  <c:v>5.5466666793823241E-2</c:v>
                </c:pt>
                <c:pt idx="7">
                  <c:v>9.7999994715054772E-3</c:v>
                </c:pt>
              </c:numCache>
            </c:numRef>
          </c:xVal>
          <c:yVal>
            <c:numRef>
              <c:f>BCA_curve!$G$2:$G$9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9949-BEA7-496C35EB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90271"/>
        <c:axId val="1684557727"/>
      </c:scatterChart>
      <c:valAx>
        <c:axId val="16843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7727"/>
        <c:crosses val="autoZero"/>
        <c:crossBetween val="midCat"/>
      </c:valAx>
      <c:valAx>
        <c:axId val="16845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9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107950</xdr:rowOff>
    </xdr:from>
    <xdr:to>
      <xdr:col>15</xdr:col>
      <xdr:colOff>298450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20848-E3C1-FA87-C24D-4CF88610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3</xdr:row>
      <xdr:rowOff>114300</xdr:rowOff>
    </xdr:from>
    <xdr:to>
      <xdr:col>15</xdr:col>
      <xdr:colOff>25400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A08CC-FFB5-D9C5-4788-71F11B489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234D-33DF-4034-962E-A371EBCF4A68}">
  <dimension ref="A1:M77"/>
  <sheetViews>
    <sheetView topLeftCell="A25" workbookViewId="0">
      <selection activeCell="K33" sqref="K33:M3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45009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7" spans="1:13" x14ac:dyDescent="0.2">
      <c r="A17" t="s">
        <v>20</v>
      </c>
    </row>
    <row r="18" spans="1:13" x14ac:dyDescent="0.2">
      <c r="A18" t="s">
        <v>21</v>
      </c>
      <c r="E18" t="s">
        <v>22</v>
      </c>
    </row>
    <row r="19" spans="1:13" x14ac:dyDescent="0.2">
      <c r="A19" t="s">
        <v>23</v>
      </c>
      <c r="E19">
        <v>360</v>
      </c>
      <c r="F19" t="s">
        <v>24</v>
      </c>
    </row>
    <row r="20" spans="1:13" x14ac:dyDescent="0.2">
      <c r="A20" t="s">
        <v>25</v>
      </c>
      <c r="E20">
        <v>445</v>
      </c>
      <c r="F20" t="s">
        <v>24</v>
      </c>
    </row>
    <row r="21" spans="1:13" x14ac:dyDescent="0.2">
      <c r="A21" t="s">
        <v>26</v>
      </c>
      <c r="E21">
        <v>9</v>
      </c>
      <c r="F21" t="s">
        <v>24</v>
      </c>
    </row>
    <row r="22" spans="1:13" x14ac:dyDescent="0.2">
      <c r="A22" t="s">
        <v>27</v>
      </c>
      <c r="E22">
        <v>20</v>
      </c>
      <c r="F22" t="s">
        <v>24</v>
      </c>
    </row>
    <row r="23" spans="1:13" x14ac:dyDescent="0.2">
      <c r="A23" t="s">
        <v>28</v>
      </c>
      <c r="E23">
        <v>78</v>
      </c>
      <c r="F23" t="s">
        <v>29</v>
      </c>
    </row>
    <row r="24" spans="1:13" x14ac:dyDescent="0.2">
      <c r="A24" t="s">
        <v>30</v>
      </c>
      <c r="E24">
        <v>5</v>
      </c>
    </row>
    <row r="25" spans="1:13" x14ac:dyDescent="0.2">
      <c r="A25" t="s">
        <v>31</v>
      </c>
      <c r="E25">
        <v>20</v>
      </c>
      <c r="F25" t="s">
        <v>32</v>
      </c>
    </row>
    <row r="26" spans="1:13" x14ac:dyDescent="0.2">
      <c r="A26" t="s">
        <v>33</v>
      </c>
      <c r="E26">
        <v>0</v>
      </c>
      <c r="F26" t="s">
        <v>32</v>
      </c>
    </row>
    <row r="27" spans="1:13" x14ac:dyDescent="0.2">
      <c r="A27" t="s">
        <v>34</v>
      </c>
      <c r="E27">
        <v>0</v>
      </c>
      <c r="F27" t="s">
        <v>35</v>
      </c>
    </row>
    <row r="28" spans="1:13" x14ac:dyDescent="0.2">
      <c r="A28" t="s">
        <v>36</v>
      </c>
      <c r="E28">
        <v>17567</v>
      </c>
      <c r="F28" t="s">
        <v>37</v>
      </c>
    </row>
    <row r="29" spans="1:13" x14ac:dyDescent="0.2">
      <c r="A29" t="s">
        <v>38</v>
      </c>
      <c r="B29" s="2" t="s">
        <v>39</v>
      </c>
    </row>
    <row r="31" spans="1:13" x14ac:dyDescent="0.2">
      <c r="B31" t="s">
        <v>40</v>
      </c>
    </row>
    <row r="32" spans="1:13" x14ac:dyDescent="0.2">
      <c r="A32" s="4" t="s">
        <v>41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</row>
    <row r="33" spans="1:13" x14ac:dyDescent="0.2">
      <c r="A33" s="4" t="s">
        <v>42</v>
      </c>
      <c r="B33" s="5" t="s">
        <v>51</v>
      </c>
      <c r="C33" s="5" t="s">
        <v>51</v>
      </c>
      <c r="D33" s="5" t="s">
        <v>51</v>
      </c>
      <c r="E33">
        <v>2539</v>
      </c>
      <c r="F33">
        <v>5596</v>
      </c>
      <c r="G33">
        <v>7241</v>
      </c>
      <c r="H33">
        <v>3479</v>
      </c>
      <c r="I33">
        <v>4379</v>
      </c>
      <c r="J33">
        <v>6764</v>
      </c>
      <c r="K33">
        <v>5235</v>
      </c>
      <c r="L33">
        <v>7574</v>
      </c>
      <c r="M33">
        <v>3092</v>
      </c>
    </row>
    <row r="34" spans="1:13" x14ac:dyDescent="0.2">
      <c r="A34" s="4" t="s">
        <v>43</v>
      </c>
      <c r="B34">
        <v>61977</v>
      </c>
      <c r="C34">
        <v>58177</v>
      </c>
      <c r="D34">
        <v>54217</v>
      </c>
      <c r="E34">
        <v>2718</v>
      </c>
      <c r="F34">
        <v>5562</v>
      </c>
      <c r="G34">
        <v>6996</v>
      </c>
      <c r="H34">
        <v>3642</v>
      </c>
      <c r="I34">
        <v>4993</v>
      </c>
      <c r="J34">
        <v>7232</v>
      </c>
      <c r="K34">
        <v>5400</v>
      </c>
      <c r="L34">
        <v>7000</v>
      </c>
      <c r="M34">
        <v>3408</v>
      </c>
    </row>
    <row r="35" spans="1:13" x14ac:dyDescent="0.2">
      <c r="A35" s="4" t="s">
        <v>44</v>
      </c>
      <c r="B35">
        <v>41565</v>
      </c>
      <c r="C35">
        <v>39465</v>
      </c>
      <c r="D35">
        <v>40136</v>
      </c>
      <c r="E35">
        <v>2537</v>
      </c>
      <c r="F35">
        <v>4552</v>
      </c>
      <c r="G35">
        <v>6593</v>
      </c>
      <c r="H35">
        <v>4198</v>
      </c>
      <c r="I35">
        <v>5388</v>
      </c>
      <c r="J35">
        <v>8881</v>
      </c>
      <c r="K35">
        <v>4617</v>
      </c>
      <c r="L35">
        <v>6092</v>
      </c>
      <c r="M35">
        <v>4293</v>
      </c>
    </row>
    <row r="36" spans="1:13" x14ac:dyDescent="0.2">
      <c r="A36" s="4" t="s">
        <v>45</v>
      </c>
      <c r="B36">
        <v>27215</v>
      </c>
      <c r="C36">
        <v>26822</v>
      </c>
      <c r="D36">
        <v>29954</v>
      </c>
      <c r="E36">
        <v>3006</v>
      </c>
      <c r="F36">
        <v>4124</v>
      </c>
      <c r="G36">
        <v>5631</v>
      </c>
      <c r="H36">
        <v>3419</v>
      </c>
      <c r="I36">
        <v>5188</v>
      </c>
      <c r="J36">
        <v>8414</v>
      </c>
      <c r="K36">
        <v>5210</v>
      </c>
      <c r="L36">
        <v>7682</v>
      </c>
      <c r="M36">
        <v>7170</v>
      </c>
    </row>
    <row r="37" spans="1:13" x14ac:dyDescent="0.2">
      <c r="A37" s="4" t="s">
        <v>46</v>
      </c>
      <c r="B37">
        <v>13429</v>
      </c>
      <c r="C37">
        <v>12064</v>
      </c>
      <c r="D37">
        <v>12963</v>
      </c>
      <c r="E37">
        <v>3568</v>
      </c>
      <c r="F37">
        <v>5749</v>
      </c>
      <c r="G37">
        <v>11710</v>
      </c>
      <c r="H37">
        <v>3812</v>
      </c>
      <c r="I37">
        <v>5855</v>
      </c>
      <c r="J37">
        <v>8757</v>
      </c>
      <c r="K37">
        <v>4609</v>
      </c>
      <c r="L37">
        <v>5881</v>
      </c>
      <c r="M37">
        <v>5710</v>
      </c>
    </row>
    <row r="38" spans="1:13" x14ac:dyDescent="0.2">
      <c r="A38" s="4" t="s">
        <v>47</v>
      </c>
      <c r="B38">
        <v>782</v>
      </c>
      <c r="C38">
        <v>790</v>
      </c>
      <c r="D38">
        <v>797</v>
      </c>
      <c r="E38">
        <v>3056</v>
      </c>
      <c r="F38">
        <v>4340</v>
      </c>
      <c r="G38">
        <v>6032</v>
      </c>
      <c r="H38">
        <v>4052</v>
      </c>
      <c r="I38">
        <v>5924</v>
      </c>
      <c r="J38">
        <v>10070</v>
      </c>
      <c r="K38">
        <v>4580</v>
      </c>
      <c r="L38">
        <v>5519</v>
      </c>
      <c r="M38">
        <v>4640</v>
      </c>
    </row>
    <row r="39" spans="1:13" x14ac:dyDescent="0.2">
      <c r="A39" s="4" t="s">
        <v>48</v>
      </c>
      <c r="B39">
        <v>45388</v>
      </c>
      <c r="C39">
        <v>9471</v>
      </c>
      <c r="D39">
        <v>884</v>
      </c>
      <c r="E39">
        <v>3078</v>
      </c>
      <c r="F39">
        <v>4449</v>
      </c>
      <c r="G39">
        <v>6272</v>
      </c>
      <c r="H39">
        <v>5071</v>
      </c>
      <c r="I39">
        <v>7581</v>
      </c>
      <c r="J39">
        <v>15570</v>
      </c>
      <c r="K39" s="5" t="s">
        <v>51</v>
      </c>
      <c r="L39">
        <v>50918</v>
      </c>
      <c r="M39">
        <v>37152</v>
      </c>
    </row>
    <row r="40" spans="1:13" x14ac:dyDescent="0.2">
      <c r="A40" s="4" t="s">
        <v>49</v>
      </c>
      <c r="B40">
        <v>797</v>
      </c>
      <c r="C40">
        <v>774</v>
      </c>
      <c r="D40">
        <v>758</v>
      </c>
      <c r="E40">
        <v>3948</v>
      </c>
      <c r="F40">
        <v>5715</v>
      </c>
      <c r="G40">
        <v>9045</v>
      </c>
      <c r="H40">
        <v>3920</v>
      </c>
      <c r="I40">
        <v>5912</v>
      </c>
      <c r="J40">
        <v>10269</v>
      </c>
      <c r="K40">
        <v>2214</v>
      </c>
      <c r="L40">
        <v>2430</v>
      </c>
      <c r="M40">
        <v>1722</v>
      </c>
    </row>
    <row r="45" spans="1:13" x14ac:dyDescent="0.2">
      <c r="A45" t="s">
        <v>50</v>
      </c>
      <c r="B45" s="2" t="s">
        <v>52</v>
      </c>
    </row>
    <row r="50" spans="1:13" x14ac:dyDescent="0.2">
      <c r="A50" t="s">
        <v>53</v>
      </c>
    </row>
    <row r="51" spans="1:13" x14ac:dyDescent="0.2">
      <c r="A51" t="s">
        <v>21</v>
      </c>
      <c r="E51" t="s">
        <v>54</v>
      </c>
    </row>
    <row r="52" spans="1:13" x14ac:dyDescent="0.2">
      <c r="A52" t="s">
        <v>23</v>
      </c>
      <c r="E52">
        <v>360</v>
      </c>
      <c r="F52" t="s">
        <v>24</v>
      </c>
    </row>
    <row r="53" spans="1:13" x14ac:dyDescent="0.2">
      <c r="A53" t="s">
        <v>25</v>
      </c>
      <c r="E53">
        <v>445</v>
      </c>
      <c r="F53" t="s">
        <v>24</v>
      </c>
    </row>
    <row r="54" spans="1:13" x14ac:dyDescent="0.2">
      <c r="A54" t="s">
        <v>26</v>
      </c>
      <c r="E54">
        <v>9</v>
      </c>
      <c r="F54" t="s">
        <v>24</v>
      </c>
    </row>
    <row r="55" spans="1:13" x14ac:dyDescent="0.2">
      <c r="A55" t="s">
        <v>27</v>
      </c>
      <c r="E55">
        <v>20</v>
      </c>
      <c r="F55" t="s">
        <v>24</v>
      </c>
    </row>
    <row r="56" spans="1:13" x14ac:dyDescent="0.2">
      <c r="A56" t="s">
        <v>28</v>
      </c>
      <c r="E56">
        <v>95</v>
      </c>
      <c r="F56" t="s">
        <v>55</v>
      </c>
    </row>
    <row r="57" spans="1:13" x14ac:dyDescent="0.2">
      <c r="A57" t="s">
        <v>30</v>
      </c>
      <c r="E57">
        <v>5</v>
      </c>
    </row>
    <row r="58" spans="1:13" x14ac:dyDescent="0.2">
      <c r="A58" t="s">
        <v>31</v>
      </c>
      <c r="E58">
        <v>20</v>
      </c>
      <c r="F58" t="s">
        <v>32</v>
      </c>
    </row>
    <row r="59" spans="1:13" x14ac:dyDescent="0.2">
      <c r="A59" t="s">
        <v>33</v>
      </c>
      <c r="E59">
        <v>0</v>
      </c>
      <c r="F59" t="s">
        <v>32</v>
      </c>
    </row>
    <row r="60" spans="1:13" x14ac:dyDescent="0.2">
      <c r="A60" t="s">
        <v>34</v>
      </c>
      <c r="E60">
        <v>0</v>
      </c>
      <c r="F60" t="s">
        <v>35</v>
      </c>
    </row>
    <row r="61" spans="1:13" x14ac:dyDescent="0.2">
      <c r="A61" t="s">
        <v>38</v>
      </c>
      <c r="B61" s="2" t="s">
        <v>56</v>
      </c>
    </row>
    <row r="63" spans="1:13" x14ac:dyDescent="0.2">
      <c r="B63" t="s">
        <v>57</v>
      </c>
    </row>
    <row r="64" spans="1:13" x14ac:dyDescent="0.2">
      <c r="A64" s="4" t="s">
        <v>41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</row>
    <row r="65" spans="1:13" x14ac:dyDescent="0.2">
      <c r="A65" s="4" t="s">
        <v>42</v>
      </c>
      <c r="B65">
        <v>45981</v>
      </c>
      <c r="C65">
        <v>32237</v>
      </c>
      <c r="D65">
        <v>34425</v>
      </c>
      <c r="E65">
        <v>685</v>
      </c>
      <c r="F65">
        <v>1569</v>
      </c>
      <c r="G65">
        <v>2049</v>
      </c>
      <c r="H65">
        <v>938</v>
      </c>
      <c r="I65">
        <v>1203</v>
      </c>
      <c r="J65">
        <v>1960</v>
      </c>
      <c r="K65">
        <v>1436</v>
      </c>
      <c r="L65">
        <v>2283</v>
      </c>
      <c r="M65">
        <v>944</v>
      </c>
    </row>
    <row r="66" spans="1:13" x14ac:dyDescent="0.2">
      <c r="A66" s="4" t="s">
        <v>43</v>
      </c>
      <c r="B66">
        <v>20003</v>
      </c>
      <c r="C66">
        <v>18573</v>
      </c>
      <c r="D66">
        <v>17254</v>
      </c>
      <c r="E66">
        <v>759</v>
      </c>
      <c r="F66">
        <v>1503</v>
      </c>
      <c r="G66">
        <v>1922</v>
      </c>
      <c r="H66">
        <v>986</v>
      </c>
      <c r="I66">
        <v>1415</v>
      </c>
      <c r="J66">
        <v>2096</v>
      </c>
      <c r="K66">
        <v>1491</v>
      </c>
      <c r="L66">
        <v>2008</v>
      </c>
      <c r="M66">
        <v>1118</v>
      </c>
    </row>
    <row r="67" spans="1:13" x14ac:dyDescent="0.2">
      <c r="A67" s="4" t="s">
        <v>44</v>
      </c>
      <c r="B67">
        <v>13079</v>
      </c>
      <c r="C67">
        <v>12451</v>
      </c>
      <c r="D67">
        <v>12865</v>
      </c>
      <c r="E67">
        <v>694</v>
      </c>
      <c r="F67">
        <v>1276</v>
      </c>
      <c r="G67">
        <v>1747</v>
      </c>
      <c r="H67">
        <v>1120</v>
      </c>
      <c r="I67">
        <v>1466</v>
      </c>
      <c r="J67">
        <v>2539</v>
      </c>
      <c r="K67">
        <v>1264</v>
      </c>
      <c r="L67">
        <v>1738</v>
      </c>
      <c r="M67">
        <v>1320</v>
      </c>
    </row>
    <row r="68" spans="1:13" x14ac:dyDescent="0.2">
      <c r="A68" s="4" t="s">
        <v>45</v>
      </c>
      <c r="B68">
        <v>8405</v>
      </c>
      <c r="C68">
        <v>8061</v>
      </c>
      <c r="D68">
        <v>9173</v>
      </c>
      <c r="E68">
        <v>794</v>
      </c>
      <c r="F68">
        <v>1069</v>
      </c>
      <c r="G68">
        <v>1553</v>
      </c>
      <c r="H68">
        <v>883</v>
      </c>
      <c r="I68">
        <v>1354</v>
      </c>
      <c r="J68">
        <v>2377</v>
      </c>
      <c r="K68">
        <v>1494</v>
      </c>
      <c r="L68">
        <v>2186</v>
      </c>
      <c r="M68">
        <v>2075</v>
      </c>
    </row>
    <row r="69" spans="1:13" x14ac:dyDescent="0.2">
      <c r="A69" s="4" t="s">
        <v>46</v>
      </c>
      <c r="B69">
        <v>4023</v>
      </c>
      <c r="C69">
        <v>3550</v>
      </c>
      <c r="D69">
        <v>3908</v>
      </c>
      <c r="E69">
        <v>931</v>
      </c>
      <c r="F69">
        <v>1531</v>
      </c>
      <c r="G69">
        <v>3245</v>
      </c>
      <c r="H69">
        <v>1035</v>
      </c>
      <c r="I69">
        <v>1584</v>
      </c>
      <c r="J69">
        <v>2435</v>
      </c>
      <c r="K69">
        <v>1221</v>
      </c>
      <c r="L69">
        <v>1690</v>
      </c>
      <c r="M69">
        <v>1703</v>
      </c>
    </row>
    <row r="70" spans="1:13" x14ac:dyDescent="0.2">
      <c r="A70" s="4" t="s">
        <v>47</v>
      </c>
      <c r="B70">
        <v>231</v>
      </c>
      <c r="C70">
        <v>237</v>
      </c>
      <c r="D70">
        <v>261</v>
      </c>
      <c r="E70">
        <v>830</v>
      </c>
      <c r="F70">
        <v>1133</v>
      </c>
      <c r="G70">
        <v>1583</v>
      </c>
      <c r="H70">
        <v>1067</v>
      </c>
      <c r="I70">
        <v>1653</v>
      </c>
      <c r="J70">
        <v>2705</v>
      </c>
      <c r="K70">
        <v>1213</v>
      </c>
      <c r="L70">
        <v>1517</v>
      </c>
      <c r="M70">
        <v>1388</v>
      </c>
    </row>
    <row r="71" spans="1:13" x14ac:dyDescent="0.2">
      <c r="A71" s="4" t="s">
        <v>48</v>
      </c>
      <c r="B71">
        <v>14388</v>
      </c>
      <c r="C71">
        <v>2774</v>
      </c>
      <c r="D71">
        <v>285</v>
      </c>
      <c r="E71">
        <v>828</v>
      </c>
      <c r="F71">
        <v>1220</v>
      </c>
      <c r="G71">
        <v>1726</v>
      </c>
      <c r="H71">
        <v>1379</v>
      </c>
      <c r="I71">
        <v>2149</v>
      </c>
      <c r="J71">
        <v>4666</v>
      </c>
      <c r="K71">
        <v>28114</v>
      </c>
      <c r="L71">
        <v>16627</v>
      </c>
      <c r="M71">
        <v>11736</v>
      </c>
    </row>
    <row r="72" spans="1:13" x14ac:dyDescent="0.2">
      <c r="A72" s="4" t="s">
        <v>49</v>
      </c>
      <c r="B72">
        <v>243</v>
      </c>
      <c r="C72">
        <v>247</v>
      </c>
      <c r="D72">
        <v>240</v>
      </c>
      <c r="E72">
        <v>1147</v>
      </c>
      <c r="F72">
        <v>1659</v>
      </c>
      <c r="G72">
        <v>2614</v>
      </c>
      <c r="H72">
        <v>1137</v>
      </c>
      <c r="I72">
        <v>1631</v>
      </c>
      <c r="J72">
        <v>3010</v>
      </c>
      <c r="K72">
        <v>580</v>
      </c>
      <c r="L72">
        <v>654</v>
      </c>
      <c r="M72">
        <v>467</v>
      </c>
    </row>
    <row r="77" spans="1:13" x14ac:dyDescent="0.2">
      <c r="A77" t="s">
        <v>50</v>
      </c>
      <c r="B77" s="2" t="s">
        <v>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CAB6-C560-4504-BD6E-A3E3307B39E0}">
  <dimension ref="A1:H10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8" x14ac:dyDescent="0.2">
      <c r="A1" t="s">
        <v>75</v>
      </c>
      <c r="B1" t="s">
        <v>86</v>
      </c>
      <c r="C1" t="s">
        <v>87</v>
      </c>
      <c r="D1" t="s">
        <v>88</v>
      </c>
      <c r="E1" t="s">
        <v>72</v>
      </c>
      <c r="F1" t="s">
        <v>73</v>
      </c>
      <c r="G1" t="s">
        <v>89</v>
      </c>
    </row>
    <row r="2" spans="1:8" x14ac:dyDescent="0.2">
      <c r="A2" t="s">
        <v>42</v>
      </c>
      <c r="B2" t="s">
        <v>51</v>
      </c>
      <c r="C2" t="s">
        <v>51</v>
      </c>
      <c r="D2" t="s">
        <v>51</v>
      </c>
      <c r="E2">
        <v>789.67</v>
      </c>
      <c r="G2">
        <v>200</v>
      </c>
      <c r="H2" t="s">
        <v>90</v>
      </c>
    </row>
    <row r="3" spans="1:8" x14ac:dyDescent="0.2">
      <c r="A3" t="s">
        <v>43</v>
      </c>
      <c r="B3">
        <v>61977</v>
      </c>
      <c r="C3">
        <v>58177</v>
      </c>
      <c r="D3">
        <v>54217</v>
      </c>
      <c r="E3">
        <v>789.67</v>
      </c>
      <c r="F3">
        <f>AVERAGE(B3:D3)-E3</f>
        <v>57333.996666666666</v>
      </c>
      <c r="G3">
        <v>160</v>
      </c>
    </row>
    <row r="4" spans="1:8" x14ac:dyDescent="0.2">
      <c r="A4" t="s">
        <v>44</v>
      </c>
      <c r="B4">
        <v>41565</v>
      </c>
      <c r="C4">
        <v>39465</v>
      </c>
      <c r="D4">
        <v>40136</v>
      </c>
      <c r="E4">
        <v>789.67</v>
      </c>
      <c r="F4">
        <f t="shared" ref="F4:F6" si="0">AVERAGE(B4:D4)-E4</f>
        <v>39598.996666666666</v>
      </c>
      <c r="G4">
        <v>120</v>
      </c>
    </row>
    <row r="5" spans="1:8" x14ac:dyDescent="0.2">
      <c r="A5" t="s">
        <v>45</v>
      </c>
      <c r="B5">
        <v>27215</v>
      </c>
      <c r="C5">
        <v>26822</v>
      </c>
      <c r="D5">
        <v>29954</v>
      </c>
      <c r="E5">
        <v>789.67</v>
      </c>
      <c r="F5">
        <f t="shared" si="0"/>
        <v>27207.33</v>
      </c>
      <c r="G5">
        <v>80</v>
      </c>
    </row>
    <row r="6" spans="1:8" x14ac:dyDescent="0.2">
      <c r="A6" t="s">
        <v>46</v>
      </c>
      <c r="B6">
        <v>13429</v>
      </c>
      <c r="C6">
        <v>12064</v>
      </c>
      <c r="D6">
        <v>12963</v>
      </c>
      <c r="E6">
        <v>789.67</v>
      </c>
      <c r="F6">
        <f t="shared" si="0"/>
        <v>12028.996666666666</v>
      </c>
      <c r="G6">
        <v>40</v>
      </c>
    </row>
    <row r="7" spans="1:8" x14ac:dyDescent="0.2">
      <c r="A7" t="s">
        <v>47</v>
      </c>
      <c r="B7">
        <v>782</v>
      </c>
      <c r="C7">
        <v>790</v>
      </c>
      <c r="D7">
        <v>797</v>
      </c>
      <c r="E7">
        <v>789.67</v>
      </c>
      <c r="F7">
        <v>0</v>
      </c>
      <c r="G7">
        <v>0</v>
      </c>
    </row>
    <row r="9" spans="1:8" x14ac:dyDescent="0.2">
      <c r="A9" t="s">
        <v>72</v>
      </c>
      <c r="B9">
        <f>ROUND(AVERAGE(A10:C10),2)</f>
        <v>789.67</v>
      </c>
    </row>
    <row r="10" spans="1:8" x14ac:dyDescent="0.2">
      <c r="A10">
        <v>782</v>
      </c>
      <c r="B10">
        <v>790</v>
      </c>
      <c r="C10">
        <v>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5A34-09BE-4042-A22B-586232ADB016}">
  <dimension ref="A1:K25"/>
  <sheetViews>
    <sheetView workbookViewId="0">
      <selection activeCell="F4" sqref="F4:F25"/>
    </sheetView>
  </sheetViews>
  <sheetFormatPr baseColWidth="10" defaultRowHeight="15" x14ac:dyDescent="0.2"/>
  <sheetData>
    <row r="1" spans="1:11" x14ac:dyDescent="0.2">
      <c r="A1" t="s">
        <v>101</v>
      </c>
    </row>
    <row r="2" spans="1:11" x14ac:dyDescent="0.2">
      <c r="I2" t="s">
        <v>102</v>
      </c>
    </row>
    <row r="3" spans="1:11" x14ac:dyDescent="0.2">
      <c r="A3" t="s">
        <v>81</v>
      </c>
      <c r="B3" t="s">
        <v>91</v>
      </c>
      <c r="C3" t="s">
        <v>92</v>
      </c>
      <c r="D3" t="s">
        <v>93</v>
      </c>
      <c r="E3" t="s">
        <v>100</v>
      </c>
      <c r="F3" s="10" t="s">
        <v>94</v>
      </c>
      <c r="G3" t="s">
        <v>95</v>
      </c>
      <c r="H3" t="s">
        <v>96</v>
      </c>
      <c r="I3" t="s">
        <v>97</v>
      </c>
      <c r="J3" t="s">
        <v>98</v>
      </c>
      <c r="K3" s="9" t="s">
        <v>99</v>
      </c>
    </row>
    <row r="4" spans="1:11" x14ac:dyDescent="0.2">
      <c r="A4">
        <v>1</v>
      </c>
      <c r="B4">
        <v>2539</v>
      </c>
      <c r="C4">
        <v>5596</v>
      </c>
      <c r="D4">
        <v>7241</v>
      </c>
      <c r="E4">
        <v>243</v>
      </c>
      <c r="F4" s="10">
        <f>0.0087*(B4-E4)+5.5468</f>
        <v>25.521999999999998</v>
      </c>
      <c r="G4">
        <f>0.0087*(C4-E4)+5.5468</f>
        <v>52.117899999999992</v>
      </c>
      <c r="H4">
        <f>0.0087*(D4-E4)+5.5468</f>
        <v>66.429400000000001</v>
      </c>
      <c r="I4">
        <f>ROUND(2*F4,1)</f>
        <v>51</v>
      </c>
      <c r="J4">
        <f>ROUND(G4,1)</f>
        <v>52.1</v>
      </c>
      <c r="K4">
        <f>ROUND(0.5*H4,1)</f>
        <v>33.200000000000003</v>
      </c>
    </row>
    <row r="5" spans="1:11" x14ac:dyDescent="0.2">
      <c r="A5">
        <v>2</v>
      </c>
      <c r="B5">
        <v>2718</v>
      </c>
      <c r="C5">
        <v>5562</v>
      </c>
      <c r="D5">
        <v>6996</v>
      </c>
      <c r="E5">
        <v>243</v>
      </c>
      <c r="F5" s="10">
        <f t="shared" ref="F5:F25" si="0">0.0087*(B5-E5)+5.5468</f>
        <v>27.0793</v>
      </c>
      <c r="G5">
        <f t="shared" ref="G5:G25" si="1">0.0087*(C5-E5)+5.5468</f>
        <v>51.822099999999992</v>
      </c>
      <c r="H5">
        <f t="shared" ref="H5:H25" si="2">0.0087*(D5-E5)+5.5468</f>
        <v>64.297899999999998</v>
      </c>
      <c r="I5">
        <f t="shared" ref="I5:I25" si="3">ROUND(2*F5,1)</f>
        <v>54.2</v>
      </c>
      <c r="J5">
        <f t="shared" ref="J5:J25" si="4">ROUND(G5,1)</f>
        <v>51.8</v>
      </c>
      <c r="K5">
        <f t="shared" ref="K5:K25" si="5">ROUND(0.5*H5,1)</f>
        <v>32.1</v>
      </c>
    </row>
    <row r="6" spans="1:11" x14ac:dyDescent="0.2">
      <c r="A6">
        <v>3</v>
      </c>
      <c r="B6">
        <v>2537</v>
      </c>
      <c r="C6">
        <v>4552</v>
      </c>
      <c r="D6">
        <v>6593</v>
      </c>
      <c r="E6">
        <v>243</v>
      </c>
      <c r="F6" s="10">
        <f t="shared" si="0"/>
        <v>25.5046</v>
      </c>
      <c r="G6">
        <f t="shared" si="1"/>
        <v>43.035099999999993</v>
      </c>
      <c r="H6">
        <f t="shared" si="2"/>
        <v>60.791799999999995</v>
      </c>
      <c r="I6">
        <f t="shared" si="3"/>
        <v>51</v>
      </c>
      <c r="J6">
        <f t="shared" si="4"/>
        <v>43</v>
      </c>
      <c r="K6">
        <f t="shared" si="5"/>
        <v>30.4</v>
      </c>
    </row>
    <row r="7" spans="1:11" x14ac:dyDescent="0.2">
      <c r="A7">
        <v>4</v>
      </c>
      <c r="B7">
        <v>3006</v>
      </c>
      <c r="C7">
        <v>4124</v>
      </c>
      <c r="D7">
        <v>5631</v>
      </c>
      <c r="E7">
        <v>243</v>
      </c>
      <c r="F7" s="10">
        <f t="shared" si="0"/>
        <v>29.584900000000001</v>
      </c>
      <c r="G7">
        <f t="shared" si="1"/>
        <v>39.311499999999995</v>
      </c>
      <c r="H7">
        <f t="shared" si="2"/>
        <v>52.422399999999996</v>
      </c>
      <c r="I7">
        <f t="shared" si="3"/>
        <v>59.2</v>
      </c>
      <c r="J7">
        <f t="shared" si="4"/>
        <v>39.299999999999997</v>
      </c>
      <c r="K7">
        <f t="shared" si="5"/>
        <v>26.2</v>
      </c>
    </row>
    <row r="8" spans="1:11" x14ac:dyDescent="0.2">
      <c r="A8">
        <v>5</v>
      </c>
      <c r="B8">
        <v>3568</v>
      </c>
      <c r="C8">
        <v>5749</v>
      </c>
      <c r="D8">
        <v>11710</v>
      </c>
      <c r="E8">
        <v>243</v>
      </c>
      <c r="F8" s="10">
        <f t="shared" si="0"/>
        <v>34.474299999999999</v>
      </c>
      <c r="G8">
        <f t="shared" si="1"/>
        <v>53.448999999999991</v>
      </c>
      <c r="H8">
        <f t="shared" si="2"/>
        <v>105.30969999999999</v>
      </c>
      <c r="I8">
        <f t="shared" si="3"/>
        <v>68.900000000000006</v>
      </c>
      <c r="J8">
        <f t="shared" si="4"/>
        <v>53.4</v>
      </c>
      <c r="K8">
        <f t="shared" si="5"/>
        <v>52.7</v>
      </c>
    </row>
    <row r="9" spans="1:11" x14ac:dyDescent="0.2">
      <c r="A9">
        <v>6</v>
      </c>
      <c r="B9">
        <v>3056</v>
      </c>
      <c r="C9">
        <v>4340</v>
      </c>
      <c r="D9">
        <v>6032</v>
      </c>
      <c r="E9">
        <v>243</v>
      </c>
      <c r="F9" s="10">
        <f t="shared" si="0"/>
        <v>30.0199</v>
      </c>
      <c r="G9">
        <f t="shared" si="1"/>
        <v>41.190699999999993</v>
      </c>
      <c r="H9">
        <f t="shared" si="2"/>
        <v>55.911099999999998</v>
      </c>
      <c r="I9">
        <f t="shared" si="3"/>
        <v>60</v>
      </c>
      <c r="J9">
        <f t="shared" si="4"/>
        <v>41.2</v>
      </c>
      <c r="K9">
        <f t="shared" si="5"/>
        <v>28</v>
      </c>
    </row>
    <row r="10" spans="1:11" x14ac:dyDescent="0.2">
      <c r="A10">
        <v>7</v>
      </c>
      <c r="B10">
        <v>3078</v>
      </c>
      <c r="C10">
        <v>4449</v>
      </c>
      <c r="D10">
        <v>6272</v>
      </c>
      <c r="E10">
        <v>243</v>
      </c>
      <c r="F10" s="10">
        <f t="shared" si="0"/>
        <v>30.211299999999998</v>
      </c>
      <c r="G10">
        <f t="shared" si="1"/>
        <v>42.138999999999996</v>
      </c>
      <c r="H10">
        <f t="shared" si="2"/>
        <v>57.999099999999991</v>
      </c>
      <c r="I10">
        <f t="shared" si="3"/>
        <v>60.4</v>
      </c>
      <c r="J10">
        <f t="shared" si="4"/>
        <v>42.1</v>
      </c>
      <c r="K10">
        <f t="shared" si="5"/>
        <v>29</v>
      </c>
    </row>
    <row r="11" spans="1:11" x14ac:dyDescent="0.2">
      <c r="A11">
        <v>8</v>
      </c>
      <c r="B11">
        <v>3948</v>
      </c>
      <c r="C11">
        <v>5715</v>
      </c>
      <c r="D11">
        <v>9045</v>
      </c>
      <c r="E11">
        <v>243</v>
      </c>
      <c r="F11" s="10">
        <f t="shared" si="0"/>
        <v>37.780299999999997</v>
      </c>
      <c r="G11">
        <f t="shared" si="1"/>
        <v>53.153199999999991</v>
      </c>
      <c r="H11">
        <f t="shared" si="2"/>
        <v>82.124200000000002</v>
      </c>
      <c r="I11">
        <f t="shared" si="3"/>
        <v>75.599999999999994</v>
      </c>
      <c r="J11">
        <f t="shared" si="4"/>
        <v>53.2</v>
      </c>
      <c r="K11">
        <f t="shared" si="5"/>
        <v>41.1</v>
      </c>
    </row>
    <row r="12" spans="1:11" x14ac:dyDescent="0.2">
      <c r="A12">
        <v>9</v>
      </c>
      <c r="B12">
        <v>3479</v>
      </c>
      <c r="C12">
        <v>4379</v>
      </c>
      <c r="D12">
        <v>6764</v>
      </c>
      <c r="E12">
        <v>243</v>
      </c>
      <c r="F12" s="10">
        <f t="shared" si="0"/>
        <v>33.699999999999996</v>
      </c>
      <c r="G12">
        <f t="shared" si="1"/>
        <v>41.529999999999994</v>
      </c>
      <c r="H12">
        <f t="shared" si="2"/>
        <v>62.279499999999992</v>
      </c>
      <c r="I12">
        <f t="shared" si="3"/>
        <v>67.400000000000006</v>
      </c>
      <c r="J12">
        <f t="shared" si="4"/>
        <v>41.5</v>
      </c>
      <c r="K12">
        <f t="shared" si="5"/>
        <v>31.1</v>
      </c>
    </row>
    <row r="13" spans="1:11" x14ac:dyDescent="0.2">
      <c r="A13">
        <v>10</v>
      </c>
      <c r="B13">
        <v>3642</v>
      </c>
      <c r="C13">
        <v>4993</v>
      </c>
      <c r="D13">
        <v>7232</v>
      </c>
      <c r="E13">
        <v>243</v>
      </c>
      <c r="F13" s="10">
        <f t="shared" si="0"/>
        <v>35.118099999999998</v>
      </c>
      <c r="G13">
        <f t="shared" si="1"/>
        <v>46.871799999999993</v>
      </c>
      <c r="H13">
        <f t="shared" si="2"/>
        <v>66.351100000000002</v>
      </c>
      <c r="I13">
        <f t="shared" si="3"/>
        <v>70.2</v>
      </c>
      <c r="J13">
        <f t="shared" si="4"/>
        <v>46.9</v>
      </c>
      <c r="K13">
        <f t="shared" si="5"/>
        <v>33.200000000000003</v>
      </c>
    </row>
    <row r="14" spans="1:11" x14ac:dyDescent="0.2">
      <c r="A14">
        <v>11</v>
      </c>
      <c r="B14">
        <v>4198</v>
      </c>
      <c r="C14">
        <v>5388</v>
      </c>
      <c r="D14">
        <v>8881</v>
      </c>
      <c r="E14">
        <v>243</v>
      </c>
      <c r="F14" s="10">
        <f t="shared" si="0"/>
        <v>39.955299999999994</v>
      </c>
      <c r="G14">
        <f t="shared" si="1"/>
        <v>50.308299999999996</v>
      </c>
      <c r="H14">
        <f t="shared" si="2"/>
        <v>80.697400000000002</v>
      </c>
      <c r="I14">
        <f t="shared" si="3"/>
        <v>79.900000000000006</v>
      </c>
      <c r="J14">
        <f t="shared" si="4"/>
        <v>50.3</v>
      </c>
      <c r="K14">
        <f t="shared" si="5"/>
        <v>40.299999999999997</v>
      </c>
    </row>
    <row r="15" spans="1:11" x14ac:dyDescent="0.2">
      <c r="A15">
        <v>12</v>
      </c>
      <c r="B15">
        <v>3419</v>
      </c>
      <c r="C15">
        <v>5188</v>
      </c>
      <c r="D15">
        <v>8414</v>
      </c>
      <c r="E15">
        <v>243</v>
      </c>
      <c r="F15" s="10">
        <f t="shared" si="0"/>
        <v>33.177999999999997</v>
      </c>
      <c r="G15">
        <f t="shared" si="1"/>
        <v>48.568299999999994</v>
      </c>
      <c r="H15">
        <f t="shared" si="2"/>
        <v>76.634500000000003</v>
      </c>
      <c r="I15">
        <f t="shared" si="3"/>
        <v>66.400000000000006</v>
      </c>
      <c r="J15">
        <f t="shared" si="4"/>
        <v>48.6</v>
      </c>
      <c r="K15">
        <f t="shared" si="5"/>
        <v>38.299999999999997</v>
      </c>
    </row>
    <row r="16" spans="1:11" x14ac:dyDescent="0.2">
      <c r="A16">
        <v>13</v>
      </c>
      <c r="B16">
        <v>3812</v>
      </c>
      <c r="C16">
        <v>5855</v>
      </c>
      <c r="D16">
        <v>8757</v>
      </c>
      <c r="E16">
        <v>243</v>
      </c>
      <c r="F16" s="10">
        <f t="shared" si="0"/>
        <v>36.597099999999998</v>
      </c>
      <c r="G16">
        <f t="shared" si="1"/>
        <v>54.371199999999995</v>
      </c>
      <c r="H16">
        <f t="shared" si="2"/>
        <v>79.618600000000001</v>
      </c>
      <c r="I16">
        <f t="shared" si="3"/>
        <v>73.2</v>
      </c>
      <c r="J16">
        <f t="shared" si="4"/>
        <v>54.4</v>
      </c>
      <c r="K16">
        <f t="shared" si="5"/>
        <v>39.799999999999997</v>
      </c>
    </row>
    <row r="17" spans="1:11" x14ac:dyDescent="0.2">
      <c r="A17">
        <v>14</v>
      </c>
      <c r="B17">
        <v>4052</v>
      </c>
      <c r="C17">
        <v>5924</v>
      </c>
      <c r="D17">
        <v>10070</v>
      </c>
      <c r="E17">
        <v>243</v>
      </c>
      <c r="F17" s="10">
        <f t="shared" si="0"/>
        <v>38.685099999999998</v>
      </c>
      <c r="G17">
        <f t="shared" si="1"/>
        <v>54.971499999999992</v>
      </c>
      <c r="H17">
        <f t="shared" si="2"/>
        <v>91.041699999999992</v>
      </c>
      <c r="I17">
        <f t="shared" si="3"/>
        <v>77.400000000000006</v>
      </c>
      <c r="J17">
        <f t="shared" si="4"/>
        <v>55</v>
      </c>
      <c r="K17">
        <f t="shared" si="5"/>
        <v>45.5</v>
      </c>
    </row>
    <row r="18" spans="1:11" x14ac:dyDescent="0.2">
      <c r="A18">
        <v>15</v>
      </c>
      <c r="B18">
        <v>5071</v>
      </c>
      <c r="C18">
        <v>7581</v>
      </c>
      <c r="D18">
        <v>15570</v>
      </c>
      <c r="E18">
        <v>243</v>
      </c>
      <c r="F18" s="10">
        <f t="shared" si="0"/>
        <v>47.550399999999996</v>
      </c>
      <c r="G18">
        <f t="shared" si="1"/>
        <v>69.3874</v>
      </c>
      <c r="H18">
        <f t="shared" si="2"/>
        <v>138.89169999999999</v>
      </c>
      <c r="I18">
        <f t="shared" si="3"/>
        <v>95.1</v>
      </c>
      <c r="J18">
        <f t="shared" si="4"/>
        <v>69.400000000000006</v>
      </c>
      <c r="K18">
        <f t="shared" si="5"/>
        <v>69.400000000000006</v>
      </c>
    </row>
    <row r="19" spans="1:11" x14ac:dyDescent="0.2">
      <c r="A19">
        <v>16</v>
      </c>
      <c r="B19">
        <v>3920</v>
      </c>
      <c r="C19">
        <v>5912</v>
      </c>
      <c r="D19">
        <v>10269</v>
      </c>
      <c r="E19">
        <v>243</v>
      </c>
      <c r="F19" s="10">
        <f t="shared" si="0"/>
        <v>37.536699999999996</v>
      </c>
      <c r="G19">
        <f t="shared" si="1"/>
        <v>54.867099999999994</v>
      </c>
      <c r="H19">
        <f t="shared" si="2"/>
        <v>92.772999999999996</v>
      </c>
      <c r="I19">
        <f t="shared" si="3"/>
        <v>75.099999999999994</v>
      </c>
      <c r="J19">
        <f t="shared" si="4"/>
        <v>54.9</v>
      </c>
      <c r="K19">
        <f t="shared" si="5"/>
        <v>46.4</v>
      </c>
    </row>
    <row r="20" spans="1:11" x14ac:dyDescent="0.2">
      <c r="A20">
        <v>17</v>
      </c>
      <c r="B20">
        <v>5235</v>
      </c>
      <c r="C20">
        <v>7574</v>
      </c>
      <c r="D20">
        <v>3092</v>
      </c>
      <c r="E20">
        <v>243</v>
      </c>
      <c r="F20" s="10">
        <f t="shared" si="0"/>
        <v>48.977199999999996</v>
      </c>
      <c r="G20">
        <f t="shared" si="1"/>
        <v>69.326499999999996</v>
      </c>
      <c r="H20">
        <f t="shared" si="2"/>
        <v>30.333099999999998</v>
      </c>
      <c r="I20">
        <f t="shared" si="3"/>
        <v>98</v>
      </c>
      <c r="J20">
        <f t="shared" si="4"/>
        <v>69.3</v>
      </c>
      <c r="K20">
        <f t="shared" si="5"/>
        <v>15.2</v>
      </c>
    </row>
    <row r="21" spans="1:11" x14ac:dyDescent="0.2">
      <c r="A21">
        <v>18</v>
      </c>
      <c r="B21">
        <v>5400</v>
      </c>
      <c r="C21">
        <v>7000</v>
      </c>
      <c r="D21">
        <v>3408</v>
      </c>
      <c r="E21">
        <v>243</v>
      </c>
      <c r="F21" s="10">
        <f t="shared" si="0"/>
        <v>50.412699999999994</v>
      </c>
      <c r="G21">
        <f t="shared" si="1"/>
        <v>64.332700000000003</v>
      </c>
      <c r="H21">
        <f t="shared" si="2"/>
        <v>33.082299999999996</v>
      </c>
      <c r="I21">
        <f t="shared" si="3"/>
        <v>100.8</v>
      </c>
      <c r="J21">
        <f t="shared" si="4"/>
        <v>64.3</v>
      </c>
      <c r="K21">
        <f t="shared" si="5"/>
        <v>16.5</v>
      </c>
    </row>
    <row r="22" spans="1:11" x14ac:dyDescent="0.2">
      <c r="A22">
        <v>19</v>
      </c>
      <c r="B22">
        <v>4617</v>
      </c>
      <c r="C22">
        <v>6092</v>
      </c>
      <c r="D22">
        <v>4293</v>
      </c>
      <c r="E22">
        <v>243</v>
      </c>
      <c r="F22" s="10">
        <f t="shared" si="0"/>
        <v>43.600599999999993</v>
      </c>
      <c r="G22">
        <f t="shared" si="1"/>
        <v>56.433099999999996</v>
      </c>
      <c r="H22">
        <f t="shared" si="2"/>
        <v>40.781799999999997</v>
      </c>
      <c r="I22">
        <f t="shared" si="3"/>
        <v>87.2</v>
      </c>
      <c r="J22">
        <f t="shared" si="4"/>
        <v>56.4</v>
      </c>
      <c r="K22">
        <f t="shared" si="5"/>
        <v>20.399999999999999</v>
      </c>
    </row>
    <row r="23" spans="1:11" x14ac:dyDescent="0.2">
      <c r="A23">
        <v>20</v>
      </c>
      <c r="B23">
        <v>5210</v>
      </c>
      <c r="C23">
        <v>7682</v>
      </c>
      <c r="D23">
        <v>7170</v>
      </c>
      <c r="E23">
        <v>243</v>
      </c>
      <c r="F23" s="10">
        <f t="shared" si="0"/>
        <v>48.759699999999995</v>
      </c>
      <c r="G23">
        <f t="shared" si="1"/>
        <v>70.266099999999994</v>
      </c>
      <c r="H23">
        <f t="shared" si="2"/>
        <v>65.811700000000002</v>
      </c>
      <c r="I23">
        <f t="shared" si="3"/>
        <v>97.5</v>
      </c>
      <c r="J23">
        <f t="shared" si="4"/>
        <v>70.3</v>
      </c>
      <c r="K23">
        <f t="shared" si="5"/>
        <v>32.9</v>
      </c>
    </row>
    <row r="24" spans="1:11" x14ac:dyDescent="0.2">
      <c r="A24">
        <v>21</v>
      </c>
      <c r="B24">
        <v>4609</v>
      </c>
      <c r="C24">
        <v>5881</v>
      </c>
      <c r="D24">
        <v>5710</v>
      </c>
      <c r="E24">
        <v>243</v>
      </c>
      <c r="F24" s="10">
        <f t="shared" si="0"/>
        <v>43.530999999999992</v>
      </c>
      <c r="G24">
        <f t="shared" si="1"/>
        <v>54.597399999999993</v>
      </c>
      <c r="H24">
        <f t="shared" si="2"/>
        <v>53.109699999999997</v>
      </c>
      <c r="I24">
        <f t="shared" si="3"/>
        <v>87.1</v>
      </c>
      <c r="J24">
        <f t="shared" si="4"/>
        <v>54.6</v>
      </c>
      <c r="K24">
        <f t="shared" si="5"/>
        <v>26.6</v>
      </c>
    </row>
    <row r="25" spans="1:11" x14ac:dyDescent="0.2">
      <c r="A25">
        <v>22</v>
      </c>
      <c r="B25">
        <v>4580</v>
      </c>
      <c r="C25">
        <v>5519</v>
      </c>
      <c r="D25">
        <v>4640</v>
      </c>
      <c r="E25">
        <v>243</v>
      </c>
      <c r="F25" s="10">
        <f t="shared" si="0"/>
        <v>43.278699999999994</v>
      </c>
      <c r="G25">
        <f t="shared" si="1"/>
        <v>51.447999999999993</v>
      </c>
      <c r="H25">
        <f t="shared" si="2"/>
        <v>43.800699999999992</v>
      </c>
      <c r="I25">
        <f t="shared" si="3"/>
        <v>86.6</v>
      </c>
      <c r="J25">
        <f t="shared" si="4"/>
        <v>51.4</v>
      </c>
      <c r="K25">
        <f t="shared" si="5"/>
        <v>21.9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DEDE-5B46-EF46-A339-E071FE43F3BF}">
  <dimension ref="A1:M41"/>
  <sheetViews>
    <sheetView topLeftCell="A9" workbookViewId="0">
      <selection activeCell="H24" sqref="H24:M32"/>
    </sheetView>
  </sheetViews>
  <sheetFormatPr baseColWidth="10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45009</v>
      </c>
    </row>
    <row r="6" spans="1:9" x14ac:dyDescent="0.2">
      <c r="A6" t="s">
        <v>8</v>
      </c>
      <c r="B6" s="2" t="s">
        <v>59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60</v>
      </c>
    </row>
    <row r="12" spans="1:9" x14ac:dyDescent="0.2">
      <c r="A12" t="s">
        <v>16</v>
      </c>
    </row>
    <row r="15" spans="1:9" x14ac:dyDescent="0.2">
      <c r="A15" t="s">
        <v>61</v>
      </c>
    </row>
    <row r="16" spans="1:9" x14ac:dyDescent="0.2">
      <c r="A16" t="s">
        <v>21</v>
      </c>
      <c r="E16" t="s">
        <v>62</v>
      </c>
    </row>
    <row r="17" spans="1:13" x14ac:dyDescent="0.2">
      <c r="A17" t="s">
        <v>63</v>
      </c>
      <c r="E17">
        <v>562</v>
      </c>
      <c r="F17" t="s">
        <v>24</v>
      </c>
    </row>
    <row r="18" spans="1:13" x14ac:dyDescent="0.2">
      <c r="A18" t="s">
        <v>64</v>
      </c>
      <c r="E18">
        <v>9</v>
      </c>
      <c r="F18" t="s">
        <v>24</v>
      </c>
    </row>
    <row r="19" spans="1:13" x14ac:dyDescent="0.2">
      <c r="A19" t="s">
        <v>30</v>
      </c>
      <c r="E19">
        <v>25</v>
      </c>
    </row>
    <row r="20" spans="1:13" x14ac:dyDescent="0.2">
      <c r="A20" t="s">
        <v>34</v>
      </c>
      <c r="E20">
        <v>0</v>
      </c>
      <c r="F20" t="s">
        <v>35</v>
      </c>
    </row>
    <row r="21" spans="1:13" x14ac:dyDescent="0.2">
      <c r="A21" t="s">
        <v>38</v>
      </c>
      <c r="B21" s="2" t="s">
        <v>65</v>
      </c>
    </row>
    <row r="23" spans="1:13" x14ac:dyDescent="0.2">
      <c r="B23" t="s">
        <v>40</v>
      </c>
    </row>
    <row r="24" spans="1:13" x14ac:dyDescent="0.2">
      <c r="A24" s="4" t="s">
        <v>41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">
      <c r="A25" s="4" t="s">
        <v>42</v>
      </c>
      <c r="B25">
        <v>0.8880000114440918</v>
      </c>
      <c r="C25">
        <v>0.85759997367858887</v>
      </c>
      <c r="D25">
        <v>0.8507000207901001</v>
      </c>
      <c r="E25">
        <v>0.24930000305175781</v>
      </c>
      <c r="F25">
        <v>0.31600001454353333</v>
      </c>
      <c r="G25">
        <v>0.22439999878406525</v>
      </c>
      <c r="H25">
        <v>0.19720000028610229</v>
      </c>
      <c r="I25">
        <v>0.26039999723434448</v>
      </c>
      <c r="J25">
        <v>0.24779999256134033</v>
      </c>
      <c r="K25">
        <v>0.22290000319480896</v>
      </c>
      <c r="L25">
        <v>0.28009998798370361</v>
      </c>
      <c r="M25">
        <v>0.19020000100135803</v>
      </c>
    </row>
    <row r="26" spans="1:13" x14ac:dyDescent="0.2">
      <c r="A26" s="4" t="s">
        <v>43</v>
      </c>
      <c r="B26">
        <v>0.69270002841949463</v>
      </c>
      <c r="C26">
        <v>0.67650002241134644</v>
      </c>
      <c r="D26">
        <v>0.66699999570846558</v>
      </c>
      <c r="E26">
        <v>0.21979999542236328</v>
      </c>
      <c r="F26">
        <v>0.28619998693466187</v>
      </c>
      <c r="G26">
        <v>0.18999999761581421</v>
      </c>
      <c r="H26">
        <v>0.20819999277591705</v>
      </c>
      <c r="I26">
        <v>0.31220000982284546</v>
      </c>
      <c r="J26">
        <v>0.20469999313354492</v>
      </c>
      <c r="K26">
        <v>0.20280000567436218</v>
      </c>
      <c r="L26">
        <v>0.2533000111579895</v>
      </c>
      <c r="M26">
        <v>0.16809999942779541</v>
      </c>
    </row>
    <row r="27" spans="1:13" x14ac:dyDescent="0.2">
      <c r="A27" s="4" t="s">
        <v>44</v>
      </c>
      <c r="B27">
        <v>0.5130000114440918</v>
      </c>
      <c r="C27">
        <v>0.49639999866485596</v>
      </c>
      <c r="D27">
        <v>0.48170000314712524</v>
      </c>
      <c r="E27">
        <v>0.25060001015663147</v>
      </c>
      <c r="F27">
        <v>0.33149999380111694</v>
      </c>
      <c r="G27">
        <v>0.22089999914169312</v>
      </c>
      <c r="H27">
        <v>0.23070000112056732</v>
      </c>
      <c r="I27">
        <v>0.31150001287460327</v>
      </c>
      <c r="J27">
        <v>0.20640000700950623</v>
      </c>
      <c r="K27">
        <v>0.15299999713897705</v>
      </c>
      <c r="L27">
        <v>0.19949999451637268</v>
      </c>
      <c r="M27">
        <v>0.1289999932050705</v>
      </c>
    </row>
    <row r="28" spans="1:13" x14ac:dyDescent="0.2">
      <c r="A28" s="4" t="s">
        <v>45</v>
      </c>
      <c r="B28">
        <v>0.40529999136924744</v>
      </c>
      <c r="C28">
        <v>0.39660000801086426</v>
      </c>
      <c r="D28">
        <v>0.38820001482963562</v>
      </c>
      <c r="E28">
        <v>0.22439999878406525</v>
      </c>
      <c r="F28">
        <v>0.30869999527931213</v>
      </c>
      <c r="G28">
        <v>0.20379999279975891</v>
      </c>
      <c r="H28">
        <v>0.21619999408721924</v>
      </c>
      <c r="I28">
        <v>0.28450000286102295</v>
      </c>
      <c r="J28">
        <v>0.18500000238418579</v>
      </c>
      <c r="K28">
        <v>0.22040000557899475</v>
      </c>
      <c r="L28">
        <v>0.29319998621940613</v>
      </c>
      <c r="M28">
        <v>0.1859000027179718</v>
      </c>
    </row>
    <row r="29" spans="1:13" x14ac:dyDescent="0.2">
      <c r="A29" s="4" t="s">
        <v>46</v>
      </c>
      <c r="B29">
        <v>0.29750001430511475</v>
      </c>
      <c r="C29">
        <v>0.30689999461174011</v>
      </c>
      <c r="D29">
        <v>0.28970000147819519</v>
      </c>
      <c r="E29">
        <v>0.25339999794960022</v>
      </c>
      <c r="F29">
        <v>0.35019999742507935</v>
      </c>
      <c r="G29">
        <v>0.23340000212192535</v>
      </c>
      <c r="H29">
        <v>0.17949999868869781</v>
      </c>
      <c r="I29">
        <v>0.24359999597072601</v>
      </c>
      <c r="J29">
        <v>0.15700000524520874</v>
      </c>
      <c r="K29">
        <v>0.21529999375343323</v>
      </c>
      <c r="L29">
        <v>0.30050000548362732</v>
      </c>
      <c r="M29">
        <v>0.20389999449253082</v>
      </c>
    </row>
    <row r="30" spans="1:13" x14ac:dyDescent="0.2">
      <c r="A30" s="4" t="s">
        <v>47</v>
      </c>
      <c r="B30">
        <v>0.18250000476837158</v>
      </c>
      <c r="C30">
        <v>0.18320000171661377</v>
      </c>
      <c r="D30">
        <v>0.17720000445842743</v>
      </c>
      <c r="E30">
        <v>0.17129999399185181</v>
      </c>
      <c r="F30">
        <v>0.2273000031709671</v>
      </c>
      <c r="G30">
        <v>0.17309999465942383</v>
      </c>
      <c r="H30">
        <v>0.18310000002384186</v>
      </c>
      <c r="I30">
        <v>0.27279999852180481</v>
      </c>
      <c r="J30">
        <v>0.1835000067949295</v>
      </c>
      <c r="K30">
        <v>0.17669999599456787</v>
      </c>
      <c r="L30">
        <v>0.23839999735355377</v>
      </c>
      <c r="M30">
        <v>0.16390000283718109</v>
      </c>
    </row>
    <row r="31" spans="1:13" x14ac:dyDescent="0.2">
      <c r="A31" s="4" t="s">
        <v>48</v>
      </c>
      <c r="B31">
        <v>0.12380000203847885</v>
      </c>
      <c r="C31">
        <v>0.12409999966621399</v>
      </c>
      <c r="D31">
        <v>0.11919999867677689</v>
      </c>
      <c r="E31">
        <v>0.21080000698566437</v>
      </c>
      <c r="F31">
        <v>0.27979999780654907</v>
      </c>
      <c r="G31">
        <v>0.19930000603199005</v>
      </c>
      <c r="H31">
        <v>0.23790000379085541</v>
      </c>
      <c r="I31">
        <v>0.31589999794960022</v>
      </c>
      <c r="J31">
        <v>0.20260000228881836</v>
      </c>
      <c r="K31">
        <v>6.7299999296665192E-2</v>
      </c>
      <c r="L31">
        <v>6.6100001335144043E-2</v>
      </c>
      <c r="M31">
        <v>6.6399998962879181E-2</v>
      </c>
    </row>
    <row r="32" spans="1:13" x14ac:dyDescent="0.2">
      <c r="A32" s="4" t="s">
        <v>49</v>
      </c>
      <c r="B32">
        <v>7.7299997210502625E-2</v>
      </c>
      <c r="C32">
        <v>7.590000331401825E-2</v>
      </c>
      <c r="D32">
        <v>7.6899997889995575E-2</v>
      </c>
      <c r="E32">
        <v>0.25420001149177551</v>
      </c>
      <c r="F32">
        <v>0.34839999675750732</v>
      </c>
      <c r="G32">
        <v>0.21860000491142273</v>
      </c>
      <c r="H32">
        <v>0.21060000360012054</v>
      </c>
      <c r="I32">
        <v>0.27570000290870667</v>
      </c>
      <c r="J32">
        <v>0.17749999463558197</v>
      </c>
      <c r="K32">
        <v>6.7900002002716064E-2</v>
      </c>
      <c r="L32">
        <v>6.7100003361701965E-2</v>
      </c>
      <c r="M32">
        <v>6.679999828338623E-2</v>
      </c>
    </row>
    <row r="37" spans="1:12" x14ac:dyDescent="0.2">
      <c r="A37" t="s">
        <v>50</v>
      </c>
      <c r="B37" s="2" t="s">
        <v>66</v>
      </c>
    </row>
    <row r="41" spans="1:12" x14ac:dyDescent="0.2">
      <c r="A41" s="3" t="s">
        <v>67</v>
      </c>
      <c r="B41" s="3"/>
      <c r="C41" s="3"/>
      <c r="D41" s="3"/>
      <c r="E41" s="3" t="s">
        <v>68</v>
      </c>
      <c r="F41" s="3"/>
      <c r="G41" s="3"/>
      <c r="H41" s="3"/>
      <c r="I41" s="3"/>
      <c r="J41" s="3"/>
      <c r="K41" s="3"/>
      <c r="L41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CE37-5F57-1C43-A926-D5FD06BEE74E}">
  <dimension ref="A1:G13"/>
  <sheetViews>
    <sheetView workbookViewId="0">
      <selection activeCell="E2" sqref="E2:E9"/>
    </sheetView>
  </sheetViews>
  <sheetFormatPr baseColWidth="10" defaultRowHeight="15" x14ac:dyDescent="0.2"/>
  <sheetData>
    <row r="1" spans="1:7" x14ac:dyDescent="0.2">
      <c r="A1" t="s">
        <v>75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76</v>
      </c>
    </row>
    <row r="2" spans="1:7" x14ac:dyDescent="0.2">
      <c r="A2" t="s">
        <v>42</v>
      </c>
      <c r="B2">
        <v>0.8880000114440918</v>
      </c>
      <c r="C2">
        <v>0.85759997367858887</v>
      </c>
      <c r="D2">
        <v>0.8507000207901001</v>
      </c>
      <c r="E2">
        <v>6.6900000000000001E-2</v>
      </c>
      <c r="F2">
        <f>AVERAGE(B2:D2)-E2</f>
        <v>0.79853333530426029</v>
      </c>
      <c r="G2">
        <v>2</v>
      </c>
    </row>
    <row r="3" spans="1:7" x14ac:dyDescent="0.2">
      <c r="A3" t="s">
        <v>43</v>
      </c>
      <c r="B3">
        <v>0.69270002841949463</v>
      </c>
      <c r="C3">
        <v>0.67650002241134644</v>
      </c>
      <c r="D3">
        <v>0.66699999570846558</v>
      </c>
      <c r="E3">
        <v>6.6900000000000001E-2</v>
      </c>
      <c r="F3">
        <f t="shared" ref="F3:F9" si="0">AVERAGE(B3:D3)-E3</f>
        <v>0.61183334884643559</v>
      </c>
      <c r="G3">
        <v>1.5</v>
      </c>
    </row>
    <row r="4" spans="1:7" x14ac:dyDescent="0.2">
      <c r="A4" t="s">
        <v>44</v>
      </c>
      <c r="B4">
        <v>0.5130000114440918</v>
      </c>
      <c r="C4">
        <v>0.49639999866485596</v>
      </c>
      <c r="D4">
        <v>0.48170000314712524</v>
      </c>
      <c r="E4">
        <v>6.6900000000000001E-2</v>
      </c>
      <c r="F4">
        <f t="shared" si="0"/>
        <v>0.43013333775202434</v>
      </c>
      <c r="G4">
        <v>1</v>
      </c>
    </row>
    <row r="5" spans="1:7" x14ac:dyDescent="0.2">
      <c r="A5" t="s">
        <v>45</v>
      </c>
      <c r="B5">
        <v>0.40529999136924744</v>
      </c>
      <c r="C5">
        <v>0.39660000801086426</v>
      </c>
      <c r="D5">
        <v>0.38820001482963562</v>
      </c>
      <c r="E5">
        <v>6.6900000000000001E-2</v>
      </c>
      <c r="F5">
        <f t="shared" si="0"/>
        <v>0.32980000473658244</v>
      </c>
      <c r="G5">
        <v>0.75</v>
      </c>
    </row>
    <row r="6" spans="1:7" x14ac:dyDescent="0.2">
      <c r="A6" t="s">
        <v>46</v>
      </c>
      <c r="B6">
        <v>0.29750001430511475</v>
      </c>
      <c r="C6">
        <v>0.30689999461174011</v>
      </c>
      <c r="D6">
        <v>0.28970000147819519</v>
      </c>
      <c r="E6">
        <v>6.6900000000000001E-2</v>
      </c>
      <c r="F6">
        <f t="shared" si="0"/>
        <v>0.23113333679835002</v>
      </c>
      <c r="G6">
        <v>0.5</v>
      </c>
    </row>
    <row r="7" spans="1:7" x14ac:dyDescent="0.2">
      <c r="A7" t="s">
        <v>47</v>
      </c>
      <c r="B7">
        <v>0.18250000476837158</v>
      </c>
      <c r="C7">
        <v>0.18320000171661377</v>
      </c>
      <c r="D7">
        <v>0.17720000445842743</v>
      </c>
      <c r="E7">
        <v>6.6900000000000001E-2</v>
      </c>
      <c r="F7">
        <f t="shared" si="0"/>
        <v>0.11406667031447092</v>
      </c>
      <c r="G7">
        <v>0.25</v>
      </c>
    </row>
    <row r="8" spans="1:7" x14ac:dyDescent="0.2">
      <c r="A8" t="s">
        <v>48</v>
      </c>
      <c r="B8">
        <v>0.12380000203847885</v>
      </c>
      <c r="C8">
        <v>0.12409999966621399</v>
      </c>
      <c r="D8">
        <v>0.11919999867677689</v>
      </c>
      <c r="E8">
        <v>6.6900000000000001E-2</v>
      </c>
      <c r="F8">
        <f t="shared" si="0"/>
        <v>5.5466666793823241E-2</v>
      </c>
      <c r="G8">
        <v>0.125</v>
      </c>
    </row>
    <row r="9" spans="1:7" x14ac:dyDescent="0.2">
      <c r="A9" t="s">
        <v>49</v>
      </c>
      <c r="B9">
        <v>7.7299997210502625E-2</v>
      </c>
      <c r="C9">
        <v>7.590000331401825E-2</v>
      </c>
      <c r="D9">
        <v>7.6899997889995575E-2</v>
      </c>
      <c r="E9">
        <v>6.6900000000000001E-2</v>
      </c>
      <c r="F9">
        <f t="shared" si="0"/>
        <v>9.7999994715054772E-3</v>
      </c>
      <c r="G9">
        <v>2.5000000000000001E-2</v>
      </c>
    </row>
    <row r="11" spans="1:7" x14ac:dyDescent="0.2">
      <c r="A11" t="s">
        <v>72</v>
      </c>
      <c r="B11">
        <f>ROUND(AVERAGE(A12:C13),4)</f>
        <v>6.6900000000000001E-2</v>
      </c>
    </row>
    <row r="12" spans="1:7" x14ac:dyDescent="0.2">
      <c r="A12">
        <v>6.7299999296665192E-2</v>
      </c>
      <c r="B12">
        <v>6.6100001335144043E-2</v>
      </c>
      <c r="C12">
        <v>6.6399998962879181E-2</v>
      </c>
    </row>
    <row r="13" spans="1:7" x14ac:dyDescent="0.2">
      <c r="A13">
        <v>6.7900002002716064E-2</v>
      </c>
      <c r="B13">
        <v>6.7100003361701965E-2</v>
      </c>
      <c r="C13">
        <v>6.679999828338623E-2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19FE-A309-8C41-B083-64A474A97D6E}">
  <dimension ref="A1:P78"/>
  <sheetViews>
    <sheetView zoomScaleNormal="100" workbookViewId="0">
      <selection activeCell="N7" sqref="N7:N28"/>
    </sheetView>
  </sheetViews>
  <sheetFormatPr baseColWidth="10" defaultRowHeight="15" x14ac:dyDescent="0.2"/>
  <sheetData>
    <row r="1" spans="1:16" x14ac:dyDescent="0.2">
      <c r="A1" t="s">
        <v>77</v>
      </c>
    </row>
    <row r="3" spans="1:16" x14ac:dyDescent="0.2">
      <c r="A3" s="6" t="s">
        <v>78</v>
      </c>
    </row>
    <row r="4" spans="1:16" x14ac:dyDescent="0.2">
      <c r="A4" t="s">
        <v>81</v>
      </c>
      <c r="B4" t="s">
        <v>69</v>
      </c>
      <c r="C4" t="s">
        <v>72</v>
      </c>
      <c r="D4" t="s">
        <v>73</v>
      </c>
      <c r="E4" t="s">
        <v>74</v>
      </c>
      <c r="F4" t="s">
        <v>82</v>
      </c>
    </row>
    <row r="5" spans="1:16" x14ac:dyDescent="0.2">
      <c r="A5">
        <v>1</v>
      </c>
      <c r="B5">
        <v>0.31600001454353333</v>
      </c>
      <c r="C5">
        <v>6.6900000000000001E-2</v>
      </c>
      <c r="D5">
        <f>B5-C5</f>
        <v>0.24910001454353331</v>
      </c>
      <c r="E5">
        <f>2.5046*D5-0.0392</f>
        <v>0.5846958964257335</v>
      </c>
      <c r="F5">
        <f>ROUND(5*E5,3)</f>
        <v>2.923</v>
      </c>
    </row>
    <row r="6" spans="1:16" x14ac:dyDescent="0.2">
      <c r="A6">
        <v>2</v>
      </c>
      <c r="B6">
        <v>0.28619998693466187</v>
      </c>
      <c r="C6">
        <v>6.6900000000000001E-2</v>
      </c>
      <c r="D6">
        <f t="shared" ref="D6:D25" si="0">B6-C6</f>
        <v>0.21929998693466185</v>
      </c>
      <c r="E6">
        <f t="shared" ref="E6:E26" si="1">2.5046*D6-0.0392</f>
        <v>0.51005874727655409</v>
      </c>
      <c r="F6">
        <f t="shared" ref="F6:F26" si="2">ROUND(5*E6,3)</f>
        <v>2.5499999999999998</v>
      </c>
      <c r="K6" t="s">
        <v>81</v>
      </c>
      <c r="L6" s="8" t="s">
        <v>83</v>
      </c>
      <c r="M6" s="8" t="s">
        <v>84</v>
      </c>
      <c r="N6" s="8" t="s">
        <v>85</v>
      </c>
      <c r="O6" s="7"/>
      <c r="P6" s="7"/>
    </row>
    <row r="7" spans="1:16" x14ac:dyDescent="0.2">
      <c r="A7">
        <v>3</v>
      </c>
      <c r="B7">
        <v>0.33149999380111694</v>
      </c>
      <c r="C7">
        <v>6.6900000000000001E-2</v>
      </c>
      <c r="D7">
        <f t="shared" si="0"/>
        <v>0.26459999380111693</v>
      </c>
      <c r="E7">
        <f t="shared" si="1"/>
        <v>0.62351714447427742</v>
      </c>
      <c r="F7">
        <f t="shared" si="2"/>
        <v>3.1179999999999999</v>
      </c>
      <c r="K7">
        <v>1</v>
      </c>
      <c r="L7">
        <v>2.923</v>
      </c>
      <c r="M7">
        <v>4.1763904764343254</v>
      </c>
      <c r="N7">
        <f>ROUND(AVERAGE(L7:M7),2)</f>
        <v>3.55</v>
      </c>
    </row>
    <row r="8" spans="1:16" x14ac:dyDescent="0.2">
      <c r="A8">
        <v>4</v>
      </c>
      <c r="B8">
        <v>0.30869999527931213</v>
      </c>
      <c r="C8">
        <v>6.6900000000000001E-2</v>
      </c>
      <c r="D8">
        <f t="shared" si="0"/>
        <v>0.24179999527931212</v>
      </c>
      <c r="E8">
        <f t="shared" si="1"/>
        <v>0.56641226817656509</v>
      </c>
      <c r="F8">
        <f t="shared" si="2"/>
        <v>2.8319999999999999</v>
      </c>
      <c r="K8">
        <v>2</v>
      </c>
      <c r="L8">
        <v>2.5499999999999998</v>
      </c>
      <c r="M8">
        <v>3.4375332853485103</v>
      </c>
      <c r="N8">
        <f t="shared" ref="N8:N28" si="3">ROUND(AVERAGE(L8:M8),2)</f>
        <v>2.99</v>
      </c>
    </row>
    <row r="9" spans="1:16" x14ac:dyDescent="0.2">
      <c r="A9">
        <v>5</v>
      </c>
      <c r="B9">
        <v>0.35019999742507935</v>
      </c>
      <c r="C9">
        <v>6.6900000000000001E-2</v>
      </c>
      <c r="D9">
        <f t="shared" si="0"/>
        <v>0.28329999742507933</v>
      </c>
      <c r="E9">
        <f t="shared" si="1"/>
        <v>0.67035317355085366</v>
      </c>
      <c r="F9">
        <f t="shared" si="2"/>
        <v>3.3519999999999999</v>
      </c>
      <c r="K9">
        <v>3</v>
      </c>
      <c r="L9">
        <v>3.1179999999999999</v>
      </c>
      <c r="M9">
        <v>4.2089504543829914</v>
      </c>
      <c r="N9">
        <f t="shared" si="3"/>
        <v>3.66</v>
      </c>
    </row>
    <row r="10" spans="1:16" x14ac:dyDescent="0.2">
      <c r="A10">
        <v>6</v>
      </c>
      <c r="B10">
        <v>0.2273000031709671</v>
      </c>
      <c r="C10">
        <v>6.6900000000000001E-2</v>
      </c>
      <c r="D10">
        <f t="shared" si="0"/>
        <v>0.16040000317096709</v>
      </c>
      <c r="E10">
        <f t="shared" si="1"/>
        <v>0.36253784794200417</v>
      </c>
      <c r="F10">
        <f t="shared" si="2"/>
        <v>1.8129999999999999</v>
      </c>
      <c r="K10">
        <v>4</v>
      </c>
      <c r="L10">
        <v>2.8319999999999999</v>
      </c>
      <c r="M10">
        <v>3.5527449695456976</v>
      </c>
      <c r="N10">
        <f t="shared" si="3"/>
        <v>3.19</v>
      </c>
    </row>
    <row r="11" spans="1:16" x14ac:dyDescent="0.2">
      <c r="A11">
        <v>7</v>
      </c>
      <c r="B11">
        <v>0.27979999780654907</v>
      </c>
      <c r="C11">
        <v>6.6900000000000001E-2</v>
      </c>
      <c r="D11">
        <f t="shared" si="0"/>
        <v>0.21289999780654906</v>
      </c>
      <c r="E11">
        <f t="shared" si="1"/>
        <v>0.49402933450628272</v>
      </c>
      <c r="F11">
        <f t="shared" si="2"/>
        <v>2.4700000000000002</v>
      </c>
      <c r="K11">
        <v>5</v>
      </c>
      <c r="L11">
        <v>3.3519999999999999</v>
      </c>
      <c r="M11">
        <v>4.2790789486456866</v>
      </c>
      <c r="N11">
        <f t="shared" si="3"/>
        <v>3.82</v>
      </c>
    </row>
    <row r="12" spans="1:16" x14ac:dyDescent="0.2">
      <c r="A12">
        <v>8</v>
      </c>
      <c r="B12">
        <v>0.34839999675750732</v>
      </c>
      <c r="C12">
        <v>6.6900000000000001E-2</v>
      </c>
      <c r="D12">
        <f t="shared" si="0"/>
        <v>0.28149999675750731</v>
      </c>
      <c r="E12">
        <f t="shared" si="1"/>
        <v>0.66584489187885276</v>
      </c>
      <c r="F12">
        <f t="shared" si="2"/>
        <v>3.3290000000000002</v>
      </c>
      <c r="K12">
        <v>6</v>
      </c>
      <c r="L12">
        <v>1.8129999999999999</v>
      </c>
      <c r="M12">
        <v>2.22280224951992</v>
      </c>
      <c r="N12">
        <f t="shared" si="3"/>
        <v>2.02</v>
      </c>
    </row>
    <row r="13" spans="1:16" x14ac:dyDescent="0.2">
      <c r="A13">
        <v>9</v>
      </c>
      <c r="B13">
        <v>0.26039999723434448</v>
      </c>
      <c r="C13">
        <v>6.6900000000000001E-2</v>
      </c>
      <c r="D13">
        <f t="shared" si="0"/>
        <v>0.19349999723434447</v>
      </c>
      <c r="E13">
        <f t="shared" si="1"/>
        <v>0.44544009307313914</v>
      </c>
      <c r="F13">
        <f t="shared" si="2"/>
        <v>2.2269999999999999</v>
      </c>
      <c r="K13">
        <v>7</v>
      </c>
      <c r="L13">
        <v>2.4700000000000002</v>
      </c>
      <c r="M13">
        <v>3.2121195749629496</v>
      </c>
      <c r="N13">
        <f t="shared" si="3"/>
        <v>2.84</v>
      </c>
    </row>
    <row r="14" spans="1:16" x14ac:dyDescent="0.2">
      <c r="A14">
        <v>10</v>
      </c>
      <c r="B14">
        <v>0.31220000982284546</v>
      </c>
      <c r="C14">
        <v>6.6900000000000001E-2</v>
      </c>
      <c r="D14">
        <f t="shared" si="0"/>
        <v>0.24530000982284544</v>
      </c>
      <c r="E14">
        <f t="shared" si="1"/>
        <v>0.57517840460229863</v>
      </c>
      <c r="F14">
        <f t="shared" si="2"/>
        <v>2.8759999999999999</v>
      </c>
      <c r="K14">
        <v>8</v>
      </c>
      <c r="L14">
        <v>3.3290000000000002</v>
      </c>
      <c r="M14">
        <v>4.299116087823009</v>
      </c>
      <c r="N14">
        <f t="shared" si="3"/>
        <v>3.81</v>
      </c>
    </row>
    <row r="15" spans="1:16" x14ac:dyDescent="0.2">
      <c r="A15">
        <v>11</v>
      </c>
      <c r="B15">
        <v>0.31150001287460327</v>
      </c>
      <c r="C15">
        <v>6.6900000000000001E-2</v>
      </c>
      <c r="D15">
        <f t="shared" si="0"/>
        <v>0.24460001287460326</v>
      </c>
      <c r="E15">
        <f t="shared" si="1"/>
        <v>0.5734251922457313</v>
      </c>
      <c r="F15">
        <f t="shared" si="2"/>
        <v>2.867</v>
      </c>
      <c r="K15">
        <v>9</v>
      </c>
      <c r="L15">
        <v>2.2269999999999999</v>
      </c>
      <c r="M15">
        <v>2.8714938071657174</v>
      </c>
      <c r="N15">
        <f t="shared" si="3"/>
        <v>2.5499999999999998</v>
      </c>
    </row>
    <row r="16" spans="1:16" x14ac:dyDescent="0.2">
      <c r="A16">
        <v>12</v>
      </c>
      <c r="B16">
        <v>0.28450000286102295</v>
      </c>
      <c r="C16">
        <v>6.6900000000000001E-2</v>
      </c>
      <c r="D16">
        <f t="shared" si="0"/>
        <v>0.21760000286102293</v>
      </c>
      <c r="E16">
        <f t="shared" si="1"/>
        <v>0.50580096716571799</v>
      </c>
      <c r="F16">
        <f t="shared" si="2"/>
        <v>2.5289999999999999</v>
      </c>
      <c r="K16">
        <v>10</v>
      </c>
      <c r="L16">
        <v>2.8759999999999999</v>
      </c>
      <c r="M16">
        <v>3.146999619065618</v>
      </c>
      <c r="N16">
        <f t="shared" si="3"/>
        <v>3.01</v>
      </c>
    </row>
    <row r="17" spans="1:14" x14ac:dyDescent="0.2">
      <c r="A17">
        <v>13</v>
      </c>
      <c r="B17">
        <v>0.24359999597072601</v>
      </c>
      <c r="C17">
        <v>6.6900000000000001E-2</v>
      </c>
      <c r="D17">
        <f t="shared" si="0"/>
        <v>0.176699995970726</v>
      </c>
      <c r="E17">
        <f t="shared" si="1"/>
        <v>0.40336280990828033</v>
      </c>
      <c r="F17">
        <f t="shared" si="2"/>
        <v>2.0169999999999999</v>
      </c>
      <c r="K17">
        <v>11</v>
      </c>
      <c r="L17">
        <v>2.867</v>
      </c>
      <c r="M17">
        <v>3.7105348280657284</v>
      </c>
      <c r="N17">
        <f t="shared" si="3"/>
        <v>3.29</v>
      </c>
    </row>
    <row r="18" spans="1:14" x14ac:dyDescent="0.2">
      <c r="A18">
        <v>14</v>
      </c>
      <c r="B18">
        <v>0.27279999852180481</v>
      </c>
      <c r="C18">
        <v>6.6900000000000001E-2</v>
      </c>
      <c r="D18">
        <f t="shared" si="0"/>
        <v>0.20589999852180479</v>
      </c>
      <c r="E18">
        <f t="shared" si="1"/>
        <v>0.47649713629771229</v>
      </c>
      <c r="F18">
        <f t="shared" si="2"/>
        <v>2.3820000000000001</v>
      </c>
      <c r="K18">
        <v>12</v>
      </c>
      <c r="L18">
        <v>2.5289999999999999</v>
      </c>
      <c r="M18">
        <v>3.3473676519084923</v>
      </c>
      <c r="N18">
        <f t="shared" si="3"/>
        <v>2.94</v>
      </c>
    </row>
    <row r="19" spans="1:14" x14ac:dyDescent="0.2">
      <c r="A19">
        <v>15</v>
      </c>
      <c r="B19">
        <v>0.31589999794960022</v>
      </c>
      <c r="C19">
        <v>6.6900000000000001E-2</v>
      </c>
      <c r="D19">
        <f t="shared" si="0"/>
        <v>0.2489999979496002</v>
      </c>
      <c r="E19">
        <f t="shared" si="1"/>
        <v>0.58444539486456859</v>
      </c>
      <c r="F19">
        <f t="shared" si="2"/>
        <v>2.9220000000000002</v>
      </c>
      <c r="K19">
        <v>13</v>
      </c>
      <c r="L19">
        <v>2.0169999999999999</v>
      </c>
      <c r="M19">
        <v>2.4281795671571254</v>
      </c>
      <c r="N19">
        <f t="shared" si="3"/>
        <v>2.2200000000000002</v>
      </c>
    </row>
    <row r="20" spans="1:14" x14ac:dyDescent="0.2">
      <c r="A20">
        <v>16</v>
      </c>
      <c r="B20">
        <v>0.27570000290870667</v>
      </c>
      <c r="C20">
        <v>6.6900000000000001E-2</v>
      </c>
      <c r="D20">
        <f t="shared" si="0"/>
        <v>0.20880000290870665</v>
      </c>
      <c r="E20">
        <f t="shared" si="1"/>
        <v>0.48376048728514665</v>
      </c>
      <c r="F20">
        <f t="shared" si="2"/>
        <v>2.419</v>
      </c>
      <c r="K20">
        <v>14</v>
      </c>
      <c r="L20">
        <v>2.3820000000000001</v>
      </c>
      <c r="M20">
        <v>2.518345200597143</v>
      </c>
      <c r="N20">
        <f t="shared" si="3"/>
        <v>2.4500000000000002</v>
      </c>
    </row>
    <row r="21" spans="1:14" x14ac:dyDescent="0.2">
      <c r="A21">
        <v>17</v>
      </c>
      <c r="B21">
        <v>0.28009998798370361</v>
      </c>
      <c r="C21">
        <v>6.6900000000000001E-2</v>
      </c>
      <c r="D21">
        <f t="shared" si="0"/>
        <v>0.2131999879837036</v>
      </c>
      <c r="E21">
        <f t="shared" si="1"/>
        <v>0.49478068990398405</v>
      </c>
      <c r="F21">
        <f t="shared" si="2"/>
        <v>2.4740000000000002</v>
      </c>
      <c r="K21">
        <v>15</v>
      </c>
      <c r="L21">
        <v>2.9220000000000002</v>
      </c>
      <c r="M21">
        <v>3.8908660949457641</v>
      </c>
      <c r="N21">
        <f t="shared" si="3"/>
        <v>3.41</v>
      </c>
    </row>
    <row r="22" spans="1:14" x14ac:dyDescent="0.2">
      <c r="A22">
        <v>18</v>
      </c>
      <c r="B22">
        <v>0.2533000111579895</v>
      </c>
      <c r="C22">
        <v>6.6900000000000001E-2</v>
      </c>
      <c r="D22">
        <f t="shared" si="0"/>
        <v>0.18640001115798949</v>
      </c>
      <c r="E22">
        <f t="shared" si="1"/>
        <v>0.42765746794630044</v>
      </c>
      <c r="F22">
        <f t="shared" si="2"/>
        <v>2.1379999999999999</v>
      </c>
      <c r="K22">
        <v>16</v>
      </c>
      <c r="L22">
        <v>2.419</v>
      </c>
      <c r="M22">
        <v>3.207110290168619</v>
      </c>
      <c r="N22">
        <f t="shared" si="3"/>
        <v>2.81</v>
      </c>
    </row>
    <row r="23" spans="1:14" x14ac:dyDescent="0.2">
      <c r="A23">
        <v>19</v>
      </c>
      <c r="B23">
        <v>0.19949999451637268</v>
      </c>
      <c r="C23">
        <v>6.6900000000000001E-2</v>
      </c>
      <c r="D23">
        <f t="shared" si="0"/>
        <v>0.13259999451637267</v>
      </c>
      <c r="E23">
        <f t="shared" si="1"/>
        <v>0.29290994626570693</v>
      </c>
      <c r="F23">
        <f t="shared" si="2"/>
        <v>1.4650000000000001</v>
      </c>
      <c r="K23">
        <v>17</v>
      </c>
      <c r="L23">
        <v>2.4740000000000002</v>
      </c>
      <c r="M23">
        <v>3.5151760800171843</v>
      </c>
      <c r="N23">
        <f t="shared" si="3"/>
        <v>2.99</v>
      </c>
    </row>
    <row r="24" spans="1:14" x14ac:dyDescent="0.2">
      <c r="A24">
        <v>20</v>
      </c>
      <c r="B24">
        <v>0.29319998621940613</v>
      </c>
      <c r="C24">
        <v>6.6900000000000001E-2</v>
      </c>
      <c r="D24">
        <f t="shared" si="0"/>
        <v>0.22629998621940611</v>
      </c>
      <c r="E24">
        <f t="shared" si="1"/>
        <v>0.52759094548512453</v>
      </c>
      <c r="F24">
        <f t="shared" si="2"/>
        <v>2.6379999999999999</v>
      </c>
      <c r="K24">
        <v>18</v>
      </c>
      <c r="L24">
        <v>2.1379999999999999</v>
      </c>
      <c r="M24">
        <v>3.0117515421200745</v>
      </c>
      <c r="N24">
        <f t="shared" si="3"/>
        <v>2.57</v>
      </c>
    </row>
    <row r="25" spans="1:14" x14ac:dyDescent="0.2">
      <c r="A25">
        <v>21</v>
      </c>
      <c r="B25">
        <v>0.30050000548362732</v>
      </c>
      <c r="C25">
        <v>6.6900000000000001E-2</v>
      </c>
      <c r="D25">
        <f t="shared" si="0"/>
        <v>0.2336000054836273</v>
      </c>
      <c r="E25">
        <f t="shared" si="1"/>
        <v>0.54587457373429293</v>
      </c>
      <c r="F25">
        <f t="shared" si="2"/>
        <v>2.7290000000000001</v>
      </c>
      <c r="K25">
        <v>19</v>
      </c>
      <c r="L25">
        <v>1.4650000000000001</v>
      </c>
      <c r="M25">
        <v>1.7644605283428194</v>
      </c>
      <c r="N25">
        <f t="shared" si="3"/>
        <v>1.61</v>
      </c>
    </row>
    <row r="26" spans="1:14" x14ac:dyDescent="0.2">
      <c r="A26">
        <v>22</v>
      </c>
      <c r="B26">
        <v>0.23839999735355377</v>
      </c>
      <c r="C26">
        <v>6.6900000000000001E-2</v>
      </c>
      <c r="D26">
        <f>B26-C26</f>
        <v>0.17149999735355376</v>
      </c>
      <c r="E26">
        <f t="shared" si="1"/>
        <v>0.39033889337171074</v>
      </c>
      <c r="F26">
        <f t="shared" si="2"/>
        <v>1.952</v>
      </c>
      <c r="K26">
        <v>20</v>
      </c>
      <c r="L26">
        <v>2.6379999999999999</v>
      </c>
      <c r="M26">
        <v>3.4525611397315021</v>
      </c>
      <c r="N26">
        <f t="shared" si="3"/>
        <v>3.05</v>
      </c>
    </row>
    <row r="27" spans="1:14" x14ac:dyDescent="0.2">
      <c r="K27">
        <v>21</v>
      </c>
      <c r="L27">
        <v>2.7290000000000001</v>
      </c>
      <c r="M27">
        <v>3.3248262435484883</v>
      </c>
      <c r="N27">
        <f t="shared" si="3"/>
        <v>3.03</v>
      </c>
    </row>
    <row r="28" spans="1:14" x14ac:dyDescent="0.2">
      <c r="K28">
        <v>22</v>
      </c>
      <c r="L28">
        <v>1.952</v>
      </c>
      <c r="M28">
        <v>2.3580506996799464</v>
      </c>
      <c r="N28">
        <f t="shared" si="3"/>
        <v>2.16</v>
      </c>
    </row>
    <row r="29" spans="1:14" x14ac:dyDescent="0.2">
      <c r="A29" s="2" t="s">
        <v>79</v>
      </c>
    </row>
    <row r="30" spans="1:14" x14ac:dyDescent="0.2">
      <c r="A30" t="s">
        <v>81</v>
      </c>
      <c r="B30" t="s">
        <v>69</v>
      </c>
      <c r="C30" t="s">
        <v>72</v>
      </c>
      <c r="D30" t="s">
        <v>73</v>
      </c>
      <c r="E30" t="s">
        <v>74</v>
      </c>
      <c r="F30" t="s">
        <v>82</v>
      </c>
    </row>
    <row r="31" spans="1:14" x14ac:dyDescent="0.2">
      <c r="A31">
        <v>1</v>
      </c>
      <c r="B31">
        <v>0.24930000305175781</v>
      </c>
      <c r="C31">
        <v>6.6900000000000001E-2</v>
      </c>
      <c r="D31">
        <f>B31-C31</f>
        <v>0.1824000030517578</v>
      </c>
      <c r="E31">
        <f>2.5046*D31-0.0392</f>
        <v>0.41763904764343257</v>
      </c>
      <c r="F31">
        <f>10*E31</f>
        <v>4.1763904764343254</v>
      </c>
    </row>
    <row r="32" spans="1:14" x14ac:dyDescent="0.2">
      <c r="A32">
        <v>2</v>
      </c>
      <c r="B32">
        <v>0.21979999542236328</v>
      </c>
      <c r="C32">
        <v>6.6900000000000001E-2</v>
      </c>
      <c r="D32">
        <f t="shared" ref="D32:D51" si="4">B32-C32</f>
        <v>0.15289999542236327</v>
      </c>
      <c r="E32">
        <f t="shared" ref="E32:E52" si="5">2.5046*D32-0.0392</f>
        <v>0.34375332853485102</v>
      </c>
      <c r="F32">
        <f t="shared" ref="F32:F52" si="6">10*E32</f>
        <v>3.4375332853485103</v>
      </c>
    </row>
    <row r="33" spans="1:6" x14ac:dyDescent="0.2">
      <c r="A33">
        <v>3</v>
      </c>
      <c r="B33">
        <v>0.25060001015663147</v>
      </c>
      <c r="C33">
        <v>6.6900000000000001E-2</v>
      </c>
      <c r="D33">
        <f t="shared" si="4"/>
        <v>0.18370001015663145</v>
      </c>
      <c r="E33">
        <f t="shared" si="5"/>
        <v>0.42089504543829914</v>
      </c>
      <c r="F33">
        <f t="shared" si="6"/>
        <v>4.2089504543829914</v>
      </c>
    </row>
    <row r="34" spans="1:6" x14ac:dyDescent="0.2">
      <c r="A34">
        <v>4</v>
      </c>
      <c r="B34">
        <v>0.22439999878406525</v>
      </c>
      <c r="C34">
        <v>6.6900000000000001E-2</v>
      </c>
      <c r="D34">
        <f t="shared" si="4"/>
        <v>0.15749999878406523</v>
      </c>
      <c r="E34">
        <f t="shared" si="5"/>
        <v>0.35527449695456975</v>
      </c>
      <c r="F34">
        <f t="shared" si="6"/>
        <v>3.5527449695456976</v>
      </c>
    </row>
    <row r="35" spans="1:6" x14ac:dyDescent="0.2">
      <c r="A35">
        <v>5</v>
      </c>
      <c r="B35">
        <v>0.25339999794960022</v>
      </c>
      <c r="C35">
        <v>6.6900000000000001E-2</v>
      </c>
      <c r="D35">
        <f t="shared" si="4"/>
        <v>0.1864999979496002</v>
      </c>
      <c r="E35">
        <f t="shared" si="5"/>
        <v>0.42790789486456865</v>
      </c>
      <c r="F35">
        <f t="shared" si="6"/>
        <v>4.2790789486456866</v>
      </c>
    </row>
    <row r="36" spans="1:6" x14ac:dyDescent="0.2">
      <c r="A36">
        <v>6</v>
      </c>
      <c r="B36">
        <v>0.17129999399185181</v>
      </c>
      <c r="C36">
        <v>6.6900000000000001E-2</v>
      </c>
      <c r="D36">
        <f t="shared" si="4"/>
        <v>0.10439999399185181</v>
      </c>
      <c r="E36">
        <f t="shared" si="5"/>
        <v>0.22228022495199201</v>
      </c>
      <c r="F36">
        <f t="shared" si="6"/>
        <v>2.22280224951992</v>
      </c>
    </row>
    <row r="37" spans="1:6" x14ac:dyDescent="0.2">
      <c r="A37">
        <v>7</v>
      </c>
      <c r="B37">
        <v>0.21080000698566437</v>
      </c>
      <c r="C37">
        <v>6.6900000000000001E-2</v>
      </c>
      <c r="D37">
        <f t="shared" si="4"/>
        <v>0.14390000698566435</v>
      </c>
      <c r="E37">
        <f t="shared" si="5"/>
        <v>0.32121195749629494</v>
      </c>
      <c r="F37">
        <f t="shared" si="6"/>
        <v>3.2121195749629496</v>
      </c>
    </row>
    <row r="38" spans="1:6" x14ac:dyDescent="0.2">
      <c r="A38">
        <v>8</v>
      </c>
      <c r="B38">
        <v>0.25420001149177551</v>
      </c>
      <c r="C38">
        <v>6.6900000000000001E-2</v>
      </c>
      <c r="D38">
        <f t="shared" si="4"/>
        <v>0.1873000114917755</v>
      </c>
      <c r="E38">
        <f t="shared" si="5"/>
        <v>0.42991160878230089</v>
      </c>
      <c r="F38">
        <f t="shared" si="6"/>
        <v>4.299116087823009</v>
      </c>
    </row>
    <row r="39" spans="1:6" x14ac:dyDescent="0.2">
      <c r="A39">
        <v>9</v>
      </c>
      <c r="B39">
        <v>0.19720000028610229</v>
      </c>
      <c r="C39">
        <v>6.6900000000000001E-2</v>
      </c>
      <c r="D39">
        <f t="shared" si="4"/>
        <v>0.13030000028610228</v>
      </c>
      <c r="E39">
        <f t="shared" si="5"/>
        <v>0.28714938071657176</v>
      </c>
      <c r="F39">
        <f t="shared" si="6"/>
        <v>2.8714938071657174</v>
      </c>
    </row>
    <row r="40" spans="1:6" x14ac:dyDescent="0.2">
      <c r="A40">
        <v>10</v>
      </c>
      <c r="B40">
        <v>0.20819999277591705</v>
      </c>
      <c r="C40">
        <v>6.6900000000000001E-2</v>
      </c>
      <c r="D40">
        <f t="shared" si="4"/>
        <v>0.14129999277591704</v>
      </c>
      <c r="E40">
        <f t="shared" si="5"/>
        <v>0.3146999619065618</v>
      </c>
      <c r="F40">
        <f t="shared" si="6"/>
        <v>3.146999619065618</v>
      </c>
    </row>
    <row r="41" spans="1:6" x14ac:dyDescent="0.2">
      <c r="A41">
        <v>11</v>
      </c>
      <c r="B41">
        <v>0.23070000112056732</v>
      </c>
      <c r="C41">
        <v>6.6900000000000001E-2</v>
      </c>
      <c r="D41">
        <f t="shared" si="4"/>
        <v>0.16380000112056731</v>
      </c>
      <c r="E41">
        <f t="shared" si="5"/>
        <v>0.37105348280657285</v>
      </c>
      <c r="F41">
        <f t="shared" si="6"/>
        <v>3.7105348280657284</v>
      </c>
    </row>
    <row r="42" spans="1:6" x14ac:dyDescent="0.2">
      <c r="A42">
        <v>12</v>
      </c>
      <c r="B42">
        <v>0.21619999408721924</v>
      </c>
      <c r="C42">
        <v>6.6900000000000001E-2</v>
      </c>
      <c r="D42">
        <f t="shared" si="4"/>
        <v>0.14929999408721922</v>
      </c>
      <c r="E42">
        <f t="shared" si="5"/>
        <v>0.33473676519084922</v>
      </c>
      <c r="F42">
        <f t="shared" si="6"/>
        <v>3.3473676519084923</v>
      </c>
    </row>
    <row r="43" spans="1:6" x14ac:dyDescent="0.2">
      <c r="A43">
        <v>13</v>
      </c>
      <c r="B43">
        <v>0.17949999868869781</v>
      </c>
      <c r="C43">
        <v>6.6900000000000001E-2</v>
      </c>
      <c r="D43">
        <f t="shared" si="4"/>
        <v>0.11259999868869781</v>
      </c>
      <c r="E43">
        <f t="shared" si="5"/>
        <v>0.24281795671571255</v>
      </c>
      <c r="F43">
        <f t="shared" si="6"/>
        <v>2.4281795671571254</v>
      </c>
    </row>
    <row r="44" spans="1:6" x14ac:dyDescent="0.2">
      <c r="A44">
        <v>14</v>
      </c>
      <c r="B44">
        <v>0.18310000002384186</v>
      </c>
      <c r="C44">
        <v>6.6900000000000001E-2</v>
      </c>
      <c r="D44">
        <f t="shared" si="4"/>
        <v>0.11620000002384186</v>
      </c>
      <c r="E44">
        <f t="shared" si="5"/>
        <v>0.2518345200597143</v>
      </c>
      <c r="F44">
        <f t="shared" si="6"/>
        <v>2.518345200597143</v>
      </c>
    </row>
    <row r="45" spans="1:6" x14ac:dyDescent="0.2">
      <c r="A45">
        <v>15</v>
      </c>
      <c r="B45">
        <v>0.23790000379085541</v>
      </c>
      <c r="C45">
        <v>6.6900000000000001E-2</v>
      </c>
      <c r="D45">
        <f t="shared" si="4"/>
        <v>0.17100000379085539</v>
      </c>
      <c r="E45">
        <f t="shared" si="5"/>
        <v>0.38908660949457641</v>
      </c>
      <c r="F45">
        <f t="shared" si="6"/>
        <v>3.8908660949457641</v>
      </c>
    </row>
    <row r="46" spans="1:6" x14ac:dyDescent="0.2">
      <c r="A46">
        <v>16</v>
      </c>
      <c r="B46">
        <v>0.21060000360012054</v>
      </c>
      <c r="C46">
        <v>6.6900000000000001E-2</v>
      </c>
      <c r="D46">
        <f t="shared" si="4"/>
        <v>0.14370000360012053</v>
      </c>
      <c r="E46">
        <f t="shared" si="5"/>
        <v>0.32071102901686188</v>
      </c>
      <c r="F46">
        <f t="shared" si="6"/>
        <v>3.207110290168619</v>
      </c>
    </row>
    <row r="47" spans="1:6" x14ac:dyDescent="0.2">
      <c r="A47">
        <v>17</v>
      </c>
      <c r="B47">
        <v>0.22290000319480896</v>
      </c>
      <c r="C47">
        <v>6.6900000000000001E-2</v>
      </c>
      <c r="D47">
        <f t="shared" si="4"/>
        <v>0.15600000319480894</v>
      </c>
      <c r="E47">
        <f t="shared" si="5"/>
        <v>0.35151760800171844</v>
      </c>
      <c r="F47">
        <f t="shared" si="6"/>
        <v>3.5151760800171843</v>
      </c>
    </row>
    <row r="48" spans="1:6" x14ac:dyDescent="0.2">
      <c r="A48">
        <v>18</v>
      </c>
      <c r="B48">
        <v>0.20280000567436218</v>
      </c>
      <c r="C48">
        <v>6.6900000000000001E-2</v>
      </c>
      <c r="D48">
        <f t="shared" si="4"/>
        <v>0.13590000567436217</v>
      </c>
      <c r="E48">
        <f t="shared" si="5"/>
        <v>0.30117515421200747</v>
      </c>
      <c r="F48">
        <f t="shared" si="6"/>
        <v>3.0117515421200745</v>
      </c>
    </row>
    <row r="49" spans="1:6" x14ac:dyDescent="0.2">
      <c r="A49">
        <v>19</v>
      </c>
      <c r="B49">
        <v>0.15299999713897705</v>
      </c>
      <c r="C49">
        <v>6.6900000000000001E-2</v>
      </c>
      <c r="D49">
        <f t="shared" si="4"/>
        <v>8.609999713897705E-2</v>
      </c>
      <c r="E49">
        <f t="shared" si="5"/>
        <v>0.17644605283428194</v>
      </c>
      <c r="F49">
        <f t="shared" si="6"/>
        <v>1.7644605283428194</v>
      </c>
    </row>
    <row r="50" spans="1:6" x14ac:dyDescent="0.2">
      <c r="A50">
        <v>20</v>
      </c>
      <c r="B50">
        <v>0.22040000557899475</v>
      </c>
      <c r="C50">
        <v>6.6900000000000001E-2</v>
      </c>
      <c r="D50">
        <f t="shared" si="4"/>
        <v>0.15350000557899474</v>
      </c>
      <c r="E50">
        <f t="shared" si="5"/>
        <v>0.3452561139731502</v>
      </c>
      <c r="F50">
        <f t="shared" si="6"/>
        <v>3.4525611397315021</v>
      </c>
    </row>
    <row r="51" spans="1:6" x14ac:dyDescent="0.2">
      <c r="A51">
        <v>21</v>
      </c>
      <c r="B51">
        <v>0.21529999375343323</v>
      </c>
      <c r="C51">
        <v>6.6900000000000001E-2</v>
      </c>
      <c r="D51">
        <f t="shared" si="4"/>
        <v>0.14839999375343321</v>
      </c>
      <c r="E51">
        <f t="shared" si="5"/>
        <v>0.33248262435484882</v>
      </c>
      <c r="F51">
        <f t="shared" si="6"/>
        <v>3.3248262435484883</v>
      </c>
    </row>
    <row r="52" spans="1:6" x14ac:dyDescent="0.2">
      <c r="A52">
        <v>22</v>
      </c>
      <c r="B52">
        <v>0.17669999599456787</v>
      </c>
      <c r="C52">
        <v>6.6900000000000001E-2</v>
      </c>
      <c r="D52">
        <f>B52-C52</f>
        <v>0.10979999599456787</v>
      </c>
      <c r="E52">
        <f t="shared" si="5"/>
        <v>0.23580506996799466</v>
      </c>
      <c r="F52">
        <f t="shared" si="6"/>
        <v>2.3580506996799464</v>
      </c>
    </row>
    <row r="55" spans="1:6" x14ac:dyDescent="0.2">
      <c r="A55" s="2" t="s">
        <v>80</v>
      </c>
    </row>
    <row r="56" spans="1:6" x14ac:dyDescent="0.2">
      <c r="A56" t="s">
        <v>81</v>
      </c>
      <c r="B56" t="s">
        <v>69</v>
      </c>
      <c r="C56" t="s">
        <v>72</v>
      </c>
      <c r="D56" t="s">
        <v>73</v>
      </c>
      <c r="E56" t="s">
        <v>74</v>
      </c>
      <c r="F56" t="s">
        <v>82</v>
      </c>
    </row>
    <row r="57" spans="1:6" x14ac:dyDescent="0.2">
      <c r="A57">
        <v>1</v>
      </c>
      <c r="B57">
        <v>0.22439999878406525</v>
      </c>
      <c r="C57">
        <v>6.6900000000000001E-2</v>
      </c>
      <c r="D57">
        <f>B57-C57</f>
        <v>0.15749999878406523</v>
      </c>
      <c r="E57">
        <f>2.5046*D57-0.0392</f>
        <v>0.35527449695456975</v>
      </c>
      <c r="F57">
        <f>20*E57</f>
        <v>7.1054899390913953</v>
      </c>
    </row>
    <row r="58" spans="1:6" x14ac:dyDescent="0.2">
      <c r="A58">
        <v>2</v>
      </c>
      <c r="B58">
        <v>0.18999999761581421</v>
      </c>
      <c r="C58">
        <v>6.6900000000000001E-2</v>
      </c>
      <c r="D58">
        <f t="shared" ref="D58:D78" si="7">B58-C58</f>
        <v>0.12309999761581421</v>
      </c>
      <c r="E58">
        <f t="shared" ref="E58:E77" si="8">2.5046*D58-0.0392</f>
        <v>0.26911625402856826</v>
      </c>
      <c r="F58">
        <f t="shared" ref="F58:F78" si="9">20*E58</f>
        <v>5.3823250805713654</v>
      </c>
    </row>
    <row r="59" spans="1:6" x14ac:dyDescent="0.2">
      <c r="A59">
        <v>3</v>
      </c>
      <c r="B59">
        <v>0.22089999914169312</v>
      </c>
      <c r="C59">
        <v>6.6900000000000001E-2</v>
      </c>
      <c r="D59">
        <f t="shared" si="7"/>
        <v>0.1539999991416931</v>
      </c>
      <c r="E59">
        <f t="shared" si="8"/>
        <v>0.34650839785028453</v>
      </c>
      <c r="F59">
        <f t="shared" si="9"/>
        <v>6.9301679570056907</v>
      </c>
    </row>
    <row r="60" spans="1:6" x14ac:dyDescent="0.2">
      <c r="A60">
        <v>4</v>
      </c>
      <c r="B60">
        <v>0.20379999279975891</v>
      </c>
      <c r="C60">
        <v>6.6900000000000001E-2</v>
      </c>
      <c r="D60">
        <f t="shared" si="7"/>
        <v>0.1368999927997589</v>
      </c>
      <c r="E60">
        <f t="shared" si="8"/>
        <v>0.30367972196627613</v>
      </c>
      <c r="F60">
        <f t="shared" si="9"/>
        <v>6.0735944393255226</v>
      </c>
    </row>
    <row r="61" spans="1:6" x14ac:dyDescent="0.2">
      <c r="A61">
        <v>5</v>
      </c>
      <c r="B61">
        <v>0.23340000212192535</v>
      </c>
      <c r="C61">
        <v>6.6900000000000001E-2</v>
      </c>
      <c r="D61">
        <f t="shared" si="7"/>
        <v>0.16650000212192534</v>
      </c>
      <c r="E61">
        <f t="shared" si="8"/>
        <v>0.37781590531457421</v>
      </c>
      <c r="F61">
        <f t="shared" si="9"/>
        <v>7.5563181062914841</v>
      </c>
    </row>
    <row r="62" spans="1:6" x14ac:dyDescent="0.2">
      <c r="A62">
        <v>6</v>
      </c>
      <c r="B62">
        <v>0.17309999465942383</v>
      </c>
      <c r="C62">
        <v>6.6900000000000001E-2</v>
      </c>
      <c r="D62">
        <f t="shared" si="7"/>
        <v>0.10619999465942383</v>
      </c>
      <c r="E62">
        <f t="shared" si="8"/>
        <v>0.22678850662399291</v>
      </c>
      <c r="F62">
        <f t="shared" si="9"/>
        <v>4.5357701324798585</v>
      </c>
    </row>
    <row r="63" spans="1:6" x14ac:dyDescent="0.2">
      <c r="A63">
        <v>7</v>
      </c>
      <c r="B63">
        <v>0.19930000603199005</v>
      </c>
      <c r="C63">
        <v>6.6900000000000001E-2</v>
      </c>
      <c r="D63">
        <f t="shared" si="7"/>
        <v>0.13240000603199004</v>
      </c>
      <c r="E63">
        <f t="shared" si="8"/>
        <v>0.29240905510772225</v>
      </c>
      <c r="F63">
        <f t="shared" si="9"/>
        <v>5.8481811021544452</v>
      </c>
    </row>
    <row r="64" spans="1:6" x14ac:dyDescent="0.2">
      <c r="A64">
        <v>8</v>
      </c>
      <c r="B64">
        <v>0.21860000491142273</v>
      </c>
      <c r="C64">
        <v>6.6900000000000001E-2</v>
      </c>
      <c r="D64">
        <f t="shared" si="7"/>
        <v>0.15170000491142271</v>
      </c>
      <c r="E64">
        <f t="shared" si="8"/>
        <v>0.3407478323011493</v>
      </c>
      <c r="F64">
        <f t="shared" si="9"/>
        <v>6.8149566460229858</v>
      </c>
    </row>
    <row r="65" spans="1:6" x14ac:dyDescent="0.2">
      <c r="A65">
        <v>9</v>
      </c>
      <c r="B65">
        <v>0.24779999256134033</v>
      </c>
      <c r="C65">
        <v>6.6900000000000001E-2</v>
      </c>
      <c r="D65">
        <f t="shared" si="7"/>
        <v>0.18089999256134032</v>
      </c>
      <c r="E65">
        <f t="shared" si="8"/>
        <v>0.41388212136913294</v>
      </c>
      <c r="F65">
        <f t="shared" si="9"/>
        <v>8.2776424273826592</v>
      </c>
    </row>
    <row r="66" spans="1:6" x14ac:dyDescent="0.2">
      <c r="A66">
        <v>10</v>
      </c>
      <c r="B66">
        <v>0.20469999313354492</v>
      </c>
      <c r="C66">
        <v>6.6900000000000001E-2</v>
      </c>
      <c r="D66">
        <f t="shared" si="7"/>
        <v>0.13779999313354491</v>
      </c>
      <c r="E66">
        <f t="shared" si="8"/>
        <v>0.30593386280227658</v>
      </c>
      <c r="F66">
        <f t="shared" si="9"/>
        <v>6.1186772560455314</v>
      </c>
    </row>
    <row r="67" spans="1:6" x14ac:dyDescent="0.2">
      <c r="A67">
        <v>11</v>
      </c>
      <c r="B67">
        <v>0.20640000700950623</v>
      </c>
      <c r="C67">
        <v>6.6900000000000001E-2</v>
      </c>
      <c r="D67">
        <f t="shared" si="7"/>
        <v>0.13950000700950621</v>
      </c>
      <c r="E67">
        <f t="shared" si="8"/>
        <v>0.31019171755600922</v>
      </c>
      <c r="F67">
        <f t="shared" si="9"/>
        <v>6.2038343511201841</v>
      </c>
    </row>
    <row r="68" spans="1:6" x14ac:dyDescent="0.2">
      <c r="A68">
        <v>12</v>
      </c>
      <c r="B68">
        <v>0.18500000238418579</v>
      </c>
      <c r="C68">
        <v>6.6900000000000001E-2</v>
      </c>
      <c r="D68">
        <f t="shared" si="7"/>
        <v>0.11810000238418579</v>
      </c>
      <c r="E68">
        <f t="shared" si="8"/>
        <v>0.25659326597143173</v>
      </c>
      <c r="F68">
        <f t="shared" si="9"/>
        <v>5.1318653194286341</v>
      </c>
    </row>
    <row r="69" spans="1:6" x14ac:dyDescent="0.2">
      <c r="A69">
        <v>13</v>
      </c>
      <c r="B69">
        <v>0.15700000524520874</v>
      </c>
      <c r="C69">
        <v>6.6900000000000001E-2</v>
      </c>
      <c r="D69">
        <f t="shared" si="7"/>
        <v>9.0100005245208739E-2</v>
      </c>
      <c r="E69">
        <f t="shared" si="8"/>
        <v>0.18646447313714981</v>
      </c>
      <c r="F69">
        <f t="shared" si="9"/>
        <v>3.7292894627429964</v>
      </c>
    </row>
    <row r="70" spans="1:6" x14ac:dyDescent="0.2">
      <c r="A70">
        <v>14</v>
      </c>
      <c r="B70">
        <v>0.1835000067949295</v>
      </c>
      <c r="C70">
        <v>6.6900000000000001E-2</v>
      </c>
      <c r="D70">
        <f t="shared" si="7"/>
        <v>0.1166000067949295</v>
      </c>
      <c r="E70">
        <f t="shared" si="8"/>
        <v>0.25283637701858042</v>
      </c>
      <c r="F70">
        <f t="shared" si="9"/>
        <v>5.0567275403716083</v>
      </c>
    </row>
    <row r="71" spans="1:6" x14ac:dyDescent="0.2">
      <c r="A71">
        <v>15</v>
      </c>
      <c r="B71">
        <v>0.20260000228881836</v>
      </c>
      <c r="C71">
        <v>6.6900000000000001E-2</v>
      </c>
      <c r="D71">
        <f t="shared" si="7"/>
        <v>0.13570000228881834</v>
      </c>
      <c r="E71">
        <f t="shared" si="8"/>
        <v>0.30067422573257441</v>
      </c>
      <c r="F71">
        <f t="shared" si="9"/>
        <v>6.0134845146514877</v>
      </c>
    </row>
    <row r="72" spans="1:6" x14ac:dyDescent="0.2">
      <c r="A72">
        <v>16</v>
      </c>
      <c r="B72">
        <v>0.17749999463558197</v>
      </c>
      <c r="C72">
        <v>6.6900000000000001E-2</v>
      </c>
      <c r="D72">
        <f t="shared" si="7"/>
        <v>0.11059999463558197</v>
      </c>
      <c r="E72">
        <f t="shared" si="8"/>
        <v>0.23780874656427858</v>
      </c>
      <c r="F72">
        <f t="shared" si="9"/>
        <v>4.7561749312855719</v>
      </c>
    </row>
    <row r="73" spans="1:6" x14ac:dyDescent="0.2">
      <c r="A73">
        <v>17</v>
      </c>
      <c r="B73">
        <v>0.19020000100135803</v>
      </c>
      <c r="C73">
        <v>6.6900000000000001E-2</v>
      </c>
      <c r="D73">
        <f t="shared" si="7"/>
        <v>0.12330000100135803</v>
      </c>
      <c r="E73">
        <f t="shared" si="8"/>
        <v>0.26961718250800132</v>
      </c>
      <c r="F73">
        <f t="shared" si="9"/>
        <v>5.3923436501600266</v>
      </c>
    </row>
    <row r="74" spans="1:6" x14ac:dyDescent="0.2">
      <c r="A74">
        <v>18</v>
      </c>
      <c r="B74">
        <v>0.16809999942779541</v>
      </c>
      <c r="C74">
        <v>6.6900000000000001E-2</v>
      </c>
      <c r="D74">
        <f t="shared" si="7"/>
        <v>0.10119999942779541</v>
      </c>
      <c r="E74">
        <f t="shared" si="8"/>
        <v>0.21426551856685638</v>
      </c>
      <c r="F74">
        <f t="shared" si="9"/>
        <v>4.2853103713371272</v>
      </c>
    </row>
    <row r="75" spans="1:6" x14ac:dyDescent="0.2">
      <c r="A75">
        <v>19</v>
      </c>
      <c r="B75">
        <v>0.1289999932050705</v>
      </c>
      <c r="C75">
        <v>6.6900000000000001E-2</v>
      </c>
      <c r="D75">
        <f t="shared" si="7"/>
        <v>6.2099993205070494E-2</v>
      </c>
      <c r="E75">
        <f t="shared" si="8"/>
        <v>0.11633564298141956</v>
      </c>
      <c r="F75">
        <f t="shared" si="9"/>
        <v>2.3267128596283913</v>
      </c>
    </row>
    <row r="76" spans="1:6" x14ac:dyDescent="0.2">
      <c r="A76">
        <v>20</v>
      </c>
      <c r="B76">
        <v>0.1859000027179718</v>
      </c>
      <c r="C76">
        <v>6.6900000000000001E-2</v>
      </c>
      <c r="D76">
        <f t="shared" si="7"/>
        <v>0.1190000027179718</v>
      </c>
      <c r="E76">
        <f t="shared" si="8"/>
        <v>0.25884740680743218</v>
      </c>
      <c r="F76">
        <f t="shared" si="9"/>
        <v>5.1769481361486438</v>
      </c>
    </row>
    <row r="77" spans="1:6" x14ac:dyDescent="0.2">
      <c r="A77">
        <v>21</v>
      </c>
      <c r="B77">
        <v>0.20389999449253082</v>
      </c>
      <c r="C77">
        <v>6.6900000000000001E-2</v>
      </c>
      <c r="D77">
        <f t="shared" si="7"/>
        <v>0.13699999449253081</v>
      </c>
      <c r="E77">
        <f t="shared" si="8"/>
        <v>0.30393018620599266</v>
      </c>
      <c r="F77">
        <f t="shared" si="9"/>
        <v>6.0786037241198532</v>
      </c>
    </row>
    <row r="78" spans="1:6" x14ac:dyDescent="0.2">
      <c r="A78">
        <v>22</v>
      </c>
      <c r="B78">
        <v>0.16390000283718109</v>
      </c>
      <c r="C78">
        <v>6.6900000000000001E-2</v>
      </c>
      <c r="D78">
        <f t="shared" si="7"/>
        <v>9.700000283718109E-2</v>
      </c>
      <c r="E78">
        <f>2.5046*D78-0.0392</f>
        <v>0.20374620710600377</v>
      </c>
      <c r="F78">
        <f t="shared" si="9"/>
        <v>4.074924142120075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C417-A7BD-C841-B52A-E3B0875E9E36}">
  <dimension ref="A1:J23"/>
  <sheetViews>
    <sheetView tabSelected="1" workbookViewId="0">
      <selection activeCell="D2" sqref="D2"/>
    </sheetView>
  </sheetViews>
  <sheetFormatPr baseColWidth="10" defaultRowHeight="15" x14ac:dyDescent="0.2"/>
  <cols>
    <col min="3" max="3" width="13" customWidth="1"/>
  </cols>
  <sheetData>
    <row r="1" spans="1:10" x14ac:dyDescent="0.2">
      <c r="A1" t="s">
        <v>81</v>
      </c>
      <c r="B1" t="s">
        <v>109</v>
      </c>
      <c r="C1" t="s">
        <v>110</v>
      </c>
      <c r="D1" t="s">
        <v>115</v>
      </c>
      <c r="E1" t="s">
        <v>103</v>
      </c>
      <c r="F1" t="s">
        <v>105</v>
      </c>
      <c r="G1" t="s">
        <v>106</v>
      </c>
      <c r="H1" t="s">
        <v>104</v>
      </c>
      <c r="I1" t="s">
        <v>107</v>
      </c>
      <c r="J1" t="s">
        <v>108</v>
      </c>
    </row>
    <row r="2" spans="1:10" x14ac:dyDescent="0.2">
      <c r="A2">
        <v>1</v>
      </c>
      <c r="B2" t="s">
        <v>112</v>
      </c>
      <c r="C2" t="s">
        <v>111</v>
      </c>
      <c r="E2">
        <v>25.521999999999998</v>
      </c>
      <c r="F2">
        <v>3.55</v>
      </c>
      <c r="G2">
        <v>5.0000000000000001E-3</v>
      </c>
      <c r="H2">
        <v>30</v>
      </c>
      <c r="I2">
        <f>160/5</f>
        <v>32</v>
      </c>
      <c r="J2">
        <f>ROUND(I2*E2/(H2*G2*F2),2)</f>
        <v>1533.72</v>
      </c>
    </row>
    <row r="3" spans="1:10" x14ac:dyDescent="0.2">
      <c r="A3">
        <v>2</v>
      </c>
      <c r="B3" t="s">
        <v>112</v>
      </c>
      <c r="C3" t="s">
        <v>111</v>
      </c>
      <c r="E3">
        <v>27.0793</v>
      </c>
      <c r="F3">
        <v>2.99</v>
      </c>
      <c r="G3">
        <v>5.0000000000000001E-3</v>
      </c>
      <c r="H3">
        <v>30</v>
      </c>
      <c r="I3">
        <f t="shared" ref="I3:I23" si="0">160/5</f>
        <v>32</v>
      </c>
      <c r="J3">
        <f t="shared" ref="J3:J23" si="1">ROUND(I3*E3/(H3*G3*F3),2)</f>
        <v>1932.08</v>
      </c>
    </row>
    <row r="4" spans="1:10" x14ac:dyDescent="0.2">
      <c r="A4">
        <v>3</v>
      </c>
      <c r="B4" t="s">
        <v>112</v>
      </c>
      <c r="C4" t="s">
        <v>111</v>
      </c>
      <c r="E4">
        <v>25.5046</v>
      </c>
      <c r="F4">
        <v>3.66</v>
      </c>
      <c r="G4">
        <v>5.0000000000000001E-3</v>
      </c>
      <c r="H4">
        <v>30</v>
      </c>
      <c r="I4">
        <f t="shared" si="0"/>
        <v>32</v>
      </c>
      <c r="J4">
        <f t="shared" si="1"/>
        <v>1486.61</v>
      </c>
    </row>
    <row r="5" spans="1:10" x14ac:dyDescent="0.2">
      <c r="A5">
        <v>4</v>
      </c>
      <c r="B5" t="s">
        <v>112</v>
      </c>
      <c r="C5" t="s">
        <v>111</v>
      </c>
      <c r="E5">
        <v>29.584900000000001</v>
      </c>
      <c r="F5">
        <v>3.19</v>
      </c>
      <c r="G5">
        <v>5.0000000000000001E-3</v>
      </c>
      <c r="H5">
        <v>30</v>
      </c>
      <c r="I5">
        <f t="shared" si="0"/>
        <v>32</v>
      </c>
      <c r="J5">
        <f t="shared" si="1"/>
        <v>1978.51</v>
      </c>
    </row>
    <row r="6" spans="1:10" x14ac:dyDescent="0.2">
      <c r="A6">
        <v>5</v>
      </c>
      <c r="B6" t="s">
        <v>112</v>
      </c>
      <c r="C6" t="s">
        <v>111</v>
      </c>
      <c r="E6">
        <v>34.474299999999999</v>
      </c>
      <c r="F6">
        <v>3.82</v>
      </c>
      <c r="G6">
        <v>5.0000000000000001E-3</v>
      </c>
      <c r="H6">
        <v>30</v>
      </c>
      <c r="I6">
        <f t="shared" si="0"/>
        <v>32</v>
      </c>
      <c r="J6">
        <f t="shared" si="1"/>
        <v>1925.27</v>
      </c>
    </row>
    <row r="7" spans="1:10" x14ac:dyDescent="0.2">
      <c r="A7">
        <v>6</v>
      </c>
      <c r="B7" t="s">
        <v>113</v>
      </c>
      <c r="C7" t="s">
        <v>111</v>
      </c>
      <c r="E7">
        <v>30.0199</v>
      </c>
      <c r="F7">
        <v>2.02</v>
      </c>
      <c r="G7">
        <v>5.0000000000000001E-3</v>
      </c>
      <c r="H7">
        <v>30</v>
      </c>
      <c r="I7">
        <f t="shared" si="0"/>
        <v>32</v>
      </c>
      <c r="J7">
        <f t="shared" si="1"/>
        <v>3170.42</v>
      </c>
    </row>
    <row r="8" spans="1:10" x14ac:dyDescent="0.2">
      <c r="A8">
        <v>7</v>
      </c>
      <c r="B8" t="s">
        <v>113</v>
      </c>
      <c r="C8" t="s">
        <v>111</v>
      </c>
      <c r="E8">
        <v>30.211299999999998</v>
      </c>
      <c r="F8">
        <v>2.84</v>
      </c>
      <c r="G8">
        <v>5.0000000000000001E-3</v>
      </c>
      <c r="H8">
        <v>30</v>
      </c>
      <c r="I8">
        <f t="shared" si="0"/>
        <v>32</v>
      </c>
      <c r="J8">
        <f t="shared" si="1"/>
        <v>2269.39</v>
      </c>
    </row>
    <row r="9" spans="1:10" x14ac:dyDescent="0.2">
      <c r="A9">
        <v>8</v>
      </c>
      <c r="B9" t="s">
        <v>113</v>
      </c>
      <c r="C9" t="s">
        <v>111</v>
      </c>
      <c r="E9">
        <v>37.780299999999997</v>
      </c>
      <c r="F9">
        <v>3.81</v>
      </c>
      <c r="G9">
        <v>5.0000000000000001E-3</v>
      </c>
      <c r="H9">
        <v>30</v>
      </c>
      <c r="I9">
        <f t="shared" si="0"/>
        <v>32</v>
      </c>
      <c r="J9">
        <f t="shared" si="1"/>
        <v>2115.4299999999998</v>
      </c>
    </row>
    <row r="10" spans="1:10" x14ac:dyDescent="0.2">
      <c r="A10">
        <v>9</v>
      </c>
      <c r="B10" t="s">
        <v>113</v>
      </c>
      <c r="C10" t="s">
        <v>111</v>
      </c>
      <c r="E10">
        <v>33.699999999999996</v>
      </c>
      <c r="F10">
        <v>2.5499999999999998</v>
      </c>
      <c r="G10">
        <v>5.0000000000000001E-3</v>
      </c>
      <c r="H10">
        <v>30</v>
      </c>
      <c r="I10">
        <f t="shared" si="0"/>
        <v>32</v>
      </c>
      <c r="J10">
        <f t="shared" si="1"/>
        <v>2819.35</v>
      </c>
    </row>
    <row r="11" spans="1:10" x14ac:dyDescent="0.2">
      <c r="A11">
        <v>10</v>
      </c>
      <c r="B11" t="s">
        <v>113</v>
      </c>
      <c r="C11" t="s">
        <v>111</v>
      </c>
      <c r="E11">
        <v>35.118099999999998</v>
      </c>
      <c r="F11">
        <v>3.01</v>
      </c>
      <c r="G11">
        <v>5.0000000000000001E-3</v>
      </c>
      <c r="H11">
        <v>30</v>
      </c>
      <c r="I11">
        <f t="shared" si="0"/>
        <v>32</v>
      </c>
      <c r="J11">
        <f t="shared" si="1"/>
        <v>2488.9899999999998</v>
      </c>
    </row>
    <row r="12" spans="1:10" x14ac:dyDescent="0.2">
      <c r="A12">
        <v>11</v>
      </c>
      <c r="B12" t="s">
        <v>112</v>
      </c>
      <c r="C12" t="s">
        <v>114</v>
      </c>
      <c r="E12">
        <v>39.955299999999994</v>
      </c>
      <c r="F12">
        <v>3.29</v>
      </c>
      <c r="G12">
        <v>5.0000000000000001E-3</v>
      </c>
      <c r="H12">
        <v>30</v>
      </c>
      <c r="I12">
        <f t="shared" si="0"/>
        <v>32</v>
      </c>
      <c r="J12">
        <f t="shared" si="1"/>
        <v>2590.8200000000002</v>
      </c>
    </row>
    <row r="13" spans="1:10" x14ac:dyDescent="0.2">
      <c r="A13">
        <v>12</v>
      </c>
      <c r="B13" t="s">
        <v>112</v>
      </c>
      <c r="C13" t="s">
        <v>114</v>
      </c>
      <c r="E13">
        <v>33.177999999999997</v>
      </c>
      <c r="F13">
        <v>2.94</v>
      </c>
      <c r="G13">
        <v>5.0000000000000001E-3</v>
      </c>
      <c r="H13">
        <v>30</v>
      </c>
      <c r="I13">
        <f t="shared" si="0"/>
        <v>32</v>
      </c>
      <c r="J13">
        <f t="shared" si="1"/>
        <v>2407.4699999999998</v>
      </c>
    </row>
    <row r="14" spans="1:10" x14ac:dyDescent="0.2">
      <c r="A14">
        <v>13</v>
      </c>
      <c r="B14" t="s">
        <v>112</v>
      </c>
      <c r="C14" t="s">
        <v>114</v>
      </c>
      <c r="E14">
        <v>36.597099999999998</v>
      </c>
      <c r="F14">
        <v>2.2200000000000002</v>
      </c>
      <c r="G14">
        <v>5.0000000000000001E-3</v>
      </c>
      <c r="H14">
        <v>30</v>
      </c>
      <c r="I14">
        <f t="shared" si="0"/>
        <v>32</v>
      </c>
      <c r="J14">
        <f t="shared" si="1"/>
        <v>3516.84</v>
      </c>
    </row>
    <row r="15" spans="1:10" x14ac:dyDescent="0.2">
      <c r="A15">
        <v>14</v>
      </c>
      <c r="B15" t="s">
        <v>112</v>
      </c>
      <c r="C15" t="s">
        <v>114</v>
      </c>
      <c r="E15">
        <v>38.685099999999998</v>
      </c>
      <c r="F15">
        <v>2.4500000000000002</v>
      </c>
      <c r="G15">
        <v>5.0000000000000001E-3</v>
      </c>
      <c r="H15">
        <v>30</v>
      </c>
      <c r="I15">
        <f t="shared" si="0"/>
        <v>32</v>
      </c>
      <c r="J15">
        <f t="shared" si="1"/>
        <v>3368.5</v>
      </c>
    </row>
    <row r="16" spans="1:10" x14ac:dyDescent="0.2">
      <c r="A16">
        <v>15</v>
      </c>
      <c r="B16" t="s">
        <v>112</v>
      </c>
      <c r="C16" t="s">
        <v>114</v>
      </c>
      <c r="E16">
        <v>47.550399999999996</v>
      </c>
      <c r="F16">
        <v>3.41</v>
      </c>
      <c r="G16">
        <v>5.0000000000000001E-3</v>
      </c>
      <c r="H16">
        <v>30</v>
      </c>
      <c r="I16">
        <f t="shared" si="0"/>
        <v>32</v>
      </c>
      <c r="J16">
        <f t="shared" si="1"/>
        <v>2974.81</v>
      </c>
    </row>
    <row r="17" spans="1:10" x14ac:dyDescent="0.2">
      <c r="A17">
        <v>16</v>
      </c>
      <c r="B17" t="s">
        <v>112</v>
      </c>
      <c r="C17" t="s">
        <v>114</v>
      </c>
      <c r="E17">
        <v>37.536699999999996</v>
      </c>
      <c r="F17">
        <v>2.81</v>
      </c>
      <c r="G17">
        <v>5.0000000000000001E-3</v>
      </c>
      <c r="H17">
        <v>30</v>
      </c>
      <c r="I17">
        <f t="shared" si="0"/>
        <v>32</v>
      </c>
      <c r="J17">
        <f t="shared" si="1"/>
        <v>2849.76</v>
      </c>
    </row>
    <row r="18" spans="1:10" x14ac:dyDescent="0.2">
      <c r="A18">
        <v>17</v>
      </c>
      <c r="B18" t="s">
        <v>113</v>
      </c>
      <c r="C18" t="s">
        <v>114</v>
      </c>
      <c r="E18">
        <v>48.977199999999996</v>
      </c>
      <c r="F18">
        <v>2.99</v>
      </c>
      <c r="G18">
        <v>5.0000000000000001E-3</v>
      </c>
      <c r="H18">
        <v>30</v>
      </c>
      <c r="I18">
        <f t="shared" si="0"/>
        <v>32</v>
      </c>
      <c r="J18">
        <f t="shared" si="1"/>
        <v>3494.47</v>
      </c>
    </row>
    <row r="19" spans="1:10" x14ac:dyDescent="0.2">
      <c r="A19">
        <v>18</v>
      </c>
      <c r="B19" t="s">
        <v>113</v>
      </c>
      <c r="C19" t="s">
        <v>114</v>
      </c>
      <c r="E19">
        <v>50.412699999999994</v>
      </c>
      <c r="F19">
        <v>2.57</v>
      </c>
      <c r="G19">
        <v>5.0000000000000001E-3</v>
      </c>
      <c r="H19">
        <v>30</v>
      </c>
      <c r="I19">
        <f t="shared" si="0"/>
        <v>32</v>
      </c>
      <c r="J19">
        <f t="shared" si="1"/>
        <v>4184.71</v>
      </c>
    </row>
    <row r="20" spans="1:10" x14ac:dyDescent="0.2">
      <c r="A20">
        <v>19</v>
      </c>
      <c r="B20" t="s">
        <v>113</v>
      </c>
      <c r="C20" t="s">
        <v>114</v>
      </c>
      <c r="E20">
        <v>43.600599999999993</v>
      </c>
      <c r="F20">
        <v>1.61</v>
      </c>
      <c r="G20">
        <v>5.0000000000000001E-3</v>
      </c>
      <c r="H20">
        <v>30</v>
      </c>
      <c r="I20">
        <f t="shared" si="0"/>
        <v>32</v>
      </c>
      <c r="J20">
        <f t="shared" si="1"/>
        <v>5777.31</v>
      </c>
    </row>
    <row r="21" spans="1:10" x14ac:dyDescent="0.2">
      <c r="A21">
        <v>20</v>
      </c>
      <c r="B21" t="s">
        <v>113</v>
      </c>
      <c r="C21" t="s">
        <v>114</v>
      </c>
      <c r="E21">
        <v>48.759699999999995</v>
      </c>
      <c r="F21">
        <v>3.05</v>
      </c>
      <c r="G21">
        <v>5.0000000000000001E-3</v>
      </c>
      <c r="H21">
        <v>30</v>
      </c>
      <c r="I21">
        <f t="shared" si="0"/>
        <v>32</v>
      </c>
      <c r="J21">
        <f t="shared" si="1"/>
        <v>3410.51</v>
      </c>
    </row>
    <row r="22" spans="1:10" x14ac:dyDescent="0.2">
      <c r="A22">
        <v>21</v>
      </c>
      <c r="B22" t="s">
        <v>113</v>
      </c>
      <c r="C22" t="s">
        <v>114</v>
      </c>
      <c r="E22">
        <v>43.530999999999992</v>
      </c>
      <c r="F22">
        <v>3.03</v>
      </c>
      <c r="G22">
        <v>5.0000000000000001E-3</v>
      </c>
      <c r="H22">
        <v>30</v>
      </c>
      <c r="I22">
        <f t="shared" si="0"/>
        <v>32</v>
      </c>
      <c r="J22">
        <f t="shared" si="1"/>
        <v>3064.89</v>
      </c>
    </row>
    <row r="23" spans="1:10" x14ac:dyDescent="0.2">
      <c r="A23">
        <v>22</v>
      </c>
      <c r="B23" t="s">
        <v>113</v>
      </c>
      <c r="C23" t="s">
        <v>114</v>
      </c>
      <c r="E23">
        <v>43.278699999999994</v>
      </c>
      <c r="F23">
        <v>2.16</v>
      </c>
      <c r="G23">
        <v>5.0000000000000001E-3</v>
      </c>
      <c r="H23">
        <v>30</v>
      </c>
      <c r="I23">
        <f t="shared" si="0"/>
        <v>32</v>
      </c>
      <c r="J23">
        <f t="shared" si="1"/>
        <v>4274.4399999999996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Fluorescent</vt:lpstr>
      <vt:lpstr>Curve</vt:lpstr>
      <vt:lpstr>Samples</vt:lpstr>
      <vt:lpstr>BCA</vt:lpstr>
      <vt:lpstr>BCA_curve</vt:lpstr>
      <vt:lpstr>BCA_samples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2023-03-24T16:02:30Z</dcterms:created>
  <dcterms:modified xsi:type="dcterms:W3CDTF">2023-03-24T18:43:34Z</dcterms:modified>
</cp:coreProperties>
</file>