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itika\OneDrive\Documents\"/>
    </mc:Choice>
  </mc:AlternateContent>
  <xr:revisionPtr revIDLastSave="0" documentId="13_ncr:1_{8F324013-24D8-48D9-B87F-46B44AEFDB0D}" xr6:coauthVersionLast="47" xr6:coauthVersionMax="47" xr10:uidLastSave="{00000000-0000-0000-0000-000000000000}"/>
  <bookViews>
    <workbookView xWindow="-108" yWindow="-108" windowWidth="23256" windowHeight="12456" activeTab="4" xr2:uid="{CF581184-CC37-4791-92B1-7371F30E2508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0" hidden="1">Sheet1!$A$1:$C$9</definedName>
    <definedName name="_xlnm.Criteria" localSheetId="0">Sheet1!$F$1:$F$2</definedName>
    <definedName name="_xlnm.Extract" localSheetId="0">Sheet1!$I$1:$J$1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5" l="1"/>
  <c r="G14" i="5"/>
  <c r="G15" i="5"/>
  <c r="G16" i="5"/>
  <c r="G12" i="5"/>
  <c r="F13" i="5"/>
  <c r="F14" i="5"/>
  <c r="F15" i="5"/>
  <c r="F16" i="5"/>
  <c r="F12" i="5"/>
  <c r="E17" i="5"/>
  <c r="D17" i="5"/>
  <c r="D19" i="5" s="1"/>
  <c r="F19" i="5" s="1"/>
  <c r="Q3" i="2"/>
  <c r="Q4" i="2"/>
  <c r="Q5" i="2"/>
  <c r="Q6" i="2"/>
  <c r="Q7" i="2"/>
  <c r="Q8" i="2"/>
  <c r="Q9" i="2"/>
  <c r="Q10" i="2"/>
  <c r="K3" i="2"/>
  <c r="K4" i="2"/>
  <c r="K5" i="2"/>
  <c r="K6" i="2"/>
  <c r="K7" i="2"/>
  <c r="K8" i="2"/>
  <c r="K9" i="2"/>
  <c r="K10" i="2"/>
  <c r="K2" i="2"/>
  <c r="M3" i="4"/>
  <c r="N9" i="4"/>
  <c r="M4" i="4"/>
  <c r="M5" i="4"/>
  <c r="M6" i="4"/>
  <c r="M7" i="4"/>
  <c r="M8" i="4"/>
  <c r="M9" i="4"/>
  <c r="M10" i="4"/>
  <c r="M11" i="4"/>
  <c r="M12" i="4"/>
  <c r="M13" i="4"/>
  <c r="M14" i="4"/>
  <c r="M15" i="4"/>
  <c r="L4" i="4"/>
  <c r="N4" i="4" s="1"/>
  <c r="L5" i="4"/>
  <c r="N5" i="4" s="1"/>
  <c r="L6" i="4"/>
  <c r="N6" i="4" s="1"/>
  <c r="L7" i="4"/>
  <c r="N7" i="4" s="1"/>
  <c r="L8" i="4"/>
  <c r="N8" i="4" s="1"/>
  <c r="L9" i="4"/>
  <c r="L10" i="4"/>
  <c r="N10" i="4" s="1"/>
  <c r="L11" i="4"/>
  <c r="N11" i="4" s="1"/>
  <c r="L12" i="4"/>
  <c r="N12" i="4" s="1"/>
  <c r="L13" i="4"/>
  <c r="N13" i="4" s="1"/>
  <c r="L14" i="4"/>
  <c r="N14" i="4" s="1"/>
  <c r="L15" i="4"/>
  <c r="N15" i="4" s="1"/>
  <c r="L3" i="4"/>
  <c r="N3" i="4" s="1"/>
  <c r="Q15" i="4"/>
  <c r="Q4" i="4"/>
  <c r="Q5" i="4"/>
  <c r="Q6" i="4"/>
  <c r="Q7" i="4"/>
  <c r="Q8" i="4"/>
  <c r="Q9" i="4"/>
  <c r="Q10" i="4"/>
  <c r="Q11" i="4"/>
  <c r="Q12" i="4"/>
  <c r="Q13" i="4"/>
  <c r="Q14" i="4"/>
  <c r="Q3" i="4"/>
  <c r="H4" i="4"/>
  <c r="H5" i="4"/>
  <c r="H6" i="4"/>
  <c r="H7" i="4"/>
  <c r="H8" i="4"/>
  <c r="H9" i="4"/>
  <c r="H10" i="4"/>
  <c r="H11" i="4"/>
  <c r="H12" i="4"/>
  <c r="H13" i="4"/>
  <c r="H14" i="4"/>
  <c r="H15" i="4"/>
  <c r="H3" i="4"/>
  <c r="F4" i="4"/>
  <c r="F5" i="4"/>
  <c r="F6" i="4"/>
  <c r="F7" i="4"/>
  <c r="F8" i="4"/>
  <c r="F9" i="4"/>
  <c r="F10" i="4"/>
  <c r="F11" i="4"/>
  <c r="F12" i="4"/>
  <c r="F13" i="4"/>
  <c r="F14" i="4"/>
  <c r="F15" i="4"/>
  <c r="F3" i="4"/>
  <c r="H2" i="2"/>
  <c r="D26" i="3"/>
  <c r="D18" i="3"/>
  <c r="D10" i="3"/>
  <c r="D2" i="3"/>
  <c r="J3" i="2"/>
  <c r="J4" i="2"/>
  <c r="J5" i="2"/>
  <c r="J6" i="2"/>
  <c r="J7" i="2"/>
  <c r="J8" i="2"/>
  <c r="J9" i="2"/>
  <c r="J10" i="2"/>
  <c r="J2" i="2"/>
  <c r="I3" i="2"/>
  <c r="I4" i="2"/>
  <c r="I5" i="2"/>
  <c r="I6" i="2"/>
  <c r="I7" i="2"/>
  <c r="I8" i="2"/>
  <c r="I9" i="2"/>
  <c r="I10" i="2"/>
  <c r="I2" i="2"/>
  <c r="H3" i="2"/>
  <c r="N3" i="2" s="1"/>
  <c r="H4" i="2"/>
  <c r="L4" i="2" s="1"/>
  <c r="H5" i="2"/>
  <c r="H6" i="2"/>
  <c r="L6" i="2" s="1"/>
  <c r="H7" i="2"/>
  <c r="N7" i="2" s="1"/>
  <c r="H8" i="2"/>
  <c r="N8" i="2" s="1"/>
  <c r="H9" i="2"/>
  <c r="L9" i="2" s="1"/>
  <c r="H10" i="2"/>
  <c r="L10" i="2" s="1"/>
  <c r="N2" i="2"/>
  <c r="O3" i="4" l="1"/>
  <c r="P8" i="4"/>
  <c r="O8" i="4"/>
  <c r="P15" i="4"/>
  <c r="O15" i="4"/>
  <c r="R15" i="4" s="1"/>
  <c r="P7" i="4"/>
  <c r="O7" i="4"/>
  <c r="R7" i="4" s="1"/>
  <c r="P14" i="4"/>
  <c r="R14" i="4" s="1"/>
  <c r="O14" i="4"/>
  <c r="P6" i="4"/>
  <c r="O6" i="4"/>
  <c r="P13" i="4"/>
  <c r="O13" i="4"/>
  <c r="P5" i="4"/>
  <c r="O5" i="4"/>
  <c r="R5" i="4" s="1"/>
  <c r="P12" i="4"/>
  <c r="O12" i="4"/>
  <c r="P4" i="4"/>
  <c r="O4" i="4"/>
  <c r="R4" i="4" s="1"/>
  <c r="P11" i="4"/>
  <c r="O11" i="4"/>
  <c r="R11" i="4" s="1"/>
  <c r="P10" i="4"/>
  <c r="O10" i="4"/>
  <c r="R10" i="4" s="1"/>
  <c r="O9" i="4"/>
  <c r="R8" i="4"/>
  <c r="P9" i="4"/>
  <c r="R6" i="4"/>
  <c r="R13" i="4"/>
  <c r="R12" i="4"/>
  <c r="P3" i="4"/>
  <c r="N10" i="2"/>
  <c r="M10" i="2"/>
  <c r="N9" i="2"/>
  <c r="L8" i="2"/>
  <c r="M8" i="2" s="1"/>
  <c r="O8" i="2" s="1"/>
  <c r="P8" i="2" s="1"/>
  <c r="L7" i="2"/>
  <c r="M7" i="2" s="1"/>
  <c r="O7" i="2" s="1"/>
  <c r="P7" i="2" s="1"/>
  <c r="N6" i="2"/>
  <c r="N5" i="2"/>
  <c r="L5" i="2"/>
  <c r="M5" i="2" s="1"/>
  <c r="M9" i="2"/>
  <c r="M6" i="2"/>
  <c r="M4" i="2"/>
  <c r="N4" i="2"/>
  <c r="R9" i="4" l="1"/>
  <c r="R3" i="4"/>
  <c r="O5" i="2"/>
  <c r="P5" i="2" s="1"/>
  <c r="O10" i="2"/>
  <c r="O4" i="2"/>
  <c r="P4" i="2" s="1"/>
  <c r="O6" i="2"/>
  <c r="P6" i="2" s="1"/>
  <c r="O9" i="2"/>
  <c r="L3" i="2" l="1"/>
  <c r="M3" i="2" s="1"/>
  <c r="O3" i="2" s="1"/>
  <c r="P3" i="2" s="1"/>
  <c r="P10" i="2"/>
  <c r="L2" i="2"/>
  <c r="P9" i="2"/>
  <c r="O2" i="2" l="1"/>
  <c r="P2" i="2" s="1"/>
  <c r="Q2" i="2" s="1"/>
  <c r="M2" i="2"/>
</calcChain>
</file>

<file path=xl/sharedStrings.xml><?xml version="1.0" encoding="utf-8"?>
<sst xmlns="http://schemas.openxmlformats.org/spreadsheetml/2006/main" count="190" uniqueCount="134">
  <si>
    <t>Name</t>
  </si>
  <si>
    <t>Class</t>
  </si>
  <si>
    <t>Sub</t>
  </si>
  <si>
    <t>A</t>
  </si>
  <si>
    <t>B</t>
  </si>
  <si>
    <t>C</t>
  </si>
  <si>
    <t>D</t>
  </si>
  <si>
    <t>Hindi</t>
  </si>
  <si>
    <t>Eng</t>
  </si>
  <si>
    <t>Math</t>
  </si>
  <si>
    <t>Sci</t>
  </si>
  <si>
    <t>Employ Name</t>
  </si>
  <si>
    <t xml:space="preserve">Basic Salary </t>
  </si>
  <si>
    <t>DA</t>
  </si>
  <si>
    <t>HRA</t>
  </si>
  <si>
    <t>CCA</t>
  </si>
  <si>
    <t xml:space="preserve">Bonous </t>
  </si>
  <si>
    <t xml:space="preserve">GROSS SALARY </t>
  </si>
  <si>
    <t>PF</t>
  </si>
  <si>
    <t xml:space="preserve">TEXABLE SALARY </t>
  </si>
  <si>
    <t>SALARY AFTER TDS</t>
  </si>
  <si>
    <t>TDS</t>
  </si>
  <si>
    <t>E</t>
  </si>
  <si>
    <t>F</t>
  </si>
  <si>
    <t>G</t>
  </si>
  <si>
    <t>H</t>
  </si>
  <si>
    <t>I</t>
  </si>
  <si>
    <t>of basic salary</t>
  </si>
  <si>
    <t>HRA 3500 of basic salary if basic salary is less than 10000 and 5500 for others</t>
  </si>
  <si>
    <t>Bonous 7.11% of basic plus DA and should not exeed 2500</t>
  </si>
  <si>
    <t>PF deductable 10% of DA and Basic</t>
  </si>
  <si>
    <t>Item</t>
  </si>
  <si>
    <t>Price</t>
  </si>
  <si>
    <t>Keyboard</t>
  </si>
  <si>
    <t>Mouse</t>
  </si>
  <si>
    <t>Cpu</t>
  </si>
  <si>
    <t>Wireless Mouse</t>
  </si>
  <si>
    <t>Hand Disk</t>
  </si>
  <si>
    <t>Employe</t>
  </si>
  <si>
    <t>Salary</t>
  </si>
  <si>
    <t xml:space="preserve">Employe 1 </t>
  </si>
  <si>
    <t>Employe 2</t>
  </si>
  <si>
    <t>Employe 3</t>
  </si>
  <si>
    <t>Employe 4</t>
  </si>
  <si>
    <t>Increment of 5%</t>
  </si>
  <si>
    <t>Increment of 10%</t>
  </si>
  <si>
    <t>Decrement of 5%</t>
  </si>
  <si>
    <t>Dedduction of 10%</t>
  </si>
  <si>
    <t>id</t>
  </si>
  <si>
    <t>Company Name</t>
  </si>
  <si>
    <t>NEXT IN</t>
  </si>
  <si>
    <t>CA</t>
  </si>
  <si>
    <t>MANAGER</t>
  </si>
  <si>
    <t>MMAN</t>
  </si>
  <si>
    <t>F.MAN</t>
  </si>
  <si>
    <t>EMPLOY</t>
  </si>
  <si>
    <t>PER DAY SALARY</t>
  </si>
  <si>
    <t>PER HOURS</t>
  </si>
  <si>
    <t>DA 14%</t>
  </si>
  <si>
    <t>TDS 10%</t>
  </si>
  <si>
    <t>D.A</t>
  </si>
  <si>
    <t>H.R.A</t>
  </si>
  <si>
    <t>C.A</t>
  </si>
  <si>
    <t>T.A</t>
  </si>
  <si>
    <t>ES101</t>
  </si>
  <si>
    <t>ES102</t>
  </si>
  <si>
    <t>ES103</t>
  </si>
  <si>
    <t>ES104</t>
  </si>
  <si>
    <t>ES105</t>
  </si>
  <si>
    <t>ES106</t>
  </si>
  <si>
    <t>ES107</t>
  </si>
  <si>
    <t>ES108</t>
  </si>
  <si>
    <t>ES109</t>
  </si>
  <si>
    <t>ES110</t>
  </si>
  <si>
    <t>ES111</t>
  </si>
  <si>
    <t>ES112</t>
  </si>
  <si>
    <t>ES113</t>
  </si>
  <si>
    <t xml:space="preserve">Raj </t>
  </si>
  <si>
    <t xml:space="preserve">Aman </t>
  </si>
  <si>
    <t xml:space="preserve">Rohit </t>
  </si>
  <si>
    <t>Reeta</t>
  </si>
  <si>
    <t>Nishant</t>
  </si>
  <si>
    <t xml:space="preserve">Mohan </t>
  </si>
  <si>
    <t xml:space="preserve">Harsh </t>
  </si>
  <si>
    <t>Subham</t>
  </si>
  <si>
    <t>Shany</t>
  </si>
  <si>
    <t>Saurav</t>
  </si>
  <si>
    <t>Neeta</t>
  </si>
  <si>
    <t>Amit</t>
  </si>
  <si>
    <t>Mohini</t>
  </si>
  <si>
    <t>Manager</t>
  </si>
  <si>
    <t>Assitant Manager</t>
  </si>
  <si>
    <t xml:space="preserve">Supervisor </t>
  </si>
  <si>
    <t>Staff</t>
  </si>
  <si>
    <t>Helper</t>
  </si>
  <si>
    <t>CA 4%</t>
  </si>
  <si>
    <t>MA</t>
  </si>
  <si>
    <t xml:space="preserve"> DAILY O.T HOURS</t>
  </si>
  <si>
    <t>TOTAL O.T HOURS</t>
  </si>
  <si>
    <t>O.T SALARY</t>
  </si>
  <si>
    <t>Salary Sheet</t>
  </si>
  <si>
    <t>EMP.ID</t>
  </si>
  <si>
    <t>NAME</t>
  </si>
  <si>
    <t>DESIGNATION</t>
  </si>
  <si>
    <t xml:space="preserve">BASIC SALARY </t>
  </si>
  <si>
    <t>ATT.</t>
  </si>
  <si>
    <t xml:space="preserve">SALARY </t>
  </si>
  <si>
    <t>PER HOUR OT PAY</t>
  </si>
  <si>
    <t>GROSS SALARY</t>
  </si>
  <si>
    <t>ESI</t>
  </si>
  <si>
    <t>NET SALARY</t>
  </si>
  <si>
    <t>24,ABC Street, DEF Road, Mumbai</t>
  </si>
  <si>
    <t>Report Card</t>
  </si>
  <si>
    <t>Roll No:</t>
  </si>
  <si>
    <t>Class:</t>
  </si>
  <si>
    <t>Father Name</t>
  </si>
  <si>
    <t>Subject</t>
  </si>
  <si>
    <t xml:space="preserve">Hindi </t>
  </si>
  <si>
    <t xml:space="preserve">English </t>
  </si>
  <si>
    <t xml:space="preserve">Math </t>
  </si>
  <si>
    <t xml:space="preserve">Science </t>
  </si>
  <si>
    <t>Computer</t>
  </si>
  <si>
    <t>MAX Marks</t>
  </si>
  <si>
    <t>Total</t>
  </si>
  <si>
    <t xml:space="preserve">Grade </t>
  </si>
  <si>
    <t xml:space="preserve">Stu Name: </t>
  </si>
  <si>
    <t>Remarks</t>
  </si>
  <si>
    <r>
      <rPr>
        <b/>
        <sz val="16"/>
        <color rgb="FFFF0000"/>
        <rFont val="Calibri"/>
        <family val="2"/>
        <scheme val="minor"/>
      </rPr>
      <t xml:space="preserve">            XYZ Primery Secondary School</t>
    </r>
    <r>
      <rPr>
        <sz val="16"/>
        <color rgb="FFFF0000"/>
        <rFont val="Calibri"/>
        <family val="2"/>
        <scheme val="minor"/>
      </rPr>
      <t xml:space="preserve"> </t>
    </r>
  </si>
  <si>
    <t>Percentage:</t>
  </si>
  <si>
    <t xml:space="preserve">Marks Obt </t>
  </si>
  <si>
    <t>Final Result:</t>
  </si>
  <si>
    <t>Sign of Principle:</t>
  </si>
  <si>
    <t>Sign of Class Teacher:</t>
  </si>
  <si>
    <t>Mother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</si>
</sst>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&quot;division&quot;\ #"/>
    <numFmt numFmtId="165" formatCode="&quot;$&quot;\ #"/>
    <numFmt numFmtId="166" formatCode="0.0%"/>
    <numFmt numFmtId="167" formatCode="_ * #,##0_ ;_ * \-#,##0_ ;_ * &quot;-&quot;??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thin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5" fontId="0" fillId="0" borderId="0" xfId="0" applyNumberFormat="1"/>
    <xf numFmtId="43" fontId="0" fillId="0" borderId="0" xfId="1" applyFont="1"/>
    <xf numFmtId="9" fontId="0" fillId="0" borderId="1" xfId="0" applyNumberFormat="1" applyBorder="1"/>
    <xf numFmtId="0" fontId="0" fillId="0" borderId="1" xfId="0" applyBorder="1" applyAlignment="1">
      <alignment vertical="center"/>
    </xf>
    <xf numFmtId="10" fontId="0" fillId="0" borderId="0" xfId="0" applyNumberFormat="1"/>
    <xf numFmtId="166" fontId="0" fillId="0" borderId="0" xfId="0" applyNumberFormat="1"/>
    <xf numFmtId="10" fontId="0" fillId="0" borderId="1" xfId="0" applyNumberFormat="1" applyBorder="1"/>
    <xf numFmtId="166" fontId="0" fillId="0" borderId="1" xfId="0" applyNumberFormat="1" applyBorder="1"/>
    <xf numFmtId="1" fontId="0" fillId="0" borderId="0" xfId="0" applyNumberFormat="1"/>
    <xf numFmtId="167" fontId="0" fillId="0" borderId="0" xfId="1" applyNumberFormat="1" applyFont="1"/>
    <xf numFmtId="167" fontId="0" fillId="0" borderId="0" xfId="0" applyNumberFormat="1"/>
    <xf numFmtId="43" fontId="0" fillId="0" borderId="0" xfId="0" applyNumberFormat="1"/>
    <xf numFmtId="1" fontId="0" fillId="0" borderId="1" xfId="0" applyNumberFormat="1" applyBorder="1"/>
    <xf numFmtId="0" fontId="3" fillId="3" borderId="1" xfId="0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0" fontId="0" fillId="4" borderId="1" xfId="0" applyFill="1" applyBorder="1"/>
    <xf numFmtId="1" fontId="0" fillId="5" borderId="1" xfId="0" applyNumberFormat="1" applyFill="1" applyBorder="1"/>
    <xf numFmtId="0" fontId="5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3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0" fillId="0" borderId="0" xfId="0" applyBorder="1"/>
    <xf numFmtId="1" fontId="0" fillId="0" borderId="0" xfId="0" applyNumberFormat="1" applyBorder="1" applyAlignment="1">
      <alignment horizontal="center" vertic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6" fillId="0" borderId="9" xfId="0" applyFont="1" applyBorder="1"/>
    <xf numFmtId="0" fontId="0" fillId="0" borderId="10" xfId="0" applyBorder="1"/>
    <xf numFmtId="0" fontId="0" fillId="0" borderId="9" xfId="0" applyBorder="1"/>
    <xf numFmtId="0" fontId="10" fillId="0" borderId="13" xfId="0" applyFont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6" fillId="0" borderId="13" xfId="0" applyFont="1" applyBorder="1"/>
    <xf numFmtId="0" fontId="0" fillId="0" borderId="14" xfId="0" applyBorder="1"/>
    <xf numFmtId="0" fontId="0" fillId="0" borderId="13" xfId="0" applyBorder="1"/>
    <xf numFmtId="0" fontId="6" fillId="0" borderId="9" xfId="0" applyFont="1" applyFill="1" applyBorder="1"/>
    <xf numFmtId="0" fontId="0" fillId="0" borderId="15" xfId="0" applyBorder="1"/>
    <xf numFmtId="0" fontId="0" fillId="0" borderId="16" xfId="0" applyBorder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68582</xdr:colOff>
      <xdr:row>9</xdr:row>
      <xdr:rowOff>145460</xdr:rowOff>
    </xdr:from>
    <xdr:to>
      <xdr:col>4</xdr:col>
      <xdr:colOff>508040</xdr:colOff>
      <xdr:row>9</xdr:row>
      <xdr:rowOff>167639</xdr:rowOff>
    </xdr:to>
    <xdr:sp macro="Macro1" textlink="">
      <xdr:nvSpPr>
        <xdr:cNvPr id="2" name="Rectangle 1">
          <a:extLst>
            <a:ext uri="{FF2B5EF4-FFF2-40B4-BE49-F238E27FC236}">
              <a16:creationId xmlns:a16="http://schemas.microsoft.com/office/drawing/2014/main" id="{53353DA5-E8F4-F051-45EF-D87DFBBD2FD0}"/>
            </a:ext>
          </a:extLst>
        </xdr:cNvPr>
        <xdr:cNvSpPr/>
      </xdr:nvSpPr>
      <xdr:spPr>
        <a:xfrm>
          <a:off x="2506982" y="1791380"/>
          <a:ext cx="439458" cy="22179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/>
            <a:t>Click Here</a:t>
          </a:r>
        </a:p>
      </xdr:txBody>
    </xdr:sp>
    <xdr:clientData/>
  </xdr:twoCellAnchor>
  <xdr:twoCellAnchor>
    <xdr:from>
      <xdr:col>4</xdr:col>
      <xdr:colOff>68580</xdr:colOff>
      <xdr:row>5</xdr:row>
      <xdr:rowOff>144780</xdr:rowOff>
    </xdr:from>
    <xdr:to>
      <xdr:col>6</xdr:col>
      <xdr:colOff>525780</xdr:colOff>
      <xdr:row>9</xdr:row>
      <xdr:rowOff>167640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FA5141F-011B-DF8F-553A-930A9C42DD85}"/>
            </a:ext>
          </a:extLst>
        </xdr:cNvPr>
        <xdr:cNvSpPr/>
      </xdr:nvSpPr>
      <xdr:spPr>
        <a:xfrm>
          <a:off x="2506980" y="1059180"/>
          <a:ext cx="1676400" cy="75438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indent="0" algn="ctr"/>
          <a:r>
            <a:rPr lang="en-IN" sz="1600">
              <a:solidFill>
                <a:schemeClr val="lt1">
                  <a:lumMod val="100000"/>
                </a:schemeClr>
              </a:solidFill>
              <a:latin typeface="+mn-lt"/>
              <a:ea typeface="+mn-ea"/>
              <a:cs typeface="+mn-cs"/>
            </a:rPr>
            <a:t>Click Here</a:t>
          </a:r>
        </a:p>
      </xdr:txBody>
    </xdr:sp>
    <xdr:clientData/>
  </xdr:twoCellAnchor>
  <xdr:twoCellAnchor>
    <xdr:from>
      <xdr:col>4</xdr:col>
      <xdr:colOff>68580</xdr:colOff>
      <xdr:row>5</xdr:row>
      <xdr:rowOff>144780</xdr:rowOff>
    </xdr:from>
    <xdr:to>
      <xdr:col>6</xdr:col>
      <xdr:colOff>525780</xdr:colOff>
      <xdr:row>9</xdr:row>
      <xdr:rowOff>167640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7E1FF121-B7BE-A5BA-03C4-B456D0511AD1}"/>
            </a:ext>
          </a:extLst>
        </xdr:cNvPr>
        <xdr:cNvSpPr/>
      </xdr:nvSpPr>
      <xdr:spPr>
        <a:xfrm>
          <a:off x="2506980" y="1059180"/>
          <a:ext cx="1676400" cy="75438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indent="0" algn="ctr"/>
          <a:r>
            <a:rPr lang="en-IN" sz="1600">
              <a:solidFill>
                <a:schemeClr val="lt1">
                  <a:lumMod val="100000"/>
                </a:schemeClr>
              </a:solidFill>
              <a:latin typeface="+mn-lt"/>
              <a:ea typeface="+mn-ea"/>
              <a:cs typeface="+mn-cs"/>
            </a:rPr>
            <a:t>Click Here</a:t>
          </a:r>
        </a:p>
      </xdr:txBody>
    </xdr:sp>
    <xdr:clientData/>
  </xdr:twoCellAnchor>
  <xdr:twoCellAnchor>
    <xdr:from>
      <xdr:col>4</xdr:col>
      <xdr:colOff>68580</xdr:colOff>
      <xdr:row>5</xdr:row>
      <xdr:rowOff>144780</xdr:rowOff>
    </xdr:from>
    <xdr:to>
      <xdr:col>6</xdr:col>
      <xdr:colOff>525780</xdr:colOff>
      <xdr:row>9</xdr:row>
      <xdr:rowOff>167640</xdr:rowOff>
    </xdr:to>
    <xdr:sp macro="[0]!Macro1" textlink="">
      <xdr:nvSpPr>
        <xdr:cNvPr id="5" name="Rectangle 4">
          <a:extLst>
            <a:ext uri="{FF2B5EF4-FFF2-40B4-BE49-F238E27FC236}">
              <a16:creationId xmlns:a16="http://schemas.microsoft.com/office/drawing/2014/main" id="{535C6CE1-91DE-1982-062D-5F31B4E90E1F}"/>
            </a:ext>
          </a:extLst>
        </xdr:cNvPr>
        <xdr:cNvSpPr/>
      </xdr:nvSpPr>
      <xdr:spPr>
        <a:xfrm>
          <a:off x="2506980" y="1059180"/>
          <a:ext cx="1676400" cy="75438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indent="0" algn="ctr"/>
          <a:r>
            <a:rPr lang="en-IN" sz="1600">
              <a:solidFill>
                <a:schemeClr val="lt1">
                  <a:lumMod val="100000"/>
                </a:schemeClr>
              </a:solidFill>
              <a:latin typeface="+mn-lt"/>
              <a:ea typeface="+mn-ea"/>
              <a:cs typeface="+mn-cs"/>
            </a:rPr>
            <a:t>Click Here</a:t>
          </a:r>
        </a:p>
      </xdr:txBody>
    </xdr:sp>
    <xdr:clientData/>
  </xdr:twoCellAnchor>
  <xdr:twoCellAnchor>
    <xdr:from>
      <xdr:col>4</xdr:col>
      <xdr:colOff>68580</xdr:colOff>
      <xdr:row>5</xdr:row>
      <xdr:rowOff>144780</xdr:rowOff>
    </xdr:from>
    <xdr:to>
      <xdr:col>6</xdr:col>
      <xdr:colOff>525780</xdr:colOff>
      <xdr:row>9</xdr:row>
      <xdr:rowOff>167640</xdr:rowOff>
    </xdr:to>
    <xdr:sp macro="[0]!Macro1" textlink="">
      <xdr:nvSpPr>
        <xdr:cNvPr id="6" name="Rectangle 5">
          <a:extLst>
            <a:ext uri="{FF2B5EF4-FFF2-40B4-BE49-F238E27FC236}">
              <a16:creationId xmlns:a16="http://schemas.microsoft.com/office/drawing/2014/main" id="{166F6CBE-CC26-D2A4-AECA-47A4A9B92E1F}"/>
            </a:ext>
          </a:extLst>
        </xdr:cNvPr>
        <xdr:cNvSpPr/>
      </xdr:nvSpPr>
      <xdr:spPr>
        <a:xfrm>
          <a:off x="2506980" y="1059180"/>
          <a:ext cx="1676400" cy="75438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indent="0" algn="ctr"/>
          <a:r>
            <a:rPr lang="en-IN" sz="1600">
              <a:solidFill>
                <a:schemeClr val="lt1">
                  <a:lumMod val="100000"/>
                </a:schemeClr>
              </a:solidFill>
              <a:latin typeface="+mn-lt"/>
              <a:ea typeface="+mn-ea"/>
              <a:cs typeface="+mn-cs"/>
            </a:rPr>
            <a:t>Click Here</a:t>
          </a:r>
        </a:p>
      </xdr:txBody>
    </xdr:sp>
    <xdr:clientData/>
  </xdr:twoCellAnchor>
  <xdr:twoCellAnchor>
    <xdr:from>
      <xdr:col>4</xdr:col>
      <xdr:colOff>68580</xdr:colOff>
      <xdr:row>5</xdr:row>
      <xdr:rowOff>144780</xdr:rowOff>
    </xdr:from>
    <xdr:to>
      <xdr:col>6</xdr:col>
      <xdr:colOff>525780</xdr:colOff>
      <xdr:row>10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89AFA97C-AD5C-A8D4-86D1-DACC1BB82880}"/>
            </a:ext>
          </a:extLst>
        </xdr:cNvPr>
        <xdr:cNvSpPr/>
      </xdr:nvSpPr>
      <xdr:spPr>
        <a:xfrm>
          <a:off x="2506980" y="1059180"/>
          <a:ext cx="1676400" cy="769620"/>
        </a:xfrm>
        <a:prstGeom prst="rect">
          <a:avLst/>
        </a:prstGeom>
        <a:scene3d>
          <a:camera prst="orthographicFront"/>
          <a:lightRig rig="threePt" dir="t"/>
        </a:scene3d>
        <a:sp3d>
          <a:bevelT w="152400" h="50800" prst="softRound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indent="0" algn="ctr"/>
          <a:r>
            <a:rPr lang="en-IN" sz="1600">
              <a:solidFill>
                <a:schemeClr val="lt1">
                  <a:lumMod val="100000"/>
                </a:schemeClr>
              </a:solidFill>
              <a:latin typeface="+mn-lt"/>
              <a:ea typeface="+mn-ea"/>
              <a:cs typeface="+mn-cs"/>
            </a:rPr>
            <a:t>Click Here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701040</xdr:colOff>
      <xdr:row>6</xdr:row>
      <xdr:rowOff>190500</xdr:rowOff>
    </xdr:from>
    <xdr:to>
      <xdr:col>3</xdr:col>
      <xdr:colOff>960120</xdr:colOff>
      <xdr:row>7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C79A41C-1549-A732-95F4-8CEB7B2317E1}"/>
            </a:ext>
          </a:extLst>
        </xdr:cNvPr>
        <xdr:cNvCxnSpPr/>
      </xdr:nvCxnSpPr>
      <xdr:spPr>
        <a:xfrm flipV="1">
          <a:off x="1310640" y="1234440"/>
          <a:ext cx="1013460" cy="762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617220</xdr:colOff>
      <xdr:row>7</xdr:row>
      <xdr:rowOff>182880</xdr:rowOff>
    </xdr:from>
    <xdr:to>
      <xdr:col>3</xdr:col>
      <xdr:colOff>960120</xdr:colOff>
      <xdr:row>7</xdr:row>
      <xdr:rowOff>190500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A6A50995-9516-4DF3-A53C-F7318AD3EF3A}"/>
            </a:ext>
          </a:extLst>
        </xdr:cNvPr>
        <xdr:cNvCxnSpPr/>
      </xdr:nvCxnSpPr>
      <xdr:spPr>
        <a:xfrm flipV="1">
          <a:off x="1226820" y="1424940"/>
          <a:ext cx="1097280" cy="762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480060</xdr:colOff>
      <xdr:row>8</xdr:row>
      <xdr:rowOff>182880</xdr:rowOff>
    </xdr:from>
    <xdr:to>
      <xdr:col>4</xdr:col>
      <xdr:colOff>0</xdr:colOff>
      <xdr:row>9</xdr:row>
      <xdr:rowOff>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6D100655-38C4-4A60-8324-9F1B3DFD246E}"/>
            </a:ext>
          </a:extLst>
        </xdr:cNvPr>
        <xdr:cNvCxnSpPr/>
      </xdr:nvCxnSpPr>
      <xdr:spPr>
        <a:xfrm flipV="1">
          <a:off x="1699260" y="1790700"/>
          <a:ext cx="1257300" cy="1524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91440</xdr:colOff>
      <xdr:row>7</xdr:row>
      <xdr:rowOff>7620</xdr:rowOff>
    </xdr:from>
    <xdr:to>
      <xdr:col>7</xdr:col>
      <xdr:colOff>7620</xdr:colOff>
      <xdr:row>7</xdr:row>
      <xdr:rowOff>7620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CAA72A78-8AC9-4AA5-160A-A48F4C0382A2}"/>
            </a:ext>
          </a:extLst>
        </xdr:cNvPr>
        <xdr:cNvCxnSpPr/>
      </xdr:nvCxnSpPr>
      <xdr:spPr>
        <a:xfrm>
          <a:off x="4693920" y="1417320"/>
          <a:ext cx="1097280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175260</xdr:colOff>
      <xdr:row>7</xdr:row>
      <xdr:rowOff>190500</xdr:rowOff>
    </xdr:from>
    <xdr:to>
      <xdr:col>6</xdr:col>
      <xdr:colOff>1158240</xdr:colOff>
      <xdr:row>7</xdr:row>
      <xdr:rowOff>190500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AA1FBEF8-D0AC-41AC-9D5C-7A0E1176CDFC}"/>
            </a:ext>
          </a:extLst>
        </xdr:cNvPr>
        <xdr:cNvCxnSpPr/>
      </xdr:nvCxnSpPr>
      <xdr:spPr>
        <a:xfrm>
          <a:off x="4777740" y="1600200"/>
          <a:ext cx="982980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15240</xdr:colOff>
      <xdr:row>18</xdr:row>
      <xdr:rowOff>190500</xdr:rowOff>
    </xdr:from>
    <xdr:to>
      <xdr:col>3</xdr:col>
      <xdr:colOff>777240</xdr:colOff>
      <xdr:row>19</xdr:row>
      <xdr:rowOff>0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63D0AB17-E0F9-39D2-FF7F-80025B8C7577}"/>
            </a:ext>
          </a:extLst>
        </xdr:cNvPr>
        <xdr:cNvCxnSpPr/>
      </xdr:nvCxnSpPr>
      <xdr:spPr>
        <a:xfrm>
          <a:off x="2065020" y="3749040"/>
          <a:ext cx="762000" cy="762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800100</xdr:colOff>
      <xdr:row>19</xdr:row>
      <xdr:rowOff>0</xdr:rowOff>
    </xdr:from>
    <xdr:to>
      <xdr:col>6</xdr:col>
      <xdr:colOff>228600</xdr:colOff>
      <xdr:row>19</xdr:row>
      <xdr:rowOff>7620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84F751E5-0547-49B7-99A7-D659E75F94EE}"/>
            </a:ext>
          </a:extLst>
        </xdr:cNvPr>
        <xdr:cNvCxnSpPr/>
      </xdr:nvCxnSpPr>
      <xdr:spPr>
        <a:xfrm>
          <a:off x="3756660" y="3756660"/>
          <a:ext cx="906780" cy="762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281940</xdr:colOff>
      <xdr:row>20</xdr:row>
      <xdr:rowOff>190500</xdr:rowOff>
    </xdr:from>
    <xdr:to>
      <xdr:col>4</xdr:col>
      <xdr:colOff>716280</xdr:colOff>
      <xdr:row>20</xdr:row>
      <xdr:rowOff>190500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DFF42BCF-9778-4604-8738-1C9E38137334}"/>
            </a:ext>
          </a:extLst>
        </xdr:cNvPr>
        <xdr:cNvCxnSpPr/>
      </xdr:nvCxnSpPr>
      <xdr:spPr>
        <a:xfrm>
          <a:off x="2331720" y="4130040"/>
          <a:ext cx="1341120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434340</xdr:colOff>
      <xdr:row>22</xdr:row>
      <xdr:rowOff>175260</xdr:rowOff>
    </xdr:from>
    <xdr:to>
      <xdr:col>5</xdr:col>
      <xdr:colOff>0</xdr:colOff>
      <xdr:row>22</xdr:row>
      <xdr:rowOff>175260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31D7D771-3A23-44A1-A808-00ED72E7AFD0}"/>
            </a:ext>
          </a:extLst>
        </xdr:cNvPr>
        <xdr:cNvCxnSpPr/>
      </xdr:nvCxnSpPr>
      <xdr:spPr>
        <a:xfrm>
          <a:off x="2484120" y="4495800"/>
          <a:ext cx="1341120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2C49F-F493-43A7-B663-3A000A2AA5FD}">
  <sheetPr codeName="Sheet1"/>
  <dimension ref="A1:J31"/>
  <sheetViews>
    <sheetView workbookViewId="0">
      <selection activeCell="B35" sqref="B35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F1" s="1" t="s">
        <v>0</v>
      </c>
      <c r="I1" s="1" t="s">
        <v>0</v>
      </c>
      <c r="J1" s="1" t="s">
        <v>2</v>
      </c>
    </row>
    <row r="2" spans="1:10" x14ac:dyDescent="0.3">
      <c r="A2" s="1" t="s">
        <v>3</v>
      </c>
      <c r="B2" s="1">
        <v>20</v>
      </c>
      <c r="C2" s="1" t="s">
        <v>7</v>
      </c>
      <c r="F2" s="1" t="s">
        <v>4</v>
      </c>
      <c r="I2" s="1" t="s">
        <v>4</v>
      </c>
      <c r="J2" s="1" t="s">
        <v>8</v>
      </c>
    </row>
    <row r="3" spans="1:10" x14ac:dyDescent="0.3">
      <c r="A3" s="1" t="s">
        <v>4</v>
      </c>
      <c r="B3" s="1">
        <v>30</v>
      </c>
      <c r="C3" s="1" t="s">
        <v>8</v>
      </c>
      <c r="I3" s="1" t="s">
        <v>4</v>
      </c>
      <c r="J3" s="1" t="s">
        <v>8</v>
      </c>
    </row>
    <row r="4" spans="1:10" x14ac:dyDescent="0.3">
      <c r="A4" s="1" t="s">
        <v>5</v>
      </c>
      <c r="B4" s="1">
        <v>50</v>
      </c>
      <c r="C4" s="1" t="s">
        <v>9</v>
      </c>
      <c r="I4" s="1"/>
      <c r="J4" s="1"/>
    </row>
    <row r="5" spans="1:10" x14ac:dyDescent="0.3">
      <c r="A5" s="1" t="s">
        <v>6</v>
      </c>
      <c r="B5" s="1">
        <v>70</v>
      </c>
      <c r="C5" s="1" t="s">
        <v>10</v>
      </c>
      <c r="I5" s="1"/>
      <c r="J5" s="1"/>
    </row>
    <row r="6" spans="1:10" x14ac:dyDescent="0.3">
      <c r="A6" s="1" t="s">
        <v>3</v>
      </c>
      <c r="B6" s="1">
        <v>55</v>
      </c>
      <c r="C6" s="1" t="s">
        <v>7</v>
      </c>
      <c r="I6" s="1"/>
      <c r="J6" s="1"/>
    </row>
    <row r="7" spans="1:10" x14ac:dyDescent="0.3">
      <c r="A7" s="1" t="s">
        <v>4</v>
      </c>
      <c r="B7" s="1">
        <v>64</v>
      </c>
      <c r="C7" s="1" t="s">
        <v>8</v>
      </c>
    </row>
    <row r="8" spans="1:10" x14ac:dyDescent="0.3">
      <c r="A8" s="1" t="s">
        <v>5</v>
      </c>
      <c r="B8" s="1">
        <v>63</v>
      </c>
      <c r="C8" s="1" t="s">
        <v>9</v>
      </c>
      <c r="H8" s="4"/>
    </row>
    <row r="9" spans="1:10" x14ac:dyDescent="0.3">
      <c r="A9" s="1" t="s">
        <v>6</v>
      </c>
      <c r="B9" s="1">
        <v>20</v>
      </c>
      <c r="C9" s="1" t="s">
        <v>10</v>
      </c>
    </row>
    <row r="14" spans="1:10" x14ac:dyDescent="0.3">
      <c r="J14" s="3"/>
    </row>
    <row r="25" spans="1:7" x14ac:dyDescent="0.3">
      <c r="A25" s="2">
        <v>1</v>
      </c>
      <c r="C25" s="1">
        <v>58</v>
      </c>
      <c r="D25" s="1">
        <v>31</v>
      </c>
      <c r="E25" s="1">
        <v>58</v>
      </c>
      <c r="F25" s="1">
        <v>21</v>
      </c>
      <c r="G25" s="1">
        <v>30</v>
      </c>
    </row>
    <row r="26" spans="1:7" x14ac:dyDescent="0.3">
      <c r="A26" s="2">
        <v>2</v>
      </c>
      <c r="C26" s="1">
        <v>22</v>
      </c>
      <c r="D26" s="1">
        <v>23</v>
      </c>
      <c r="E26" s="1">
        <v>37</v>
      </c>
      <c r="F26" s="1">
        <v>23</v>
      </c>
      <c r="G26" s="1">
        <v>20</v>
      </c>
    </row>
    <row r="27" spans="1:7" x14ac:dyDescent="0.3">
      <c r="A27" s="2">
        <v>3</v>
      </c>
      <c r="C27" s="1">
        <v>33</v>
      </c>
      <c r="D27" s="1">
        <v>77</v>
      </c>
      <c r="E27" s="1">
        <v>73</v>
      </c>
      <c r="F27" s="1">
        <v>41</v>
      </c>
      <c r="G27" s="1">
        <v>76</v>
      </c>
    </row>
    <row r="28" spans="1:7" x14ac:dyDescent="0.3">
      <c r="A28" s="2">
        <v>4</v>
      </c>
      <c r="C28" s="1">
        <v>78</v>
      </c>
      <c r="D28" s="1">
        <v>36</v>
      </c>
      <c r="E28" s="1">
        <v>69</v>
      </c>
      <c r="F28" s="1">
        <v>61</v>
      </c>
      <c r="G28" s="1">
        <v>32</v>
      </c>
    </row>
    <row r="29" spans="1:7" x14ac:dyDescent="0.3">
      <c r="A29" s="2">
        <v>5</v>
      </c>
      <c r="C29" s="1">
        <v>67</v>
      </c>
      <c r="D29" s="1">
        <v>74</v>
      </c>
      <c r="E29" s="1">
        <v>23</v>
      </c>
      <c r="F29" s="1">
        <v>60</v>
      </c>
      <c r="G29" s="1">
        <v>67</v>
      </c>
    </row>
    <row r="30" spans="1:7" x14ac:dyDescent="0.3">
      <c r="C30" s="1">
        <v>21</v>
      </c>
      <c r="D30" s="1">
        <v>76</v>
      </c>
      <c r="E30" s="1">
        <v>76</v>
      </c>
      <c r="F30" s="1">
        <v>26</v>
      </c>
      <c r="G30" s="1">
        <v>21</v>
      </c>
    </row>
    <row r="31" spans="1:7" x14ac:dyDescent="0.3">
      <c r="C31" s="1">
        <v>32</v>
      </c>
      <c r="D31" s="1">
        <v>46</v>
      </c>
      <c r="E31" s="1">
        <v>48</v>
      </c>
      <c r="F31" s="1">
        <v>74</v>
      </c>
      <c r="G31" s="1">
        <v>48</v>
      </c>
    </row>
  </sheetData>
  <conditionalFormatting sqref="P3">
    <cfRule type="cellIs" dxfId="0" priority="2" operator="greaterThan">
      <formula>1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392FF-B702-4A5B-853E-98610F5A56ED}">
  <sheetPr codeName="Sheet2"/>
  <dimension ref="A1:W15"/>
  <sheetViews>
    <sheetView topLeftCell="D1" workbookViewId="0">
      <selection activeCell="H2" sqref="H2"/>
    </sheetView>
  </sheetViews>
  <sheetFormatPr defaultRowHeight="14.4" x14ac:dyDescent="0.3"/>
  <cols>
    <col min="1" max="1" width="12.33203125" bestFit="1" customWidth="1"/>
    <col min="2" max="2" width="12.33203125" customWidth="1"/>
    <col min="3" max="4" width="15.33203125" customWidth="1"/>
    <col min="5" max="5" width="11" bestFit="1" customWidth="1"/>
    <col min="6" max="6" width="15.33203125" customWidth="1"/>
    <col min="7" max="7" width="12.77734375" customWidth="1"/>
    <col min="8" max="8" width="8.109375" customWidth="1"/>
    <col min="9" max="9" width="7.109375" customWidth="1"/>
    <col min="10" max="11" width="8.6640625" customWidth="1"/>
    <col min="12" max="12" width="7.5546875" bestFit="1" customWidth="1"/>
    <col min="13" max="13" width="13.5546875" bestFit="1" customWidth="1"/>
    <col min="14" max="14" width="7.44140625" customWidth="1"/>
    <col min="15" max="15" width="15.21875" bestFit="1" customWidth="1"/>
    <col min="16" max="16" width="8.21875" customWidth="1"/>
    <col min="17" max="17" width="16.33203125" bestFit="1" customWidth="1"/>
    <col min="22" max="22" width="8.88671875" customWidth="1"/>
    <col min="23" max="23" width="17.6640625" customWidth="1"/>
  </cols>
  <sheetData>
    <row r="1" spans="1:23" x14ac:dyDescent="0.3">
      <c r="A1" s="6" t="s">
        <v>11</v>
      </c>
      <c r="B1" s="6" t="s">
        <v>48</v>
      </c>
      <c r="C1" s="6" t="s">
        <v>49</v>
      </c>
      <c r="D1" s="6" t="s">
        <v>51</v>
      </c>
      <c r="E1" s="6" t="s">
        <v>12</v>
      </c>
      <c r="F1" s="6" t="s">
        <v>56</v>
      </c>
      <c r="G1" s="6" t="s">
        <v>57</v>
      </c>
      <c r="H1" s="6" t="s">
        <v>58</v>
      </c>
      <c r="I1" s="6" t="s">
        <v>14</v>
      </c>
      <c r="J1" s="6" t="s">
        <v>95</v>
      </c>
      <c r="K1" s="6" t="s">
        <v>96</v>
      </c>
      <c r="L1" s="6" t="s">
        <v>16</v>
      </c>
      <c r="M1" s="6" t="s">
        <v>17</v>
      </c>
      <c r="N1" s="6" t="s">
        <v>18</v>
      </c>
      <c r="O1" s="6" t="s">
        <v>19</v>
      </c>
      <c r="P1" s="6" t="s">
        <v>59</v>
      </c>
      <c r="Q1" s="6" t="s">
        <v>20</v>
      </c>
      <c r="U1" s="1" t="s">
        <v>13</v>
      </c>
      <c r="V1" s="5">
        <v>0.14000000000000001</v>
      </c>
      <c r="W1" s="1" t="s">
        <v>27</v>
      </c>
    </row>
    <row r="2" spans="1:23" x14ac:dyDescent="0.3">
      <c r="A2" s="1" t="s">
        <v>3</v>
      </c>
      <c r="B2" s="1">
        <v>234</v>
      </c>
      <c r="C2" s="1" t="s">
        <v>50</v>
      </c>
      <c r="D2" s="1" t="s">
        <v>52</v>
      </c>
      <c r="E2" s="1">
        <v>2000</v>
      </c>
      <c r="F2" s="1"/>
      <c r="G2" s="1"/>
      <c r="H2" s="1">
        <f>E2*$V$1</f>
        <v>280</v>
      </c>
      <c r="I2" s="1">
        <f>IF(E2&lt;10000,3500,5500)</f>
        <v>3500</v>
      </c>
      <c r="J2" s="1">
        <f>E2*$V$2</f>
        <v>80</v>
      </c>
      <c r="K2" s="1">
        <f>E2*20%</f>
        <v>400</v>
      </c>
      <c r="L2" s="1">
        <f>IF((O9+H2)*7.11%&gt;2500,2500,E2+H2)</f>
        <v>2280</v>
      </c>
      <c r="M2" s="1">
        <f>SUM(H2:L2)</f>
        <v>6540</v>
      </c>
      <c r="N2" s="1">
        <f>(E2+H2)*10%</f>
        <v>228</v>
      </c>
      <c r="O2" s="1">
        <f>M2-N2</f>
        <v>6312</v>
      </c>
      <c r="P2" s="1">
        <f>O2*10%</f>
        <v>631.20000000000005</v>
      </c>
      <c r="Q2" s="1">
        <f>O2-P2</f>
        <v>5680.8</v>
      </c>
      <c r="U2" s="1" t="s">
        <v>15</v>
      </c>
      <c r="V2" s="5">
        <v>0.04</v>
      </c>
      <c r="W2" s="1" t="s">
        <v>27</v>
      </c>
    </row>
    <row r="3" spans="1:23" x14ac:dyDescent="0.3">
      <c r="A3" s="1" t="s">
        <v>4</v>
      </c>
      <c r="B3" s="1">
        <v>7957</v>
      </c>
      <c r="C3" s="1" t="s">
        <v>50</v>
      </c>
      <c r="D3" s="1" t="s">
        <v>53</v>
      </c>
      <c r="E3" s="1">
        <v>5000</v>
      </c>
      <c r="F3" s="1"/>
      <c r="G3" s="1"/>
      <c r="H3" s="1">
        <f t="shared" ref="H3:H10" si="0">E3*$V$1</f>
        <v>700.00000000000011</v>
      </c>
      <c r="I3" s="1">
        <f t="shared" ref="I3:I10" si="1">IF(E3&lt;10000,3500,5500)</f>
        <v>3500</v>
      </c>
      <c r="J3" s="1">
        <f t="shared" ref="J3:J10" si="2">E3*$V$2</f>
        <v>200</v>
      </c>
      <c r="K3" s="1">
        <f t="shared" ref="K3:K10" si="3">E3*20%</f>
        <v>1000</v>
      </c>
      <c r="L3" s="1">
        <f t="shared" ref="L3:L10" si="4">IF((O10+H3)*7.11%&gt;2500,2500,E3+H3)</f>
        <v>5700</v>
      </c>
      <c r="M3" s="1">
        <f t="shared" ref="M3:M10" si="5">SUM(H3:L3)</f>
        <v>11100</v>
      </c>
      <c r="N3" s="1">
        <f t="shared" ref="N3:N10" si="6">(E3+H3)*10%</f>
        <v>570</v>
      </c>
      <c r="O3" s="1">
        <f t="shared" ref="O3:O10" si="7">M3-N3</f>
        <v>10530</v>
      </c>
      <c r="P3" s="1">
        <f t="shared" ref="P3:P10" si="8">O3*10%</f>
        <v>1053</v>
      </c>
      <c r="Q3" s="1">
        <f t="shared" ref="Q3:Q10" si="9">O3-P3</f>
        <v>9477</v>
      </c>
      <c r="U3" s="1" t="s">
        <v>21</v>
      </c>
      <c r="V3" s="5">
        <v>0.1</v>
      </c>
      <c r="W3" s="1"/>
    </row>
    <row r="4" spans="1:23" x14ac:dyDescent="0.3">
      <c r="A4" s="1" t="s">
        <v>5</v>
      </c>
      <c r="B4" s="1">
        <v>9875</v>
      </c>
      <c r="C4" s="1" t="s">
        <v>50</v>
      </c>
      <c r="D4" s="1" t="s">
        <v>54</v>
      </c>
      <c r="E4" s="1">
        <v>7000</v>
      </c>
      <c r="F4" s="1"/>
      <c r="G4" s="1"/>
      <c r="H4" s="1">
        <f t="shared" si="0"/>
        <v>980.00000000000011</v>
      </c>
      <c r="I4" s="1">
        <f t="shared" si="1"/>
        <v>3500</v>
      </c>
      <c r="J4" s="1">
        <f t="shared" si="2"/>
        <v>280</v>
      </c>
      <c r="K4" s="1">
        <f t="shared" si="3"/>
        <v>1400</v>
      </c>
      <c r="L4" s="1">
        <f t="shared" si="4"/>
        <v>7980</v>
      </c>
      <c r="M4" s="1">
        <f t="shared" si="5"/>
        <v>14140</v>
      </c>
      <c r="N4" s="1">
        <f t="shared" si="6"/>
        <v>798</v>
      </c>
      <c r="O4" s="1">
        <f t="shared" si="7"/>
        <v>13342</v>
      </c>
      <c r="P4" s="1">
        <f t="shared" si="8"/>
        <v>1334.2</v>
      </c>
      <c r="Q4" s="1">
        <f t="shared" si="9"/>
        <v>12007.8</v>
      </c>
    </row>
    <row r="5" spans="1:23" x14ac:dyDescent="0.3">
      <c r="A5" s="1" t="s">
        <v>6</v>
      </c>
      <c r="B5" s="1">
        <v>66575</v>
      </c>
      <c r="C5" s="1" t="s">
        <v>50</v>
      </c>
      <c r="D5" s="1" t="s">
        <v>55</v>
      </c>
      <c r="E5" s="1">
        <v>85000</v>
      </c>
      <c r="F5" s="1"/>
      <c r="G5" s="1"/>
      <c r="H5" s="1">
        <f t="shared" si="0"/>
        <v>11900.000000000002</v>
      </c>
      <c r="I5" s="1">
        <f t="shared" si="1"/>
        <v>5500</v>
      </c>
      <c r="J5" s="1">
        <f t="shared" si="2"/>
        <v>3400</v>
      </c>
      <c r="K5" s="1">
        <f t="shared" si="3"/>
        <v>17000</v>
      </c>
      <c r="L5" s="1">
        <f t="shared" si="4"/>
        <v>96900</v>
      </c>
      <c r="M5" s="1">
        <f t="shared" si="5"/>
        <v>134700</v>
      </c>
      <c r="N5" s="1">
        <f t="shared" si="6"/>
        <v>9690</v>
      </c>
      <c r="O5" s="1">
        <f t="shared" si="7"/>
        <v>125010</v>
      </c>
      <c r="P5" s="1">
        <f t="shared" si="8"/>
        <v>12501</v>
      </c>
      <c r="Q5" s="1">
        <f t="shared" si="9"/>
        <v>112509</v>
      </c>
    </row>
    <row r="6" spans="1:23" x14ac:dyDescent="0.3">
      <c r="A6" s="1" t="s">
        <v>22</v>
      </c>
      <c r="B6" s="1">
        <v>5246</v>
      </c>
      <c r="C6" s="1" t="s">
        <v>50</v>
      </c>
      <c r="D6" s="1" t="s">
        <v>55</v>
      </c>
      <c r="E6" s="1">
        <v>1000</v>
      </c>
      <c r="F6" s="1"/>
      <c r="G6" s="1"/>
      <c r="H6" s="1">
        <f t="shared" si="0"/>
        <v>140</v>
      </c>
      <c r="I6" s="1">
        <f t="shared" si="1"/>
        <v>3500</v>
      </c>
      <c r="J6" s="1">
        <f t="shared" si="2"/>
        <v>40</v>
      </c>
      <c r="K6" s="1">
        <f t="shared" si="3"/>
        <v>200</v>
      </c>
      <c r="L6" s="1">
        <f t="shared" si="4"/>
        <v>1140</v>
      </c>
      <c r="M6" s="1">
        <f t="shared" si="5"/>
        <v>5020</v>
      </c>
      <c r="N6" s="1">
        <f t="shared" si="6"/>
        <v>114</v>
      </c>
      <c r="O6" s="1">
        <f t="shared" si="7"/>
        <v>4906</v>
      </c>
      <c r="P6" s="1">
        <f t="shared" si="8"/>
        <v>490.6</v>
      </c>
      <c r="Q6" s="1">
        <f t="shared" si="9"/>
        <v>4415.3999999999996</v>
      </c>
      <c r="U6" t="s">
        <v>28</v>
      </c>
    </row>
    <row r="7" spans="1:23" x14ac:dyDescent="0.3">
      <c r="A7" s="1" t="s">
        <v>23</v>
      </c>
      <c r="B7" s="1">
        <v>2236</v>
      </c>
      <c r="C7" s="1" t="s">
        <v>50</v>
      </c>
      <c r="D7" s="1" t="s">
        <v>55</v>
      </c>
      <c r="E7" s="1">
        <v>15000</v>
      </c>
      <c r="F7" s="1"/>
      <c r="G7" s="1"/>
      <c r="H7" s="1">
        <f t="shared" si="0"/>
        <v>2100</v>
      </c>
      <c r="I7" s="1">
        <f t="shared" si="1"/>
        <v>5500</v>
      </c>
      <c r="J7" s="1">
        <f t="shared" si="2"/>
        <v>600</v>
      </c>
      <c r="K7" s="1">
        <f t="shared" si="3"/>
        <v>3000</v>
      </c>
      <c r="L7" s="1">
        <f t="shared" si="4"/>
        <v>17100</v>
      </c>
      <c r="M7" s="1">
        <f t="shared" si="5"/>
        <v>28300</v>
      </c>
      <c r="N7" s="1">
        <f t="shared" si="6"/>
        <v>1710</v>
      </c>
      <c r="O7" s="1">
        <f t="shared" si="7"/>
        <v>26590</v>
      </c>
      <c r="P7" s="1">
        <f t="shared" si="8"/>
        <v>2659</v>
      </c>
      <c r="Q7" s="1">
        <f t="shared" si="9"/>
        <v>23931</v>
      </c>
    </row>
    <row r="8" spans="1:23" x14ac:dyDescent="0.3">
      <c r="A8" s="1" t="s">
        <v>24</v>
      </c>
      <c r="B8" s="1">
        <v>55879</v>
      </c>
      <c r="C8" s="1" t="s">
        <v>50</v>
      </c>
      <c r="D8" s="1" t="s">
        <v>55</v>
      </c>
      <c r="E8" s="1">
        <v>22000</v>
      </c>
      <c r="F8" s="1"/>
      <c r="G8" s="1"/>
      <c r="H8" s="1">
        <f t="shared" si="0"/>
        <v>3080.0000000000005</v>
      </c>
      <c r="I8" s="1">
        <f t="shared" si="1"/>
        <v>5500</v>
      </c>
      <c r="J8" s="1">
        <f t="shared" si="2"/>
        <v>880</v>
      </c>
      <c r="K8" s="1">
        <f t="shared" si="3"/>
        <v>4400</v>
      </c>
      <c r="L8" s="1">
        <f t="shared" si="4"/>
        <v>25080</v>
      </c>
      <c r="M8" s="1">
        <f t="shared" si="5"/>
        <v>38940</v>
      </c>
      <c r="N8" s="1">
        <f t="shared" si="6"/>
        <v>2508</v>
      </c>
      <c r="O8" s="1">
        <f t="shared" si="7"/>
        <v>36432</v>
      </c>
      <c r="P8" s="1">
        <f t="shared" si="8"/>
        <v>3643.2000000000003</v>
      </c>
      <c r="Q8" s="1">
        <f t="shared" si="9"/>
        <v>32788.800000000003</v>
      </c>
      <c r="U8" t="s">
        <v>29</v>
      </c>
    </row>
    <row r="9" spans="1:23" x14ac:dyDescent="0.3">
      <c r="A9" s="1" t="s">
        <v>25</v>
      </c>
      <c r="B9" s="1">
        <v>13647</v>
      </c>
      <c r="C9" s="1" t="s">
        <v>50</v>
      </c>
      <c r="D9" s="1" t="s">
        <v>55</v>
      </c>
      <c r="E9" s="1">
        <v>15000</v>
      </c>
      <c r="F9" s="1"/>
      <c r="G9" s="1"/>
      <c r="H9" s="1">
        <f t="shared" si="0"/>
        <v>2100</v>
      </c>
      <c r="I9" s="1">
        <f t="shared" si="1"/>
        <v>5500</v>
      </c>
      <c r="J9" s="1">
        <f t="shared" si="2"/>
        <v>600</v>
      </c>
      <c r="K9" s="1">
        <f t="shared" si="3"/>
        <v>3000</v>
      </c>
      <c r="L9" s="1">
        <f t="shared" si="4"/>
        <v>17100</v>
      </c>
      <c r="M9" s="1">
        <f t="shared" si="5"/>
        <v>28300</v>
      </c>
      <c r="N9" s="1">
        <f t="shared" si="6"/>
        <v>1710</v>
      </c>
      <c r="O9" s="1">
        <f t="shared" si="7"/>
        <v>26590</v>
      </c>
      <c r="P9" s="1">
        <f t="shared" si="8"/>
        <v>2659</v>
      </c>
      <c r="Q9" s="1">
        <f t="shared" si="9"/>
        <v>23931</v>
      </c>
    </row>
    <row r="10" spans="1:23" x14ac:dyDescent="0.3">
      <c r="A10" s="1" t="s">
        <v>26</v>
      </c>
      <c r="B10" s="1">
        <v>13687</v>
      </c>
      <c r="C10" s="1" t="s">
        <v>50</v>
      </c>
      <c r="D10" s="1" t="s">
        <v>55</v>
      </c>
      <c r="E10" s="1">
        <v>13000</v>
      </c>
      <c r="F10" s="1"/>
      <c r="G10" s="1"/>
      <c r="H10" s="1">
        <f t="shared" si="0"/>
        <v>1820.0000000000002</v>
      </c>
      <c r="I10" s="1">
        <f t="shared" si="1"/>
        <v>5500</v>
      </c>
      <c r="J10" s="1">
        <f t="shared" si="2"/>
        <v>520</v>
      </c>
      <c r="K10" s="1">
        <f t="shared" si="3"/>
        <v>2600</v>
      </c>
      <c r="L10" s="1">
        <f t="shared" si="4"/>
        <v>14820</v>
      </c>
      <c r="M10" s="1">
        <f t="shared" si="5"/>
        <v>25260</v>
      </c>
      <c r="N10" s="1">
        <f t="shared" si="6"/>
        <v>1482</v>
      </c>
      <c r="O10" s="1">
        <f t="shared" si="7"/>
        <v>23778</v>
      </c>
      <c r="P10" s="1">
        <f t="shared" si="8"/>
        <v>2377.8000000000002</v>
      </c>
      <c r="Q10" s="1">
        <f t="shared" si="9"/>
        <v>21400.2</v>
      </c>
      <c r="U10" t="s">
        <v>30</v>
      </c>
    </row>
    <row r="13" spans="1:23" x14ac:dyDescent="0.3">
      <c r="E13" s="12"/>
      <c r="F13" s="13"/>
    </row>
    <row r="15" spans="1:23" x14ac:dyDescent="0.3">
      <c r="F15" s="12"/>
      <c r="G15" s="14"/>
    </row>
  </sheetData>
  <pageMargins left="0.7" right="0.7" top="0.75" bottom="0.75" header="0.3" footer="0.3"/>
  <ignoredErrors>
    <ignoredError sqref="P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35DA0-DE04-444B-A737-ECFE15427F96}">
  <sheetPr codeName="Sheet3"/>
  <dimension ref="A1:D29"/>
  <sheetViews>
    <sheetView workbookViewId="0">
      <selection activeCell="F28" sqref="F28"/>
    </sheetView>
  </sheetViews>
  <sheetFormatPr defaultRowHeight="14.4" x14ac:dyDescent="0.3"/>
  <cols>
    <col min="1" max="1" width="15.5546875" customWidth="1"/>
  </cols>
  <sheetData>
    <row r="1" spans="1:4" x14ac:dyDescent="0.3">
      <c r="A1" s="1" t="s">
        <v>31</v>
      </c>
      <c r="B1" s="1" t="s">
        <v>32</v>
      </c>
      <c r="D1" t="s">
        <v>44</v>
      </c>
    </row>
    <row r="2" spans="1:4" x14ac:dyDescent="0.3">
      <c r="A2" s="1" t="s">
        <v>33</v>
      </c>
      <c r="B2" s="1">
        <v>210</v>
      </c>
      <c r="D2" s="9">
        <f>1+5%</f>
        <v>1.05</v>
      </c>
    </row>
    <row r="3" spans="1:4" x14ac:dyDescent="0.3">
      <c r="A3" s="1" t="s">
        <v>34</v>
      </c>
      <c r="B3" s="1">
        <v>262.5</v>
      </c>
    </row>
    <row r="4" spans="1:4" x14ac:dyDescent="0.3">
      <c r="A4" s="1" t="s">
        <v>35</v>
      </c>
      <c r="B4" s="1">
        <v>2100</v>
      </c>
    </row>
    <row r="5" spans="1:4" x14ac:dyDescent="0.3">
      <c r="A5" s="1" t="s">
        <v>36</v>
      </c>
      <c r="B5" s="1">
        <v>420</v>
      </c>
    </row>
    <row r="6" spans="1:4" x14ac:dyDescent="0.3">
      <c r="A6" s="1" t="s">
        <v>37</v>
      </c>
      <c r="B6" s="1">
        <v>3150</v>
      </c>
    </row>
    <row r="9" spans="1:4" x14ac:dyDescent="0.3">
      <c r="A9" s="1" t="s">
        <v>38</v>
      </c>
      <c r="B9" s="1" t="s">
        <v>39</v>
      </c>
      <c r="D9" t="s">
        <v>45</v>
      </c>
    </row>
    <row r="10" spans="1:4" x14ac:dyDescent="0.3">
      <c r="A10" s="1" t="s">
        <v>40</v>
      </c>
      <c r="B10" s="1">
        <v>24200.000000000004</v>
      </c>
      <c r="D10" s="10">
        <f>1+10%</f>
        <v>1.1000000000000001</v>
      </c>
    </row>
    <row r="11" spans="1:4" x14ac:dyDescent="0.3">
      <c r="A11" s="1" t="s">
        <v>41</v>
      </c>
      <c r="B11" s="1">
        <v>30250.000000000004</v>
      </c>
    </row>
    <row r="12" spans="1:4" x14ac:dyDescent="0.3">
      <c r="A12" s="1" t="s">
        <v>42</v>
      </c>
      <c r="B12" s="1">
        <v>23100.000000000004</v>
      </c>
    </row>
    <row r="13" spans="1:4" x14ac:dyDescent="0.3">
      <c r="A13" s="1" t="s">
        <v>43</v>
      </c>
      <c r="B13" s="1">
        <v>29150.000000000004</v>
      </c>
    </row>
    <row r="17" spans="1:4" x14ac:dyDescent="0.3">
      <c r="A17" s="1" t="s">
        <v>31</v>
      </c>
      <c r="B17" s="1" t="s">
        <v>32</v>
      </c>
      <c r="D17" t="s">
        <v>46</v>
      </c>
    </row>
    <row r="18" spans="1:4" x14ac:dyDescent="0.3">
      <c r="A18" s="1" t="s">
        <v>33</v>
      </c>
      <c r="B18" s="1">
        <v>190</v>
      </c>
      <c r="D18" s="7">
        <f>1-5%</f>
        <v>0.95</v>
      </c>
    </row>
    <row r="19" spans="1:4" x14ac:dyDescent="0.3">
      <c r="A19" s="1" t="s">
        <v>34</v>
      </c>
      <c r="B19" s="1">
        <v>237.5</v>
      </c>
    </row>
    <row r="20" spans="1:4" x14ac:dyDescent="0.3">
      <c r="A20" s="1" t="s">
        <v>35</v>
      </c>
      <c r="B20" s="1">
        <v>1900</v>
      </c>
    </row>
    <row r="21" spans="1:4" x14ac:dyDescent="0.3">
      <c r="A21" s="1" t="s">
        <v>36</v>
      </c>
      <c r="B21" s="1">
        <v>380</v>
      </c>
    </row>
    <row r="22" spans="1:4" x14ac:dyDescent="0.3">
      <c r="A22" s="1" t="s">
        <v>37</v>
      </c>
      <c r="B22" s="1">
        <v>2850</v>
      </c>
    </row>
    <row r="25" spans="1:4" x14ac:dyDescent="0.3">
      <c r="A25" s="1" t="s">
        <v>38</v>
      </c>
      <c r="B25" s="1" t="s">
        <v>39</v>
      </c>
      <c r="D25" t="s">
        <v>47</v>
      </c>
    </row>
    <row r="26" spans="1:4" x14ac:dyDescent="0.3">
      <c r="A26" s="1" t="s">
        <v>40</v>
      </c>
      <c r="B26" s="1">
        <v>21780.000000000004</v>
      </c>
      <c r="D26" s="8">
        <f>1-10%</f>
        <v>0.9</v>
      </c>
    </row>
    <row r="27" spans="1:4" x14ac:dyDescent="0.3">
      <c r="A27" s="1" t="s">
        <v>41</v>
      </c>
      <c r="B27" s="1">
        <v>27225.000000000004</v>
      </c>
    </row>
    <row r="28" spans="1:4" x14ac:dyDescent="0.3">
      <c r="A28" s="1" t="s">
        <v>42</v>
      </c>
      <c r="B28" s="1">
        <v>20790.000000000004</v>
      </c>
    </row>
    <row r="29" spans="1:4" x14ac:dyDescent="0.3">
      <c r="A29" s="1" t="s">
        <v>43</v>
      </c>
      <c r="B29" s="1">
        <v>26235.000000000004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DB40A-FA17-4D4C-873C-536945E27D92}">
  <dimension ref="A1:R23"/>
  <sheetViews>
    <sheetView zoomScale="96" workbookViewId="0">
      <selection activeCell="A20" sqref="A20"/>
    </sheetView>
  </sheetViews>
  <sheetFormatPr defaultRowHeight="14.4" x14ac:dyDescent="0.3"/>
  <cols>
    <col min="3" max="3" width="16.109375" customWidth="1"/>
    <col min="4" max="4" width="13.33203125" customWidth="1"/>
    <col min="5" max="5" width="5.5546875" customWidth="1"/>
    <col min="11" max="11" width="18.33203125" customWidth="1"/>
    <col min="12" max="12" width="16.44140625" customWidth="1"/>
    <col min="13" max="13" width="17.109375" customWidth="1"/>
    <col min="14" max="14" width="11.6640625" customWidth="1"/>
    <col min="15" max="15" width="14.44140625" customWidth="1"/>
    <col min="16" max="16" width="7.44140625" customWidth="1"/>
    <col min="17" max="17" width="5.6640625" customWidth="1"/>
    <col min="18" max="18" width="12.77734375" customWidth="1"/>
  </cols>
  <sheetData>
    <row r="1" spans="1:18" ht="31.2" x14ac:dyDescent="0.6">
      <c r="A1" s="20" t="s">
        <v>100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</row>
    <row r="2" spans="1:18" x14ac:dyDescent="0.3">
      <c r="A2" s="16" t="s">
        <v>101</v>
      </c>
      <c r="B2" s="16" t="s">
        <v>102</v>
      </c>
      <c r="C2" s="16" t="s">
        <v>103</v>
      </c>
      <c r="D2" s="16" t="s">
        <v>104</v>
      </c>
      <c r="E2" s="16" t="s">
        <v>105</v>
      </c>
      <c r="F2" s="16" t="s">
        <v>106</v>
      </c>
      <c r="G2" s="16" t="s">
        <v>60</v>
      </c>
      <c r="H2" s="16" t="s">
        <v>61</v>
      </c>
      <c r="I2" s="16" t="s">
        <v>62</v>
      </c>
      <c r="J2" s="16" t="s">
        <v>63</v>
      </c>
      <c r="K2" s="16" t="s">
        <v>97</v>
      </c>
      <c r="L2" s="17" t="s">
        <v>98</v>
      </c>
      <c r="M2" s="16" t="s">
        <v>107</v>
      </c>
      <c r="N2" s="16" t="s">
        <v>99</v>
      </c>
      <c r="O2" s="16" t="s">
        <v>108</v>
      </c>
      <c r="P2" s="16" t="s">
        <v>18</v>
      </c>
      <c r="Q2" s="16" t="s">
        <v>109</v>
      </c>
      <c r="R2" s="16" t="s">
        <v>110</v>
      </c>
    </row>
    <row r="3" spans="1:18" x14ac:dyDescent="0.3">
      <c r="A3" s="1" t="s">
        <v>64</v>
      </c>
      <c r="B3" s="1" t="s">
        <v>77</v>
      </c>
      <c r="C3" s="1" t="s">
        <v>90</v>
      </c>
      <c r="D3" s="18">
        <v>45000</v>
      </c>
      <c r="E3" s="1">
        <v>25</v>
      </c>
      <c r="F3" s="15">
        <f>D3/30*E3</f>
        <v>37500</v>
      </c>
      <c r="G3" s="1">
        <v>300</v>
      </c>
      <c r="H3" s="1">
        <f>D3*18%</f>
        <v>8100</v>
      </c>
      <c r="I3" s="1">
        <v>1000</v>
      </c>
      <c r="J3" s="1">
        <v>10000</v>
      </c>
      <c r="K3" s="1">
        <v>2</v>
      </c>
      <c r="L3" s="15">
        <f>E3*K3</f>
        <v>50</v>
      </c>
      <c r="M3" s="15">
        <f>D3/30/8</f>
        <v>187.5</v>
      </c>
      <c r="N3" s="15">
        <f>L3*M3</f>
        <v>9375</v>
      </c>
      <c r="O3" s="19">
        <f>F3+G3+H3+I3+J3+N3</f>
        <v>66275</v>
      </c>
      <c r="P3" s="1">
        <f>F3*12%</f>
        <v>4500</v>
      </c>
      <c r="Q3" s="15">
        <f t="shared" ref="Q3:Q15" si="0">IF(D3&lt;21000,(D3*0.75%),0)</f>
        <v>0</v>
      </c>
      <c r="R3" s="19">
        <f>O3-P3-Q3</f>
        <v>61775</v>
      </c>
    </row>
    <row r="4" spans="1:18" x14ac:dyDescent="0.3">
      <c r="A4" s="1" t="s">
        <v>65</v>
      </c>
      <c r="B4" s="1" t="s">
        <v>78</v>
      </c>
      <c r="C4" s="1" t="s">
        <v>91</v>
      </c>
      <c r="D4" s="18">
        <v>40000</v>
      </c>
      <c r="E4" s="1">
        <v>30</v>
      </c>
      <c r="F4" s="15">
        <f t="shared" ref="F4:F15" si="1">D4/30*E4</f>
        <v>40000</v>
      </c>
      <c r="G4" s="1">
        <v>300</v>
      </c>
      <c r="H4" s="1">
        <f t="shared" ref="H4:H15" si="2">D4*18%</f>
        <v>7200</v>
      </c>
      <c r="I4" s="1">
        <v>1000</v>
      </c>
      <c r="J4" s="1">
        <v>0</v>
      </c>
      <c r="K4" s="1">
        <v>3</v>
      </c>
      <c r="L4" s="15">
        <f t="shared" ref="L4:L15" si="3">E4*K4</f>
        <v>90</v>
      </c>
      <c r="M4" s="15">
        <f t="shared" ref="M4:M15" si="4">D4/30/8</f>
        <v>166.66666666666666</v>
      </c>
      <c r="N4" s="15">
        <f t="shared" ref="N4:N15" si="5">L4*M4</f>
        <v>15000</v>
      </c>
      <c r="O4" s="19">
        <f t="shared" ref="O4:O15" si="6">F4+G4+H4+I4+J4+N4</f>
        <v>63500</v>
      </c>
      <c r="P4" s="1">
        <f t="shared" ref="P4:P15" si="7">F4*12%</f>
        <v>4800</v>
      </c>
      <c r="Q4" s="15">
        <f t="shared" si="0"/>
        <v>0</v>
      </c>
      <c r="R4" s="19">
        <f t="shared" ref="R4:R15" si="8">O4-P4-Q4</f>
        <v>58700</v>
      </c>
    </row>
    <row r="5" spans="1:18" x14ac:dyDescent="0.3">
      <c r="A5" s="1" t="s">
        <v>66</v>
      </c>
      <c r="B5" s="1" t="s">
        <v>79</v>
      </c>
      <c r="C5" s="1" t="s">
        <v>92</v>
      </c>
      <c r="D5" s="18">
        <v>35000</v>
      </c>
      <c r="E5" s="1">
        <v>28</v>
      </c>
      <c r="F5" s="15">
        <f t="shared" si="1"/>
        <v>32666.666666666668</v>
      </c>
      <c r="G5" s="1">
        <v>300</v>
      </c>
      <c r="H5" s="1">
        <f t="shared" si="2"/>
        <v>6300</v>
      </c>
      <c r="I5" s="1">
        <v>1000</v>
      </c>
      <c r="J5" s="1">
        <v>0</v>
      </c>
      <c r="K5" s="1">
        <v>1</v>
      </c>
      <c r="L5" s="15">
        <f t="shared" si="3"/>
        <v>28</v>
      </c>
      <c r="M5" s="15">
        <f t="shared" si="4"/>
        <v>145.83333333333334</v>
      </c>
      <c r="N5" s="15">
        <f t="shared" si="5"/>
        <v>4083.3333333333335</v>
      </c>
      <c r="O5" s="19">
        <f t="shared" si="6"/>
        <v>44350.000000000007</v>
      </c>
      <c r="P5" s="1">
        <f t="shared" si="7"/>
        <v>3920</v>
      </c>
      <c r="Q5" s="15">
        <f t="shared" si="0"/>
        <v>0</v>
      </c>
      <c r="R5" s="19">
        <f t="shared" si="8"/>
        <v>40430.000000000007</v>
      </c>
    </row>
    <row r="6" spans="1:18" x14ac:dyDescent="0.3">
      <c r="A6" s="1" t="s">
        <v>67</v>
      </c>
      <c r="B6" s="1" t="s">
        <v>80</v>
      </c>
      <c r="C6" s="1" t="s">
        <v>93</v>
      </c>
      <c r="D6" s="18">
        <v>30000</v>
      </c>
      <c r="E6" s="1">
        <v>26</v>
      </c>
      <c r="F6" s="15">
        <f t="shared" si="1"/>
        <v>26000</v>
      </c>
      <c r="G6" s="1">
        <v>300</v>
      </c>
      <c r="H6" s="1">
        <f t="shared" si="2"/>
        <v>5400</v>
      </c>
      <c r="I6" s="1">
        <v>1000</v>
      </c>
      <c r="J6" s="1">
        <v>0</v>
      </c>
      <c r="K6" s="1">
        <v>4</v>
      </c>
      <c r="L6" s="15">
        <f t="shared" si="3"/>
        <v>104</v>
      </c>
      <c r="M6" s="15">
        <f t="shared" si="4"/>
        <v>125</v>
      </c>
      <c r="N6" s="15">
        <f t="shared" si="5"/>
        <v>13000</v>
      </c>
      <c r="O6" s="19">
        <f t="shared" si="6"/>
        <v>45700</v>
      </c>
      <c r="P6" s="1">
        <f t="shared" si="7"/>
        <v>3120</v>
      </c>
      <c r="Q6" s="15">
        <f t="shared" si="0"/>
        <v>0</v>
      </c>
      <c r="R6" s="19">
        <f t="shared" si="8"/>
        <v>42580</v>
      </c>
    </row>
    <row r="7" spans="1:18" x14ac:dyDescent="0.3">
      <c r="A7" s="1" t="s">
        <v>68</v>
      </c>
      <c r="B7" s="1" t="s">
        <v>81</v>
      </c>
      <c r="C7" s="1" t="s">
        <v>93</v>
      </c>
      <c r="D7" s="18">
        <v>30000</v>
      </c>
      <c r="E7" s="1">
        <v>24</v>
      </c>
      <c r="F7" s="15">
        <f t="shared" si="1"/>
        <v>24000</v>
      </c>
      <c r="G7" s="1">
        <v>300</v>
      </c>
      <c r="H7" s="1">
        <f t="shared" si="2"/>
        <v>5400</v>
      </c>
      <c r="I7" s="1">
        <v>1000</v>
      </c>
      <c r="J7" s="1">
        <v>0</v>
      </c>
      <c r="K7" s="1">
        <v>6</v>
      </c>
      <c r="L7" s="15">
        <f t="shared" si="3"/>
        <v>144</v>
      </c>
      <c r="M7" s="15">
        <f t="shared" si="4"/>
        <v>125</v>
      </c>
      <c r="N7" s="15">
        <f t="shared" si="5"/>
        <v>18000</v>
      </c>
      <c r="O7" s="19">
        <f t="shared" si="6"/>
        <v>48700</v>
      </c>
      <c r="P7" s="1">
        <f t="shared" si="7"/>
        <v>2880</v>
      </c>
      <c r="Q7" s="15">
        <f t="shared" si="0"/>
        <v>0</v>
      </c>
      <c r="R7" s="19">
        <f t="shared" si="8"/>
        <v>45820</v>
      </c>
    </row>
    <row r="8" spans="1:18" x14ac:dyDescent="0.3">
      <c r="A8" s="1" t="s">
        <v>69</v>
      </c>
      <c r="B8" s="1" t="s">
        <v>82</v>
      </c>
      <c r="C8" s="1" t="s">
        <v>93</v>
      </c>
      <c r="D8" s="18">
        <v>25000</v>
      </c>
      <c r="E8" s="1">
        <v>25</v>
      </c>
      <c r="F8" s="15">
        <f t="shared" si="1"/>
        <v>20833.333333333336</v>
      </c>
      <c r="G8" s="1">
        <v>300</v>
      </c>
      <c r="H8" s="1">
        <f t="shared" si="2"/>
        <v>4500</v>
      </c>
      <c r="I8" s="1">
        <v>1000</v>
      </c>
      <c r="J8" s="1">
        <v>0</v>
      </c>
      <c r="K8" s="1">
        <v>2</v>
      </c>
      <c r="L8" s="15">
        <f t="shared" si="3"/>
        <v>50</v>
      </c>
      <c r="M8" s="15">
        <f t="shared" si="4"/>
        <v>104.16666666666667</v>
      </c>
      <c r="N8" s="15">
        <f t="shared" si="5"/>
        <v>5208.3333333333339</v>
      </c>
      <c r="O8" s="19">
        <f t="shared" si="6"/>
        <v>31841.666666666672</v>
      </c>
      <c r="P8" s="1">
        <f t="shared" si="7"/>
        <v>2500</v>
      </c>
      <c r="Q8" s="15">
        <f t="shared" si="0"/>
        <v>0</v>
      </c>
      <c r="R8" s="19">
        <f t="shared" si="8"/>
        <v>29341.666666666672</v>
      </c>
    </row>
    <row r="9" spans="1:18" x14ac:dyDescent="0.3">
      <c r="A9" s="1" t="s">
        <v>70</v>
      </c>
      <c r="B9" s="1" t="s">
        <v>83</v>
      </c>
      <c r="C9" s="1" t="s">
        <v>92</v>
      </c>
      <c r="D9" s="18">
        <v>32000</v>
      </c>
      <c r="E9" s="1">
        <v>30</v>
      </c>
      <c r="F9" s="15">
        <f t="shared" si="1"/>
        <v>32000.000000000004</v>
      </c>
      <c r="G9" s="1">
        <v>300</v>
      </c>
      <c r="H9" s="1">
        <f t="shared" si="2"/>
        <v>5760</v>
      </c>
      <c r="I9" s="1">
        <v>1000</v>
      </c>
      <c r="J9" s="1">
        <v>0</v>
      </c>
      <c r="K9" s="1">
        <v>3</v>
      </c>
      <c r="L9" s="15">
        <f t="shared" si="3"/>
        <v>90</v>
      </c>
      <c r="M9" s="15">
        <f t="shared" si="4"/>
        <v>133.33333333333334</v>
      </c>
      <c r="N9" s="15">
        <f t="shared" si="5"/>
        <v>12000</v>
      </c>
      <c r="O9" s="19">
        <f t="shared" si="6"/>
        <v>51060</v>
      </c>
      <c r="P9" s="1">
        <f t="shared" si="7"/>
        <v>3840.0000000000005</v>
      </c>
      <c r="Q9" s="15">
        <f t="shared" si="0"/>
        <v>0</v>
      </c>
      <c r="R9" s="19">
        <f t="shared" si="8"/>
        <v>47220</v>
      </c>
    </row>
    <row r="10" spans="1:18" x14ac:dyDescent="0.3">
      <c r="A10" s="1" t="s">
        <v>71</v>
      </c>
      <c r="B10" s="1" t="s">
        <v>84</v>
      </c>
      <c r="C10" s="1" t="s">
        <v>93</v>
      </c>
      <c r="D10" s="18">
        <v>17000</v>
      </c>
      <c r="E10" s="1">
        <v>30</v>
      </c>
      <c r="F10" s="15">
        <f t="shared" si="1"/>
        <v>17000</v>
      </c>
      <c r="G10" s="1">
        <v>300</v>
      </c>
      <c r="H10" s="1">
        <f t="shared" si="2"/>
        <v>3060</v>
      </c>
      <c r="I10" s="1">
        <v>1000</v>
      </c>
      <c r="J10" s="1">
        <v>0</v>
      </c>
      <c r="K10" s="1">
        <v>1</v>
      </c>
      <c r="L10" s="15">
        <f t="shared" si="3"/>
        <v>30</v>
      </c>
      <c r="M10" s="15">
        <f t="shared" si="4"/>
        <v>70.833333333333329</v>
      </c>
      <c r="N10" s="15">
        <f t="shared" si="5"/>
        <v>2125</v>
      </c>
      <c r="O10" s="19">
        <f t="shared" si="6"/>
        <v>23485</v>
      </c>
      <c r="P10" s="1">
        <f t="shared" si="7"/>
        <v>2040</v>
      </c>
      <c r="Q10" s="15">
        <f t="shared" si="0"/>
        <v>127.5</v>
      </c>
      <c r="R10" s="19">
        <f t="shared" si="8"/>
        <v>21317.5</v>
      </c>
    </row>
    <row r="11" spans="1:18" x14ac:dyDescent="0.3">
      <c r="A11" s="1" t="s">
        <v>72</v>
      </c>
      <c r="B11" s="1" t="s">
        <v>85</v>
      </c>
      <c r="C11" s="1" t="s">
        <v>93</v>
      </c>
      <c r="D11" s="18">
        <v>17000</v>
      </c>
      <c r="E11" s="1">
        <v>30</v>
      </c>
      <c r="F11" s="15">
        <f t="shared" si="1"/>
        <v>17000</v>
      </c>
      <c r="G11" s="1">
        <v>300</v>
      </c>
      <c r="H11" s="1">
        <f t="shared" si="2"/>
        <v>3060</v>
      </c>
      <c r="I11" s="1">
        <v>1000</v>
      </c>
      <c r="J11" s="1">
        <v>0</v>
      </c>
      <c r="K11" s="1">
        <v>4</v>
      </c>
      <c r="L11" s="15">
        <f t="shared" si="3"/>
        <v>120</v>
      </c>
      <c r="M11" s="15">
        <f t="shared" si="4"/>
        <v>70.833333333333329</v>
      </c>
      <c r="N11" s="15">
        <f t="shared" si="5"/>
        <v>8500</v>
      </c>
      <c r="O11" s="19">
        <f t="shared" si="6"/>
        <v>29860</v>
      </c>
      <c r="P11" s="1">
        <f t="shared" si="7"/>
        <v>2040</v>
      </c>
      <c r="Q11" s="15">
        <f t="shared" si="0"/>
        <v>127.5</v>
      </c>
      <c r="R11" s="19">
        <f t="shared" si="8"/>
        <v>27692.5</v>
      </c>
    </row>
    <row r="12" spans="1:18" x14ac:dyDescent="0.3">
      <c r="A12" s="1" t="s">
        <v>73</v>
      </c>
      <c r="B12" s="1" t="s">
        <v>86</v>
      </c>
      <c r="C12" s="1" t="s">
        <v>94</v>
      </c>
      <c r="D12" s="18">
        <v>15000</v>
      </c>
      <c r="E12" s="1">
        <v>25</v>
      </c>
      <c r="F12" s="15">
        <f t="shared" si="1"/>
        <v>12500</v>
      </c>
      <c r="G12" s="1">
        <v>300</v>
      </c>
      <c r="H12" s="1">
        <f t="shared" si="2"/>
        <v>2700</v>
      </c>
      <c r="I12" s="1">
        <v>1000</v>
      </c>
      <c r="J12" s="1">
        <v>0</v>
      </c>
      <c r="K12" s="1">
        <v>6</v>
      </c>
      <c r="L12" s="15">
        <f t="shared" si="3"/>
        <v>150</v>
      </c>
      <c r="M12" s="15">
        <f t="shared" si="4"/>
        <v>62.5</v>
      </c>
      <c r="N12" s="15">
        <f t="shared" si="5"/>
        <v>9375</v>
      </c>
      <c r="O12" s="19">
        <f t="shared" si="6"/>
        <v>25875</v>
      </c>
      <c r="P12" s="1">
        <f t="shared" si="7"/>
        <v>1500</v>
      </c>
      <c r="Q12" s="15">
        <f t="shared" si="0"/>
        <v>112.5</v>
      </c>
      <c r="R12" s="19">
        <f t="shared" si="8"/>
        <v>24262.5</v>
      </c>
    </row>
    <row r="13" spans="1:18" x14ac:dyDescent="0.3">
      <c r="A13" s="1" t="s">
        <v>74</v>
      </c>
      <c r="B13" s="1" t="s">
        <v>87</v>
      </c>
      <c r="C13" s="1" t="s">
        <v>94</v>
      </c>
      <c r="D13" s="18">
        <v>15000</v>
      </c>
      <c r="E13" s="1">
        <v>30</v>
      </c>
      <c r="F13" s="15">
        <f t="shared" si="1"/>
        <v>15000</v>
      </c>
      <c r="G13" s="1">
        <v>300</v>
      </c>
      <c r="H13" s="1">
        <f t="shared" si="2"/>
        <v>2700</v>
      </c>
      <c r="I13" s="1">
        <v>1000</v>
      </c>
      <c r="J13" s="1">
        <v>2000</v>
      </c>
      <c r="K13" s="1">
        <v>7</v>
      </c>
      <c r="L13" s="15">
        <f t="shared" si="3"/>
        <v>210</v>
      </c>
      <c r="M13" s="15">
        <f t="shared" si="4"/>
        <v>62.5</v>
      </c>
      <c r="N13" s="15">
        <f t="shared" si="5"/>
        <v>13125</v>
      </c>
      <c r="O13" s="19">
        <f t="shared" si="6"/>
        <v>34125</v>
      </c>
      <c r="P13" s="1">
        <f t="shared" si="7"/>
        <v>1800</v>
      </c>
      <c r="Q13" s="15">
        <f t="shared" si="0"/>
        <v>112.5</v>
      </c>
      <c r="R13" s="19">
        <f t="shared" si="8"/>
        <v>32212.5</v>
      </c>
    </row>
    <row r="14" spans="1:18" x14ac:dyDescent="0.3">
      <c r="A14" s="1" t="s">
        <v>75</v>
      </c>
      <c r="B14" s="1" t="s">
        <v>88</v>
      </c>
      <c r="C14" s="1" t="s">
        <v>94</v>
      </c>
      <c r="D14" s="18">
        <v>15000</v>
      </c>
      <c r="E14" s="1">
        <v>30</v>
      </c>
      <c r="F14" s="15">
        <f t="shared" si="1"/>
        <v>15000</v>
      </c>
      <c r="G14" s="1">
        <v>300</v>
      </c>
      <c r="H14" s="1">
        <f t="shared" si="2"/>
        <v>2700</v>
      </c>
      <c r="I14" s="1">
        <v>1000</v>
      </c>
      <c r="J14" s="1">
        <v>2000</v>
      </c>
      <c r="K14" s="1">
        <v>5</v>
      </c>
      <c r="L14" s="15">
        <f t="shared" si="3"/>
        <v>150</v>
      </c>
      <c r="M14" s="15">
        <f t="shared" si="4"/>
        <v>62.5</v>
      </c>
      <c r="N14" s="15">
        <f t="shared" si="5"/>
        <v>9375</v>
      </c>
      <c r="O14" s="19">
        <f t="shared" si="6"/>
        <v>30375</v>
      </c>
      <c r="P14" s="1">
        <f t="shared" si="7"/>
        <v>1800</v>
      </c>
      <c r="Q14" s="15">
        <f t="shared" si="0"/>
        <v>112.5</v>
      </c>
      <c r="R14" s="19">
        <f t="shared" si="8"/>
        <v>28462.5</v>
      </c>
    </row>
    <row r="15" spans="1:18" x14ac:dyDescent="0.3">
      <c r="A15" s="1" t="s">
        <v>76</v>
      </c>
      <c r="B15" s="1" t="s">
        <v>89</v>
      </c>
      <c r="C15" s="1" t="s">
        <v>94</v>
      </c>
      <c r="D15" s="18">
        <v>15000</v>
      </c>
      <c r="E15" s="1">
        <v>30</v>
      </c>
      <c r="F15" s="15">
        <f t="shared" si="1"/>
        <v>15000</v>
      </c>
      <c r="G15" s="1">
        <v>300</v>
      </c>
      <c r="H15" s="1">
        <f t="shared" si="2"/>
        <v>2700</v>
      </c>
      <c r="I15" s="1">
        <v>1000</v>
      </c>
      <c r="J15" s="1">
        <v>2000</v>
      </c>
      <c r="K15" s="1">
        <v>4</v>
      </c>
      <c r="L15" s="15">
        <f t="shared" si="3"/>
        <v>120</v>
      </c>
      <c r="M15" s="15">
        <f t="shared" si="4"/>
        <v>62.5</v>
      </c>
      <c r="N15" s="15">
        <f t="shared" si="5"/>
        <v>7500</v>
      </c>
      <c r="O15" s="19">
        <f t="shared" si="6"/>
        <v>28500</v>
      </c>
      <c r="P15" s="1">
        <f t="shared" si="7"/>
        <v>1800</v>
      </c>
      <c r="Q15" s="15">
        <f t="shared" si="0"/>
        <v>112.5</v>
      </c>
      <c r="R15" s="19">
        <f t="shared" si="8"/>
        <v>26587.5</v>
      </c>
    </row>
    <row r="17" spans="3:12" x14ac:dyDescent="0.3">
      <c r="L17" s="11"/>
    </row>
    <row r="18" spans="3:12" x14ac:dyDescent="0.3">
      <c r="C18" s="12"/>
      <c r="E18" s="13"/>
      <c r="G18" s="13"/>
    </row>
    <row r="23" spans="3:12" x14ac:dyDescent="0.3">
      <c r="D23" s="13"/>
    </row>
  </sheetData>
  <mergeCells count="1">
    <mergeCell ref="A1:R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3101-5B0B-4802-8DA8-A8A845A922C6}">
  <dimension ref="C3:J25"/>
  <sheetViews>
    <sheetView tabSelected="1" topLeftCell="A2" workbookViewId="0">
      <selection activeCell="I5" sqref="I5"/>
    </sheetView>
  </sheetViews>
  <sheetFormatPr defaultRowHeight="14.4" x14ac:dyDescent="0.3"/>
  <cols>
    <col min="1" max="2" width="8.88671875" customWidth="1"/>
    <col min="3" max="3" width="12.109375" customWidth="1"/>
    <col min="4" max="4" width="13.21875" customWidth="1"/>
    <col min="5" max="5" width="12.6640625" customWidth="1"/>
    <col min="6" max="6" width="11.33203125" customWidth="1"/>
    <col min="7" max="7" width="17.21875" customWidth="1"/>
    <col min="8" max="9" width="8.88671875" customWidth="1"/>
  </cols>
  <sheetData>
    <row r="3" spans="3:9" ht="15" thickBot="1" x14ac:dyDescent="0.35">
      <c r="C3" s="28"/>
      <c r="D3" s="28"/>
      <c r="E3" s="28"/>
      <c r="F3" s="28"/>
      <c r="G3" s="28"/>
    </row>
    <row r="4" spans="3:9" ht="21" x14ac:dyDescent="0.3">
      <c r="C4" s="33" t="s">
        <v>127</v>
      </c>
      <c r="D4" s="34"/>
      <c r="E4" s="34"/>
      <c r="F4" s="34"/>
      <c r="G4" s="35"/>
      <c r="I4" s="26"/>
    </row>
    <row r="5" spans="3:9" ht="15.6" x14ac:dyDescent="0.3">
      <c r="C5" s="36" t="s">
        <v>111</v>
      </c>
      <c r="D5" s="32"/>
      <c r="E5" s="32"/>
      <c r="F5" s="32"/>
      <c r="G5" s="37"/>
      <c r="H5" s="27"/>
      <c r="I5" s="27"/>
    </row>
    <row r="6" spans="3:9" ht="15.6" x14ac:dyDescent="0.3">
      <c r="C6" s="38" t="s">
        <v>112</v>
      </c>
      <c r="D6" s="25"/>
      <c r="E6" s="25"/>
      <c r="F6" s="25"/>
      <c r="G6" s="39"/>
      <c r="H6" s="27"/>
      <c r="I6" s="27"/>
    </row>
    <row r="7" spans="3:9" ht="15.6" x14ac:dyDescent="0.3">
      <c r="C7" s="40" t="s">
        <v>125</v>
      </c>
      <c r="D7" s="28"/>
      <c r="E7" s="28"/>
      <c r="F7" s="30" t="s">
        <v>115</v>
      </c>
      <c r="G7" s="41"/>
    </row>
    <row r="8" spans="3:9" ht="15.6" x14ac:dyDescent="0.3">
      <c r="C8" s="40" t="s">
        <v>113</v>
      </c>
      <c r="D8" s="28"/>
      <c r="E8" s="28"/>
      <c r="F8" s="30" t="s">
        <v>133</v>
      </c>
      <c r="G8" s="41"/>
    </row>
    <row r="9" spans="3:9" ht="15.6" x14ac:dyDescent="0.3">
      <c r="C9" s="40" t="s">
        <v>114</v>
      </c>
      <c r="D9" s="28"/>
      <c r="E9" s="28"/>
      <c r="F9" s="28"/>
      <c r="G9" s="41"/>
    </row>
    <row r="10" spans="3:9" x14ac:dyDescent="0.3">
      <c r="C10" s="42"/>
      <c r="D10" s="28"/>
      <c r="E10" s="28"/>
      <c r="F10" s="28"/>
      <c r="G10" s="41"/>
    </row>
    <row r="11" spans="3:9" ht="15.6" x14ac:dyDescent="0.3">
      <c r="C11" s="43" t="s">
        <v>116</v>
      </c>
      <c r="D11" s="24" t="s">
        <v>129</v>
      </c>
      <c r="E11" s="24" t="s">
        <v>122</v>
      </c>
      <c r="F11" s="24" t="s">
        <v>124</v>
      </c>
      <c r="G11" s="44" t="s">
        <v>126</v>
      </c>
    </row>
    <row r="12" spans="3:9" ht="15.6" x14ac:dyDescent="0.3">
      <c r="C12" s="45" t="s">
        <v>117</v>
      </c>
      <c r="D12" s="23">
        <v>45</v>
      </c>
      <c r="E12" s="23">
        <v>100</v>
      </c>
      <c r="F12" s="23" t="str">
        <f>IF(D12&gt;60,"A",IF(D12&gt;55,"B",IF(D12&gt;40,"C",IF(D12&lt;40,"D"))))</f>
        <v>C</v>
      </c>
      <c r="G12" s="46" t="str">
        <f>IF(D12&gt;33,"Good", "Bad")</f>
        <v>Good</v>
      </c>
    </row>
    <row r="13" spans="3:9" ht="15.6" x14ac:dyDescent="0.3">
      <c r="C13" s="45" t="s">
        <v>118</v>
      </c>
      <c r="D13" s="23">
        <v>65</v>
      </c>
      <c r="E13" s="23">
        <v>100</v>
      </c>
      <c r="F13" s="23" t="str">
        <f t="shared" ref="F13:F16" si="0">IF(D13&gt;60,"A",IF(D13&gt;55,"B",IF(D13&gt;40,"C",IF(D13&lt;40,"D"))))</f>
        <v>A</v>
      </c>
      <c r="G13" s="46" t="str">
        <f t="shared" ref="G13:G16" si="1">IF(D13&gt;33,"Good", "Bad")</f>
        <v>Good</v>
      </c>
    </row>
    <row r="14" spans="3:9" ht="15.6" x14ac:dyDescent="0.3">
      <c r="C14" s="45" t="s">
        <v>119</v>
      </c>
      <c r="D14" s="23">
        <v>60</v>
      </c>
      <c r="E14" s="23">
        <v>100</v>
      </c>
      <c r="F14" s="23" t="str">
        <f t="shared" si="0"/>
        <v>B</v>
      </c>
      <c r="G14" s="46" t="str">
        <f t="shared" si="1"/>
        <v>Good</v>
      </c>
    </row>
    <row r="15" spans="3:9" ht="15.6" x14ac:dyDescent="0.3">
      <c r="C15" s="45" t="s">
        <v>120</v>
      </c>
      <c r="D15" s="23">
        <v>44</v>
      </c>
      <c r="E15" s="23">
        <v>100</v>
      </c>
      <c r="F15" s="23" t="str">
        <f t="shared" si="0"/>
        <v>C</v>
      </c>
      <c r="G15" s="46" t="str">
        <f t="shared" si="1"/>
        <v>Good</v>
      </c>
    </row>
    <row r="16" spans="3:9" ht="15.6" x14ac:dyDescent="0.3">
      <c r="C16" s="45" t="s">
        <v>121</v>
      </c>
      <c r="D16" s="23">
        <v>34</v>
      </c>
      <c r="E16" s="23">
        <v>100</v>
      </c>
      <c r="F16" s="23" t="str">
        <f t="shared" si="0"/>
        <v>D</v>
      </c>
      <c r="G16" s="46" t="str">
        <f t="shared" si="1"/>
        <v>Good</v>
      </c>
    </row>
    <row r="17" spans="3:7" x14ac:dyDescent="0.3">
      <c r="C17" s="47" t="s">
        <v>123</v>
      </c>
      <c r="D17" s="23">
        <f>SUM(D12:D16)</f>
        <v>248</v>
      </c>
      <c r="E17" s="23">
        <f>SUM(E12:E16)</f>
        <v>500</v>
      </c>
      <c r="F17" s="23"/>
      <c r="G17" s="46"/>
    </row>
    <row r="18" spans="3:7" x14ac:dyDescent="0.3">
      <c r="C18" s="42"/>
      <c r="D18" s="28"/>
      <c r="E18" s="28"/>
      <c r="F18" s="28"/>
      <c r="G18" s="41"/>
    </row>
    <row r="19" spans="3:7" ht="15.6" x14ac:dyDescent="0.3">
      <c r="C19" s="48" t="s">
        <v>128</v>
      </c>
      <c r="D19" s="29">
        <f>D17/5</f>
        <v>49.6</v>
      </c>
      <c r="E19" s="30" t="s">
        <v>130</v>
      </c>
      <c r="F19" s="31" t="str">
        <f>IF(D19&gt;45,"Pass","Fail")</f>
        <v>Pass</v>
      </c>
      <c r="G19" s="41"/>
    </row>
    <row r="20" spans="3:7" x14ac:dyDescent="0.3">
      <c r="C20" s="42"/>
      <c r="D20" s="28"/>
      <c r="E20" s="28"/>
      <c r="F20" s="28"/>
      <c r="G20" s="41"/>
    </row>
    <row r="21" spans="3:7" ht="15.6" x14ac:dyDescent="0.3">
      <c r="C21" s="40" t="s">
        <v>131</v>
      </c>
      <c r="D21" s="28"/>
      <c r="E21" s="28"/>
      <c r="F21" s="28"/>
      <c r="G21" s="41"/>
    </row>
    <row r="22" spans="3:7" x14ac:dyDescent="0.3">
      <c r="C22" s="42"/>
      <c r="D22" s="28"/>
      <c r="E22" s="28"/>
      <c r="F22" s="28"/>
      <c r="G22" s="41"/>
    </row>
    <row r="23" spans="3:7" x14ac:dyDescent="0.3">
      <c r="C23" s="42" t="s">
        <v>132</v>
      </c>
      <c r="D23" s="28"/>
      <c r="E23" s="28"/>
      <c r="F23" s="28"/>
      <c r="G23" s="41"/>
    </row>
    <row r="24" spans="3:7" x14ac:dyDescent="0.3">
      <c r="C24" s="42"/>
      <c r="D24" s="28"/>
      <c r="E24" s="28"/>
      <c r="F24" s="28"/>
      <c r="G24" s="41"/>
    </row>
    <row r="25" spans="3:7" ht="15" thickBot="1" x14ac:dyDescent="0.35">
      <c r="C25" s="49"/>
      <c r="D25" s="22"/>
      <c r="E25" s="22"/>
      <c r="F25" s="22"/>
      <c r="G25" s="50"/>
    </row>
  </sheetData>
  <mergeCells count="3">
    <mergeCell ref="C5:G5"/>
    <mergeCell ref="C6:G6"/>
    <mergeCell ref="C4:G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Sheet1!Criteria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 ram</dc:creator>
  <cp:lastModifiedBy>Jai ram</cp:lastModifiedBy>
  <dcterms:created xsi:type="dcterms:W3CDTF">2023-11-19T11:59:01Z</dcterms:created>
  <dcterms:modified xsi:type="dcterms:W3CDTF">2023-11-29T11:17:12Z</dcterms:modified>
</cp:coreProperties>
</file>