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2B8FD0E-F945-48DC-9BA6-88493E2428B8}" xr6:coauthVersionLast="47" xr6:coauthVersionMax="47" xr10:uidLastSave="{00000000-0000-0000-0000-000000000000}"/>
  <bookViews>
    <workbookView xWindow="-120" yWindow="-120" windowWidth="24240" windowHeight="13140" xr2:uid="{169154CE-4CF1-4DE0-A275-F7B1E7EE1911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6" i="1" l="1"/>
  <c r="F42" i="1"/>
  <c r="G42" i="1" s="1"/>
  <c r="H42" i="1" s="1"/>
  <c r="F6" i="1"/>
  <c r="G6" i="1"/>
  <c r="H6" i="1" s="1"/>
  <c r="F7" i="1"/>
  <c r="G7" i="1" s="1"/>
  <c r="H7" i="1" s="1"/>
  <c r="F8" i="1"/>
  <c r="G8" i="1" s="1"/>
  <c r="H8" i="1" s="1"/>
  <c r="G43" i="1"/>
  <c r="H43" i="1" s="1"/>
  <c r="H38" i="1"/>
  <c r="G32" i="1"/>
  <c r="F33" i="1"/>
  <c r="G33" i="1" s="1"/>
  <c r="H33" i="1" s="1"/>
  <c r="F34" i="1"/>
  <c r="G34" i="1" s="1"/>
  <c r="F35" i="1"/>
  <c r="G35" i="1" s="1"/>
  <c r="F36" i="1"/>
  <c r="G36" i="1" s="1"/>
  <c r="F37" i="1"/>
  <c r="F38" i="1"/>
  <c r="F39" i="1"/>
  <c r="G39" i="1" s="1"/>
  <c r="F40" i="1"/>
  <c r="G40" i="1" s="1"/>
  <c r="F41" i="1"/>
  <c r="G41" i="1" s="1"/>
  <c r="H41" i="1" s="1"/>
  <c r="H22" i="1"/>
  <c r="H23" i="1"/>
  <c r="G23" i="1"/>
  <c r="G22" i="1"/>
  <c r="F22" i="1"/>
  <c r="F23" i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F29" i="1"/>
  <c r="G29" i="1" s="1"/>
  <c r="F30" i="1"/>
  <c r="G30" i="1" s="1"/>
  <c r="F31" i="1"/>
  <c r="G31" i="1" s="1"/>
  <c r="F32" i="1"/>
  <c r="F21" i="1"/>
  <c r="G21" i="1" s="1"/>
  <c r="H21" i="1" s="1"/>
  <c r="F20" i="1"/>
  <c r="G13" i="1"/>
  <c r="H13" i="1" s="1"/>
  <c r="F10" i="1"/>
  <c r="G10" i="1" s="1"/>
  <c r="H10" i="1" s="1"/>
  <c r="F11" i="1"/>
  <c r="G11" i="1" s="1"/>
  <c r="F12" i="1"/>
  <c r="G12" i="1" s="1"/>
  <c r="H12" i="1" s="1"/>
  <c r="F13" i="1"/>
  <c r="F14" i="1"/>
  <c r="F15" i="1"/>
  <c r="G15" i="1" s="1"/>
  <c r="H15" i="1" s="1"/>
  <c r="F16" i="1"/>
  <c r="F17" i="1"/>
  <c r="F18" i="1"/>
  <c r="F19" i="1"/>
  <c r="F9" i="1"/>
  <c r="G9" i="1" s="1"/>
  <c r="F3" i="1"/>
  <c r="G3" i="1" s="1"/>
  <c r="H3" i="1" s="1"/>
  <c r="F4" i="1"/>
  <c r="G4" i="1" s="1"/>
  <c r="H4" i="1" s="1"/>
  <c r="F5" i="1"/>
  <c r="G5" i="1" s="1"/>
  <c r="H5" i="1" s="1"/>
  <c r="F2" i="1"/>
  <c r="G2" i="1" s="1"/>
  <c r="H2" i="1" s="1"/>
  <c r="H9" i="1" l="1"/>
  <c r="K2" i="1" s="1"/>
</calcChain>
</file>

<file path=xl/sharedStrings.xml><?xml version="1.0" encoding="utf-8"?>
<sst xmlns="http://schemas.openxmlformats.org/spreadsheetml/2006/main" count="199" uniqueCount="84">
  <si>
    <t>Узел</t>
  </si>
  <si>
    <t>Тип</t>
  </si>
  <si>
    <t>PN</t>
  </si>
  <si>
    <t>Возможный аналог</t>
  </si>
  <si>
    <t>Колич. в узле</t>
  </si>
  <si>
    <t>Тех. запас</t>
  </si>
  <si>
    <t>Общее кол-во</t>
  </si>
  <si>
    <t>Стоимость, руб</t>
  </si>
  <si>
    <t>Поставщик</t>
  </si>
  <si>
    <t>ПУС_Мультивибратор</t>
  </si>
  <si>
    <t>Транзистор</t>
  </si>
  <si>
    <t>BL-LS0805UHR</t>
  </si>
  <si>
    <t>Светодиод</t>
  </si>
  <si>
    <t>BC847</t>
  </si>
  <si>
    <t>Танталовый конденсатор</t>
  </si>
  <si>
    <t>Резисторы 0805 5%</t>
  </si>
  <si>
    <t>300 Om</t>
  </si>
  <si>
    <t>ПУС_Радиомикрофон</t>
  </si>
  <si>
    <t>PMST2369,115</t>
  </si>
  <si>
    <t>Микрофон</t>
  </si>
  <si>
    <t>EM6050P</t>
  </si>
  <si>
    <t>СМП</t>
  </si>
  <si>
    <t xml:space="preserve">Конденсатор 0805 </t>
  </si>
  <si>
    <t>4,7pF</t>
  </si>
  <si>
    <t>47pF</t>
  </si>
  <si>
    <t>100 Om</t>
  </si>
  <si>
    <t>4,7 kOm</t>
  </si>
  <si>
    <t>22 kOm</t>
  </si>
  <si>
    <t>10 kOm</t>
  </si>
  <si>
    <t>1 Mom</t>
  </si>
  <si>
    <t>Общая стоимость проекта:</t>
  </si>
  <si>
    <t>ПУС_Усилитель</t>
  </si>
  <si>
    <t>BCX54-16</t>
  </si>
  <si>
    <t>BCX51-16</t>
  </si>
  <si>
    <t>Диод</t>
  </si>
  <si>
    <t>33n</t>
  </si>
  <si>
    <t>510 Om</t>
  </si>
  <si>
    <t>1k</t>
  </si>
  <si>
    <t>100k</t>
  </si>
  <si>
    <t>ПУС_DC-DC</t>
  </si>
  <si>
    <t>Микросхема</t>
  </si>
  <si>
    <t>1 Om</t>
  </si>
  <si>
    <t>180 Om</t>
  </si>
  <si>
    <t>10k</t>
  </si>
  <si>
    <t>680pF</t>
  </si>
  <si>
    <t>ПУС_ОУ</t>
  </si>
  <si>
    <t>ПУС_Защита_USB</t>
  </si>
  <si>
    <t>Предохранитель</t>
  </si>
  <si>
    <t>Самовосстанавливающиеся предохранители SMD 1812</t>
  </si>
  <si>
    <t xml:space="preserve">SMD1812P050TF </t>
  </si>
  <si>
    <t xml:space="preserve">КТ231А9 </t>
  </si>
  <si>
    <t>Прочее</t>
  </si>
  <si>
    <t>Разъем</t>
  </si>
  <si>
    <t>СКХ3-3.5-26</t>
  </si>
  <si>
    <t>Чип и Дип</t>
  </si>
  <si>
    <t>Электролитический конденсатор</t>
  </si>
  <si>
    <t>105C RV2-16V101MSU-R ELNA</t>
  </si>
  <si>
    <t>100мкФ, 16VDC, 0605</t>
  </si>
  <si>
    <t xml:space="preserve">0,01мкФ±10% 100В 0805B103K101 </t>
  </si>
  <si>
    <t>10пФ ±5% 50В 0805N100J50</t>
  </si>
  <si>
    <t>PMLL4148L,115</t>
  </si>
  <si>
    <t xml:space="preserve">TAJC106K035RNJ
AVX </t>
  </si>
  <si>
    <t xml:space="preserve">293D107X0016C2TE3
Vishay </t>
  </si>
  <si>
    <t>100мкФ, 16VDC, C-CASE</t>
  </si>
  <si>
    <t>10мкФ, 16VDC, C-CASE</t>
  </si>
  <si>
    <t>LM358DR</t>
  </si>
  <si>
    <t>PLS-2 (DS1021-1x2)</t>
  </si>
  <si>
    <t>SMF7.0A</t>
  </si>
  <si>
    <t>Элитан</t>
  </si>
  <si>
    <t>подобрать более дешевые</t>
  </si>
  <si>
    <t>27k</t>
  </si>
  <si>
    <t>6,8k</t>
  </si>
  <si>
    <t>680Om</t>
  </si>
  <si>
    <t>есть в рк - количество(?)</t>
  </si>
  <si>
    <t>LoRa_пейджер</t>
  </si>
  <si>
    <t>Зуммер пассивный 12мм</t>
  </si>
  <si>
    <t>KPM-G1203B1, KEPO</t>
  </si>
  <si>
    <t>Катушка индуктивности SMD</t>
  </si>
  <si>
    <t>B82498F3390J000</t>
  </si>
  <si>
    <t>LQW2BHN39NJ03</t>
  </si>
  <si>
    <t>Танталовый конденсатор B-case</t>
  </si>
  <si>
    <t xml:space="preserve">293D106X0016B2TE3
Vishay </t>
  </si>
  <si>
    <t>Flash-память</t>
  </si>
  <si>
    <t xml:space="preserve"> W25Q80DVSNIG 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</si>
</sst>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3" borderId="0" xfId="0" applyFill="1"/>
    <xf numFmtId="0" fontId="0" fillId="7" borderId="0" xfId="0" applyFill="1" applyAlignment="1">
      <alignment wrapText="1"/>
    </xf>
    <xf numFmtId="0" fontId="0" fillId="6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C97E5-9A8D-4F21-B703-13B6721C8193}">
  <dimension ref="A1:L47"/>
  <sheetViews>
    <sheetView tabSelected="1" zoomScaleNormal="100" workbookViewId="0">
      <selection activeCell="J46" sqref="J46"/>
    </sheetView>
  </sheetViews>
  <sheetFormatPr defaultRowHeight="15" x14ac:dyDescent="0.25"/>
  <cols>
    <col min="1" max="1" width="21.42578125" bestFit="1" customWidth="1"/>
    <col min="2" max="2" width="32" bestFit="1" customWidth="1"/>
    <col min="3" max="3" width="27.42578125" bestFit="1" customWidth="1"/>
    <col min="4" max="4" width="26.140625" bestFit="1" customWidth="1"/>
    <col min="5" max="5" width="13.28515625" bestFit="1" customWidth="1"/>
    <col min="6" max="6" width="10" bestFit="1" customWidth="1"/>
    <col min="7" max="7" width="14.140625" bestFit="1" customWidth="1"/>
    <col min="8" max="8" width="15" bestFit="1" customWidth="1"/>
    <col min="9" max="9" width="11.140625" bestFit="1" customWidth="1"/>
    <col min="10" max="10" width="6.7109375" customWidth="1"/>
    <col min="12" max="12" width="16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9" t="s">
        <v>30</v>
      </c>
      <c r="L1" s="9"/>
    </row>
    <row r="2" spans="1:12" x14ac:dyDescent="0.25">
      <c r="A2" s="3" t="s">
        <v>9</v>
      </c>
      <c r="B2" s="3" t="s">
        <v>10</v>
      </c>
      <c r="C2" s="3" t="s">
        <v>13</v>
      </c>
      <c r="D2" s="3" t="s">
        <v>50</v>
      </c>
      <c r="E2" s="3">
        <v>2</v>
      </c>
      <c r="F2" s="3">
        <f>0.05*(E2*50)</f>
        <v>5</v>
      </c>
      <c r="G2" s="3">
        <f>E2*50+F2</f>
        <v>105</v>
      </c>
      <c r="H2" s="3">
        <f>G2*2.96</f>
        <v>310.8</v>
      </c>
      <c r="I2" s="3" t="s">
        <v>21</v>
      </c>
      <c r="K2" s="9">
        <f>SUM(H2:H123)</f>
        <v>16102.380000000001</v>
      </c>
      <c r="L2" s="9"/>
    </row>
    <row r="3" spans="1:12" x14ac:dyDescent="0.25">
      <c r="A3" s="3" t="s">
        <v>9</v>
      </c>
      <c r="B3" s="3" t="s">
        <v>12</v>
      </c>
      <c r="C3" s="3" t="s">
        <v>11</v>
      </c>
      <c r="D3" s="3"/>
      <c r="E3" s="3">
        <v>2</v>
      </c>
      <c r="F3" s="3">
        <f t="shared" ref="F3:F8" si="0">0.05*(E3*50)</f>
        <v>5</v>
      </c>
      <c r="G3" s="3">
        <f>E3*50+F3</f>
        <v>105</v>
      </c>
      <c r="H3" s="3">
        <f>G3*3.24</f>
        <v>340.20000000000005</v>
      </c>
      <c r="I3" s="3" t="s">
        <v>68</v>
      </c>
    </row>
    <row r="4" spans="1:12" x14ac:dyDescent="0.25">
      <c r="A4" s="3" t="s">
        <v>9</v>
      </c>
      <c r="B4" s="3" t="s">
        <v>55</v>
      </c>
      <c r="C4" s="3" t="s">
        <v>56</v>
      </c>
      <c r="D4" s="3" t="s">
        <v>57</v>
      </c>
      <c r="E4" s="3">
        <v>2</v>
      </c>
      <c r="F4" s="3">
        <f t="shared" si="0"/>
        <v>5</v>
      </c>
      <c r="G4" s="3">
        <f t="shared" ref="G4:G5" si="1">E4*50+F4</f>
        <v>105</v>
      </c>
      <c r="H4" s="3">
        <f>11*G4</f>
        <v>1155</v>
      </c>
      <c r="I4" s="3" t="s">
        <v>21</v>
      </c>
    </row>
    <row r="5" spans="1:12" x14ac:dyDescent="0.25">
      <c r="A5" s="3" t="s">
        <v>9</v>
      </c>
      <c r="B5" s="3" t="s">
        <v>15</v>
      </c>
      <c r="C5" s="3" t="s">
        <v>16</v>
      </c>
      <c r="D5" s="3"/>
      <c r="E5" s="3">
        <v>2</v>
      </c>
      <c r="F5" s="3">
        <f t="shared" si="0"/>
        <v>5</v>
      </c>
      <c r="G5" s="3">
        <f t="shared" si="1"/>
        <v>105</v>
      </c>
      <c r="H5" s="3">
        <f>0.75*G5</f>
        <v>78.75</v>
      </c>
      <c r="I5" s="3" t="s">
        <v>21</v>
      </c>
    </row>
    <row r="6" spans="1:12" x14ac:dyDescent="0.25">
      <c r="A6" s="3" t="s">
        <v>9</v>
      </c>
      <c r="B6" s="3" t="s">
        <v>15</v>
      </c>
      <c r="C6" s="3" t="s">
        <v>70</v>
      </c>
      <c r="D6" s="3"/>
      <c r="E6" s="3">
        <v>2</v>
      </c>
      <c r="F6" s="3">
        <f t="shared" si="0"/>
        <v>5</v>
      </c>
      <c r="G6" s="3">
        <f t="shared" ref="G6:G8" si="2">E6*50+F6</f>
        <v>105</v>
      </c>
      <c r="H6" s="3">
        <f t="shared" ref="H6:H8" si="3">0.75*G6</f>
        <v>78.75</v>
      </c>
      <c r="I6" s="3" t="s">
        <v>21</v>
      </c>
    </row>
    <row r="7" spans="1:12" x14ac:dyDescent="0.25">
      <c r="A7" s="3" t="s">
        <v>9</v>
      </c>
      <c r="B7" s="3" t="s">
        <v>15</v>
      </c>
      <c r="C7" s="3" t="s">
        <v>71</v>
      </c>
      <c r="D7" s="3"/>
      <c r="E7" s="3">
        <v>2</v>
      </c>
      <c r="F7" s="3">
        <f t="shared" si="0"/>
        <v>5</v>
      </c>
      <c r="G7" s="3">
        <f t="shared" si="2"/>
        <v>105</v>
      </c>
      <c r="H7" s="3">
        <f t="shared" si="3"/>
        <v>78.75</v>
      </c>
      <c r="I7" s="3" t="s">
        <v>21</v>
      </c>
    </row>
    <row r="8" spans="1:12" x14ac:dyDescent="0.25">
      <c r="A8" s="3" t="s">
        <v>9</v>
      </c>
      <c r="B8" s="3" t="s">
        <v>15</v>
      </c>
      <c r="C8" s="3" t="s">
        <v>72</v>
      </c>
      <c r="D8" s="3"/>
      <c r="E8" s="3">
        <v>2</v>
      </c>
      <c r="F8" s="3">
        <f t="shared" si="0"/>
        <v>5</v>
      </c>
      <c r="G8" s="3">
        <f t="shared" si="2"/>
        <v>105</v>
      </c>
      <c r="H8" s="3">
        <f t="shared" si="3"/>
        <v>78.75</v>
      </c>
      <c r="I8" s="3" t="s">
        <v>21</v>
      </c>
    </row>
    <row r="9" spans="1:12" x14ac:dyDescent="0.25">
      <c r="A9" s="4" t="s">
        <v>17</v>
      </c>
      <c r="B9" s="4" t="s">
        <v>10</v>
      </c>
      <c r="C9" s="4" t="s">
        <v>18</v>
      </c>
      <c r="D9" s="4"/>
      <c r="E9" s="4">
        <v>1</v>
      </c>
      <c r="F9" s="4">
        <f>_xlfn.CEILING.MATH(0.05*(E9*50))</f>
        <v>3</v>
      </c>
      <c r="G9" s="4">
        <f>E9*50+F9</f>
        <v>53</v>
      </c>
      <c r="H9" s="4">
        <f>9.74*G9</f>
        <v>516.22</v>
      </c>
      <c r="I9" s="4" t="s">
        <v>68</v>
      </c>
    </row>
    <row r="10" spans="1:12" x14ac:dyDescent="0.25">
      <c r="A10" s="4" t="s">
        <v>17</v>
      </c>
      <c r="B10" s="4" t="s">
        <v>10</v>
      </c>
      <c r="C10" s="4" t="s">
        <v>13</v>
      </c>
      <c r="D10" s="4"/>
      <c r="E10" s="4">
        <v>1</v>
      </c>
      <c r="F10" s="4">
        <f t="shared" ref="F10:F19" si="4">_xlfn.CEILING.MATH(0.05*(E10*50))</f>
        <v>3</v>
      </c>
      <c r="G10" s="4">
        <f>E10*50+F10</f>
        <v>53</v>
      </c>
      <c r="H10" s="4">
        <f>G10*2.96</f>
        <v>156.88</v>
      </c>
      <c r="I10" s="4" t="s">
        <v>21</v>
      </c>
    </row>
    <row r="11" spans="1:12" x14ac:dyDescent="0.25">
      <c r="A11" s="4" t="s">
        <v>17</v>
      </c>
      <c r="B11" s="4" t="s">
        <v>19</v>
      </c>
      <c r="C11" s="4" t="s">
        <v>20</v>
      </c>
      <c r="D11" s="4" t="s">
        <v>69</v>
      </c>
      <c r="E11" s="4">
        <v>1</v>
      </c>
      <c r="F11" s="4">
        <f t="shared" si="4"/>
        <v>3</v>
      </c>
      <c r="G11" s="4">
        <f>E11*50+F11</f>
        <v>53</v>
      </c>
      <c r="H11" s="4"/>
      <c r="I11" s="4"/>
    </row>
    <row r="12" spans="1:12" x14ac:dyDescent="0.25">
      <c r="A12" s="4" t="s">
        <v>17</v>
      </c>
      <c r="B12" s="4" t="s">
        <v>22</v>
      </c>
      <c r="C12" s="4" t="s">
        <v>59</v>
      </c>
      <c r="D12" s="4"/>
      <c r="E12" s="4">
        <v>3</v>
      </c>
      <c r="F12" s="4">
        <f t="shared" si="4"/>
        <v>8</v>
      </c>
      <c r="G12" s="4">
        <f>E12*50+F12</f>
        <v>158</v>
      </c>
      <c r="H12" s="4">
        <f>1.65*G12</f>
        <v>260.7</v>
      </c>
      <c r="I12" s="4" t="s">
        <v>21</v>
      </c>
    </row>
    <row r="13" spans="1:12" x14ac:dyDescent="0.25">
      <c r="A13" s="4" t="s">
        <v>17</v>
      </c>
      <c r="B13" s="4" t="s">
        <v>22</v>
      </c>
      <c r="C13" s="4" t="s">
        <v>23</v>
      </c>
      <c r="D13" s="4"/>
      <c r="E13" s="4">
        <v>1</v>
      </c>
      <c r="F13" s="4">
        <f t="shared" si="4"/>
        <v>3</v>
      </c>
      <c r="G13" s="4">
        <f>100</f>
        <v>100</v>
      </c>
      <c r="H13" s="4">
        <f>2.03*G13</f>
        <v>202.99999999999997</v>
      </c>
      <c r="I13" s="4" t="s">
        <v>21</v>
      </c>
    </row>
    <row r="14" spans="1:12" x14ac:dyDescent="0.25">
      <c r="A14" s="4" t="s">
        <v>17</v>
      </c>
      <c r="B14" s="4" t="s">
        <v>22</v>
      </c>
      <c r="C14" s="4" t="s">
        <v>24</v>
      </c>
      <c r="D14" s="4"/>
      <c r="E14" s="4">
        <v>1</v>
      </c>
      <c r="F14" s="4">
        <f t="shared" si="4"/>
        <v>3</v>
      </c>
      <c r="G14" s="4">
        <v>100</v>
      </c>
      <c r="H14" s="4">
        <v>165</v>
      </c>
      <c r="I14" s="4" t="s">
        <v>21</v>
      </c>
    </row>
    <row r="15" spans="1:12" x14ac:dyDescent="0.25">
      <c r="A15" s="4" t="s">
        <v>17</v>
      </c>
      <c r="B15" s="4" t="s">
        <v>22</v>
      </c>
      <c r="C15" s="4" t="s">
        <v>58</v>
      </c>
      <c r="D15" s="4"/>
      <c r="E15" s="4">
        <v>3</v>
      </c>
      <c r="F15" s="4">
        <f t="shared" si="4"/>
        <v>8</v>
      </c>
      <c r="G15" s="4">
        <f>E15*50+F15</f>
        <v>158</v>
      </c>
      <c r="H15" s="4">
        <f>3*G15</f>
        <v>474</v>
      </c>
      <c r="I15" s="4" t="s">
        <v>21</v>
      </c>
    </row>
    <row r="16" spans="1:12" x14ac:dyDescent="0.25">
      <c r="A16" s="4" t="s">
        <v>17</v>
      </c>
      <c r="B16" s="4" t="s">
        <v>15</v>
      </c>
      <c r="C16" s="4" t="s">
        <v>25</v>
      </c>
      <c r="D16" s="4"/>
      <c r="E16" s="4">
        <v>1</v>
      </c>
      <c r="F16" s="4">
        <f t="shared" si="4"/>
        <v>3</v>
      </c>
      <c r="G16" s="4">
        <v>100</v>
      </c>
      <c r="H16" s="4">
        <v>75</v>
      </c>
      <c r="I16" s="4" t="s">
        <v>21</v>
      </c>
    </row>
    <row r="17" spans="1:9" x14ac:dyDescent="0.25">
      <c r="A17" s="4" t="s">
        <v>17</v>
      </c>
      <c r="B17" s="4" t="s">
        <v>15</v>
      </c>
      <c r="C17" s="4" t="s">
        <v>26</v>
      </c>
      <c r="D17" s="4"/>
      <c r="E17" s="4">
        <v>1</v>
      </c>
      <c r="F17" s="4">
        <f t="shared" si="4"/>
        <v>3</v>
      </c>
      <c r="G17" s="4">
        <v>100</v>
      </c>
      <c r="H17" s="4">
        <v>75</v>
      </c>
      <c r="I17" s="4" t="s">
        <v>21</v>
      </c>
    </row>
    <row r="18" spans="1:9" x14ac:dyDescent="0.25">
      <c r="A18" s="4" t="s">
        <v>17</v>
      </c>
      <c r="B18" s="4" t="s">
        <v>15</v>
      </c>
      <c r="C18" s="4" t="s">
        <v>28</v>
      </c>
      <c r="D18" s="4"/>
      <c r="E18" s="4">
        <v>1</v>
      </c>
      <c r="F18" s="4">
        <f t="shared" si="4"/>
        <v>3</v>
      </c>
      <c r="G18" s="4">
        <v>100</v>
      </c>
      <c r="H18" s="4">
        <v>75</v>
      </c>
      <c r="I18" s="4" t="s">
        <v>21</v>
      </c>
    </row>
    <row r="19" spans="1:9" x14ac:dyDescent="0.25">
      <c r="A19" s="4" t="s">
        <v>17</v>
      </c>
      <c r="B19" s="4" t="s">
        <v>15</v>
      </c>
      <c r="C19" s="4" t="s">
        <v>27</v>
      </c>
      <c r="D19" s="4"/>
      <c r="E19" s="4">
        <v>1</v>
      </c>
      <c r="F19" s="4">
        <f t="shared" si="4"/>
        <v>3</v>
      </c>
      <c r="G19" s="4">
        <v>100</v>
      </c>
      <c r="H19" s="4">
        <v>75</v>
      </c>
      <c r="I19" s="4" t="s">
        <v>21</v>
      </c>
    </row>
    <row r="20" spans="1:9" x14ac:dyDescent="0.25">
      <c r="A20" s="4" t="s">
        <v>17</v>
      </c>
      <c r="B20" s="4" t="s">
        <v>15</v>
      </c>
      <c r="C20" s="4" t="s">
        <v>29</v>
      </c>
      <c r="D20" s="4"/>
      <c r="E20" s="4">
        <v>1</v>
      </c>
      <c r="F20" s="4">
        <f>_xlfn.CEILING.MATH(0.05*(E20*50))</f>
        <v>3</v>
      </c>
      <c r="G20" s="4">
        <v>100</v>
      </c>
      <c r="H20" s="4">
        <v>75</v>
      </c>
      <c r="I20" s="4" t="s">
        <v>21</v>
      </c>
    </row>
    <row r="21" spans="1:9" x14ac:dyDescent="0.25">
      <c r="A21" s="5" t="s">
        <v>31</v>
      </c>
      <c r="B21" s="5" t="s">
        <v>10</v>
      </c>
      <c r="C21" s="5" t="s">
        <v>13</v>
      </c>
      <c r="D21" s="5"/>
      <c r="E21" s="5">
        <v>1</v>
      </c>
      <c r="F21" s="5">
        <f>_xlfn.CEILING.MATH(0.05*(E21*50))</f>
        <v>3</v>
      </c>
      <c r="G21" s="5">
        <f>E21*50 + F21</f>
        <v>53</v>
      </c>
      <c r="H21" s="5">
        <f>2.96*G21</f>
        <v>156.88</v>
      </c>
      <c r="I21" s="5" t="s">
        <v>21</v>
      </c>
    </row>
    <row r="22" spans="1:9" x14ac:dyDescent="0.25">
      <c r="A22" s="5" t="s">
        <v>31</v>
      </c>
      <c r="B22" s="5" t="s">
        <v>10</v>
      </c>
      <c r="C22" s="5" t="s">
        <v>32</v>
      </c>
      <c r="D22" s="5"/>
      <c r="E22" s="5">
        <v>1</v>
      </c>
      <c r="F22" s="5">
        <f t="shared" ref="F22:F41" si="5">_xlfn.CEILING.MATH(0.05*(E22*50))</f>
        <v>3</v>
      </c>
      <c r="G22" s="5">
        <f>100</f>
        <v>100</v>
      </c>
      <c r="H22" s="5">
        <f>8.12*100</f>
        <v>811.99999999999989</v>
      </c>
      <c r="I22" s="5" t="s">
        <v>68</v>
      </c>
    </row>
    <row r="23" spans="1:9" x14ac:dyDescent="0.25">
      <c r="A23" s="5" t="s">
        <v>31</v>
      </c>
      <c r="B23" s="5" t="s">
        <v>10</v>
      </c>
      <c r="C23" s="5" t="s">
        <v>33</v>
      </c>
      <c r="D23" s="5"/>
      <c r="E23" s="5">
        <v>1</v>
      </c>
      <c r="F23" s="5">
        <f t="shared" si="5"/>
        <v>3</v>
      </c>
      <c r="G23" s="5">
        <f>100</f>
        <v>100</v>
      </c>
      <c r="H23" s="5">
        <f>8.92*100</f>
        <v>892</v>
      </c>
      <c r="I23" s="5" t="s">
        <v>68</v>
      </c>
    </row>
    <row r="24" spans="1:9" x14ac:dyDescent="0.25">
      <c r="A24" s="5" t="s">
        <v>31</v>
      </c>
      <c r="B24" s="5" t="s">
        <v>34</v>
      </c>
      <c r="C24" s="5" t="s">
        <v>60</v>
      </c>
      <c r="D24" s="5" t="s">
        <v>73</v>
      </c>
      <c r="E24" s="5">
        <v>2</v>
      </c>
      <c r="F24" s="5">
        <f t="shared" si="5"/>
        <v>5</v>
      </c>
      <c r="G24" s="5">
        <f t="shared" ref="G24:G41" si="6">E24*50 + F24</f>
        <v>105</v>
      </c>
      <c r="H24" s="5">
        <f>1.92*G24</f>
        <v>201.6</v>
      </c>
      <c r="I24" s="5" t="s">
        <v>68</v>
      </c>
    </row>
    <row r="25" spans="1:9" ht="30" x14ac:dyDescent="0.25">
      <c r="A25" s="5" t="s">
        <v>31</v>
      </c>
      <c r="B25" s="5" t="s">
        <v>14</v>
      </c>
      <c r="C25" s="8" t="s">
        <v>62</v>
      </c>
      <c r="D25" s="5" t="s">
        <v>63</v>
      </c>
      <c r="E25" s="5">
        <v>1</v>
      </c>
      <c r="F25" s="5">
        <f t="shared" si="5"/>
        <v>3</v>
      </c>
      <c r="G25" s="5">
        <f t="shared" si="6"/>
        <v>53</v>
      </c>
      <c r="H25" s="5">
        <f>22*G25</f>
        <v>1166</v>
      </c>
      <c r="I25" s="5" t="s">
        <v>21</v>
      </c>
    </row>
    <row r="26" spans="1:9" ht="30" x14ac:dyDescent="0.25">
      <c r="A26" s="5" t="s">
        <v>31</v>
      </c>
      <c r="B26" s="5" t="s">
        <v>14</v>
      </c>
      <c r="C26" s="8" t="s">
        <v>61</v>
      </c>
      <c r="D26" s="5" t="s">
        <v>64</v>
      </c>
      <c r="E26" s="5">
        <v>1</v>
      </c>
      <c r="F26" s="5">
        <f t="shared" si="5"/>
        <v>3</v>
      </c>
      <c r="G26" s="5">
        <f t="shared" si="6"/>
        <v>53</v>
      </c>
      <c r="H26" s="5">
        <f>14*G26</f>
        <v>742</v>
      </c>
      <c r="I26" s="5" t="s">
        <v>21</v>
      </c>
    </row>
    <row r="27" spans="1:9" x14ac:dyDescent="0.25">
      <c r="A27" s="5" t="s">
        <v>31</v>
      </c>
      <c r="B27" s="5" t="s">
        <v>55</v>
      </c>
      <c r="C27" s="5" t="s">
        <v>56</v>
      </c>
      <c r="D27" s="5"/>
      <c r="E27" s="5">
        <v>1</v>
      </c>
      <c r="F27" s="5">
        <f t="shared" si="5"/>
        <v>3</v>
      </c>
      <c r="G27" s="5">
        <f t="shared" si="6"/>
        <v>53</v>
      </c>
      <c r="H27" s="5">
        <f>11*G27</f>
        <v>583</v>
      </c>
      <c r="I27" s="5" t="s">
        <v>21</v>
      </c>
    </row>
    <row r="28" spans="1:9" x14ac:dyDescent="0.25">
      <c r="A28" s="5" t="s">
        <v>31</v>
      </c>
      <c r="B28" s="5" t="s">
        <v>22</v>
      </c>
      <c r="C28" s="5" t="s">
        <v>35</v>
      </c>
      <c r="D28" s="5"/>
      <c r="E28" s="5">
        <v>1</v>
      </c>
      <c r="F28" s="5">
        <f t="shared" si="5"/>
        <v>3</v>
      </c>
      <c r="G28" s="5">
        <f t="shared" si="6"/>
        <v>53</v>
      </c>
      <c r="H28" s="5"/>
      <c r="I28" s="5"/>
    </row>
    <row r="29" spans="1:9" x14ac:dyDescent="0.25">
      <c r="A29" s="5" t="s">
        <v>31</v>
      </c>
      <c r="B29" s="5" t="s">
        <v>15</v>
      </c>
      <c r="C29" s="5" t="s">
        <v>36</v>
      </c>
      <c r="D29" s="5"/>
      <c r="E29" s="5">
        <v>1</v>
      </c>
      <c r="F29" s="5">
        <f t="shared" si="5"/>
        <v>3</v>
      </c>
      <c r="G29" s="5">
        <f t="shared" si="6"/>
        <v>53</v>
      </c>
      <c r="H29" s="5">
        <v>75</v>
      </c>
      <c r="I29" s="5" t="s">
        <v>21</v>
      </c>
    </row>
    <row r="30" spans="1:9" x14ac:dyDescent="0.25">
      <c r="A30" s="5" t="s">
        <v>31</v>
      </c>
      <c r="B30" s="5" t="s">
        <v>15</v>
      </c>
      <c r="C30" s="5" t="s">
        <v>37</v>
      </c>
      <c r="D30" s="5"/>
      <c r="E30" s="5">
        <v>2</v>
      </c>
      <c r="F30" s="5">
        <f t="shared" si="5"/>
        <v>5</v>
      </c>
      <c r="G30" s="5">
        <f t="shared" si="6"/>
        <v>105</v>
      </c>
      <c r="H30" s="5">
        <v>150</v>
      </c>
      <c r="I30" s="5" t="s">
        <v>21</v>
      </c>
    </row>
    <row r="31" spans="1:9" x14ac:dyDescent="0.25">
      <c r="A31" s="5" t="s">
        <v>31</v>
      </c>
      <c r="B31" s="5" t="s">
        <v>15</v>
      </c>
      <c r="C31" s="5" t="s">
        <v>38</v>
      </c>
      <c r="D31" s="5"/>
      <c r="E31" s="5">
        <v>1</v>
      </c>
      <c r="F31" s="5">
        <f t="shared" si="5"/>
        <v>3</v>
      </c>
      <c r="G31" s="5">
        <f t="shared" si="6"/>
        <v>53</v>
      </c>
      <c r="H31" s="5">
        <v>75</v>
      </c>
      <c r="I31" s="5" t="s">
        <v>21</v>
      </c>
    </row>
    <row r="32" spans="1:9" x14ac:dyDescent="0.25">
      <c r="A32" s="5" t="s">
        <v>31</v>
      </c>
      <c r="B32" s="5" t="s">
        <v>52</v>
      </c>
      <c r="C32" s="5" t="s">
        <v>53</v>
      </c>
      <c r="D32" s="5"/>
      <c r="E32" s="5">
        <v>1</v>
      </c>
      <c r="F32" s="5">
        <f t="shared" si="5"/>
        <v>3</v>
      </c>
      <c r="G32" s="5">
        <f>100</f>
        <v>100</v>
      </c>
      <c r="H32" s="5">
        <v>726</v>
      </c>
      <c r="I32" s="5" t="s">
        <v>68</v>
      </c>
    </row>
    <row r="33" spans="1:9" x14ac:dyDescent="0.25">
      <c r="A33" s="2" t="s">
        <v>39</v>
      </c>
      <c r="B33" s="2" t="s">
        <v>55</v>
      </c>
      <c r="C33" s="2" t="s">
        <v>56</v>
      </c>
      <c r="D33" s="2" t="s">
        <v>57</v>
      </c>
      <c r="E33" s="2">
        <v>2</v>
      </c>
      <c r="F33" s="2">
        <f t="shared" si="5"/>
        <v>5</v>
      </c>
      <c r="G33" s="2">
        <f t="shared" si="6"/>
        <v>105</v>
      </c>
      <c r="H33" s="2">
        <f>11*G33</f>
        <v>1155</v>
      </c>
      <c r="I33" s="2" t="s">
        <v>21</v>
      </c>
    </row>
    <row r="34" spans="1:9" x14ac:dyDescent="0.25">
      <c r="A34" s="2" t="s">
        <v>39</v>
      </c>
      <c r="B34" s="2" t="s">
        <v>15</v>
      </c>
      <c r="C34" s="2" t="s">
        <v>41</v>
      </c>
      <c r="D34" s="2"/>
      <c r="E34" s="2">
        <v>1</v>
      </c>
      <c r="F34" s="2">
        <f t="shared" si="5"/>
        <v>3</v>
      </c>
      <c r="G34" s="2">
        <f t="shared" si="6"/>
        <v>53</v>
      </c>
      <c r="H34" s="2">
        <v>75</v>
      </c>
      <c r="I34" s="2" t="s">
        <v>21</v>
      </c>
    </row>
    <row r="35" spans="1:9" x14ac:dyDescent="0.25">
      <c r="A35" s="2" t="s">
        <v>39</v>
      </c>
      <c r="B35" s="2" t="s">
        <v>15</v>
      </c>
      <c r="C35" s="2" t="s">
        <v>42</v>
      </c>
      <c r="D35" s="2"/>
      <c r="E35" s="2">
        <v>1</v>
      </c>
      <c r="F35" s="2">
        <f t="shared" si="5"/>
        <v>3</v>
      </c>
      <c r="G35" s="2">
        <f t="shared" si="6"/>
        <v>53</v>
      </c>
      <c r="H35" s="2">
        <v>75</v>
      </c>
      <c r="I35" s="2" t="s">
        <v>21</v>
      </c>
    </row>
    <row r="36" spans="1:9" x14ac:dyDescent="0.25">
      <c r="A36" s="2" t="s">
        <v>39</v>
      </c>
      <c r="B36" s="2" t="s">
        <v>15</v>
      </c>
      <c r="C36" s="2" t="s">
        <v>43</v>
      </c>
      <c r="D36" s="2"/>
      <c r="E36" s="2">
        <v>2</v>
      </c>
      <c r="F36" s="2">
        <f t="shared" si="5"/>
        <v>5</v>
      </c>
      <c r="G36" s="2">
        <f t="shared" si="6"/>
        <v>105</v>
      </c>
      <c r="H36" s="2">
        <v>75</v>
      </c>
      <c r="I36" s="2" t="s">
        <v>21</v>
      </c>
    </row>
    <row r="37" spans="1:9" x14ac:dyDescent="0.25">
      <c r="A37" s="2" t="s">
        <v>39</v>
      </c>
      <c r="B37" s="2" t="s">
        <v>22</v>
      </c>
      <c r="C37" s="2" t="s">
        <v>44</v>
      </c>
      <c r="D37" s="2"/>
      <c r="E37" s="2">
        <v>1</v>
      </c>
      <c r="F37" s="2">
        <f t="shared" si="5"/>
        <v>3</v>
      </c>
      <c r="G37" s="2">
        <v>100</v>
      </c>
      <c r="H37" s="2">
        <v>300</v>
      </c>
      <c r="I37" s="2" t="s">
        <v>21</v>
      </c>
    </row>
    <row r="38" spans="1:9" x14ac:dyDescent="0.25">
      <c r="A38" s="6" t="s">
        <v>45</v>
      </c>
      <c r="B38" s="6" t="s">
        <v>40</v>
      </c>
      <c r="C38" s="6" t="s">
        <v>65</v>
      </c>
      <c r="D38" s="6"/>
      <c r="E38" s="6">
        <v>1</v>
      </c>
      <c r="F38" s="10">
        <f t="shared" si="5"/>
        <v>3</v>
      </c>
      <c r="G38" s="6">
        <v>100</v>
      </c>
      <c r="H38" s="6">
        <f>15*100</f>
        <v>1500</v>
      </c>
      <c r="I38" s="6" t="s">
        <v>68</v>
      </c>
    </row>
    <row r="39" spans="1:9" x14ac:dyDescent="0.25">
      <c r="A39" s="7" t="s">
        <v>46</v>
      </c>
      <c r="B39" s="7" t="s">
        <v>47</v>
      </c>
      <c r="C39" s="7" t="s">
        <v>49</v>
      </c>
      <c r="D39" s="7" t="s">
        <v>48</v>
      </c>
      <c r="E39" s="7">
        <v>1</v>
      </c>
      <c r="F39" s="7">
        <f t="shared" si="5"/>
        <v>3</v>
      </c>
      <c r="G39" s="7">
        <f t="shared" si="6"/>
        <v>53</v>
      </c>
      <c r="H39" s="7">
        <v>1560</v>
      </c>
      <c r="I39" s="7" t="s">
        <v>21</v>
      </c>
    </row>
    <row r="40" spans="1:9" x14ac:dyDescent="0.25">
      <c r="A40" s="7" t="s">
        <v>46</v>
      </c>
      <c r="B40" s="7" t="s">
        <v>15</v>
      </c>
      <c r="C40" s="7" t="s">
        <v>37</v>
      </c>
      <c r="D40" s="7"/>
      <c r="E40" s="7">
        <v>2</v>
      </c>
      <c r="F40" s="7">
        <f t="shared" si="5"/>
        <v>5</v>
      </c>
      <c r="G40" s="7">
        <f t="shared" si="6"/>
        <v>105</v>
      </c>
      <c r="H40" s="7">
        <v>75</v>
      </c>
      <c r="I40" s="7" t="s">
        <v>21</v>
      </c>
    </row>
    <row r="41" spans="1:9" x14ac:dyDescent="0.25">
      <c r="A41" s="7" t="s">
        <v>46</v>
      </c>
      <c r="B41" s="7" t="s">
        <v>67</v>
      </c>
      <c r="C41" s="7"/>
      <c r="D41" s="7"/>
      <c r="E41" s="7">
        <v>1</v>
      </c>
      <c r="F41" s="7">
        <f t="shared" si="5"/>
        <v>3</v>
      </c>
      <c r="G41" s="7">
        <f t="shared" si="6"/>
        <v>53</v>
      </c>
      <c r="H41" s="7">
        <f>3*G41</f>
        <v>159</v>
      </c>
      <c r="I41" s="7" t="s">
        <v>54</v>
      </c>
    </row>
    <row r="42" spans="1:9" x14ac:dyDescent="0.25">
      <c r="A42" s="7" t="s">
        <v>46</v>
      </c>
      <c r="B42" s="7" t="s">
        <v>12</v>
      </c>
      <c r="C42" s="7" t="s">
        <v>11</v>
      </c>
      <c r="D42" s="7"/>
      <c r="E42" s="7">
        <v>1</v>
      </c>
      <c r="F42" s="7">
        <f t="shared" ref="F42" si="7">0.05*(E42*50)</f>
        <v>2.5</v>
      </c>
      <c r="G42" s="7">
        <f>E42*50+F42</f>
        <v>52.5</v>
      </c>
      <c r="H42" s="7">
        <f>G42*3.24</f>
        <v>170.10000000000002</v>
      </c>
      <c r="I42" s="7" t="s">
        <v>68</v>
      </c>
    </row>
    <row r="43" spans="1:9" x14ac:dyDescent="0.25">
      <c r="A43" s="7" t="s">
        <v>51</v>
      </c>
      <c r="B43" s="7" t="s">
        <v>66</v>
      </c>
      <c r="C43" s="7"/>
      <c r="D43" s="7"/>
      <c r="E43" s="7">
        <v>20</v>
      </c>
      <c r="F43" s="7"/>
      <c r="G43" s="7">
        <f>E43*50</f>
        <v>1000</v>
      </c>
      <c r="H43" s="7">
        <f>0.62*G43</f>
        <v>620</v>
      </c>
      <c r="I43" s="7" t="s">
        <v>68</v>
      </c>
    </row>
    <row r="44" spans="1:9" x14ac:dyDescent="0.25">
      <c r="A44" s="11" t="s">
        <v>74</v>
      </c>
      <c r="B44" s="11" t="s">
        <v>75</v>
      </c>
      <c r="C44" s="11" t="s">
        <v>76</v>
      </c>
      <c r="D44" s="11"/>
      <c r="E44" s="11">
        <v>1</v>
      </c>
      <c r="F44" s="11"/>
      <c r="G44" s="11"/>
      <c r="H44" s="11">
        <v>30</v>
      </c>
      <c r="I44" s="11" t="s">
        <v>54</v>
      </c>
    </row>
    <row r="45" spans="1:9" x14ac:dyDescent="0.25">
      <c r="A45" s="11" t="s">
        <v>74</v>
      </c>
      <c r="B45" s="11" t="s">
        <v>77</v>
      </c>
      <c r="C45" s="11" t="s">
        <v>78</v>
      </c>
      <c r="D45" s="11" t="s">
        <v>79</v>
      </c>
      <c r="E45" s="11">
        <v>1</v>
      </c>
      <c r="F45" s="11"/>
      <c r="G45" s="11"/>
      <c r="H45" s="11">
        <v>42</v>
      </c>
      <c r="I45" s="11" t="s">
        <v>21</v>
      </c>
    </row>
    <row r="46" spans="1:9" ht="30" x14ac:dyDescent="0.25">
      <c r="A46" s="11" t="s">
        <v>74</v>
      </c>
      <c r="B46" s="11" t="s">
        <v>80</v>
      </c>
      <c r="C46" s="12" t="s">
        <v>81</v>
      </c>
      <c r="D46" s="11"/>
      <c r="E46" s="11">
        <v>3</v>
      </c>
      <c r="F46" s="11">
        <v>2</v>
      </c>
      <c r="G46" s="11"/>
      <c r="H46" s="11">
        <f>17*5</f>
        <v>85</v>
      </c>
      <c r="I46" s="11" t="s">
        <v>21</v>
      </c>
    </row>
    <row r="47" spans="1:9" x14ac:dyDescent="0.25">
      <c r="A47" s="11" t="s">
        <v>74</v>
      </c>
      <c r="B47" s="11" t="s">
        <v>82</v>
      </c>
      <c r="C47" s="11" t="s">
        <v>83</v>
      </c>
      <c r="D47" s="11"/>
      <c r="E47" s="11">
        <v>3</v>
      </c>
      <c r="F47" s="11">
        <v>2</v>
      </c>
      <c r="G47" s="11">
        <v>10</v>
      </c>
      <c r="H47" s="11">
        <v>330</v>
      </c>
      <c r="I47" s="11" t="s">
        <v>68</v>
      </c>
    </row>
  </sheetData>
  <mergeCells count="2">
    <mergeCell ref="K1:L1"/>
    <mergeCell ref="K2:L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2022-09-11T08:15:33Z</dcterms:created>
  <dcterms:modified xsi:type="dcterms:W3CDTF">2022-09-24T14:45:37Z</dcterms:modified>
</cp:coreProperties>
</file>