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verlap\"/>
    </mc:Choice>
  </mc:AlternateContent>
  <xr:revisionPtr revIDLastSave="0" documentId="13_ncr:1_{61D64CED-686B-4BEE-8B13-5CD2338B75AB}" xr6:coauthVersionLast="45" xr6:coauthVersionMax="45" xr10:uidLastSave="{00000000-0000-0000-0000-000000000000}"/>
  <bookViews>
    <workbookView xWindow="-120" yWindow="-120" windowWidth="29040" windowHeight="15840" activeTab="1" xr2:uid="{1216E67F-FE2E-4197-BF88-EB74DB65ED3B}"/>
  </bookViews>
  <sheets>
    <sheet name="Sheet1" sheetId="1" r:id="rId1"/>
    <sheet name="Ye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0" i="2" l="1"/>
  <c r="G41" i="2"/>
  <c r="G42" i="2"/>
  <c r="G43" i="2"/>
  <c r="G44" i="2"/>
  <c r="G45" i="2"/>
  <c r="G46" i="2"/>
  <c r="G47" i="2"/>
  <c r="G48" i="2"/>
  <c r="G49" i="2"/>
  <c r="G50" i="2"/>
  <c r="G39" i="2"/>
  <c r="B1" i="2"/>
  <c r="E40" i="2" l="1"/>
  <c r="E41" i="2"/>
  <c r="E42" i="2"/>
  <c r="E43" i="2"/>
  <c r="E44" i="2"/>
  <c r="E45" i="2"/>
  <c r="E46" i="2"/>
  <c r="E47" i="2"/>
  <c r="E48" i="2"/>
  <c r="E49" i="2"/>
  <c r="E50" i="2"/>
  <c r="E39" i="2"/>
  <c r="D40" i="2"/>
  <c r="D41" i="2"/>
  <c r="D42" i="2"/>
  <c r="D43" i="2"/>
  <c r="D44" i="2"/>
  <c r="D45" i="2"/>
  <c r="D46" i="2"/>
  <c r="D47" i="2"/>
  <c r="D48" i="2"/>
  <c r="D49" i="2"/>
  <c r="D50" i="2"/>
  <c r="D39" i="2"/>
  <c r="J25" i="2"/>
  <c r="J26" i="2"/>
  <c r="J27" i="2"/>
  <c r="J28" i="2"/>
  <c r="K28" i="2" s="1"/>
  <c r="J29" i="2"/>
  <c r="J30" i="2"/>
  <c r="J31" i="2"/>
  <c r="J32" i="2"/>
  <c r="K32" i="2" s="1"/>
  <c r="J33" i="2"/>
  <c r="J34" i="2"/>
  <c r="J35" i="2"/>
  <c r="J24" i="2"/>
  <c r="K24" i="2" s="1"/>
  <c r="I24" i="2"/>
  <c r="I25" i="2"/>
  <c r="K25" i="2" s="1"/>
  <c r="I26" i="2"/>
  <c r="I27" i="2"/>
  <c r="K27" i="2" s="1"/>
  <c r="I28" i="2"/>
  <c r="I29" i="2"/>
  <c r="K29" i="2" s="1"/>
  <c r="I30" i="2"/>
  <c r="I31" i="2"/>
  <c r="K31" i="2" s="1"/>
  <c r="I32" i="2"/>
  <c r="I33" i="2"/>
  <c r="K33" i="2" s="1"/>
  <c r="I34" i="2"/>
  <c r="I35" i="2"/>
  <c r="K35" i="2" s="1"/>
  <c r="D10" i="2"/>
  <c r="D11" i="2"/>
  <c r="D12" i="2"/>
  <c r="D13" i="2"/>
  <c r="D14" i="2"/>
  <c r="D15" i="2"/>
  <c r="D16" i="2"/>
  <c r="D17" i="2"/>
  <c r="D18" i="2"/>
  <c r="D19" i="2"/>
  <c r="D20" i="2"/>
  <c r="D9" i="2"/>
  <c r="G24" i="2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D24" i="2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K34" i="2" l="1"/>
  <c r="K30" i="2"/>
  <c r="K26" i="2"/>
  <c r="F44" i="1"/>
  <c r="F28" i="1"/>
  <c r="M26" i="1"/>
  <c r="N26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F12" i="1"/>
  <c r="N14" i="1"/>
  <c r="N15" i="1"/>
  <c r="N16" i="1"/>
  <c r="N17" i="1"/>
  <c r="N18" i="1"/>
  <c r="N19" i="1"/>
  <c r="N20" i="1"/>
  <c r="N21" i="1"/>
  <c r="N22" i="1"/>
  <c r="N23" i="1"/>
  <c r="N24" i="1"/>
  <c r="N25" i="1"/>
  <c r="M15" i="1"/>
  <c r="M16" i="1"/>
  <c r="M17" i="1"/>
  <c r="M18" i="1"/>
  <c r="M19" i="1"/>
  <c r="M20" i="1"/>
  <c r="M21" i="1"/>
  <c r="M22" i="1"/>
  <c r="M23" i="1"/>
  <c r="M24" i="1"/>
  <c r="M25" i="1"/>
  <c r="M14" i="1"/>
  <c r="H47" i="1" l="1"/>
  <c r="H48" i="1"/>
  <c r="H49" i="1"/>
  <c r="H50" i="1"/>
  <c r="H51" i="1"/>
  <c r="H52" i="1"/>
  <c r="H53" i="1"/>
  <c r="H54" i="1"/>
  <c r="H55" i="1"/>
  <c r="H56" i="1"/>
  <c r="H57" i="1"/>
  <c r="H46" i="1"/>
  <c r="H31" i="1"/>
  <c r="H32" i="1"/>
  <c r="H33" i="1"/>
  <c r="H34" i="1"/>
  <c r="H35" i="1"/>
  <c r="H36" i="1"/>
  <c r="H37" i="1"/>
  <c r="H38" i="1"/>
  <c r="H39" i="1"/>
  <c r="H40" i="1"/>
  <c r="H41" i="1"/>
  <c r="H30" i="1"/>
  <c r="H15" i="1"/>
  <c r="H16" i="1"/>
  <c r="H17" i="1"/>
  <c r="H18" i="1"/>
  <c r="H19" i="1"/>
  <c r="H20" i="1"/>
  <c r="H21" i="1"/>
  <c r="H22" i="1"/>
  <c r="H23" i="1"/>
  <c r="H24" i="1"/>
  <c r="H25" i="1"/>
  <c r="H14" i="1"/>
  <c r="G20" i="1"/>
  <c r="F58" i="1"/>
  <c r="E58" i="1"/>
  <c r="D58" i="1"/>
  <c r="C58" i="1"/>
  <c r="B58" i="1"/>
  <c r="J57" i="1"/>
  <c r="I57" i="1"/>
  <c r="G57" i="1"/>
  <c r="J56" i="1"/>
  <c r="I56" i="1"/>
  <c r="G56" i="1"/>
  <c r="J55" i="1"/>
  <c r="I55" i="1"/>
  <c r="G55" i="1"/>
  <c r="J54" i="1"/>
  <c r="I54" i="1"/>
  <c r="G54" i="1"/>
  <c r="J53" i="1"/>
  <c r="I53" i="1"/>
  <c r="G53" i="1"/>
  <c r="J52" i="1"/>
  <c r="I52" i="1"/>
  <c r="G52" i="1"/>
  <c r="J51" i="1"/>
  <c r="I51" i="1"/>
  <c r="G51" i="1"/>
  <c r="J50" i="1"/>
  <c r="I50" i="1"/>
  <c r="G50" i="1"/>
  <c r="J49" i="1"/>
  <c r="I49" i="1"/>
  <c r="G49" i="1"/>
  <c r="J48" i="1"/>
  <c r="I48" i="1"/>
  <c r="G48" i="1"/>
  <c r="J47" i="1"/>
  <c r="I47" i="1"/>
  <c r="G47" i="1"/>
  <c r="K46" i="1"/>
  <c r="K47" i="1" s="1"/>
  <c r="K48" i="1" s="1"/>
  <c r="J46" i="1"/>
  <c r="I46" i="1"/>
  <c r="G46" i="1"/>
  <c r="F42" i="1"/>
  <c r="E42" i="1"/>
  <c r="D42" i="1"/>
  <c r="C42" i="1"/>
  <c r="B42" i="1"/>
  <c r="J41" i="1"/>
  <c r="I41" i="1"/>
  <c r="G41" i="1"/>
  <c r="J40" i="1"/>
  <c r="I40" i="1"/>
  <c r="G40" i="1"/>
  <c r="J39" i="1"/>
  <c r="I39" i="1"/>
  <c r="G39" i="1"/>
  <c r="J38" i="1"/>
  <c r="I38" i="1"/>
  <c r="G38" i="1"/>
  <c r="J37" i="1"/>
  <c r="I37" i="1"/>
  <c r="G37" i="1"/>
  <c r="J36" i="1"/>
  <c r="I36" i="1"/>
  <c r="G36" i="1"/>
  <c r="J35" i="1"/>
  <c r="I35" i="1"/>
  <c r="G35" i="1"/>
  <c r="J34" i="1"/>
  <c r="I34" i="1"/>
  <c r="G34" i="1"/>
  <c r="J33" i="1"/>
  <c r="I33" i="1"/>
  <c r="G33" i="1"/>
  <c r="J32" i="1"/>
  <c r="I32" i="1"/>
  <c r="G32" i="1"/>
  <c r="J31" i="1"/>
  <c r="I31" i="1"/>
  <c r="G31" i="1"/>
  <c r="K30" i="1"/>
  <c r="K31" i="1" s="1"/>
  <c r="J30" i="1"/>
  <c r="I30" i="1"/>
  <c r="G30" i="1"/>
  <c r="G58" i="1" l="1"/>
  <c r="G42" i="1"/>
  <c r="H58" i="1"/>
  <c r="J42" i="1"/>
  <c r="H42" i="1"/>
  <c r="I58" i="1"/>
  <c r="I42" i="1"/>
  <c r="J58" i="1"/>
  <c r="K49" i="1"/>
  <c r="K32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14" i="1"/>
  <c r="K50" i="1" l="1"/>
  <c r="K33" i="1"/>
  <c r="J15" i="1"/>
  <c r="J16" i="1"/>
  <c r="J17" i="1"/>
  <c r="J18" i="1"/>
  <c r="J19" i="1"/>
  <c r="J20" i="1"/>
  <c r="J21" i="1"/>
  <c r="J22" i="1"/>
  <c r="J23" i="1"/>
  <c r="J24" i="1"/>
  <c r="J25" i="1"/>
  <c r="J14" i="1"/>
  <c r="I15" i="1"/>
  <c r="I16" i="1"/>
  <c r="I17" i="1"/>
  <c r="I18" i="1"/>
  <c r="I19" i="1"/>
  <c r="I20" i="1"/>
  <c r="I21" i="1"/>
  <c r="I22" i="1"/>
  <c r="I23" i="1"/>
  <c r="I24" i="1"/>
  <c r="I25" i="1"/>
  <c r="I14" i="1"/>
  <c r="G14" i="1"/>
  <c r="G15" i="1"/>
  <c r="G16" i="1"/>
  <c r="G17" i="1"/>
  <c r="G18" i="1"/>
  <c r="G19" i="1"/>
  <c r="G21" i="1"/>
  <c r="G22" i="1"/>
  <c r="G23" i="1"/>
  <c r="G24" i="1"/>
  <c r="G25" i="1"/>
  <c r="C26" i="1"/>
  <c r="D26" i="1"/>
  <c r="E26" i="1"/>
  <c r="F26" i="1"/>
  <c r="B26" i="1"/>
  <c r="B6" i="1"/>
  <c r="L32" i="1" l="1"/>
  <c r="L14" i="1"/>
  <c r="L49" i="1"/>
  <c r="L46" i="1"/>
  <c r="L30" i="1"/>
  <c r="L48" i="1"/>
  <c r="L47" i="1"/>
  <c r="L31" i="1"/>
  <c r="L25" i="1"/>
  <c r="L50" i="1"/>
  <c r="K51" i="1"/>
  <c r="L33" i="1"/>
  <c r="K34" i="1"/>
  <c r="J26" i="1"/>
  <c r="H26" i="1"/>
  <c r="L21" i="1"/>
  <c r="L17" i="1"/>
  <c r="L24" i="1"/>
  <c r="L20" i="1"/>
  <c r="L16" i="1"/>
  <c r="L23" i="1"/>
  <c r="L19" i="1"/>
  <c r="L15" i="1"/>
  <c r="L22" i="1"/>
  <c r="L18" i="1"/>
  <c r="I26" i="1"/>
  <c r="G26" i="1"/>
  <c r="K52" i="1" l="1"/>
  <c r="L51" i="1"/>
  <c r="L34" i="1"/>
  <c r="K35" i="1"/>
  <c r="L26" i="1"/>
  <c r="L52" i="1" l="1"/>
  <c r="K53" i="1"/>
  <c r="L35" i="1"/>
  <c r="K36" i="1"/>
  <c r="C12" i="1"/>
  <c r="K54" i="1" l="1"/>
  <c r="L53" i="1"/>
  <c r="L36" i="1"/>
  <c r="K37" i="1"/>
  <c r="L54" i="1" l="1"/>
  <c r="K55" i="1"/>
  <c r="L37" i="1"/>
  <c r="K38" i="1"/>
  <c r="K56" i="1" l="1"/>
  <c r="L55" i="1"/>
  <c r="L38" i="1"/>
  <c r="K39" i="1"/>
  <c r="L56" i="1" l="1"/>
  <c r="K57" i="1"/>
  <c r="L57" i="1" s="1"/>
  <c r="L39" i="1"/>
  <c r="K40" i="1"/>
  <c r="L58" i="1" l="1"/>
  <c r="C44" i="1" s="1"/>
  <c r="L40" i="1"/>
  <c r="K41" i="1"/>
  <c r="L41" i="1" s="1"/>
  <c r="L42" i="1" l="1"/>
  <c r="C28" i="1" s="1"/>
  <c r="B10" i="1" s="1"/>
</calcChain>
</file>

<file path=xl/sharedStrings.xml><?xml version="1.0" encoding="utf-8"?>
<sst xmlns="http://schemas.openxmlformats.org/spreadsheetml/2006/main" count="91" uniqueCount="52">
  <si>
    <t>Availability</t>
  </si>
  <si>
    <t>v0</t>
  </si>
  <si>
    <t>v1</t>
  </si>
  <si>
    <t>dP</t>
  </si>
  <si>
    <t>dR</t>
  </si>
  <si>
    <t>Cost</t>
  </si>
  <si>
    <t>Energy H</t>
  </si>
  <si>
    <t>Energy M</t>
  </si>
  <si>
    <t>dp</t>
  </si>
  <si>
    <t>A</t>
  </si>
  <si>
    <t>Obj</t>
  </si>
  <si>
    <t>Month</t>
  </si>
  <si>
    <t>Failures</t>
  </si>
  <si>
    <t>n0</t>
  </si>
  <si>
    <t>n1</t>
  </si>
  <si>
    <t>Planned</t>
  </si>
  <si>
    <t>Repair</t>
  </si>
  <si>
    <t>Leftover hours 0</t>
  </si>
  <si>
    <t>Leftover hours 1</t>
  </si>
  <si>
    <t>Sums</t>
  </si>
  <si>
    <t>Charter cost</t>
  </si>
  <si>
    <t>Production Losses</t>
  </si>
  <si>
    <t>Breakage cost</t>
  </si>
  <si>
    <t>Fails at end</t>
  </si>
  <si>
    <t>Scenario 0</t>
  </si>
  <si>
    <t>Scenario 2</t>
  </si>
  <si>
    <t>Scenario 1</t>
  </si>
  <si>
    <t>Total Obj</t>
  </si>
  <si>
    <t>Gamma:</t>
  </si>
  <si>
    <t>Gamma cont</t>
  </si>
  <si>
    <t>Planned 0</t>
  </si>
  <si>
    <t>Planned 1</t>
  </si>
  <si>
    <t>Failures 0</t>
  </si>
  <si>
    <t>Repairs 0</t>
  </si>
  <si>
    <t>Failures 1</t>
  </si>
  <si>
    <t>Repairs 1</t>
  </si>
  <si>
    <t>Failed after 0</t>
  </si>
  <si>
    <t>Failed after 1</t>
  </si>
  <si>
    <t>Costs</t>
  </si>
  <si>
    <t>eH</t>
  </si>
  <si>
    <t>H</t>
  </si>
  <si>
    <t>Base Costs</t>
  </si>
  <si>
    <t>Repair Value</t>
  </si>
  <si>
    <t>Vessels 0</t>
  </si>
  <si>
    <t>Capacity 0</t>
  </si>
  <si>
    <t>Install Cap 0</t>
  </si>
  <si>
    <t>L0</t>
  </si>
  <si>
    <t>Capacity Used 0</t>
  </si>
  <si>
    <t>dP0</t>
  </si>
  <si>
    <t>c0</t>
  </si>
  <si>
    <t>dR00</t>
  </si>
  <si>
    <t>dR01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</si>
</sst>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0CDE-058B-4AE7-A06C-36CDD84BAEFC}">
  <dimension ref="A1:N90"/>
  <sheetViews>
    <sheetView workbookViewId="0">
      <selection activeCell="F36" sqref="F36"/>
    </sheetView>
  </sheetViews>
  <sheetFormatPr defaultRowHeight="15" x14ac:dyDescent="0.25"/>
  <cols>
    <col min="1" max="1" width="10" bestFit="1" customWidth="1"/>
    <col min="2" max="2" width="11" bestFit="1" customWidth="1"/>
    <col min="3" max="3" width="10" bestFit="1" customWidth="1"/>
    <col min="7" max="8" width="15.42578125" bestFit="1" customWidth="1"/>
    <col min="9" max="9" width="11.5703125" bestFit="1" customWidth="1"/>
    <col min="10" max="10" width="17" bestFit="1" customWidth="1"/>
    <col min="11" max="11" width="11" bestFit="1" customWidth="1"/>
    <col min="12" max="12" width="13.28515625" bestFit="1" customWidth="1"/>
    <col min="13" max="13" width="12.140625" bestFit="1" customWidth="1"/>
    <col min="14" max="14" width="13.42578125" bestFit="1" customWidth="1"/>
    <col min="15" max="15" width="9.7109375" bestFit="1" customWidth="1"/>
  </cols>
  <sheetData>
    <row r="1" spans="1:14" x14ac:dyDescent="0.25">
      <c r="B1" s="1" t="s">
        <v>0</v>
      </c>
      <c r="C1" s="1" t="s">
        <v>3</v>
      </c>
      <c r="D1" s="1" t="s">
        <v>4</v>
      </c>
      <c r="E1" s="1" t="s">
        <v>5</v>
      </c>
    </row>
    <row r="2" spans="1:14" x14ac:dyDescent="0.25">
      <c r="A2" s="1" t="s">
        <v>1</v>
      </c>
      <c r="B2">
        <v>720</v>
      </c>
      <c r="C2">
        <v>4</v>
      </c>
      <c r="D2">
        <v>8</v>
      </c>
      <c r="E2">
        <v>500000</v>
      </c>
    </row>
    <row r="3" spans="1:14" x14ac:dyDescent="0.25">
      <c r="A3" s="1" t="s">
        <v>2</v>
      </c>
      <c r="B3">
        <v>480</v>
      </c>
      <c r="C3">
        <v>12</v>
      </c>
      <c r="D3">
        <v>16</v>
      </c>
      <c r="E3">
        <v>120000</v>
      </c>
    </row>
    <row r="4" spans="1:14" x14ac:dyDescent="0.25">
      <c r="A4" s="1"/>
    </row>
    <row r="5" spans="1:14" x14ac:dyDescent="0.25">
      <c r="A5" s="1" t="s">
        <v>6</v>
      </c>
      <c r="B5">
        <v>540</v>
      </c>
    </row>
    <row r="6" spans="1:14" x14ac:dyDescent="0.25">
      <c r="A6" s="1" t="s">
        <v>7</v>
      </c>
      <c r="B6">
        <f>B5*24*30</f>
        <v>388800</v>
      </c>
    </row>
    <row r="7" spans="1:14" x14ac:dyDescent="0.25">
      <c r="A7" s="1" t="s">
        <v>8</v>
      </c>
      <c r="B7">
        <v>12</v>
      </c>
    </row>
    <row r="8" spans="1:14" x14ac:dyDescent="0.25">
      <c r="A8" s="1" t="s">
        <v>9</v>
      </c>
      <c r="B8">
        <v>100</v>
      </c>
    </row>
    <row r="9" spans="1:14" x14ac:dyDescent="0.25">
      <c r="A9" s="1"/>
    </row>
    <row r="10" spans="1:14" x14ac:dyDescent="0.25">
      <c r="A10" s="1" t="s">
        <v>27</v>
      </c>
      <c r="B10">
        <f>AVERAGE(C12,C28,C44,C60,C76)</f>
        <v>14226666.666666666</v>
      </c>
    </row>
    <row r="12" spans="1:14" s="1" customFormat="1" x14ac:dyDescent="0.25">
      <c r="A12" s="1" t="s">
        <v>24</v>
      </c>
      <c r="B12" s="1" t="s">
        <v>10</v>
      </c>
      <c r="C12">
        <f>I26+J26+L26</f>
        <v>10977600</v>
      </c>
      <c r="D12"/>
      <c r="E12" t="s">
        <v>28</v>
      </c>
      <c r="F12">
        <f>MIN(M14:N25)</f>
        <v>128</v>
      </c>
      <c r="G12"/>
      <c r="H12"/>
      <c r="I12"/>
      <c r="J12"/>
      <c r="K12"/>
      <c r="L12"/>
    </row>
    <row r="13" spans="1:14" x14ac:dyDescent="0.25">
      <c r="A13" s="1" t="s">
        <v>11</v>
      </c>
      <c r="B13" s="1" t="s">
        <v>12</v>
      </c>
      <c r="C13" s="1" t="s">
        <v>13</v>
      </c>
      <c r="D13" s="1" t="s">
        <v>14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20</v>
      </c>
      <c r="J13" s="1" t="s">
        <v>21</v>
      </c>
      <c r="K13" s="1" t="s">
        <v>23</v>
      </c>
      <c r="L13" s="1" t="s">
        <v>22</v>
      </c>
      <c r="M13" s="1" t="s">
        <v>29</v>
      </c>
    </row>
    <row r="14" spans="1:1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f>C14*$B$2 - E14*$C$2-F14*$D$2</f>
        <v>0</v>
      </c>
      <c r="H14">
        <f>D14*$B$3 - E14*$C$3-F14*$D$3</f>
        <v>0</v>
      </c>
      <c r="I14">
        <f>C14*$E$2+D14*$E$3</f>
        <v>0</v>
      </c>
      <c r="J14">
        <f>E14*$B$7*$B$5</f>
        <v>0</v>
      </c>
      <c r="K14">
        <f>B14-F14</f>
        <v>0</v>
      </c>
      <c r="L14">
        <f>K14*$B$6</f>
        <v>0</v>
      </c>
      <c r="M14">
        <f>IF(G14=0, 100000, G14)</f>
        <v>100000</v>
      </c>
      <c r="N14">
        <f>IF(H14=0, 100000, H14)</f>
        <v>100000</v>
      </c>
    </row>
    <row r="15" spans="1:14" x14ac:dyDescent="0.25">
      <c r="A15">
        <v>1</v>
      </c>
      <c r="B15">
        <v>2</v>
      </c>
      <c r="C15">
        <v>0</v>
      </c>
      <c r="D15">
        <v>0</v>
      </c>
      <c r="E15">
        <v>0</v>
      </c>
      <c r="F15">
        <v>0</v>
      </c>
      <c r="G15">
        <f t="shared" ref="G15:G25" si="0">C15*$B$2 - E15*$C$2-F15*$D$2</f>
        <v>0</v>
      </c>
      <c r="H15">
        <f t="shared" ref="H15:H25" si="1">D15*$B$3 - E15*$C$3-F15*$D$3</f>
        <v>0</v>
      </c>
      <c r="I15">
        <f t="shared" ref="I15:I25" si="2">C15*$E$2+D15*$E$3</f>
        <v>0</v>
      </c>
      <c r="J15">
        <f t="shared" ref="J15:J25" si="3">E15*$B$7*$B$5</f>
        <v>0</v>
      </c>
      <c r="K15">
        <f>K14+B15-F15</f>
        <v>2</v>
      </c>
      <c r="L15">
        <f t="shared" ref="L15:L25" si="4">K15*$B$6</f>
        <v>777600</v>
      </c>
      <c r="M15">
        <f t="shared" ref="M15:N25" si="5">IF(G15=0, 100000, G15)</f>
        <v>100000</v>
      </c>
      <c r="N15">
        <f t="shared" si="5"/>
        <v>100000</v>
      </c>
    </row>
    <row r="16" spans="1:14" x14ac:dyDescent="0.25">
      <c r="A16">
        <v>2</v>
      </c>
      <c r="B16">
        <v>0</v>
      </c>
      <c r="C16">
        <v>1</v>
      </c>
      <c r="D16">
        <v>1</v>
      </c>
      <c r="E16">
        <v>26</v>
      </c>
      <c r="F16">
        <v>2</v>
      </c>
      <c r="G16">
        <f t="shared" si="0"/>
        <v>600</v>
      </c>
      <c r="H16">
        <f t="shared" si="1"/>
        <v>136</v>
      </c>
      <c r="I16">
        <f t="shared" si="2"/>
        <v>620000</v>
      </c>
      <c r="J16">
        <f t="shared" si="3"/>
        <v>168480</v>
      </c>
      <c r="K16">
        <f t="shared" ref="K16:K25" si="6">K15+B16-F16</f>
        <v>0</v>
      </c>
      <c r="L16">
        <f t="shared" si="4"/>
        <v>0</v>
      </c>
      <c r="M16">
        <f t="shared" si="5"/>
        <v>600</v>
      </c>
      <c r="N16">
        <f t="shared" si="5"/>
        <v>136</v>
      </c>
    </row>
    <row r="17" spans="1:14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6"/>
        <v>0</v>
      </c>
      <c r="L17">
        <f t="shared" si="4"/>
        <v>0</v>
      </c>
      <c r="M17">
        <f t="shared" si="5"/>
        <v>100000</v>
      </c>
      <c r="N17">
        <f t="shared" si="5"/>
        <v>100000</v>
      </c>
    </row>
    <row r="18" spans="1:14" x14ac:dyDescent="0.25">
      <c r="A18">
        <v>4</v>
      </c>
      <c r="B18">
        <v>3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6"/>
        <v>3</v>
      </c>
      <c r="L18">
        <f t="shared" si="4"/>
        <v>1166400</v>
      </c>
      <c r="M18">
        <f t="shared" si="5"/>
        <v>100000</v>
      </c>
      <c r="N18">
        <f t="shared" si="5"/>
        <v>100000</v>
      </c>
    </row>
    <row r="19" spans="1:14" x14ac:dyDescent="0.25">
      <c r="A19">
        <v>5</v>
      </c>
      <c r="B19">
        <v>2</v>
      </c>
      <c r="C19">
        <v>1</v>
      </c>
      <c r="D19">
        <v>1</v>
      </c>
      <c r="E19">
        <v>0</v>
      </c>
      <c r="F19">
        <v>3</v>
      </c>
      <c r="G19">
        <f t="shared" si="0"/>
        <v>696</v>
      </c>
      <c r="H19">
        <f t="shared" si="1"/>
        <v>432</v>
      </c>
      <c r="I19">
        <f t="shared" si="2"/>
        <v>620000</v>
      </c>
      <c r="J19">
        <f t="shared" si="3"/>
        <v>0</v>
      </c>
      <c r="K19">
        <f t="shared" si="6"/>
        <v>2</v>
      </c>
      <c r="L19">
        <f t="shared" si="4"/>
        <v>777600</v>
      </c>
      <c r="M19">
        <f t="shared" si="5"/>
        <v>696</v>
      </c>
      <c r="N19">
        <f t="shared" si="5"/>
        <v>432</v>
      </c>
    </row>
    <row r="20" spans="1:14" x14ac:dyDescent="0.25">
      <c r="A20">
        <v>6</v>
      </c>
      <c r="B20">
        <v>4</v>
      </c>
      <c r="C20">
        <v>1</v>
      </c>
      <c r="D20">
        <v>1</v>
      </c>
      <c r="E20">
        <v>0</v>
      </c>
      <c r="F20">
        <v>2</v>
      </c>
      <c r="G20">
        <f>C20*$B$2 - E20*$C$2-F20*$D$2</f>
        <v>704</v>
      </c>
      <c r="H20">
        <f t="shared" si="1"/>
        <v>448</v>
      </c>
      <c r="I20">
        <f t="shared" si="2"/>
        <v>620000</v>
      </c>
      <c r="J20">
        <f t="shared" si="3"/>
        <v>0</v>
      </c>
      <c r="K20">
        <f t="shared" si="6"/>
        <v>4</v>
      </c>
      <c r="L20">
        <f t="shared" si="4"/>
        <v>1555200</v>
      </c>
      <c r="M20">
        <f t="shared" si="5"/>
        <v>704</v>
      </c>
      <c r="N20">
        <f t="shared" si="5"/>
        <v>448</v>
      </c>
    </row>
    <row r="21" spans="1:14" x14ac:dyDescent="0.25">
      <c r="A21">
        <v>7</v>
      </c>
      <c r="B21">
        <v>4</v>
      </c>
      <c r="C21">
        <v>1</v>
      </c>
      <c r="D21">
        <v>1</v>
      </c>
      <c r="E21">
        <v>24</v>
      </c>
      <c r="F21">
        <v>4</v>
      </c>
      <c r="G21">
        <f t="shared" si="0"/>
        <v>592</v>
      </c>
      <c r="H21">
        <f t="shared" si="1"/>
        <v>128</v>
      </c>
      <c r="I21">
        <f t="shared" si="2"/>
        <v>620000</v>
      </c>
      <c r="J21">
        <f t="shared" si="3"/>
        <v>155520</v>
      </c>
      <c r="K21">
        <f t="shared" si="6"/>
        <v>4</v>
      </c>
      <c r="L21">
        <f t="shared" si="4"/>
        <v>1555200</v>
      </c>
      <c r="M21">
        <f t="shared" si="5"/>
        <v>592</v>
      </c>
      <c r="N21">
        <f t="shared" si="5"/>
        <v>128</v>
      </c>
    </row>
    <row r="22" spans="1:14" x14ac:dyDescent="0.25">
      <c r="A22">
        <v>8</v>
      </c>
      <c r="B22">
        <v>0</v>
      </c>
      <c r="C22">
        <v>1</v>
      </c>
      <c r="D22">
        <v>1</v>
      </c>
      <c r="E22">
        <v>24</v>
      </c>
      <c r="F22">
        <v>4</v>
      </c>
      <c r="G22">
        <f t="shared" si="0"/>
        <v>592</v>
      </c>
      <c r="H22">
        <f t="shared" si="1"/>
        <v>128</v>
      </c>
      <c r="I22">
        <f t="shared" si="2"/>
        <v>620000</v>
      </c>
      <c r="J22">
        <f t="shared" si="3"/>
        <v>155520</v>
      </c>
      <c r="K22">
        <f t="shared" si="6"/>
        <v>0</v>
      </c>
      <c r="L22">
        <f t="shared" si="4"/>
        <v>0</v>
      </c>
      <c r="M22">
        <f t="shared" si="5"/>
        <v>592</v>
      </c>
      <c r="N22">
        <f t="shared" si="5"/>
        <v>128</v>
      </c>
    </row>
    <row r="23" spans="1:14" x14ac:dyDescent="0.25">
      <c r="A23">
        <v>9</v>
      </c>
      <c r="B23">
        <v>2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6"/>
        <v>2</v>
      </c>
      <c r="L23">
        <f t="shared" si="4"/>
        <v>777600</v>
      </c>
      <c r="M23">
        <f t="shared" si="5"/>
        <v>100000</v>
      </c>
      <c r="N23">
        <f t="shared" si="5"/>
        <v>100000</v>
      </c>
    </row>
    <row r="24" spans="1:14" x14ac:dyDescent="0.25">
      <c r="A24">
        <v>10</v>
      </c>
      <c r="B24">
        <v>0</v>
      </c>
      <c r="C24">
        <v>1</v>
      </c>
      <c r="D24">
        <v>1</v>
      </c>
      <c r="E24">
        <v>26</v>
      </c>
      <c r="F24">
        <v>2</v>
      </c>
      <c r="G24">
        <f t="shared" si="0"/>
        <v>600</v>
      </c>
      <c r="H24">
        <f t="shared" si="1"/>
        <v>136</v>
      </c>
      <c r="I24">
        <f t="shared" si="2"/>
        <v>620000</v>
      </c>
      <c r="J24">
        <f t="shared" si="3"/>
        <v>168480</v>
      </c>
      <c r="K24">
        <f t="shared" si="6"/>
        <v>0</v>
      </c>
      <c r="L24">
        <f t="shared" si="4"/>
        <v>0</v>
      </c>
      <c r="M24">
        <f t="shared" si="5"/>
        <v>600</v>
      </c>
      <c r="N24">
        <f t="shared" si="5"/>
        <v>136</v>
      </c>
    </row>
    <row r="25" spans="1:14" x14ac:dyDescent="0.25">
      <c r="A25">
        <v>11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6"/>
        <v>0</v>
      </c>
      <c r="L25">
        <f t="shared" si="4"/>
        <v>0</v>
      </c>
      <c r="M25">
        <f t="shared" si="5"/>
        <v>100000</v>
      </c>
      <c r="N25">
        <f t="shared" si="5"/>
        <v>100000</v>
      </c>
    </row>
    <row r="26" spans="1:14" x14ac:dyDescent="0.25">
      <c r="A26" s="1" t="s">
        <v>19</v>
      </c>
      <c r="B26">
        <f>SUM(B14:B25)</f>
        <v>17</v>
      </c>
      <c r="C26">
        <f t="shared" ref="C26:I26" si="7">SUM(C14:C25)</f>
        <v>6</v>
      </c>
      <c r="D26">
        <f t="shared" si="7"/>
        <v>6</v>
      </c>
      <c r="E26">
        <f t="shared" si="7"/>
        <v>100</v>
      </c>
      <c r="F26">
        <f t="shared" si="7"/>
        <v>17</v>
      </c>
      <c r="G26">
        <f t="shared" si="7"/>
        <v>3784</v>
      </c>
      <c r="H26">
        <f t="shared" si="7"/>
        <v>1408</v>
      </c>
      <c r="I26">
        <f t="shared" si="7"/>
        <v>3720000</v>
      </c>
      <c r="J26">
        <f t="shared" ref="J26" si="8">SUM(J14:J25)</f>
        <v>648000</v>
      </c>
      <c r="L26">
        <f t="shared" ref="L26" si="9">SUM(L14:L25)</f>
        <v>6609600</v>
      </c>
      <c r="M26">
        <f t="shared" ref="M26:M58" si="10">IF(G26=0, 100000, G26)</f>
        <v>3784</v>
      </c>
      <c r="N26">
        <f t="shared" ref="N26:N58" si="11">IF(H26=0, 100000, H26)</f>
        <v>1408</v>
      </c>
    </row>
    <row r="28" spans="1:14" x14ac:dyDescent="0.25">
      <c r="A28" s="1" t="s">
        <v>26</v>
      </c>
      <c r="B28" s="1" t="s">
        <v>10</v>
      </c>
      <c r="C28">
        <f>I42+J42+L42</f>
        <v>14199200</v>
      </c>
      <c r="E28" t="s">
        <v>28</v>
      </c>
      <c r="F28">
        <f>MIN(M30:N41)</f>
        <v>112</v>
      </c>
    </row>
    <row r="29" spans="1:14" x14ac:dyDescent="0.25">
      <c r="A29" s="1" t="s">
        <v>11</v>
      </c>
      <c r="B29" s="1" t="s">
        <v>12</v>
      </c>
      <c r="C29" s="1" t="s">
        <v>13</v>
      </c>
      <c r="D29" s="1" t="s">
        <v>14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20</v>
      </c>
      <c r="J29" s="1" t="s">
        <v>21</v>
      </c>
      <c r="K29" s="1" t="s">
        <v>23</v>
      </c>
      <c r="L29" s="1" t="s">
        <v>22</v>
      </c>
    </row>
    <row r="30" spans="1:14" x14ac:dyDescent="0.25">
      <c r="A30">
        <v>0</v>
      </c>
      <c r="B30">
        <v>1</v>
      </c>
      <c r="C30">
        <v>0</v>
      </c>
      <c r="D30">
        <v>0</v>
      </c>
      <c r="E30">
        <v>0</v>
      </c>
      <c r="F30">
        <v>0</v>
      </c>
      <c r="G30">
        <f>C30*$B$2 - E30*$C$2-F30*$D$2</f>
        <v>0</v>
      </c>
      <c r="H30">
        <f>D30*$B$3 - E30*$C$3-F30*$D$3</f>
        <v>0</v>
      </c>
      <c r="I30">
        <f>C30*$E$2+D30*$E$3</f>
        <v>0</v>
      </c>
      <c r="J30">
        <f>E30*$B$7*$B$5</f>
        <v>0</v>
      </c>
      <c r="K30">
        <f>B30-F30</f>
        <v>1</v>
      </c>
      <c r="L30">
        <f>K30*$B$6</f>
        <v>388800</v>
      </c>
      <c r="M30">
        <f t="shared" si="10"/>
        <v>100000</v>
      </c>
      <c r="N30">
        <f t="shared" si="11"/>
        <v>100000</v>
      </c>
    </row>
    <row r="31" spans="1:14" x14ac:dyDescent="0.25">
      <c r="A31">
        <v>1</v>
      </c>
      <c r="B31">
        <v>2</v>
      </c>
      <c r="C31">
        <v>0</v>
      </c>
      <c r="D31">
        <v>0</v>
      </c>
      <c r="E31">
        <v>0</v>
      </c>
      <c r="F31">
        <v>0</v>
      </c>
      <c r="G31">
        <f t="shared" ref="G31:G41" si="12">C31*$B$2 - E31*$C$2-F31*$D$2</f>
        <v>0</v>
      </c>
      <c r="H31">
        <f t="shared" ref="H31:H41" si="13">D31*$B$3 - E31*$C$3-F31*$D$3</f>
        <v>0</v>
      </c>
      <c r="I31">
        <f t="shared" ref="I31:I41" si="14">C31*$E$2+D31*$E$3</f>
        <v>0</v>
      </c>
      <c r="J31">
        <f t="shared" ref="J31:J41" si="15">E31*$B$7*$B$5</f>
        <v>0</v>
      </c>
      <c r="K31">
        <f>K30+B31-F31</f>
        <v>3</v>
      </c>
      <c r="L31">
        <f t="shared" ref="L31:L41" si="16">K31*$B$6</f>
        <v>1166400</v>
      </c>
      <c r="M31">
        <f t="shared" si="10"/>
        <v>100000</v>
      </c>
      <c r="N31">
        <f t="shared" si="11"/>
        <v>100000</v>
      </c>
    </row>
    <row r="32" spans="1:14" x14ac:dyDescent="0.25">
      <c r="A32">
        <v>2</v>
      </c>
      <c r="B32">
        <v>4</v>
      </c>
      <c r="C32">
        <v>1</v>
      </c>
      <c r="D32">
        <v>1</v>
      </c>
      <c r="E32">
        <v>26</v>
      </c>
      <c r="F32">
        <v>3</v>
      </c>
      <c r="G32">
        <f t="shared" si="12"/>
        <v>592</v>
      </c>
      <c r="H32">
        <f t="shared" si="13"/>
        <v>120</v>
      </c>
      <c r="I32">
        <f t="shared" si="14"/>
        <v>620000</v>
      </c>
      <c r="J32">
        <f t="shared" si="15"/>
        <v>168480</v>
      </c>
      <c r="K32">
        <f t="shared" ref="K32:K41" si="17">K31+B32-F32</f>
        <v>4</v>
      </c>
      <c r="L32">
        <f t="shared" si="16"/>
        <v>1555200</v>
      </c>
      <c r="M32">
        <f t="shared" si="10"/>
        <v>592</v>
      </c>
      <c r="N32">
        <f t="shared" si="11"/>
        <v>120</v>
      </c>
    </row>
    <row r="33" spans="1:14" x14ac:dyDescent="0.25">
      <c r="A33">
        <v>3</v>
      </c>
      <c r="B33">
        <v>0</v>
      </c>
      <c r="C33">
        <v>1</v>
      </c>
      <c r="D33">
        <v>1</v>
      </c>
      <c r="E33">
        <v>0</v>
      </c>
      <c r="F33">
        <v>4</v>
      </c>
      <c r="G33">
        <f t="shared" si="12"/>
        <v>688</v>
      </c>
      <c r="H33">
        <f t="shared" si="13"/>
        <v>416</v>
      </c>
      <c r="I33">
        <f t="shared" si="14"/>
        <v>620000</v>
      </c>
      <c r="J33">
        <f t="shared" si="15"/>
        <v>0</v>
      </c>
      <c r="K33">
        <f t="shared" si="17"/>
        <v>0</v>
      </c>
      <c r="L33">
        <f t="shared" si="16"/>
        <v>0</v>
      </c>
      <c r="M33">
        <f t="shared" si="10"/>
        <v>688</v>
      </c>
      <c r="N33">
        <f t="shared" si="11"/>
        <v>416</v>
      </c>
    </row>
    <row r="34" spans="1:14" x14ac:dyDescent="0.25">
      <c r="A34">
        <v>4</v>
      </c>
      <c r="B34">
        <v>0</v>
      </c>
      <c r="C34">
        <v>0</v>
      </c>
      <c r="D34">
        <v>0</v>
      </c>
      <c r="E34">
        <v>0</v>
      </c>
      <c r="F34">
        <v>0</v>
      </c>
      <c r="G34">
        <f t="shared" si="12"/>
        <v>0</v>
      </c>
      <c r="H34">
        <f t="shared" si="13"/>
        <v>0</v>
      </c>
      <c r="I34">
        <f t="shared" si="14"/>
        <v>0</v>
      </c>
      <c r="J34">
        <f t="shared" si="15"/>
        <v>0</v>
      </c>
      <c r="K34">
        <f t="shared" si="17"/>
        <v>0</v>
      </c>
      <c r="L34">
        <f t="shared" si="16"/>
        <v>0</v>
      </c>
      <c r="M34">
        <f t="shared" si="10"/>
        <v>100000</v>
      </c>
      <c r="N34">
        <f t="shared" si="11"/>
        <v>100000</v>
      </c>
    </row>
    <row r="35" spans="1:14" x14ac:dyDescent="0.25">
      <c r="A35">
        <v>5</v>
      </c>
      <c r="B35">
        <v>1</v>
      </c>
      <c r="C35">
        <v>0</v>
      </c>
      <c r="D35">
        <v>0</v>
      </c>
      <c r="E35">
        <v>0</v>
      </c>
      <c r="F35">
        <v>0</v>
      </c>
      <c r="G35">
        <f t="shared" si="12"/>
        <v>0</v>
      </c>
      <c r="H35">
        <f t="shared" si="13"/>
        <v>0</v>
      </c>
      <c r="I35">
        <f t="shared" si="14"/>
        <v>0</v>
      </c>
      <c r="J35">
        <f t="shared" si="15"/>
        <v>0</v>
      </c>
      <c r="K35">
        <f t="shared" si="17"/>
        <v>1</v>
      </c>
      <c r="L35">
        <f t="shared" si="16"/>
        <v>388800</v>
      </c>
      <c r="M35">
        <f t="shared" si="10"/>
        <v>100000</v>
      </c>
      <c r="N35">
        <f t="shared" si="11"/>
        <v>100000</v>
      </c>
    </row>
    <row r="36" spans="1:14" x14ac:dyDescent="0.25">
      <c r="A36">
        <v>6</v>
      </c>
      <c r="B36">
        <v>4</v>
      </c>
      <c r="C36">
        <v>1</v>
      </c>
      <c r="D36">
        <v>0</v>
      </c>
      <c r="E36">
        <v>0</v>
      </c>
      <c r="F36">
        <v>0</v>
      </c>
      <c r="G36">
        <f t="shared" si="12"/>
        <v>720</v>
      </c>
      <c r="H36">
        <f t="shared" si="13"/>
        <v>0</v>
      </c>
      <c r="I36">
        <f t="shared" si="14"/>
        <v>500000</v>
      </c>
      <c r="J36">
        <f t="shared" si="15"/>
        <v>0</v>
      </c>
      <c r="K36">
        <f t="shared" si="17"/>
        <v>5</v>
      </c>
      <c r="L36">
        <f t="shared" si="16"/>
        <v>1944000</v>
      </c>
      <c r="M36">
        <f t="shared" si="10"/>
        <v>720</v>
      </c>
      <c r="N36">
        <f t="shared" si="11"/>
        <v>100000</v>
      </c>
    </row>
    <row r="37" spans="1:14" x14ac:dyDescent="0.25">
      <c r="A37">
        <v>7</v>
      </c>
      <c r="B37">
        <v>2</v>
      </c>
      <c r="C37">
        <v>1</v>
      </c>
      <c r="D37">
        <v>1</v>
      </c>
      <c r="E37">
        <v>24</v>
      </c>
      <c r="F37">
        <v>5</v>
      </c>
      <c r="G37">
        <f t="shared" si="12"/>
        <v>584</v>
      </c>
      <c r="H37">
        <f t="shared" si="13"/>
        <v>112</v>
      </c>
      <c r="I37">
        <f t="shared" si="14"/>
        <v>620000</v>
      </c>
      <c r="J37">
        <f t="shared" si="15"/>
        <v>155520</v>
      </c>
      <c r="K37">
        <f t="shared" si="17"/>
        <v>2</v>
      </c>
      <c r="L37">
        <f t="shared" si="16"/>
        <v>777600</v>
      </c>
      <c r="M37">
        <f t="shared" si="10"/>
        <v>584</v>
      </c>
      <c r="N37">
        <f t="shared" si="11"/>
        <v>112</v>
      </c>
    </row>
    <row r="38" spans="1:14" x14ac:dyDescent="0.25">
      <c r="A38">
        <v>8</v>
      </c>
      <c r="B38">
        <v>2</v>
      </c>
      <c r="C38">
        <v>1</v>
      </c>
      <c r="D38">
        <v>1</v>
      </c>
      <c r="E38">
        <v>24</v>
      </c>
      <c r="F38">
        <v>2</v>
      </c>
      <c r="G38">
        <f t="shared" si="12"/>
        <v>608</v>
      </c>
      <c r="H38">
        <f t="shared" si="13"/>
        <v>160</v>
      </c>
      <c r="I38">
        <f t="shared" si="14"/>
        <v>620000</v>
      </c>
      <c r="J38">
        <f t="shared" si="15"/>
        <v>155520</v>
      </c>
      <c r="K38">
        <f t="shared" si="17"/>
        <v>2</v>
      </c>
      <c r="L38">
        <f t="shared" si="16"/>
        <v>777600</v>
      </c>
      <c r="M38">
        <f t="shared" si="10"/>
        <v>608</v>
      </c>
      <c r="N38">
        <f t="shared" si="11"/>
        <v>160</v>
      </c>
    </row>
    <row r="39" spans="1:14" x14ac:dyDescent="0.25">
      <c r="A39">
        <v>9</v>
      </c>
      <c r="B39">
        <v>3</v>
      </c>
      <c r="C39">
        <v>1</v>
      </c>
      <c r="D39">
        <v>1</v>
      </c>
      <c r="E39">
        <v>0</v>
      </c>
      <c r="F39">
        <v>2</v>
      </c>
      <c r="G39">
        <f t="shared" si="12"/>
        <v>704</v>
      </c>
      <c r="H39">
        <f t="shared" si="13"/>
        <v>448</v>
      </c>
      <c r="I39">
        <f t="shared" si="14"/>
        <v>620000</v>
      </c>
      <c r="J39">
        <f t="shared" si="15"/>
        <v>0</v>
      </c>
      <c r="K39">
        <f t="shared" si="17"/>
        <v>3</v>
      </c>
      <c r="L39">
        <f t="shared" si="16"/>
        <v>1166400</v>
      </c>
      <c r="M39">
        <f t="shared" si="10"/>
        <v>704</v>
      </c>
      <c r="N39">
        <f t="shared" si="11"/>
        <v>448</v>
      </c>
    </row>
    <row r="40" spans="1:14" x14ac:dyDescent="0.25">
      <c r="A40">
        <v>10</v>
      </c>
      <c r="B40">
        <v>0</v>
      </c>
      <c r="C40">
        <v>1</v>
      </c>
      <c r="D40">
        <v>1</v>
      </c>
      <c r="E40">
        <v>26</v>
      </c>
      <c r="F40">
        <v>3</v>
      </c>
      <c r="G40">
        <f t="shared" si="12"/>
        <v>592</v>
      </c>
      <c r="H40">
        <f t="shared" si="13"/>
        <v>120</v>
      </c>
      <c r="I40">
        <f t="shared" si="14"/>
        <v>620000</v>
      </c>
      <c r="J40">
        <f t="shared" si="15"/>
        <v>168480</v>
      </c>
      <c r="K40">
        <f t="shared" si="17"/>
        <v>0</v>
      </c>
      <c r="L40">
        <f t="shared" si="16"/>
        <v>0</v>
      </c>
      <c r="M40">
        <f t="shared" si="10"/>
        <v>592</v>
      </c>
      <c r="N40">
        <f t="shared" si="11"/>
        <v>120</v>
      </c>
    </row>
    <row r="41" spans="1:14" x14ac:dyDescent="0.25">
      <c r="A41">
        <v>11</v>
      </c>
      <c r="B41">
        <v>3</v>
      </c>
      <c r="C41">
        <v>0</v>
      </c>
      <c r="D41">
        <v>0</v>
      </c>
      <c r="E41">
        <v>0</v>
      </c>
      <c r="F41">
        <v>0</v>
      </c>
      <c r="G41">
        <f t="shared" si="12"/>
        <v>0</v>
      </c>
      <c r="H41">
        <f t="shared" si="13"/>
        <v>0</v>
      </c>
      <c r="I41">
        <f t="shared" si="14"/>
        <v>0</v>
      </c>
      <c r="J41">
        <f t="shared" si="15"/>
        <v>0</v>
      </c>
      <c r="K41">
        <f t="shared" si="17"/>
        <v>3</v>
      </c>
      <c r="L41">
        <f t="shared" si="16"/>
        <v>1166400</v>
      </c>
      <c r="M41">
        <f t="shared" si="10"/>
        <v>100000</v>
      </c>
      <c r="N41">
        <f t="shared" si="11"/>
        <v>100000</v>
      </c>
    </row>
    <row r="42" spans="1:14" x14ac:dyDescent="0.25">
      <c r="A42" s="1" t="s">
        <v>19</v>
      </c>
      <c r="B42">
        <f>SUM(B30:B41)</f>
        <v>22</v>
      </c>
      <c r="C42">
        <f t="shared" ref="C42:J42" si="18">SUM(C30:C41)</f>
        <v>7</v>
      </c>
      <c r="D42">
        <f t="shared" si="18"/>
        <v>6</v>
      </c>
      <c r="E42">
        <f t="shared" si="18"/>
        <v>100</v>
      </c>
      <c r="F42">
        <f t="shared" si="18"/>
        <v>19</v>
      </c>
      <c r="G42">
        <f t="shared" si="18"/>
        <v>4488</v>
      </c>
      <c r="H42">
        <f t="shared" si="18"/>
        <v>1376</v>
      </c>
      <c r="I42">
        <f t="shared" si="18"/>
        <v>4220000</v>
      </c>
      <c r="J42">
        <f t="shared" si="18"/>
        <v>648000</v>
      </c>
      <c r="L42">
        <f t="shared" ref="L42" si="19">SUM(L30:L41)</f>
        <v>9331200</v>
      </c>
      <c r="M42">
        <f t="shared" si="10"/>
        <v>4488</v>
      </c>
      <c r="N42">
        <f t="shared" si="11"/>
        <v>1376</v>
      </c>
    </row>
    <row r="44" spans="1:14" x14ac:dyDescent="0.25">
      <c r="A44" s="1" t="s">
        <v>25</v>
      </c>
      <c r="B44" s="1" t="s">
        <v>10</v>
      </c>
      <c r="C44">
        <f>I58+J58+L58</f>
        <v>17503200</v>
      </c>
      <c r="E44" t="s">
        <v>28</v>
      </c>
      <c r="F44">
        <f>MIN(M46:N57)</f>
        <v>120</v>
      </c>
    </row>
    <row r="45" spans="1:14" x14ac:dyDescent="0.25">
      <c r="A45" s="1" t="s">
        <v>11</v>
      </c>
      <c r="B45" s="1" t="s">
        <v>12</v>
      </c>
      <c r="C45" s="1" t="s">
        <v>13</v>
      </c>
      <c r="D45" s="1" t="s">
        <v>14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20</v>
      </c>
      <c r="J45" s="1" t="s">
        <v>21</v>
      </c>
      <c r="K45" s="1" t="s">
        <v>23</v>
      </c>
      <c r="L45" s="1" t="s">
        <v>22</v>
      </c>
    </row>
    <row r="46" spans="1:14" x14ac:dyDescent="0.25">
      <c r="A46">
        <v>0</v>
      </c>
      <c r="B46">
        <v>2</v>
      </c>
      <c r="C46">
        <v>0</v>
      </c>
      <c r="D46">
        <v>0</v>
      </c>
      <c r="E46">
        <v>0</v>
      </c>
      <c r="F46">
        <v>0</v>
      </c>
      <c r="G46">
        <f>C46*$B$2 - E46*$C$2-F46*$D$2</f>
        <v>0</v>
      </c>
      <c r="H46">
        <f>D46*$B$3 - E46*$C$3-F46*$D$3</f>
        <v>0</v>
      </c>
      <c r="I46">
        <f>C46*$E$2+D46*$E$3</f>
        <v>0</v>
      </c>
      <c r="J46">
        <f>E46*$B$7*$B$5</f>
        <v>0</v>
      </c>
      <c r="K46">
        <f>B46-F46</f>
        <v>2</v>
      </c>
      <c r="L46">
        <f>K46*$B$6</f>
        <v>777600</v>
      </c>
      <c r="M46">
        <f t="shared" si="10"/>
        <v>100000</v>
      </c>
      <c r="N46">
        <f t="shared" si="11"/>
        <v>100000</v>
      </c>
    </row>
    <row r="47" spans="1:14" x14ac:dyDescent="0.25">
      <c r="A47">
        <v>1</v>
      </c>
      <c r="B47">
        <v>3</v>
      </c>
      <c r="C47">
        <v>1</v>
      </c>
      <c r="D47">
        <v>1</v>
      </c>
      <c r="E47">
        <v>0</v>
      </c>
      <c r="F47">
        <v>2</v>
      </c>
      <c r="G47">
        <f t="shared" ref="G47:G57" si="20">C47*$B$2 - E47*$C$2-F47*$D$2</f>
        <v>704</v>
      </c>
      <c r="H47">
        <f t="shared" ref="H47:H57" si="21">D47*$B$3 - E47*$C$3-F47*$D$3</f>
        <v>448</v>
      </c>
      <c r="I47">
        <f t="shared" ref="I47:I57" si="22">C47*$E$2+D47*$E$3</f>
        <v>620000</v>
      </c>
      <c r="J47">
        <f t="shared" ref="J47:J57" si="23">E47*$B$7*$B$5</f>
        <v>0</v>
      </c>
      <c r="K47">
        <f>K46+B47-F47</f>
        <v>3</v>
      </c>
      <c r="L47">
        <f t="shared" ref="L47:L57" si="24">K47*$B$6</f>
        <v>1166400</v>
      </c>
      <c r="M47">
        <f t="shared" si="10"/>
        <v>704</v>
      </c>
      <c r="N47">
        <f t="shared" si="11"/>
        <v>448</v>
      </c>
    </row>
    <row r="48" spans="1:14" x14ac:dyDescent="0.25">
      <c r="A48">
        <v>2</v>
      </c>
      <c r="B48">
        <v>2</v>
      </c>
      <c r="C48">
        <v>1</v>
      </c>
      <c r="D48">
        <v>1</v>
      </c>
      <c r="E48">
        <v>26</v>
      </c>
      <c r="F48">
        <v>3</v>
      </c>
      <c r="G48">
        <f t="shared" si="20"/>
        <v>592</v>
      </c>
      <c r="H48">
        <f t="shared" si="21"/>
        <v>120</v>
      </c>
      <c r="I48">
        <f t="shared" si="22"/>
        <v>620000</v>
      </c>
      <c r="J48">
        <f t="shared" si="23"/>
        <v>168480</v>
      </c>
      <c r="K48">
        <f t="shared" ref="K48:K57" si="25">K47+B48-F48</f>
        <v>2</v>
      </c>
      <c r="L48">
        <f t="shared" si="24"/>
        <v>777600</v>
      </c>
      <c r="M48">
        <f t="shared" si="10"/>
        <v>592</v>
      </c>
      <c r="N48">
        <f t="shared" si="11"/>
        <v>120</v>
      </c>
    </row>
    <row r="49" spans="1:14" x14ac:dyDescent="0.25">
      <c r="A49">
        <v>3</v>
      </c>
      <c r="B49">
        <v>1</v>
      </c>
      <c r="C49">
        <v>1</v>
      </c>
      <c r="D49">
        <v>1</v>
      </c>
      <c r="E49">
        <v>0</v>
      </c>
      <c r="F49">
        <v>2</v>
      </c>
      <c r="G49">
        <f t="shared" si="20"/>
        <v>704</v>
      </c>
      <c r="H49">
        <f t="shared" si="21"/>
        <v>448</v>
      </c>
      <c r="I49">
        <f t="shared" si="22"/>
        <v>620000</v>
      </c>
      <c r="J49">
        <f t="shared" si="23"/>
        <v>0</v>
      </c>
      <c r="K49">
        <f t="shared" si="25"/>
        <v>1</v>
      </c>
      <c r="L49">
        <f t="shared" si="24"/>
        <v>388800</v>
      </c>
      <c r="M49">
        <f t="shared" si="10"/>
        <v>704</v>
      </c>
      <c r="N49">
        <f t="shared" si="11"/>
        <v>448</v>
      </c>
    </row>
    <row r="50" spans="1:14" x14ac:dyDescent="0.25">
      <c r="A50">
        <v>4</v>
      </c>
      <c r="B50">
        <v>3</v>
      </c>
      <c r="C50">
        <v>0</v>
      </c>
      <c r="D50">
        <v>0</v>
      </c>
      <c r="E50">
        <v>0</v>
      </c>
      <c r="F50">
        <v>0</v>
      </c>
      <c r="G50">
        <f t="shared" si="20"/>
        <v>0</v>
      </c>
      <c r="H50">
        <f t="shared" si="21"/>
        <v>0</v>
      </c>
      <c r="I50">
        <f t="shared" si="22"/>
        <v>0</v>
      </c>
      <c r="J50">
        <f t="shared" si="23"/>
        <v>0</v>
      </c>
      <c r="K50">
        <f t="shared" si="25"/>
        <v>4</v>
      </c>
      <c r="L50">
        <f t="shared" si="24"/>
        <v>1555200</v>
      </c>
      <c r="M50">
        <f t="shared" si="10"/>
        <v>100000</v>
      </c>
      <c r="N50">
        <f t="shared" si="11"/>
        <v>100000</v>
      </c>
    </row>
    <row r="51" spans="1:14" x14ac:dyDescent="0.25">
      <c r="A51">
        <v>5</v>
      </c>
      <c r="B51">
        <v>3</v>
      </c>
      <c r="C51">
        <v>1</v>
      </c>
      <c r="D51">
        <v>1</v>
      </c>
      <c r="E51">
        <v>0</v>
      </c>
      <c r="F51">
        <v>4</v>
      </c>
      <c r="G51">
        <f t="shared" si="20"/>
        <v>688</v>
      </c>
      <c r="H51">
        <f t="shared" si="21"/>
        <v>416</v>
      </c>
      <c r="I51">
        <f t="shared" si="22"/>
        <v>620000</v>
      </c>
      <c r="J51">
        <f t="shared" si="23"/>
        <v>0</v>
      </c>
      <c r="K51">
        <f t="shared" si="25"/>
        <v>3</v>
      </c>
      <c r="L51">
        <f t="shared" si="24"/>
        <v>1166400</v>
      </c>
      <c r="M51">
        <f t="shared" si="10"/>
        <v>688</v>
      </c>
      <c r="N51">
        <f t="shared" si="11"/>
        <v>416</v>
      </c>
    </row>
    <row r="52" spans="1:14" x14ac:dyDescent="0.25">
      <c r="A52">
        <v>6</v>
      </c>
      <c r="B52">
        <v>4</v>
      </c>
      <c r="C52">
        <v>1</v>
      </c>
      <c r="D52">
        <v>1</v>
      </c>
      <c r="E52">
        <v>0</v>
      </c>
      <c r="F52">
        <v>3</v>
      </c>
      <c r="G52">
        <f t="shared" si="20"/>
        <v>696</v>
      </c>
      <c r="H52">
        <f t="shared" si="21"/>
        <v>432</v>
      </c>
      <c r="I52">
        <f t="shared" si="22"/>
        <v>620000</v>
      </c>
      <c r="J52">
        <f t="shared" si="23"/>
        <v>0</v>
      </c>
      <c r="K52">
        <f t="shared" si="25"/>
        <v>4</v>
      </c>
      <c r="L52">
        <f t="shared" si="24"/>
        <v>1555200</v>
      </c>
      <c r="M52">
        <f t="shared" si="10"/>
        <v>696</v>
      </c>
      <c r="N52">
        <f t="shared" si="11"/>
        <v>432</v>
      </c>
    </row>
    <row r="53" spans="1:14" x14ac:dyDescent="0.25">
      <c r="A53">
        <v>7</v>
      </c>
      <c r="B53">
        <v>3</v>
      </c>
      <c r="C53">
        <v>1</v>
      </c>
      <c r="D53">
        <v>1</v>
      </c>
      <c r="E53">
        <v>24</v>
      </c>
      <c r="F53">
        <v>4</v>
      </c>
      <c r="G53">
        <f t="shared" si="20"/>
        <v>592</v>
      </c>
      <c r="H53">
        <f t="shared" si="21"/>
        <v>128</v>
      </c>
      <c r="I53">
        <f t="shared" si="22"/>
        <v>620000</v>
      </c>
      <c r="J53">
        <f t="shared" si="23"/>
        <v>155520</v>
      </c>
      <c r="K53">
        <f t="shared" si="25"/>
        <v>3</v>
      </c>
      <c r="L53">
        <f t="shared" si="24"/>
        <v>1166400</v>
      </c>
      <c r="M53">
        <f t="shared" si="10"/>
        <v>592</v>
      </c>
      <c r="N53">
        <f t="shared" si="11"/>
        <v>128</v>
      </c>
    </row>
    <row r="54" spans="1:14" x14ac:dyDescent="0.25">
      <c r="A54">
        <v>8</v>
      </c>
      <c r="B54">
        <v>3</v>
      </c>
      <c r="C54">
        <v>1</v>
      </c>
      <c r="D54">
        <v>1</v>
      </c>
      <c r="E54">
        <v>24</v>
      </c>
      <c r="F54">
        <v>3</v>
      </c>
      <c r="G54">
        <f t="shared" si="20"/>
        <v>600</v>
      </c>
      <c r="H54">
        <f t="shared" si="21"/>
        <v>144</v>
      </c>
      <c r="I54">
        <f t="shared" si="22"/>
        <v>620000</v>
      </c>
      <c r="J54">
        <f t="shared" si="23"/>
        <v>155520</v>
      </c>
      <c r="K54">
        <f t="shared" si="25"/>
        <v>3</v>
      </c>
      <c r="L54">
        <f t="shared" si="24"/>
        <v>1166400</v>
      </c>
      <c r="M54">
        <f t="shared" si="10"/>
        <v>600</v>
      </c>
      <c r="N54">
        <f t="shared" si="11"/>
        <v>144</v>
      </c>
    </row>
    <row r="55" spans="1:14" x14ac:dyDescent="0.25">
      <c r="A55">
        <v>9</v>
      </c>
      <c r="B55">
        <v>2</v>
      </c>
      <c r="C55">
        <v>1</v>
      </c>
      <c r="D55">
        <v>1</v>
      </c>
      <c r="E55">
        <v>0</v>
      </c>
      <c r="F55">
        <v>3</v>
      </c>
      <c r="G55">
        <f t="shared" si="20"/>
        <v>696</v>
      </c>
      <c r="H55">
        <f t="shared" si="21"/>
        <v>432</v>
      </c>
      <c r="I55">
        <f t="shared" si="22"/>
        <v>620000</v>
      </c>
      <c r="J55">
        <f t="shared" si="23"/>
        <v>0</v>
      </c>
      <c r="K55">
        <f t="shared" si="25"/>
        <v>2</v>
      </c>
      <c r="L55">
        <f t="shared" si="24"/>
        <v>777600</v>
      </c>
      <c r="M55">
        <f t="shared" si="10"/>
        <v>696</v>
      </c>
      <c r="N55">
        <f t="shared" si="11"/>
        <v>432</v>
      </c>
    </row>
    <row r="56" spans="1:14" x14ac:dyDescent="0.25">
      <c r="A56">
        <v>10</v>
      </c>
      <c r="B56">
        <v>1</v>
      </c>
      <c r="C56">
        <v>1</v>
      </c>
      <c r="D56">
        <v>1</v>
      </c>
      <c r="E56">
        <v>26</v>
      </c>
      <c r="F56">
        <v>2</v>
      </c>
      <c r="G56">
        <f t="shared" si="20"/>
        <v>600</v>
      </c>
      <c r="H56">
        <f t="shared" si="21"/>
        <v>136</v>
      </c>
      <c r="I56">
        <f t="shared" si="22"/>
        <v>620000</v>
      </c>
      <c r="J56">
        <f t="shared" si="23"/>
        <v>168480</v>
      </c>
      <c r="K56">
        <f t="shared" si="25"/>
        <v>1</v>
      </c>
      <c r="L56">
        <f t="shared" si="24"/>
        <v>388800</v>
      </c>
      <c r="M56">
        <f t="shared" si="10"/>
        <v>600</v>
      </c>
      <c r="N56">
        <f t="shared" si="11"/>
        <v>136</v>
      </c>
    </row>
    <row r="57" spans="1:14" x14ac:dyDescent="0.25">
      <c r="A57">
        <v>11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20"/>
        <v>0</v>
      </c>
      <c r="H57">
        <f t="shared" si="21"/>
        <v>0</v>
      </c>
      <c r="I57">
        <f t="shared" si="22"/>
        <v>0</v>
      </c>
      <c r="J57">
        <f t="shared" si="23"/>
        <v>0</v>
      </c>
      <c r="K57">
        <f t="shared" si="25"/>
        <v>1</v>
      </c>
      <c r="L57">
        <f t="shared" si="24"/>
        <v>388800</v>
      </c>
      <c r="M57">
        <f t="shared" si="10"/>
        <v>100000</v>
      </c>
      <c r="N57">
        <f t="shared" si="11"/>
        <v>100000</v>
      </c>
    </row>
    <row r="58" spans="1:14" x14ac:dyDescent="0.25">
      <c r="A58" s="1" t="s">
        <v>19</v>
      </c>
      <c r="B58">
        <f>SUM(B46:B57)</f>
        <v>27</v>
      </c>
      <c r="C58">
        <f t="shared" ref="C58:J58" si="26">SUM(C46:C57)</f>
        <v>9</v>
      </c>
      <c r="D58">
        <f t="shared" si="26"/>
        <v>9</v>
      </c>
      <c r="E58">
        <f t="shared" si="26"/>
        <v>100</v>
      </c>
      <c r="F58">
        <f t="shared" si="26"/>
        <v>26</v>
      </c>
      <c r="G58">
        <f t="shared" si="26"/>
        <v>5872</v>
      </c>
      <c r="H58">
        <f t="shared" si="26"/>
        <v>2704</v>
      </c>
      <c r="I58">
        <f t="shared" si="26"/>
        <v>5580000</v>
      </c>
      <c r="J58">
        <f t="shared" si="26"/>
        <v>648000</v>
      </c>
      <c r="L58">
        <f t="shared" ref="L58" si="27">SUM(L46:L57)</f>
        <v>11275200</v>
      </c>
      <c r="M58">
        <f t="shared" si="10"/>
        <v>5872</v>
      </c>
      <c r="N58">
        <f t="shared" si="11"/>
        <v>2704</v>
      </c>
    </row>
    <row r="60" spans="1:14" x14ac:dyDescent="0.25">
      <c r="A60" s="1"/>
      <c r="B60" s="1"/>
    </row>
    <row r="61" spans="1:1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74" spans="1:12" x14ac:dyDescent="0.25">
      <c r="A74" s="1"/>
    </row>
    <row r="76" spans="1:12" x14ac:dyDescent="0.25">
      <c r="A76" s="1"/>
      <c r="B76" s="1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90" spans="1:1" x14ac:dyDescent="0.25">
      <c r="A9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C30D-2564-44ED-B130-7E857DB19B52}">
  <dimension ref="A1:K50"/>
  <sheetViews>
    <sheetView tabSelected="1" workbookViewId="0">
      <selection activeCell="K25" sqref="K25"/>
    </sheetView>
  </sheetViews>
  <sheetFormatPr defaultRowHeight="15" x14ac:dyDescent="0.25"/>
  <cols>
    <col min="2" max="2" width="10" bestFit="1" customWidth="1"/>
  </cols>
  <sheetData>
    <row r="1" spans="1:5" x14ac:dyDescent="0.25">
      <c r="A1" s="1" t="s">
        <v>10</v>
      </c>
      <c r="B1">
        <f>SUM(D9:D20)+SUM(K24:K35)+SUM(G39:G50)</f>
        <v>1835800</v>
      </c>
      <c r="D1" s="1" t="s">
        <v>46</v>
      </c>
      <c r="E1">
        <v>180</v>
      </c>
    </row>
    <row r="2" spans="1:5" x14ac:dyDescent="0.25">
      <c r="A2" s="1"/>
      <c r="D2" s="1" t="s">
        <v>48</v>
      </c>
      <c r="E2">
        <v>5</v>
      </c>
    </row>
    <row r="3" spans="1:5" x14ac:dyDescent="0.25">
      <c r="A3" s="1" t="s">
        <v>3</v>
      </c>
      <c r="B3">
        <v>5</v>
      </c>
      <c r="D3" s="1" t="s">
        <v>49</v>
      </c>
      <c r="E3">
        <v>1800</v>
      </c>
    </row>
    <row r="4" spans="1:5" x14ac:dyDescent="0.25">
      <c r="A4" s="1" t="s">
        <v>39</v>
      </c>
      <c r="B4">
        <v>70</v>
      </c>
      <c r="D4" s="1" t="s">
        <v>50</v>
      </c>
      <c r="E4">
        <v>4</v>
      </c>
    </row>
    <row r="5" spans="1:5" x14ac:dyDescent="0.25">
      <c r="A5" s="1" t="s">
        <v>40</v>
      </c>
      <c r="B5">
        <v>720</v>
      </c>
      <c r="D5" s="1" t="s">
        <v>51</v>
      </c>
      <c r="E5">
        <v>30</v>
      </c>
    </row>
    <row r="8" spans="1:5" x14ac:dyDescent="0.25">
      <c r="A8" s="1" t="s">
        <v>11</v>
      </c>
      <c r="B8" s="1" t="s">
        <v>30</v>
      </c>
      <c r="C8" s="1" t="s">
        <v>31</v>
      </c>
      <c r="D8" s="1" t="s">
        <v>38</v>
      </c>
    </row>
    <row r="9" spans="1:5" x14ac:dyDescent="0.25">
      <c r="A9">
        <v>0</v>
      </c>
      <c r="B9">
        <v>0</v>
      </c>
      <c r="C9">
        <v>0</v>
      </c>
      <c r="D9">
        <f>(B9+C9)*$B$3*$B$4</f>
        <v>0</v>
      </c>
    </row>
    <row r="10" spans="1:5" x14ac:dyDescent="0.25">
      <c r="A10">
        <v>1</v>
      </c>
      <c r="B10">
        <v>0</v>
      </c>
      <c r="C10">
        <v>0</v>
      </c>
      <c r="D10">
        <f>(B10+C10)*$B$3*$B$4</f>
        <v>0</v>
      </c>
    </row>
    <row r="11" spans="1:5" x14ac:dyDescent="0.25">
      <c r="A11">
        <v>2</v>
      </c>
      <c r="B11">
        <v>0</v>
      </c>
      <c r="C11">
        <v>0</v>
      </c>
      <c r="D11">
        <f>(B11+C11)*$B$3*$B$4</f>
        <v>0</v>
      </c>
    </row>
    <row r="12" spans="1:5" x14ac:dyDescent="0.25">
      <c r="A12">
        <v>3</v>
      </c>
      <c r="B12">
        <v>0</v>
      </c>
      <c r="C12">
        <v>0</v>
      </c>
      <c r="D12">
        <f>(B12+C12)*$B$3*$B$4</f>
        <v>0</v>
      </c>
    </row>
    <row r="13" spans="1:5" x14ac:dyDescent="0.25">
      <c r="A13">
        <v>4</v>
      </c>
      <c r="B13">
        <v>0</v>
      </c>
      <c r="C13">
        <v>0</v>
      </c>
      <c r="D13">
        <f>(B13+C13)*$B$3*$B$4</f>
        <v>0</v>
      </c>
    </row>
    <row r="14" spans="1:5" x14ac:dyDescent="0.25">
      <c r="A14">
        <v>5</v>
      </c>
      <c r="B14">
        <v>0</v>
      </c>
      <c r="C14">
        <v>0</v>
      </c>
      <c r="D14">
        <f>(B14+C14)*$B$3*$B$4</f>
        <v>0</v>
      </c>
    </row>
    <row r="15" spans="1:5" x14ac:dyDescent="0.25">
      <c r="A15">
        <v>6</v>
      </c>
      <c r="B15">
        <v>13</v>
      </c>
      <c r="C15">
        <v>0</v>
      </c>
      <c r="D15">
        <f>(B15+C15)*$B$3*$B$4</f>
        <v>4550</v>
      </c>
    </row>
    <row r="16" spans="1:5" x14ac:dyDescent="0.25">
      <c r="A16">
        <v>7</v>
      </c>
      <c r="B16">
        <v>0</v>
      </c>
      <c r="C16">
        <v>0</v>
      </c>
      <c r="D16">
        <f>(B16+C16)*$B$3*$B$4</f>
        <v>0</v>
      </c>
    </row>
    <row r="17" spans="1:11" x14ac:dyDescent="0.25">
      <c r="A17">
        <v>8</v>
      </c>
      <c r="B17">
        <v>7</v>
      </c>
      <c r="C17">
        <v>0</v>
      </c>
      <c r="D17">
        <f>(B17+C17)*$B$3*$B$4</f>
        <v>2450</v>
      </c>
    </row>
    <row r="18" spans="1:11" x14ac:dyDescent="0.25">
      <c r="A18">
        <v>9</v>
      </c>
      <c r="B18">
        <v>0</v>
      </c>
      <c r="C18">
        <v>0</v>
      </c>
      <c r="D18">
        <f>(B18+C18)*$B$3*$B$4</f>
        <v>0</v>
      </c>
    </row>
    <row r="19" spans="1:11" x14ac:dyDescent="0.25">
      <c r="A19">
        <v>10</v>
      </c>
      <c r="B19">
        <v>0</v>
      </c>
      <c r="C19">
        <v>0</v>
      </c>
      <c r="D19">
        <f>(B19+C19)*$B$3*$B$4</f>
        <v>0</v>
      </c>
    </row>
    <row r="20" spans="1:11" x14ac:dyDescent="0.25">
      <c r="A20">
        <v>11</v>
      </c>
      <c r="B20">
        <v>0</v>
      </c>
      <c r="C20">
        <v>0</v>
      </c>
      <c r="D20">
        <f>(B20+C20)*$B$3*$B$4</f>
        <v>0</v>
      </c>
    </row>
    <row r="22" spans="1:11" x14ac:dyDescent="0.25">
      <c r="B22" s="1" t="s">
        <v>24</v>
      </c>
    </row>
    <row r="23" spans="1:11" x14ac:dyDescent="0.25">
      <c r="A23" s="1" t="s">
        <v>11</v>
      </c>
      <c r="B23" s="1" t="s">
        <v>32</v>
      </c>
      <c r="C23" s="1" t="s">
        <v>33</v>
      </c>
      <c r="D23" s="1" t="s">
        <v>36</v>
      </c>
      <c r="E23" s="1" t="s">
        <v>34</v>
      </c>
      <c r="F23" s="1" t="s">
        <v>35</v>
      </c>
      <c r="G23" s="1" t="s">
        <v>37</v>
      </c>
      <c r="I23" s="1" t="s">
        <v>41</v>
      </c>
      <c r="J23" s="1" t="s">
        <v>42</v>
      </c>
      <c r="K23" s="1" t="s">
        <v>5</v>
      </c>
    </row>
    <row r="24" spans="1:11" x14ac:dyDescent="0.25">
      <c r="A24">
        <v>0</v>
      </c>
      <c r="B24">
        <v>0</v>
      </c>
      <c r="C24" s="2">
        <v>0</v>
      </c>
      <c r="D24">
        <f>B24-C24</f>
        <v>0</v>
      </c>
      <c r="E24">
        <v>0</v>
      </c>
      <c r="F24" s="2">
        <v>0</v>
      </c>
      <c r="G24">
        <f>E24-F24</f>
        <v>0</v>
      </c>
      <c r="I24">
        <f>SUM(B$24:B24,E$24:E24)*$B$4*$B$5</f>
        <v>0</v>
      </c>
      <c r="J24">
        <f>SUM(C$24:C24,F$24:F24)*$B$4*$B$5</f>
        <v>0</v>
      </c>
      <c r="K24">
        <f>I24-J24</f>
        <v>0</v>
      </c>
    </row>
    <row r="25" spans="1:11" x14ac:dyDescent="0.25">
      <c r="A25">
        <v>1</v>
      </c>
      <c r="B25">
        <v>0</v>
      </c>
      <c r="C25">
        <v>0</v>
      </c>
      <c r="D25">
        <f>B25-C25+D24</f>
        <v>0</v>
      </c>
      <c r="E25">
        <v>2</v>
      </c>
      <c r="F25">
        <v>0</v>
      </c>
      <c r="G25">
        <f>E25-F25+G24</f>
        <v>2</v>
      </c>
      <c r="I25">
        <f>SUM(B$24:B25,E$24:E25)*$B$4*$B$5</f>
        <v>100800</v>
      </c>
      <c r="J25">
        <f>SUM(C$24:C25,F$24:F25)*$B$4*$B$5</f>
        <v>0</v>
      </c>
      <c r="K25">
        <f t="shared" ref="K25:K35" si="0">I25-J25</f>
        <v>100800</v>
      </c>
    </row>
    <row r="26" spans="1:11" x14ac:dyDescent="0.25">
      <c r="A26">
        <v>2</v>
      </c>
      <c r="B26">
        <v>0</v>
      </c>
      <c r="C26">
        <v>0</v>
      </c>
      <c r="D26">
        <f t="shared" ref="D26:D35" si="1">B26-C26+D25</f>
        <v>0</v>
      </c>
      <c r="E26">
        <v>2</v>
      </c>
      <c r="F26">
        <v>2</v>
      </c>
      <c r="G26">
        <f t="shared" ref="G26:G35" si="2">E26-F26+G25</f>
        <v>2</v>
      </c>
      <c r="I26">
        <f>SUM(B$24:B26,E$24:E26)*$B$4*$B$5</f>
        <v>201600</v>
      </c>
      <c r="J26">
        <f>SUM(C$24:C26,F$24:F26)*$B$4*$B$5</f>
        <v>100800</v>
      </c>
      <c r="K26">
        <f t="shared" si="0"/>
        <v>100800</v>
      </c>
    </row>
    <row r="27" spans="1:11" x14ac:dyDescent="0.25">
      <c r="A27">
        <v>3</v>
      </c>
      <c r="B27">
        <v>0</v>
      </c>
      <c r="C27">
        <v>0</v>
      </c>
      <c r="D27">
        <f t="shared" si="1"/>
        <v>0</v>
      </c>
      <c r="E27">
        <v>0</v>
      </c>
      <c r="F27">
        <v>2</v>
      </c>
      <c r="G27">
        <f t="shared" si="2"/>
        <v>0</v>
      </c>
      <c r="I27">
        <f>SUM(B$24:B27,E$24:E27)*$B$4*$B$5</f>
        <v>201600</v>
      </c>
      <c r="J27">
        <f>SUM(C$24:C27,F$24:F27)*$B$4*$B$5</f>
        <v>201600</v>
      </c>
      <c r="K27">
        <f t="shared" si="0"/>
        <v>0</v>
      </c>
    </row>
    <row r="28" spans="1:11" x14ac:dyDescent="0.25">
      <c r="A28">
        <v>4</v>
      </c>
      <c r="B28">
        <v>2</v>
      </c>
      <c r="C28">
        <v>0</v>
      </c>
      <c r="D28">
        <f t="shared" si="1"/>
        <v>2</v>
      </c>
      <c r="E28">
        <v>0</v>
      </c>
      <c r="F28">
        <v>0</v>
      </c>
      <c r="G28">
        <f t="shared" si="2"/>
        <v>0</v>
      </c>
      <c r="I28">
        <f>SUM(B$24:B28,E$24:E28)*$B$4*$B$5</f>
        <v>302400</v>
      </c>
      <c r="J28">
        <f>SUM(C$24:C28,F$24:F28)*$B$4*$B$5</f>
        <v>201600</v>
      </c>
      <c r="K28">
        <f t="shared" si="0"/>
        <v>100800</v>
      </c>
    </row>
    <row r="29" spans="1:11" x14ac:dyDescent="0.25">
      <c r="A29">
        <v>5</v>
      </c>
      <c r="B29">
        <v>3</v>
      </c>
      <c r="C29">
        <v>2</v>
      </c>
      <c r="D29">
        <f t="shared" si="1"/>
        <v>3</v>
      </c>
      <c r="E29">
        <v>0</v>
      </c>
      <c r="F29">
        <v>0</v>
      </c>
      <c r="G29">
        <f t="shared" si="2"/>
        <v>0</v>
      </c>
      <c r="I29">
        <f>SUM(B$24:B29,E$24:E29)*$B$4*$B$5</f>
        <v>453600</v>
      </c>
      <c r="J29">
        <f>SUM(C$24:C29,F$24:F29)*$B$4*$B$5</f>
        <v>302400</v>
      </c>
      <c r="K29">
        <f t="shared" si="0"/>
        <v>151200</v>
      </c>
    </row>
    <row r="30" spans="1:11" x14ac:dyDescent="0.25">
      <c r="A30">
        <v>6</v>
      </c>
      <c r="B30">
        <v>4</v>
      </c>
      <c r="C30">
        <v>3</v>
      </c>
      <c r="D30">
        <f t="shared" si="1"/>
        <v>4</v>
      </c>
      <c r="E30">
        <v>0</v>
      </c>
      <c r="F30">
        <v>0</v>
      </c>
      <c r="G30">
        <f t="shared" si="2"/>
        <v>0</v>
      </c>
      <c r="I30">
        <f>SUM(B$24:B30,E$24:E30)*$B$4*$B$5</f>
        <v>655200</v>
      </c>
      <c r="J30">
        <f>SUM(C$24:C30,F$24:F30)*$B$4*$B$5</f>
        <v>453600</v>
      </c>
      <c r="K30">
        <f t="shared" si="0"/>
        <v>201600</v>
      </c>
    </row>
    <row r="31" spans="1:11" x14ac:dyDescent="0.25">
      <c r="A31">
        <v>7</v>
      </c>
      <c r="B31">
        <v>5</v>
      </c>
      <c r="C31">
        <v>4</v>
      </c>
      <c r="D31">
        <f t="shared" si="1"/>
        <v>5</v>
      </c>
      <c r="E31">
        <v>0</v>
      </c>
      <c r="F31">
        <v>0</v>
      </c>
      <c r="G31">
        <f t="shared" si="2"/>
        <v>0</v>
      </c>
      <c r="I31">
        <f>SUM(B$24:B31,E$24:E31)*$B$4*$B$5</f>
        <v>907200</v>
      </c>
      <c r="J31">
        <f>SUM(C$24:C31,F$24:F31)*$B$4*$B$5</f>
        <v>655200</v>
      </c>
      <c r="K31">
        <f t="shared" si="0"/>
        <v>252000</v>
      </c>
    </row>
    <row r="32" spans="1:11" x14ac:dyDescent="0.25">
      <c r="A32">
        <v>8</v>
      </c>
      <c r="B32">
        <v>0</v>
      </c>
      <c r="C32">
        <v>5</v>
      </c>
      <c r="D32">
        <f t="shared" si="1"/>
        <v>0</v>
      </c>
      <c r="E32">
        <v>5</v>
      </c>
      <c r="F32">
        <v>0</v>
      </c>
      <c r="G32">
        <f t="shared" si="2"/>
        <v>5</v>
      </c>
      <c r="I32">
        <f>SUM(B$24:B32,E$24:E32)*$B$4*$B$5</f>
        <v>1159200</v>
      </c>
      <c r="J32">
        <f>SUM(C$24:C32,F$24:F32)*$B$4*$B$5</f>
        <v>907200</v>
      </c>
      <c r="K32">
        <f t="shared" si="0"/>
        <v>252000</v>
      </c>
    </row>
    <row r="33" spans="1:11" x14ac:dyDescent="0.25">
      <c r="A33">
        <v>9</v>
      </c>
      <c r="B33">
        <v>0</v>
      </c>
      <c r="C33">
        <v>0</v>
      </c>
      <c r="D33">
        <f t="shared" si="1"/>
        <v>0</v>
      </c>
      <c r="E33">
        <v>3</v>
      </c>
      <c r="F33">
        <v>5</v>
      </c>
      <c r="G33">
        <f t="shared" si="2"/>
        <v>3</v>
      </c>
      <c r="I33">
        <f>SUM(B$24:B33,E$24:E33)*$B$4*$B$5</f>
        <v>1310400</v>
      </c>
      <c r="J33">
        <f>SUM(C$24:C33,F$24:F33)*$B$4*$B$5</f>
        <v>1159200</v>
      </c>
      <c r="K33">
        <f t="shared" si="0"/>
        <v>151200</v>
      </c>
    </row>
    <row r="34" spans="1:11" x14ac:dyDescent="0.25">
      <c r="A34">
        <v>10</v>
      </c>
      <c r="B34">
        <v>8</v>
      </c>
      <c r="C34">
        <v>0</v>
      </c>
      <c r="D34">
        <f t="shared" si="1"/>
        <v>8</v>
      </c>
      <c r="E34">
        <v>0</v>
      </c>
      <c r="F34">
        <v>3</v>
      </c>
      <c r="G34">
        <f t="shared" si="2"/>
        <v>0</v>
      </c>
      <c r="I34">
        <f>SUM(B$24:B34,E$24:E34)*$B$4*$B$5</f>
        <v>1713600</v>
      </c>
      <c r="J34">
        <f>SUM(C$24:C34,F$24:F34)*$B$4*$B$5</f>
        <v>1310400</v>
      </c>
      <c r="K34">
        <f t="shared" si="0"/>
        <v>403200</v>
      </c>
    </row>
    <row r="35" spans="1:11" x14ac:dyDescent="0.25">
      <c r="A35">
        <v>11</v>
      </c>
      <c r="B35">
        <v>2</v>
      </c>
      <c r="C35">
        <v>8</v>
      </c>
      <c r="D35">
        <f t="shared" si="1"/>
        <v>2</v>
      </c>
      <c r="E35">
        <v>0</v>
      </c>
      <c r="F35">
        <v>0</v>
      </c>
      <c r="G35">
        <f t="shared" si="2"/>
        <v>0</v>
      </c>
      <c r="I35">
        <f>SUM(B$24:B35,E$24:E35)*$B$4*$B$5</f>
        <v>1814400</v>
      </c>
      <c r="J35">
        <f>SUM(C$24:C35,F$24:F35)*$B$4*$B$5</f>
        <v>1713600</v>
      </c>
      <c r="K35">
        <f t="shared" si="0"/>
        <v>100800</v>
      </c>
    </row>
    <row r="37" spans="1:11" x14ac:dyDescent="0.25">
      <c r="B37" s="1" t="s">
        <v>24</v>
      </c>
    </row>
    <row r="38" spans="1:11" x14ac:dyDescent="0.25">
      <c r="A38" s="1" t="s">
        <v>11</v>
      </c>
      <c r="B38" s="1" t="s">
        <v>43</v>
      </c>
      <c r="C38" s="1" t="s">
        <v>45</v>
      </c>
      <c r="D38" s="1" t="s">
        <v>44</v>
      </c>
      <c r="E38" s="1" t="s">
        <v>47</v>
      </c>
      <c r="G38" s="1" t="s">
        <v>5</v>
      </c>
    </row>
    <row r="39" spans="1:11" x14ac:dyDescent="0.25">
      <c r="A39">
        <v>0</v>
      </c>
      <c r="B39">
        <v>0</v>
      </c>
      <c r="C39">
        <v>0</v>
      </c>
      <c r="D39">
        <f t="shared" ref="D39:D50" si="3">B39*$E$1+C39</f>
        <v>0</v>
      </c>
      <c r="E39">
        <f>(B9+C9)*$E$2+C24*$E$4+F24*$E$5</f>
        <v>0</v>
      </c>
      <c r="G39">
        <f>B39*$E$3</f>
        <v>0</v>
      </c>
    </row>
    <row r="40" spans="1:11" x14ac:dyDescent="0.25">
      <c r="A40">
        <v>1</v>
      </c>
      <c r="B40">
        <v>0</v>
      </c>
      <c r="C40">
        <v>0</v>
      </c>
      <c r="D40">
        <f t="shared" si="3"/>
        <v>0</v>
      </c>
      <c r="E40">
        <f t="shared" ref="E40:E50" si="4">(B10+C10)*$E$2+C25*$E$4+F25*$E$5</f>
        <v>0</v>
      </c>
      <c r="G40">
        <f t="shared" ref="G40:G50" si="5">B40*$E$3</f>
        <v>0</v>
      </c>
    </row>
    <row r="41" spans="1:11" x14ac:dyDescent="0.25">
      <c r="A41">
        <v>2</v>
      </c>
      <c r="B41">
        <v>1</v>
      </c>
      <c r="C41">
        <v>0</v>
      </c>
      <c r="D41">
        <f t="shared" si="3"/>
        <v>180</v>
      </c>
      <c r="E41">
        <f t="shared" si="4"/>
        <v>60</v>
      </c>
      <c r="G41">
        <f t="shared" si="5"/>
        <v>1800</v>
      </c>
    </row>
    <row r="42" spans="1:11" x14ac:dyDescent="0.25">
      <c r="A42">
        <v>3</v>
      </c>
      <c r="B42">
        <v>1</v>
      </c>
      <c r="C42">
        <v>0</v>
      </c>
      <c r="D42">
        <f t="shared" si="3"/>
        <v>180</v>
      </c>
      <c r="E42">
        <f t="shared" si="4"/>
        <v>60</v>
      </c>
      <c r="G42">
        <f t="shared" si="5"/>
        <v>1800</v>
      </c>
    </row>
    <row r="43" spans="1:11" x14ac:dyDescent="0.25">
      <c r="A43">
        <v>4</v>
      </c>
      <c r="B43">
        <v>0</v>
      </c>
      <c r="C43">
        <v>0</v>
      </c>
      <c r="D43">
        <f t="shared" si="3"/>
        <v>0</v>
      </c>
      <c r="E43">
        <f t="shared" si="4"/>
        <v>0</v>
      </c>
      <c r="G43">
        <f t="shared" si="5"/>
        <v>0</v>
      </c>
    </row>
    <row r="44" spans="1:11" x14ac:dyDescent="0.25">
      <c r="A44">
        <v>5</v>
      </c>
      <c r="B44">
        <v>1</v>
      </c>
      <c r="C44">
        <v>0</v>
      </c>
      <c r="D44">
        <f t="shared" si="3"/>
        <v>180</v>
      </c>
      <c r="E44">
        <f t="shared" si="4"/>
        <v>8</v>
      </c>
      <c r="G44">
        <f t="shared" si="5"/>
        <v>1800</v>
      </c>
    </row>
    <row r="45" spans="1:11" x14ac:dyDescent="0.25">
      <c r="A45">
        <v>6</v>
      </c>
      <c r="B45">
        <v>0</v>
      </c>
      <c r="C45">
        <v>80</v>
      </c>
      <c r="D45">
        <f t="shared" si="3"/>
        <v>80</v>
      </c>
      <c r="E45">
        <f t="shared" si="4"/>
        <v>77</v>
      </c>
      <c r="G45">
        <f t="shared" si="5"/>
        <v>0</v>
      </c>
    </row>
    <row r="46" spans="1:11" x14ac:dyDescent="0.25">
      <c r="A46">
        <v>7</v>
      </c>
      <c r="B46">
        <v>1</v>
      </c>
      <c r="C46">
        <v>0</v>
      </c>
      <c r="D46">
        <f t="shared" si="3"/>
        <v>180</v>
      </c>
      <c r="E46">
        <f t="shared" si="4"/>
        <v>16</v>
      </c>
      <c r="G46">
        <f t="shared" si="5"/>
        <v>1800</v>
      </c>
    </row>
    <row r="47" spans="1:11" x14ac:dyDescent="0.25">
      <c r="A47">
        <v>8</v>
      </c>
      <c r="B47">
        <v>1</v>
      </c>
      <c r="C47">
        <v>0</v>
      </c>
      <c r="D47">
        <f t="shared" si="3"/>
        <v>180</v>
      </c>
      <c r="E47">
        <f t="shared" si="4"/>
        <v>55</v>
      </c>
      <c r="G47">
        <f t="shared" si="5"/>
        <v>1800</v>
      </c>
    </row>
    <row r="48" spans="1:11" x14ac:dyDescent="0.25">
      <c r="A48">
        <v>9</v>
      </c>
      <c r="B48">
        <v>1</v>
      </c>
      <c r="C48">
        <v>0</v>
      </c>
      <c r="D48">
        <f t="shared" si="3"/>
        <v>180</v>
      </c>
      <c r="E48">
        <f t="shared" si="4"/>
        <v>150</v>
      </c>
      <c r="G48">
        <f t="shared" si="5"/>
        <v>1800</v>
      </c>
    </row>
    <row r="49" spans="1:7" x14ac:dyDescent="0.25">
      <c r="A49">
        <v>10</v>
      </c>
      <c r="B49">
        <v>1</v>
      </c>
      <c r="C49">
        <v>0</v>
      </c>
      <c r="D49">
        <f t="shared" si="3"/>
        <v>180</v>
      </c>
      <c r="E49">
        <f t="shared" si="4"/>
        <v>90</v>
      </c>
      <c r="G49">
        <f t="shared" si="5"/>
        <v>1800</v>
      </c>
    </row>
    <row r="50" spans="1:7" x14ac:dyDescent="0.25">
      <c r="A50">
        <v>11</v>
      </c>
      <c r="B50">
        <v>1</v>
      </c>
      <c r="C50">
        <v>0</v>
      </c>
      <c r="D50">
        <f t="shared" si="3"/>
        <v>180</v>
      </c>
      <c r="E50">
        <f t="shared" si="4"/>
        <v>32</v>
      </c>
      <c r="G50">
        <f t="shared" si="5"/>
        <v>1800</v>
      </c>
    </row>
  </sheetData>
  <conditionalFormatting sqref="F25:F35 C25:C35">
    <cfRule type="cellIs" dxfId="3" priority="3" operator="lessThanOrEqual">
      <formula>D24</formula>
    </cfRule>
    <cfRule type="cellIs" dxfId="2" priority="4" operator="greaterThan">
      <formula>D24</formula>
    </cfRule>
  </conditionalFormatting>
  <conditionalFormatting sqref="E39:E50">
    <cfRule type="cellIs" dxfId="1" priority="1" operator="lessThanOrEqual">
      <formula>$D39</formula>
    </cfRule>
    <cfRule type="cellIs" dxfId="0" priority="2" operator="greaterThan">
      <formula>$D39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2020-09-04T11:41:21Z</dcterms:created>
  <dcterms:modified xsi:type="dcterms:W3CDTF">2020-11-27T13:15:44Z</dcterms:modified>
</cp:coreProperties>
</file>