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u00153\ShareFile\Personal Folders\Projects\NREL\Files from collab\"/>
    </mc:Choice>
  </mc:AlternateContent>
  <bookViews>
    <workbookView xWindow="0" yWindow="0" windowWidth="19200" windowHeight="7050" tabRatio="812" activeTab="6"/>
  </bookViews>
  <sheets>
    <sheet name="Site parameters" sheetId="7" r:id="rId1"/>
    <sheet name="Project plan - turbine install" sheetId="3" r:id="rId2"/>
    <sheet name="Project plan - monopile install" sheetId="6" r:id="rId3"/>
    <sheet name="Project plan - array cable inst" sheetId="11" r:id="rId4"/>
    <sheet name="Project plan - export cable ins" sheetId="13" r:id="rId5"/>
    <sheet name="Project plan - OSS install" sheetId="14" r:id="rId6"/>
    <sheet name="Project plan - scour protection" sheetId="2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4" l="1"/>
  <c r="C8" i="14" s="1"/>
  <c r="D8" i="14" s="1"/>
  <c r="C9" i="14" s="1"/>
  <c r="D9" i="14" s="1"/>
  <c r="C10" i="14" s="1"/>
  <c r="D10" i="14" s="1"/>
  <c r="C11" i="14" s="1"/>
  <c r="D11" i="14" s="1"/>
  <c r="C12" i="14" s="1"/>
  <c r="D12" i="14" s="1"/>
  <c r="C13" i="14" s="1"/>
  <c r="D13" i="14" s="1"/>
  <c r="C14" i="14" s="1"/>
  <c r="D14" i="14" s="1"/>
  <c r="C15" i="14" s="1"/>
  <c r="D15" i="14" s="1"/>
  <c r="C16" i="14" s="1"/>
  <c r="D16" i="14" s="1"/>
  <c r="C17" i="14" s="1"/>
  <c r="D17" i="14" s="1"/>
  <c r="C18" i="14" s="1"/>
  <c r="D18" i="14" s="1"/>
  <c r="C19" i="14" s="1"/>
  <c r="D19" i="14" s="1"/>
  <c r="C20" i="14" s="1"/>
  <c r="D20" i="14" s="1"/>
  <c r="C21" i="14" s="1"/>
  <c r="D21" i="14" s="1"/>
  <c r="O8" i="14"/>
  <c r="L6" i="20"/>
  <c r="L7" i="20"/>
  <c r="I7" i="20"/>
  <c r="C6" i="20"/>
  <c r="D6" i="20"/>
  <c r="C7" i="20"/>
  <c r="D7" i="20" s="1"/>
  <c r="C8" i="20" s="1"/>
  <c r="D8" i="20" s="1"/>
  <c r="C9" i="20" s="1"/>
  <c r="D9" i="20" s="1"/>
  <c r="C10" i="20" s="1"/>
  <c r="D10" i="20" s="1"/>
  <c r="C11" i="20" s="1"/>
  <c r="D11" i="20" s="1"/>
  <c r="O5" i="20"/>
  <c r="O13" i="20" s="1"/>
  <c r="O6" i="20"/>
  <c r="O7" i="20"/>
  <c r="O8" i="20"/>
  <c r="O9" i="20"/>
  <c r="O10" i="20"/>
  <c r="O11" i="20"/>
  <c r="I10" i="14"/>
  <c r="L10" i="14" s="1"/>
  <c r="O22" i="14"/>
  <c r="O11" i="14"/>
  <c r="O12" i="14"/>
  <c r="O13" i="14"/>
  <c r="O14" i="14"/>
  <c r="O15" i="14"/>
  <c r="O16" i="14"/>
  <c r="O17" i="14"/>
  <c r="O18" i="14"/>
  <c r="O19" i="14"/>
  <c r="O10" i="14"/>
  <c r="O9" i="14"/>
  <c r="O6" i="14"/>
  <c r="O5" i="14"/>
  <c r="O24" i="14" s="1"/>
  <c r="E11" i="13"/>
  <c r="I7" i="13" s="1"/>
  <c r="L7" i="13" s="1"/>
  <c r="C6" i="13"/>
  <c r="D6" i="13"/>
  <c r="C7" i="13"/>
  <c r="D7" i="13" s="1"/>
  <c r="C8" i="13" s="1"/>
  <c r="D8" i="13" s="1"/>
  <c r="C9" i="13" s="1"/>
  <c r="D9" i="13" s="1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P35" i="3" s="1"/>
  <c r="O5" i="3"/>
  <c r="O35" i="3" s="1"/>
  <c r="P14" i="11"/>
  <c r="O14" i="11"/>
  <c r="P13" i="11"/>
  <c r="O13" i="11"/>
  <c r="P12" i="11"/>
  <c r="O12" i="11"/>
  <c r="P11" i="11"/>
  <c r="O11" i="11"/>
  <c r="P10" i="11"/>
  <c r="O10" i="11"/>
  <c r="P9" i="11"/>
  <c r="O9" i="11"/>
  <c r="P8" i="11"/>
  <c r="O8" i="11"/>
  <c r="P7" i="11"/>
  <c r="O7" i="11"/>
  <c r="O5" i="11"/>
  <c r="O16" i="11" s="1"/>
  <c r="P6" i="11"/>
  <c r="O6" i="11"/>
  <c r="P5" i="11"/>
  <c r="P16" i="11" s="1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O5" i="6"/>
  <c r="O21" i="6" s="1"/>
  <c r="P6" i="6"/>
  <c r="O6" i="6"/>
  <c r="P5" i="6"/>
  <c r="P21" i="6" s="1"/>
  <c r="C6" i="11"/>
  <c r="D6" i="11"/>
  <c r="C7" i="11" s="1"/>
  <c r="D7" i="11" s="1"/>
  <c r="C8" i="11" s="1"/>
  <c r="D8" i="11" s="1"/>
  <c r="C9" i="11" s="1"/>
  <c r="D9" i="11" s="1"/>
  <c r="C10" i="11" s="1"/>
  <c r="D10" i="11" s="1"/>
  <c r="C11" i="11" s="1"/>
  <c r="D11" i="11" s="1"/>
  <c r="C12" i="11" s="1"/>
  <c r="D12" i="11" s="1"/>
  <c r="C13" i="11" s="1"/>
  <c r="D13" i="11" s="1"/>
  <c r="I8" i="11"/>
  <c r="L8" i="11"/>
  <c r="C6" i="6"/>
  <c r="C6" i="3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  <c r="C14" i="3" s="1"/>
  <c r="D14" i="3" s="1"/>
  <c r="C15" i="3" s="1"/>
  <c r="D15" i="3" s="1"/>
  <c r="C16" i="3" s="1"/>
  <c r="D16" i="3" s="1"/>
  <c r="C17" i="3" s="1"/>
  <c r="D17" i="3" s="1"/>
  <c r="C18" i="3" s="1"/>
  <c r="D18" i="3" s="1"/>
  <c r="C19" i="3" s="1"/>
  <c r="D19" i="3" s="1"/>
  <c r="C20" i="3" s="1"/>
  <c r="D20" i="3" s="1"/>
  <c r="C21" i="3" s="1"/>
  <c r="D21" i="3" s="1"/>
  <c r="C22" i="3" s="1"/>
  <c r="D22" i="3" s="1"/>
  <c r="C23" i="3" s="1"/>
  <c r="D23" i="3" s="1"/>
  <c r="C24" i="3" s="1"/>
  <c r="D24" i="3" s="1"/>
  <c r="C25" i="3" s="1"/>
  <c r="D25" i="3" s="1"/>
  <c r="C26" i="3" s="1"/>
  <c r="D26" i="3" s="1"/>
  <c r="C27" i="3" s="1"/>
  <c r="D27" i="3" s="1"/>
  <c r="C28" i="3" s="1"/>
  <c r="D28" i="3" s="1"/>
  <c r="C29" i="3" s="1"/>
  <c r="D29" i="3" s="1"/>
  <c r="C30" i="3" s="1"/>
  <c r="D30" i="3" s="1"/>
  <c r="C31" i="3" s="1"/>
  <c r="D31" i="3" s="1"/>
  <c r="C32" i="3" s="1"/>
  <c r="D32" i="3" s="1"/>
  <c r="I9" i="6"/>
  <c r="L9" i="6" s="1"/>
  <c r="I6" i="6"/>
  <c r="L6" i="6" s="1"/>
  <c r="D6" i="6"/>
  <c r="C7" i="6" s="1"/>
  <c r="D7" i="6" s="1"/>
  <c r="C8" i="6" s="1"/>
  <c r="D8" i="6" s="1"/>
  <c r="C9" i="6" s="1"/>
  <c r="D9" i="6" s="1"/>
  <c r="C10" i="6" s="1"/>
  <c r="D10" i="6" s="1"/>
  <c r="C11" i="6" s="1"/>
  <c r="D11" i="6" s="1"/>
  <c r="C12" i="6" s="1"/>
  <c r="D12" i="6" s="1"/>
  <c r="C13" i="6" s="1"/>
  <c r="D13" i="6" s="1"/>
  <c r="C14" i="6" s="1"/>
  <c r="D14" i="6" s="1"/>
  <c r="C15" i="6" s="1"/>
  <c r="D15" i="6" s="1"/>
  <c r="C16" i="6" s="1"/>
  <c r="D16" i="6" s="1"/>
  <c r="C17" i="6" s="1"/>
  <c r="D17" i="6" s="1"/>
  <c r="C18" i="6" s="1"/>
  <c r="D18" i="6" s="1"/>
  <c r="I10" i="3"/>
  <c r="L10" i="3"/>
  <c r="I6" i="3"/>
  <c r="L6" i="3"/>
  <c r="C12" i="13" l="1"/>
  <c r="D12" i="13" s="1"/>
  <c r="C10" i="13"/>
  <c r="D10" i="13" s="1"/>
  <c r="C11" i="13" s="1"/>
  <c r="D11" i="13" s="1"/>
</calcChain>
</file>

<file path=xl/sharedStrings.xml><?xml version="1.0" encoding="utf-8"?>
<sst xmlns="http://schemas.openxmlformats.org/spreadsheetml/2006/main" count="284" uniqueCount="121">
  <si>
    <t>Site and plant parameters</t>
  </si>
  <si>
    <t>Average water depth at site</t>
  </si>
  <si>
    <t>m</t>
  </si>
  <si>
    <t>Distance between port and site</t>
  </si>
  <si>
    <t>km</t>
  </si>
  <si>
    <t>Distance between cable landfall and offshore substation</t>
  </si>
  <si>
    <t>Distance between cable landfall and cabling vessel anchor point</t>
  </si>
  <si>
    <t>Distance between cable landfall and onshore interconnection point</t>
  </si>
  <si>
    <t>Number of turbines</t>
  </si>
  <si>
    <t>turbines</t>
  </si>
  <si>
    <t>Spacing between turbines in a string</t>
  </si>
  <si>
    <t>rotor diameters</t>
  </si>
  <si>
    <t>Spacing between strings</t>
  </si>
  <si>
    <t>Distance from offshore substation to first turbine on each string</t>
  </si>
  <si>
    <t>Total plant capacity</t>
  </si>
  <si>
    <t>MW</t>
  </si>
  <si>
    <t>Number of export cables</t>
  </si>
  <si>
    <t>cables</t>
  </si>
  <si>
    <t>Times for individual turbine installation processes</t>
  </si>
  <si>
    <t>*Assumes 4 turbine sets transported per trip</t>
  </si>
  <si>
    <t>Relations/predecessors [row]</t>
  </si>
  <si>
    <t>Start time [hours]</t>
  </si>
  <si>
    <t>End time [hours]</t>
  </si>
  <si>
    <t>Duration [hr]</t>
  </si>
  <si>
    <t>Wind speed limit (m/s)</t>
  </si>
  <si>
    <t>Wave height limit (m)</t>
  </si>
  <si>
    <t>Time per turbine</t>
  </si>
  <si>
    <t>Time per trip</t>
  </si>
  <si>
    <t>Total installation time (unweathered)</t>
  </si>
  <si>
    <t>Total installation time; 1-hour time-step (unweathered)</t>
  </si>
  <si>
    <t>Mobilize vessel</t>
  </si>
  <si>
    <t>assume 1 mobilisation for vessel</t>
  </si>
  <si>
    <t>Time required to fasten 2 tower sections to the vessel</t>
  </si>
  <si>
    <t>3 m swh</t>
  </si>
  <si>
    <t>Loadout time per turbine</t>
  </si>
  <si>
    <t>hr</t>
  </si>
  <si>
    <t>Total loadout time per trip</t>
  </si>
  <si>
    <t>assume all 50 turbines loaded-out</t>
  </si>
  <si>
    <t>Time required to fasten the nacelle to the vessel</t>
  </si>
  <si>
    <t>Time required to fasten 3 blades to the vessel</t>
  </si>
  <si>
    <t>Transit to site</t>
  </si>
  <si>
    <t>Transit time per trip</t>
  </si>
  <si>
    <t>assume 13 trips to site (12 trips * 4 turbines plus 1 trip * 2 turbines)</t>
  </si>
  <si>
    <t>Time required to position vessel at site</t>
  </si>
  <si>
    <t>2 m swh</t>
  </si>
  <si>
    <t>Install time per turbine</t>
  </si>
  <si>
    <t>Total install time per trip</t>
  </si>
  <si>
    <t>assume all 50 turbines are installed</t>
  </si>
  <si>
    <t>Time for vessel to jackup</t>
  </si>
  <si>
    <t>Time required to release the a tower section from the vessel</t>
  </si>
  <si>
    <t>Time required to lift tower section</t>
  </si>
  <si>
    <t>Time required to attach the turbine tower to the transition piece</t>
  </si>
  <si>
    <t>Time required to re-equip crane</t>
  </si>
  <si>
    <t>Time required to release the nacelle from the vessel</t>
  </si>
  <si>
    <t>Time required to lift nacelle</t>
  </si>
  <si>
    <t>Time required to attach the nacelle to the turbine tower</t>
  </si>
  <si>
    <t>Time required to release the turbine blade from the vessel</t>
  </si>
  <si>
    <t>Time required to lift turbine blade</t>
  </si>
  <si>
    <t>Tie required to attache the turbine blade to the nacelle</t>
  </si>
  <si>
    <t>Time required to jackdown</t>
  </si>
  <si>
    <t>Transit to port</t>
  </si>
  <si>
    <t>assume 13 return trips to port (12 trips * 4 turbines plus 1 trip * 2 turbines)</t>
  </si>
  <si>
    <t>Total installation time (days)</t>
  </si>
  <si>
    <t>*Assumes 6 turbine sets transported per trip</t>
  </si>
  <si>
    <t>Time per monopile</t>
  </si>
  <si>
    <t>Fasten monopile to vessel</t>
  </si>
  <si>
    <t>Loadout time per monopile</t>
  </si>
  <si>
    <t>assume all 50 monopiles loaded-out</t>
  </si>
  <si>
    <t>Fasten transition piece to vessel</t>
  </si>
  <si>
    <t>assuming 9 trips: 8*6 MPs + 1*2 MPs</t>
  </si>
  <si>
    <t>Position vessel onsite</t>
  </si>
  <si>
    <t>Install time per monopile/transition piece pair</t>
  </si>
  <si>
    <t>assume all 50 monopiles installed</t>
  </si>
  <si>
    <t>ROV survey of seabed</t>
  </si>
  <si>
    <t>Release monopile from vessel</t>
  </si>
  <si>
    <t>Lower monopile to seabed</t>
  </si>
  <si>
    <t>Re-equip crane with hydraulic hammer</t>
  </si>
  <si>
    <t>Drive monopile into seabed</t>
  </si>
  <si>
    <t xml:space="preserve">Re-equip crane </t>
  </si>
  <si>
    <t>Release transition piece from vessel</t>
  </si>
  <si>
    <t>Lift transition piece</t>
  </si>
  <si>
    <t>Bolt transition piece to monopile</t>
  </si>
  <si>
    <t>assuming 9 return trips</t>
  </si>
  <si>
    <t>Times for array cable installation processes</t>
  </si>
  <si>
    <t>* Assumes all cable carried/laid/buried in a single trip</t>
  </si>
  <si>
    <t>Total project time</t>
  </si>
  <si>
    <t>Load cable at port</t>
  </si>
  <si>
    <t>assume a single load-out of cable</t>
  </si>
  <si>
    <t>assume a single trip to site</t>
  </si>
  <si>
    <t>Position onsite</t>
  </si>
  <si>
    <t>Cable prep and lay per turbine</t>
  </si>
  <si>
    <t>Total time</t>
  </si>
  <si>
    <t>assume all 50 cables installed</t>
  </si>
  <si>
    <t>Prepare cable</t>
  </si>
  <si>
    <t>Pull in cable at turbine</t>
  </si>
  <si>
    <t>Terminate cable</t>
  </si>
  <si>
    <t>Lower cable to seafloor</t>
  </si>
  <si>
    <t>Lay/bury cable to next turbine in string</t>
  </si>
  <si>
    <t>assume a single return trip to port</t>
  </si>
  <si>
    <t>Times for export cable installation processes</t>
  </si>
  <si>
    <t>Total time per cable</t>
  </si>
  <si>
    <t>Position at landfall</t>
  </si>
  <si>
    <r>
      <t xml:space="preserve">Cable prep and lay </t>
    </r>
    <r>
      <rPr>
        <b/>
        <sz val="11"/>
        <color theme="1"/>
        <rFont val="Calibri"/>
        <family val="2"/>
      </rPr>
      <t>total</t>
    </r>
  </si>
  <si>
    <t>Pull in cable</t>
  </si>
  <si>
    <t>Lay/bury cable to offshore substation</t>
  </si>
  <si>
    <t>Times for substation installation process</t>
  </si>
  <si>
    <t>*Assumes two OSS at site</t>
  </si>
  <si>
    <t>Time per substation</t>
  </si>
  <si>
    <t>Assume vessel mobilisation and load out carried out for foundation installation</t>
  </si>
  <si>
    <t>Fasten monopile</t>
  </si>
  <si>
    <t>Fasten topside</t>
  </si>
  <si>
    <t>Install time per substation</t>
  </si>
  <si>
    <t>Lift substation topside</t>
  </si>
  <si>
    <t>Bolt topside to transition piece</t>
  </si>
  <si>
    <t>Times for scour protection installation process</t>
  </si>
  <si>
    <t>Time per substructure</t>
  </si>
  <si>
    <t>Load rocks at port</t>
  </si>
  <si>
    <t>assuming 25 trips</t>
  </si>
  <si>
    <t>Scour protection time per substructure</t>
  </si>
  <si>
    <t>Dump rocks at substructure</t>
  </si>
  <si>
    <t>Transit to next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</si>
</sst>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1" xfId="1" applyFill="1" applyBorder="1"/>
    <xf numFmtId="165" fontId="2" fillId="0" borderId="2" xfId="1" applyNumberFormat="1" applyFill="1" applyBorder="1"/>
    <xf numFmtId="165" fontId="2" fillId="0" borderId="2" xfId="1" applyNumberFormat="1" applyFill="1" applyBorder="1" applyAlignment="1">
      <alignment horizontal="center"/>
    </xf>
    <xf numFmtId="0" fontId="2" fillId="0" borderId="4" xfId="1" applyFill="1" applyBorder="1"/>
    <xf numFmtId="0" fontId="2" fillId="0" borderId="0" xfId="1" applyFill="1" applyBorder="1"/>
    <xf numFmtId="165" fontId="2" fillId="0" borderId="0" xfId="1" applyNumberFormat="1" applyFill="1" applyBorder="1"/>
    <xf numFmtId="165" fontId="2" fillId="0" borderId="0" xfId="1" applyNumberFormat="1" applyFill="1" applyBorder="1" applyAlignment="1">
      <alignment horizontal="center"/>
    </xf>
    <xf numFmtId="0" fontId="2" fillId="0" borderId="6" xfId="1" applyFill="1" applyBorder="1"/>
    <xf numFmtId="165" fontId="2" fillId="0" borderId="7" xfId="1" applyNumberFormat="1" applyFill="1" applyBorder="1"/>
    <xf numFmtId="165" fontId="2" fillId="0" borderId="7" xfId="1" applyNumberFormat="1" applyFill="1" applyBorder="1" applyAlignment="1">
      <alignment horizontal="center"/>
    </xf>
    <xf numFmtId="0" fontId="2" fillId="0" borderId="9" xfId="1" applyFill="1" applyBorder="1"/>
    <xf numFmtId="165" fontId="2" fillId="0" borderId="10" xfId="1" applyNumberFormat="1" applyFill="1" applyBorder="1"/>
    <xf numFmtId="165" fontId="2" fillId="0" borderId="10" xfId="1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/>
    <xf numFmtId="165" fontId="0" fillId="0" borderId="7" xfId="0" applyNumberFormat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165" fontId="0" fillId="0" borderId="2" xfId="0" applyNumberFormat="1" applyBorder="1"/>
    <xf numFmtId="0" fontId="0" fillId="0" borderId="4" xfId="0" applyBorder="1"/>
    <xf numFmtId="165" fontId="0" fillId="0" borderId="0" xfId="0" applyNumberFormat="1" applyBorder="1"/>
    <xf numFmtId="0" fontId="0" fillId="0" borderId="0" xfId="0" applyBorder="1"/>
    <xf numFmtId="0" fontId="0" fillId="0" borderId="9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0" borderId="10" xfId="1" applyFill="1" applyBorder="1"/>
    <xf numFmtId="165" fontId="0" fillId="0" borderId="10" xfId="0" applyNumberFormat="1" applyBorder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2" borderId="1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riam Noonan" id="{2A52E194-A3E7-426E-A8F3-E417DEC48209}" userId="S::miriam.noonan@ore.catapult.org.uk::b7e1df32-e12c-4002-861b-b65a634ebc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5" x14ac:dyDescent="0.25"/>
  <cols>
    <col min="1" max="1" width="62.28515625" bestFit="1" customWidth="1"/>
  </cols>
  <sheetData>
    <row r="1" spans="1:3" x14ac:dyDescent="0.25">
      <c r="A1" s="38" t="s">
        <v>0</v>
      </c>
      <c r="B1" s="38"/>
      <c r="C1" s="38"/>
    </row>
    <row r="4" spans="1:3" x14ac:dyDescent="0.25">
      <c r="A4" s="38" t="s">
        <v>1</v>
      </c>
      <c r="B4" s="38">
        <v>22.5</v>
      </c>
      <c r="C4" s="38" t="s">
        <v>2</v>
      </c>
    </row>
    <row r="5" spans="1:3" x14ac:dyDescent="0.25">
      <c r="A5" s="38" t="s">
        <v>3</v>
      </c>
      <c r="B5" s="38">
        <v>124</v>
      </c>
      <c r="C5" s="38" t="s">
        <v>4</v>
      </c>
    </row>
    <row r="6" spans="1:3" x14ac:dyDescent="0.25">
      <c r="A6" s="38" t="s">
        <v>5</v>
      </c>
      <c r="B6" s="38">
        <v>42</v>
      </c>
      <c r="C6" s="38" t="s">
        <v>4</v>
      </c>
    </row>
    <row r="7" spans="1:3" x14ac:dyDescent="0.25">
      <c r="A7" s="38" t="s">
        <v>6</v>
      </c>
      <c r="B7" s="38">
        <v>0</v>
      </c>
      <c r="C7" s="38" t="s">
        <v>4</v>
      </c>
    </row>
    <row r="8" spans="1:3" x14ac:dyDescent="0.25">
      <c r="A8" s="38" t="s">
        <v>7</v>
      </c>
      <c r="B8" s="38">
        <v>3</v>
      </c>
      <c r="C8" s="38" t="s">
        <v>4</v>
      </c>
    </row>
    <row r="10" spans="1:3" x14ac:dyDescent="0.25">
      <c r="A10" s="38" t="s">
        <v>8</v>
      </c>
      <c r="B10" s="38">
        <v>50</v>
      </c>
      <c r="C10" s="38" t="s">
        <v>9</v>
      </c>
    </row>
    <row r="11" spans="1:3" x14ac:dyDescent="0.25">
      <c r="A11" s="38" t="s">
        <v>10</v>
      </c>
      <c r="B11" s="38">
        <v>7</v>
      </c>
      <c r="C11" s="38" t="s">
        <v>11</v>
      </c>
    </row>
    <row r="12" spans="1:3" x14ac:dyDescent="0.25">
      <c r="A12" s="38" t="s">
        <v>12</v>
      </c>
      <c r="B12" s="38">
        <v>9</v>
      </c>
      <c r="C12" s="38" t="s">
        <v>11</v>
      </c>
    </row>
    <row r="13" spans="1:3" x14ac:dyDescent="0.25">
      <c r="A13" s="38" t="s">
        <v>13</v>
      </c>
      <c r="B13" s="38">
        <v>1</v>
      </c>
      <c r="C13" s="38" t="s">
        <v>4</v>
      </c>
    </row>
    <row r="14" spans="1:3" x14ac:dyDescent="0.25">
      <c r="A14" s="38" t="s">
        <v>14</v>
      </c>
      <c r="B14" s="38">
        <v>400</v>
      </c>
      <c r="C14" s="38" t="s">
        <v>15</v>
      </c>
    </row>
    <row r="16" spans="1:3" x14ac:dyDescent="0.25">
      <c r="A16" s="38" t="s">
        <v>16</v>
      </c>
      <c r="B16" s="38">
        <v>2</v>
      </c>
      <c r="C16" s="3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E30" sqref="E30:G31"/>
    </sheetView>
  </sheetViews>
  <sheetFormatPr defaultRowHeight="15" x14ac:dyDescent="0.25"/>
  <cols>
    <col min="1" max="1" width="63.5703125" customWidth="1"/>
    <col min="2" max="2" width="4.42578125" customWidth="1"/>
    <col min="3" max="3" width="1.85546875" customWidth="1"/>
    <col min="4" max="4" width="3.28515625" customWidth="1"/>
    <col min="5" max="5" width="12.5703125" bestFit="1" customWidth="1"/>
    <col min="6" max="6" width="22.140625" style="38" customWidth="1"/>
    <col min="7" max="7" width="12.5703125" customWidth="1"/>
    <col min="8" max="8" width="23.5703125" bestFit="1" customWidth="1"/>
    <col min="11" max="11" width="24.85546875" bestFit="1" customWidth="1"/>
    <col min="15" max="15" width="24.140625" customWidth="1"/>
    <col min="16" max="16" width="22" customWidth="1"/>
  </cols>
  <sheetData>
    <row r="1" spans="1:18" x14ac:dyDescent="0.25">
      <c r="A1" s="39" t="s">
        <v>18</v>
      </c>
      <c r="B1" s="38"/>
      <c r="C1" s="38"/>
      <c r="D1" s="38"/>
      <c r="E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1" t="s">
        <v>19</v>
      </c>
      <c r="B2" s="38"/>
      <c r="C2" s="38"/>
      <c r="D2" s="38"/>
      <c r="E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4" spans="1:18" ht="77.25" customHeight="1" x14ac:dyDescent="0.25">
      <c r="A4" s="39"/>
      <c r="B4" s="39" t="s">
        <v>20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49" t="s">
        <v>26</v>
      </c>
      <c r="I4" s="49"/>
      <c r="J4" s="49"/>
      <c r="K4" s="49" t="s">
        <v>27</v>
      </c>
      <c r="L4" s="49"/>
      <c r="M4" s="49"/>
      <c r="N4" s="38"/>
      <c r="O4" s="40" t="s">
        <v>28</v>
      </c>
      <c r="P4" s="40" t="s">
        <v>29</v>
      </c>
      <c r="Q4" s="38"/>
      <c r="R4" s="38"/>
    </row>
    <row r="5" spans="1:18" ht="15" customHeight="1" x14ac:dyDescent="0.25">
      <c r="A5" s="27" t="s">
        <v>30</v>
      </c>
      <c r="B5" s="28"/>
      <c r="C5" s="28">
        <v>0</v>
      </c>
      <c r="D5" s="42">
        <v>120</v>
      </c>
      <c r="E5" s="42">
        <v>120</v>
      </c>
      <c r="F5" s="42"/>
      <c r="G5" s="28"/>
      <c r="H5" s="29"/>
      <c r="I5" s="29"/>
      <c r="J5" s="29"/>
      <c r="K5" s="29"/>
      <c r="L5" s="29"/>
      <c r="M5" s="30"/>
      <c r="N5" s="38"/>
      <c r="O5" s="38">
        <f>E5</f>
        <v>120</v>
      </c>
      <c r="P5" s="38">
        <f>ROUND(E5,0)</f>
        <v>120</v>
      </c>
      <c r="Q5" s="38"/>
      <c r="R5" s="38" t="s">
        <v>31</v>
      </c>
    </row>
    <row r="6" spans="1:18" ht="15.75" customHeight="1" x14ac:dyDescent="0.25">
      <c r="A6" s="5" t="s">
        <v>32</v>
      </c>
      <c r="B6" s="6">
        <v>5</v>
      </c>
      <c r="C6" s="6">
        <f>D5</f>
        <v>120</v>
      </c>
      <c r="D6" s="7">
        <f>C6+E6</f>
        <v>128</v>
      </c>
      <c r="E6" s="8">
        <v>8</v>
      </c>
      <c r="F6" s="8">
        <v>25</v>
      </c>
      <c r="G6" s="8" t="s">
        <v>33</v>
      </c>
      <c r="H6" s="44" t="s">
        <v>34</v>
      </c>
      <c r="I6" s="47">
        <f>SUM(E6:E8)</f>
        <v>16.5</v>
      </c>
      <c r="J6" s="44" t="s">
        <v>35</v>
      </c>
      <c r="K6" s="44" t="s">
        <v>36</v>
      </c>
      <c r="L6" s="44">
        <f>4*I6:I8</f>
        <v>66</v>
      </c>
      <c r="M6" s="51" t="s">
        <v>35</v>
      </c>
      <c r="N6" s="38"/>
      <c r="O6" s="38">
        <f>E6*50</f>
        <v>400</v>
      </c>
      <c r="P6" s="38">
        <f>ROUND(E6,0)*50</f>
        <v>400</v>
      </c>
      <c r="Q6" s="38"/>
      <c r="R6" s="38" t="s">
        <v>37</v>
      </c>
    </row>
    <row r="7" spans="1:18" ht="15.75" customHeight="1" x14ac:dyDescent="0.25">
      <c r="A7" s="5" t="s">
        <v>38</v>
      </c>
      <c r="B7" s="6">
        <v>6</v>
      </c>
      <c r="C7" s="6">
        <f t="shared" ref="C7:C32" si="0">D6</f>
        <v>128</v>
      </c>
      <c r="D7" s="7">
        <f>C7+E7</f>
        <v>132</v>
      </c>
      <c r="E7" s="8">
        <v>4</v>
      </c>
      <c r="F7" s="8">
        <v>25</v>
      </c>
      <c r="G7" s="8" t="s">
        <v>33</v>
      </c>
      <c r="H7" s="44"/>
      <c r="I7" s="47"/>
      <c r="J7" s="44"/>
      <c r="K7" s="44"/>
      <c r="L7" s="44"/>
      <c r="M7" s="51"/>
      <c r="N7" s="38"/>
      <c r="O7" s="38">
        <f t="shared" ref="O7:O32" si="1">E7*50</f>
        <v>200</v>
      </c>
      <c r="P7" s="38">
        <f t="shared" ref="P7:P32" si="2">ROUND(E7,0)*50</f>
        <v>200</v>
      </c>
      <c r="Q7" s="38"/>
      <c r="R7" s="38"/>
    </row>
    <row r="8" spans="1:18" ht="15.75" customHeight="1" x14ac:dyDescent="0.25">
      <c r="A8" s="9" t="s">
        <v>39</v>
      </c>
      <c r="B8" s="6">
        <v>7</v>
      </c>
      <c r="C8" s="6">
        <f t="shared" si="0"/>
        <v>132</v>
      </c>
      <c r="D8" s="10">
        <f>C8+E8</f>
        <v>136.5</v>
      </c>
      <c r="E8" s="11">
        <v>4.5</v>
      </c>
      <c r="F8" s="8">
        <v>25</v>
      </c>
      <c r="G8" s="8" t="s">
        <v>33</v>
      </c>
      <c r="H8" s="45"/>
      <c r="I8" s="48"/>
      <c r="J8" s="45"/>
      <c r="K8" s="45"/>
      <c r="L8" s="45"/>
      <c r="M8" s="52"/>
      <c r="N8" s="38"/>
      <c r="O8" s="38">
        <f t="shared" si="1"/>
        <v>225</v>
      </c>
      <c r="P8" s="38">
        <f t="shared" si="2"/>
        <v>250</v>
      </c>
      <c r="Q8" s="38"/>
      <c r="R8" s="38"/>
    </row>
    <row r="9" spans="1:18" ht="15.75" x14ac:dyDescent="0.25">
      <c r="A9" s="12" t="s">
        <v>40</v>
      </c>
      <c r="B9" s="6">
        <v>8</v>
      </c>
      <c r="C9" s="6">
        <f t="shared" si="0"/>
        <v>136.5</v>
      </c>
      <c r="D9" s="13">
        <f>C9+E9</f>
        <v>141.5</v>
      </c>
      <c r="E9" s="14">
        <v>5</v>
      </c>
      <c r="F9" s="14">
        <v>25</v>
      </c>
      <c r="G9" s="14"/>
      <c r="H9" s="15"/>
      <c r="I9" s="16"/>
      <c r="J9" s="15"/>
      <c r="K9" s="15" t="s">
        <v>41</v>
      </c>
      <c r="L9" s="16">
        <v>5</v>
      </c>
      <c r="M9" s="17" t="s">
        <v>35</v>
      </c>
      <c r="N9" s="38"/>
      <c r="O9" s="38">
        <f>E9*13</f>
        <v>65</v>
      </c>
      <c r="P9" s="38">
        <f>ROUND(E9,0)*13</f>
        <v>65</v>
      </c>
      <c r="Q9" s="38"/>
      <c r="R9" s="38" t="s">
        <v>42</v>
      </c>
    </row>
    <row r="10" spans="1:18" ht="15.75" customHeight="1" x14ac:dyDescent="0.25">
      <c r="A10" s="2" t="s">
        <v>43</v>
      </c>
      <c r="B10" s="6">
        <v>9</v>
      </c>
      <c r="C10" s="6">
        <f t="shared" si="0"/>
        <v>141.5</v>
      </c>
      <c r="D10" s="3">
        <f t="shared" ref="D10:D18" si="3">C10+E10</f>
        <v>143.5</v>
      </c>
      <c r="E10" s="4">
        <v>2</v>
      </c>
      <c r="F10" s="4">
        <v>25</v>
      </c>
      <c r="G10" s="4" t="s">
        <v>44</v>
      </c>
      <c r="H10" s="43" t="s">
        <v>45</v>
      </c>
      <c r="I10" s="46">
        <f>SUM(E10:E32)</f>
        <v>53.25</v>
      </c>
      <c r="J10" s="43" t="s">
        <v>35</v>
      </c>
      <c r="K10" s="43" t="s">
        <v>46</v>
      </c>
      <c r="L10" s="43">
        <f>I10:I32*4</f>
        <v>213</v>
      </c>
      <c r="M10" s="50" t="s">
        <v>35</v>
      </c>
      <c r="N10" s="38"/>
      <c r="O10" s="38">
        <f t="shared" si="1"/>
        <v>100</v>
      </c>
      <c r="P10" s="38">
        <f t="shared" si="2"/>
        <v>100</v>
      </c>
      <c r="Q10" s="38"/>
      <c r="R10" s="38" t="s">
        <v>47</v>
      </c>
    </row>
    <row r="11" spans="1:18" ht="15.75" customHeight="1" x14ac:dyDescent="0.25">
      <c r="A11" s="5" t="s">
        <v>48</v>
      </c>
      <c r="B11" s="6">
        <v>10</v>
      </c>
      <c r="C11" s="6">
        <f t="shared" si="0"/>
        <v>143.5</v>
      </c>
      <c r="D11" s="7">
        <f t="shared" si="3"/>
        <v>144.85</v>
      </c>
      <c r="E11" s="8">
        <v>1.35</v>
      </c>
      <c r="F11" s="8">
        <v>25</v>
      </c>
      <c r="G11" s="4" t="s">
        <v>44</v>
      </c>
      <c r="H11" s="44"/>
      <c r="I11" s="47"/>
      <c r="J11" s="44"/>
      <c r="K11" s="44"/>
      <c r="L11" s="44"/>
      <c r="M11" s="51"/>
      <c r="N11" s="38"/>
      <c r="O11" s="38">
        <f t="shared" si="1"/>
        <v>67.5</v>
      </c>
      <c r="P11" s="38">
        <f t="shared" si="2"/>
        <v>50</v>
      </c>
      <c r="Q11" s="38"/>
      <c r="R11" s="38"/>
    </row>
    <row r="12" spans="1:18" ht="15.75" customHeight="1" x14ac:dyDescent="0.25">
      <c r="A12" s="5" t="s">
        <v>49</v>
      </c>
      <c r="B12" s="6">
        <v>11</v>
      </c>
      <c r="C12" s="6">
        <f t="shared" si="0"/>
        <v>144.85</v>
      </c>
      <c r="D12" s="7">
        <f t="shared" si="3"/>
        <v>147.85</v>
      </c>
      <c r="E12" s="8">
        <v>3</v>
      </c>
      <c r="F12" s="8">
        <v>25</v>
      </c>
      <c r="G12" s="4" t="s">
        <v>44</v>
      </c>
      <c r="H12" s="44"/>
      <c r="I12" s="47"/>
      <c r="J12" s="44"/>
      <c r="K12" s="44"/>
      <c r="L12" s="44"/>
      <c r="M12" s="51"/>
      <c r="N12" s="38"/>
      <c r="O12" s="38">
        <f t="shared" si="1"/>
        <v>150</v>
      </c>
      <c r="P12" s="38">
        <f t="shared" si="2"/>
        <v>150</v>
      </c>
      <c r="Q12" s="38"/>
      <c r="R12" s="38"/>
    </row>
    <row r="13" spans="1:18" ht="15.75" customHeight="1" x14ac:dyDescent="0.25">
      <c r="A13" s="5" t="s">
        <v>50</v>
      </c>
      <c r="B13" s="6">
        <v>12</v>
      </c>
      <c r="C13" s="6">
        <f t="shared" si="0"/>
        <v>147.85</v>
      </c>
      <c r="D13" s="7">
        <f t="shared" si="3"/>
        <v>148.85</v>
      </c>
      <c r="E13" s="8">
        <v>1</v>
      </c>
      <c r="F13" s="8">
        <v>15</v>
      </c>
      <c r="G13" s="4" t="s">
        <v>44</v>
      </c>
      <c r="H13" s="44"/>
      <c r="I13" s="47"/>
      <c r="J13" s="44"/>
      <c r="K13" s="44"/>
      <c r="L13" s="44"/>
      <c r="M13" s="51"/>
      <c r="N13" s="38"/>
      <c r="O13" s="38">
        <f t="shared" si="1"/>
        <v>50</v>
      </c>
      <c r="P13" s="38">
        <f t="shared" si="2"/>
        <v>50</v>
      </c>
      <c r="Q13" s="38"/>
      <c r="R13" s="38"/>
    </row>
    <row r="14" spans="1:18" ht="15.75" customHeight="1" x14ac:dyDescent="0.25">
      <c r="A14" s="5" t="s">
        <v>51</v>
      </c>
      <c r="B14" s="6">
        <v>13</v>
      </c>
      <c r="C14" s="6">
        <f t="shared" si="0"/>
        <v>148.85</v>
      </c>
      <c r="D14" s="7">
        <f t="shared" si="3"/>
        <v>154.85</v>
      </c>
      <c r="E14" s="8">
        <v>6</v>
      </c>
      <c r="F14" s="8">
        <v>15</v>
      </c>
      <c r="G14" s="4" t="s">
        <v>44</v>
      </c>
      <c r="H14" s="44"/>
      <c r="I14" s="47"/>
      <c r="J14" s="44"/>
      <c r="K14" s="44"/>
      <c r="L14" s="44"/>
      <c r="M14" s="51"/>
      <c r="N14" s="38"/>
      <c r="O14" s="38">
        <f t="shared" si="1"/>
        <v>300</v>
      </c>
      <c r="P14" s="38">
        <f t="shared" si="2"/>
        <v>300</v>
      </c>
      <c r="Q14" s="38"/>
      <c r="R14" s="38"/>
    </row>
    <row r="15" spans="1:18" ht="15.75" customHeight="1" x14ac:dyDescent="0.25">
      <c r="A15" s="5" t="s">
        <v>49</v>
      </c>
      <c r="B15" s="6">
        <v>14</v>
      </c>
      <c r="C15" s="6">
        <f t="shared" si="0"/>
        <v>154.85</v>
      </c>
      <c r="D15" s="7">
        <f t="shared" si="3"/>
        <v>157.85</v>
      </c>
      <c r="E15" s="8">
        <v>3</v>
      </c>
      <c r="F15" s="8">
        <v>25</v>
      </c>
      <c r="G15" s="4" t="s">
        <v>44</v>
      </c>
      <c r="H15" s="44"/>
      <c r="I15" s="47"/>
      <c r="J15" s="44"/>
      <c r="K15" s="44"/>
      <c r="L15" s="44"/>
      <c r="M15" s="51"/>
      <c r="N15" s="38"/>
      <c r="O15" s="38">
        <f t="shared" si="1"/>
        <v>150</v>
      </c>
      <c r="P15" s="38">
        <f t="shared" si="2"/>
        <v>150</v>
      </c>
      <c r="Q15" s="38"/>
      <c r="R15" s="38"/>
    </row>
    <row r="16" spans="1:18" ht="15.75" customHeight="1" x14ac:dyDescent="0.25">
      <c r="A16" s="5" t="s">
        <v>50</v>
      </c>
      <c r="B16" s="6">
        <v>15</v>
      </c>
      <c r="C16" s="6">
        <f t="shared" si="0"/>
        <v>157.85</v>
      </c>
      <c r="D16" s="7">
        <f t="shared" si="3"/>
        <v>158.85</v>
      </c>
      <c r="E16" s="8">
        <v>1</v>
      </c>
      <c r="F16" s="8">
        <v>15</v>
      </c>
      <c r="G16" s="4" t="s">
        <v>44</v>
      </c>
      <c r="H16" s="44"/>
      <c r="I16" s="47"/>
      <c r="J16" s="44"/>
      <c r="K16" s="44"/>
      <c r="L16" s="44"/>
      <c r="M16" s="51"/>
      <c r="N16" s="38"/>
      <c r="O16" s="38">
        <f t="shared" si="1"/>
        <v>50</v>
      </c>
      <c r="P16" s="38">
        <f t="shared" si="2"/>
        <v>50</v>
      </c>
      <c r="Q16" s="38"/>
      <c r="R16" s="38"/>
    </row>
    <row r="17" spans="1:18" ht="15.75" customHeight="1" x14ac:dyDescent="0.25">
      <c r="A17" s="5" t="s">
        <v>51</v>
      </c>
      <c r="B17" s="6">
        <v>16</v>
      </c>
      <c r="C17" s="6">
        <f t="shared" si="0"/>
        <v>158.85</v>
      </c>
      <c r="D17" s="7">
        <f t="shared" si="3"/>
        <v>164.85</v>
      </c>
      <c r="E17" s="8">
        <v>6</v>
      </c>
      <c r="F17" s="8">
        <v>15</v>
      </c>
      <c r="G17" s="4" t="s">
        <v>44</v>
      </c>
      <c r="H17" s="44"/>
      <c r="I17" s="47"/>
      <c r="J17" s="44"/>
      <c r="K17" s="44"/>
      <c r="L17" s="44"/>
      <c r="M17" s="51"/>
      <c r="N17" s="38"/>
      <c r="O17" s="38">
        <f t="shared" si="1"/>
        <v>300</v>
      </c>
      <c r="P17" s="38">
        <f t="shared" si="2"/>
        <v>300</v>
      </c>
      <c r="Q17" s="38"/>
      <c r="R17" s="38"/>
    </row>
    <row r="18" spans="1:18" ht="15.75" customHeight="1" x14ac:dyDescent="0.25">
      <c r="A18" s="5" t="s">
        <v>52</v>
      </c>
      <c r="B18" s="6">
        <v>17</v>
      </c>
      <c r="C18" s="6">
        <f t="shared" si="0"/>
        <v>164.85</v>
      </c>
      <c r="D18" s="7">
        <f t="shared" si="3"/>
        <v>165.85</v>
      </c>
      <c r="E18" s="8">
        <v>1</v>
      </c>
      <c r="F18" s="8">
        <v>25</v>
      </c>
      <c r="G18" s="4" t="s">
        <v>44</v>
      </c>
      <c r="H18" s="44"/>
      <c r="I18" s="47"/>
      <c r="J18" s="44"/>
      <c r="K18" s="44"/>
      <c r="L18" s="44"/>
      <c r="M18" s="51"/>
      <c r="N18" s="38"/>
      <c r="O18" s="38">
        <f t="shared" si="1"/>
        <v>50</v>
      </c>
      <c r="P18" s="38">
        <f t="shared" si="2"/>
        <v>50</v>
      </c>
      <c r="Q18" s="38"/>
      <c r="R18" s="38"/>
    </row>
    <row r="19" spans="1:18" ht="15.75" customHeight="1" x14ac:dyDescent="0.25">
      <c r="A19" s="5" t="s">
        <v>53</v>
      </c>
      <c r="B19" s="6">
        <v>18</v>
      </c>
      <c r="C19" s="6">
        <f t="shared" si="0"/>
        <v>165.85</v>
      </c>
      <c r="D19" s="7">
        <f>C19+E19</f>
        <v>168.85</v>
      </c>
      <c r="E19" s="8">
        <v>3</v>
      </c>
      <c r="F19" s="8">
        <v>25</v>
      </c>
      <c r="G19" s="4" t="s">
        <v>44</v>
      </c>
      <c r="H19" s="44"/>
      <c r="I19" s="47"/>
      <c r="J19" s="44"/>
      <c r="K19" s="44"/>
      <c r="L19" s="44"/>
      <c r="M19" s="51"/>
      <c r="N19" s="38"/>
      <c r="O19" s="38">
        <f t="shared" si="1"/>
        <v>150</v>
      </c>
      <c r="P19" s="38">
        <f t="shared" si="2"/>
        <v>150</v>
      </c>
      <c r="Q19" s="38"/>
      <c r="R19" s="38"/>
    </row>
    <row r="20" spans="1:18" ht="15.75" customHeight="1" x14ac:dyDescent="0.25">
      <c r="A20" s="5" t="s">
        <v>54</v>
      </c>
      <c r="B20" s="6">
        <v>19</v>
      </c>
      <c r="C20" s="6">
        <f>D19</f>
        <v>168.85</v>
      </c>
      <c r="D20" s="7">
        <f>C20+E20</f>
        <v>169.85</v>
      </c>
      <c r="E20" s="8">
        <v>1</v>
      </c>
      <c r="F20" s="8">
        <v>15</v>
      </c>
      <c r="G20" s="4" t="s">
        <v>44</v>
      </c>
      <c r="H20" s="44"/>
      <c r="I20" s="47"/>
      <c r="J20" s="44"/>
      <c r="K20" s="44"/>
      <c r="L20" s="44"/>
      <c r="M20" s="51"/>
      <c r="N20" s="38"/>
      <c r="O20" s="38">
        <f t="shared" si="1"/>
        <v>50</v>
      </c>
      <c r="P20" s="38">
        <f t="shared" si="2"/>
        <v>50</v>
      </c>
      <c r="Q20" s="38"/>
      <c r="R20" s="38"/>
    </row>
    <row r="21" spans="1:18" ht="15.75" customHeight="1" x14ac:dyDescent="0.25">
      <c r="A21" s="5" t="s">
        <v>55</v>
      </c>
      <c r="B21" s="6">
        <v>20</v>
      </c>
      <c r="C21" s="6">
        <f t="shared" si="0"/>
        <v>169.85</v>
      </c>
      <c r="D21" s="7">
        <f>C21+E21</f>
        <v>175.85</v>
      </c>
      <c r="E21" s="8">
        <v>6</v>
      </c>
      <c r="F21" s="8">
        <v>15</v>
      </c>
      <c r="G21" s="4" t="s">
        <v>44</v>
      </c>
      <c r="H21" s="44"/>
      <c r="I21" s="47"/>
      <c r="J21" s="44"/>
      <c r="K21" s="44"/>
      <c r="L21" s="44"/>
      <c r="M21" s="51"/>
      <c r="N21" s="38"/>
      <c r="O21" s="38">
        <f t="shared" si="1"/>
        <v>300</v>
      </c>
      <c r="P21" s="38">
        <f t="shared" si="2"/>
        <v>300</v>
      </c>
      <c r="Q21" s="38"/>
      <c r="R21" s="38"/>
    </row>
    <row r="22" spans="1:18" ht="15.75" customHeight="1" x14ac:dyDescent="0.25">
      <c r="A22" s="5" t="s">
        <v>52</v>
      </c>
      <c r="B22" s="6">
        <v>21</v>
      </c>
      <c r="C22" s="7">
        <f>D21</f>
        <v>175.85</v>
      </c>
      <c r="D22" s="7">
        <f>C22+E22</f>
        <v>176.85</v>
      </c>
      <c r="E22" s="8">
        <v>1</v>
      </c>
      <c r="F22" s="8">
        <v>25</v>
      </c>
      <c r="G22" s="4" t="s">
        <v>44</v>
      </c>
      <c r="H22" s="44"/>
      <c r="I22" s="47"/>
      <c r="J22" s="44"/>
      <c r="K22" s="44"/>
      <c r="L22" s="44"/>
      <c r="M22" s="51"/>
      <c r="N22" s="38"/>
      <c r="O22" s="38">
        <f t="shared" si="1"/>
        <v>50</v>
      </c>
      <c r="P22" s="38">
        <f t="shared" si="2"/>
        <v>50</v>
      </c>
      <c r="Q22" s="38"/>
      <c r="R22" s="38"/>
    </row>
    <row r="23" spans="1:18" ht="15.75" customHeight="1" x14ac:dyDescent="0.25">
      <c r="A23" s="5" t="s">
        <v>56</v>
      </c>
      <c r="B23" s="6">
        <v>22</v>
      </c>
      <c r="C23" s="6">
        <f t="shared" si="0"/>
        <v>176.85</v>
      </c>
      <c r="D23" s="7">
        <f>C23+E23</f>
        <v>177.85</v>
      </c>
      <c r="E23" s="8">
        <v>1</v>
      </c>
      <c r="F23" s="8">
        <v>25</v>
      </c>
      <c r="G23" s="4" t="s">
        <v>44</v>
      </c>
      <c r="H23" s="44"/>
      <c r="I23" s="47"/>
      <c r="J23" s="44"/>
      <c r="K23" s="44"/>
      <c r="L23" s="44"/>
      <c r="M23" s="51"/>
      <c r="N23" s="38"/>
      <c r="O23" s="38">
        <f t="shared" si="1"/>
        <v>50</v>
      </c>
      <c r="P23" s="38">
        <f t="shared" si="2"/>
        <v>50</v>
      </c>
      <c r="Q23" s="38"/>
      <c r="R23" s="38"/>
    </row>
    <row r="24" spans="1:18" ht="15.75" customHeight="1" x14ac:dyDescent="0.25">
      <c r="A24" s="5" t="s">
        <v>57</v>
      </c>
      <c r="B24" s="6">
        <v>23</v>
      </c>
      <c r="C24" s="7">
        <f t="shared" si="0"/>
        <v>177.85</v>
      </c>
      <c r="D24" s="7">
        <f t="shared" ref="D24:D32" si="4">C24+E24</f>
        <v>178.85</v>
      </c>
      <c r="E24" s="8">
        <v>1</v>
      </c>
      <c r="F24" s="8">
        <v>15</v>
      </c>
      <c r="G24" s="4" t="s">
        <v>44</v>
      </c>
      <c r="H24" s="44"/>
      <c r="I24" s="47"/>
      <c r="J24" s="44"/>
      <c r="K24" s="44"/>
      <c r="L24" s="44"/>
      <c r="M24" s="51"/>
      <c r="N24" s="38"/>
      <c r="O24" s="38">
        <f t="shared" si="1"/>
        <v>50</v>
      </c>
      <c r="P24" s="38">
        <f t="shared" si="2"/>
        <v>50</v>
      </c>
      <c r="Q24" s="38"/>
      <c r="R24" s="38"/>
    </row>
    <row r="25" spans="1:18" ht="15.75" customHeight="1" x14ac:dyDescent="0.25">
      <c r="A25" s="5" t="s">
        <v>58</v>
      </c>
      <c r="B25" s="6">
        <v>24</v>
      </c>
      <c r="C25" s="6">
        <f t="shared" si="0"/>
        <v>178.85</v>
      </c>
      <c r="D25" s="7">
        <f t="shared" si="4"/>
        <v>182.35</v>
      </c>
      <c r="E25" s="8">
        <v>3.5</v>
      </c>
      <c r="F25" s="8">
        <v>15</v>
      </c>
      <c r="G25" s="4" t="s">
        <v>44</v>
      </c>
      <c r="H25" s="44"/>
      <c r="I25" s="47"/>
      <c r="J25" s="44"/>
      <c r="K25" s="44"/>
      <c r="L25" s="44"/>
      <c r="M25" s="51"/>
      <c r="N25" s="38"/>
      <c r="O25" s="38">
        <f t="shared" si="1"/>
        <v>175</v>
      </c>
      <c r="P25" s="38">
        <f t="shared" si="2"/>
        <v>200</v>
      </c>
      <c r="Q25" s="38"/>
      <c r="R25" s="38"/>
    </row>
    <row r="26" spans="1:18" ht="15.75" customHeight="1" x14ac:dyDescent="0.25">
      <c r="A26" s="5" t="s">
        <v>56</v>
      </c>
      <c r="B26" s="6">
        <v>25</v>
      </c>
      <c r="C26" s="7">
        <f t="shared" si="0"/>
        <v>182.35</v>
      </c>
      <c r="D26" s="7">
        <f t="shared" si="4"/>
        <v>183.35</v>
      </c>
      <c r="E26" s="8">
        <v>1</v>
      </c>
      <c r="F26" s="8">
        <v>25</v>
      </c>
      <c r="G26" s="4" t="s">
        <v>44</v>
      </c>
      <c r="H26" s="44"/>
      <c r="I26" s="47"/>
      <c r="J26" s="44"/>
      <c r="K26" s="44"/>
      <c r="L26" s="44"/>
      <c r="M26" s="51"/>
      <c r="N26" s="38"/>
      <c r="O26" s="38">
        <f t="shared" si="1"/>
        <v>50</v>
      </c>
      <c r="P26" s="38">
        <f t="shared" si="2"/>
        <v>50</v>
      </c>
      <c r="Q26" s="38"/>
      <c r="R26" s="38"/>
    </row>
    <row r="27" spans="1:18" ht="15.75" customHeight="1" x14ac:dyDescent="0.25">
      <c r="A27" s="5" t="s">
        <v>57</v>
      </c>
      <c r="B27" s="6">
        <v>26</v>
      </c>
      <c r="C27" s="6">
        <f t="shared" si="0"/>
        <v>183.35</v>
      </c>
      <c r="D27" s="7">
        <f t="shared" si="4"/>
        <v>184.35</v>
      </c>
      <c r="E27" s="8">
        <v>1</v>
      </c>
      <c r="F27" s="8">
        <v>15</v>
      </c>
      <c r="G27" s="4" t="s">
        <v>44</v>
      </c>
      <c r="H27" s="44"/>
      <c r="I27" s="47"/>
      <c r="J27" s="44"/>
      <c r="K27" s="44"/>
      <c r="L27" s="44"/>
      <c r="M27" s="51"/>
      <c r="N27" s="38"/>
      <c r="O27" s="38">
        <f t="shared" si="1"/>
        <v>50</v>
      </c>
      <c r="P27" s="38">
        <f t="shared" si="2"/>
        <v>50</v>
      </c>
      <c r="Q27" s="38"/>
      <c r="R27" s="38"/>
    </row>
    <row r="28" spans="1:18" ht="15.75" customHeight="1" x14ac:dyDescent="0.25">
      <c r="A28" s="5" t="s">
        <v>58</v>
      </c>
      <c r="B28" s="6">
        <v>27</v>
      </c>
      <c r="C28" s="6">
        <f t="shared" si="0"/>
        <v>184.35</v>
      </c>
      <c r="D28" s="7">
        <f t="shared" si="4"/>
        <v>187.85</v>
      </c>
      <c r="E28" s="8">
        <v>3.5</v>
      </c>
      <c r="F28" s="8">
        <v>15</v>
      </c>
      <c r="G28" s="4" t="s">
        <v>44</v>
      </c>
      <c r="H28" s="44"/>
      <c r="I28" s="47"/>
      <c r="J28" s="44"/>
      <c r="K28" s="44"/>
      <c r="L28" s="44"/>
      <c r="M28" s="51"/>
      <c r="N28" s="38"/>
      <c r="O28" s="38">
        <f t="shared" si="1"/>
        <v>175</v>
      </c>
      <c r="P28" s="38">
        <f t="shared" si="2"/>
        <v>200</v>
      </c>
      <c r="Q28" s="38"/>
      <c r="R28" s="38"/>
    </row>
    <row r="29" spans="1:18" ht="15.75" customHeight="1" x14ac:dyDescent="0.25">
      <c r="A29" s="5" t="s">
        <v>56</v>
      </c>
      <c r="B29" s="6">
        <v>28</v>
      </c>
      <c r="C29" s="6">
        <f t="shared" si="0"/>
        <v>187.85</v>
      </c>
      <c r="D29" s="7">
        <f t="shared" si="4"/>
        <v>188.85</v>
      </c>
      <c r="E29" s="8">
        <v>1</v>
      </c>
      <c r="F29" s="8">
        <v>25</v>
      </c>
      <c r="G29" s="4" t="s">
        <v>44</v>
      </c>
      <c r="H29" s="44"/>
      <c r="I29" s="47"/>
      <c r="J29" s="44"/>
      <c r="K29" s="44"/>
      <c r="L29" s="44"/>
      <c r="M29" s="51"/>
      <c r="N29" s="38"/>
      <c r="O29" s="38">
        <f t="shared" si="1"/>
        <v>50</v>
      </c>
      <c r="P29" s="38">
        <f t="shared" si="2"/>
        <v>50</v>
      </c>
      <c r="Q29" s="38"/>
      <c r="R29" s="38"/>
    </row>
    <row r="30" spans="1:18" ht="15.75" customHeight="1" x14ac:dyDescent="0.25">
      <c r="A30" s="5" t="s">
        <v>57</v>
      </c>
      <c r="B30" s="6">
        <v>29</v>
      </c>
      <c r="C30" s="6">
        <f t="shared" si="0"/>
        <v>188.85</v>
      </c>
      <c r="D30" s="7">
        <f t="shared" si="4"/>
        <v>189.85</v>
      </c>
      <c r="E30" s="8">
        <v>1</v>
      </c>
      <c r="F30" s="8">
        <v>15</v>
      </c>
      <c r="G30" s="4" t="s">
        <v>44</v>
      </c>
      <c r="H30" s="44"/>
      <c r="I30" s="47"/>
      <c r="J30" s="44"/>
      <c r="K30" s="44"/>
      <c r="L30" s="44"/>
      <c r="M30" s="51"/>
      <c r="N30" s="38"/>
      <c r="O30" s="38">
        <f t="shared" si="1"/>
        <v>50</v>
      </c>
      <c r="P30" s="38">
        <f t="shared" si="2"/>
        <v>50</v>
      </c>
      <c r="Q30" s="38"/>
      <c r="R30" s="38"/>
    </row>
    <row r="31" spans="1:18" ht="15.75" customHeight="1" x14ac:dyDescent="0.25">
      <c r="A31" s="5" t="s">
        <v>58</v>
      </c>
      <c r="B31" s="6">
        <v>30</v>
      </c>
      <c r="C31" s="6">
        <f t="shared" si="0"/>
        <v>189.85</v>
      </c>
      <c r="D31" s="7">
        <f t="shared" si="4"/>
        <v>193.35</v>
      </c>
      <c r="E31" s="8">
        <v>3.5</v>
      </c>
      <c r="F31" s="8">
        <v>15</v>
      </c>
      <c r="G31" s="4" t="s">
        <v>44</v>
      </c>
      <c r="H31" s="44"/>
      <c r="I31" s="47"/>
      <c r="J31" s="44"/>
      <c r="K31" s="44"/>
      <c r="L31" s="44"/>
      <c r="M31" s="51"/>
      <c r="N31" s="38"/>
      <c r="O31" s="38">
        <f t="shared" si="1"/>
        <v>175</v>
      </c>
      <c r="P31" s="38">
        <f t="shared" si="2"/>
        <v>200</v>
      </c>
      <c r="Q31" s="38"/>
      <c r="R31" s="38"/>
    </row>
    <row r="32" spans="1:18" ht="15.75" customHeight="1" x14ac:dyDescent="0.25">
      <c r="A32" s="18" t="s">
        <v>59</v>
      </c>
      <c r="B32" s="6">
        <v>31</v>
      </c>
      <c r="C32" s="6">
        <f t="shared" si="0"/>
        <v>193.35</v>
      </c>
      <c r="D32" s="10">
        <f t="shared" si="4"/>
        <v>194.75</v>
      </c>
      <c r="E32" s="20">
        <v>1.4</v>
      </c>
      <c r="F32" s="26">
        <v>25</v>
      </c>
      <c r="G32" s="4" t="s">
        <v>44</v>
      </c>
      <c r="H32" s="45"/>
      <c r="I32" s="48"/>
      <c r="J32" s="45"/>
      <c r="K32" s="45"/>
      <c r="L32" s="45"/>
      <c r="M32" s="52"/>
      <c r="N32" s="38"/>
      <c r="O32" s="38">
        <f t="shared" si="1"/>
        <v>70</v>
      </c>
      <c r="P32" s="38">
        <f t="shared" si="2"/>
        <v>50</v>
      </c>
      <c r="Q32" s="38"/>
      <c r="R32" s="38"/>
    </row>
    <row r="33" spans="1:18" ht="15.75" x14ac:dyDescent="0.25">
      <c r="A33" s="12" t="s">
        <v>60</v>
      </c>
      <c r="B33" s="6">
        <v>32</v>
      </c>
      <c r="C33" s="6"/>
      <c r="D33" s="13"/>
      <c r="E33" s="14">
        <v>5</v>
      </c>
      <c r="F33" s="8">
        <v>25</v>
      </c>
      <c r="G33" s="8" t="s">
        <v>33</v>
      </c>
      <c r="H33" s="15"/>
      <c r="I33" s="16"/>
      <c r="J33" s="15"/>
      <c r="K33" s="15" t="s">
        <v>41</v>
      </c>
      <c r="L33" s="16">
        <v>5</v>
      </c>
      <c r="M33" s="17" t="s">
        <v>35</v>
      </c>
      <c r="N33" s="38"/>
      <c r="O33" s="38">
        <f>E33*13</f>
        <v>65</v>
      </c>
      <c r="P33" s="38">
        <f>ROUND(E33,0)*13</f>
        <v>65</v>
      </c>
      <c r="Q33" s="38"/>
      <c r="R33" s="38" t="s">
        <v>61</v>
      </c>
    </row>
    <row r="34" spans="1:18" x14ac:dyDescent="0.25">
      <c r="A34" s="38"/>
      <c r="B34" s="38"/>
      <c r="C34" s="38"/>
      <c r="D34" s="38"/>
      <c r="E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x14ac:dyDescent="0.25">
      <c r="A35" s="38"/>
      <c r="B35" s="38"/>
      <c r="C35" s="38"/>
      <c r="D35" s="38"/>
      <c r="E35" s="38"/>
      <c r="G35" s="38"/>
      <c r="H35" s="38"/>
      <c r="I35" s="38"/>
      <c r="J35" s="38"/>
      <c r="K35" s="38"/>
      <c r="L35" s="39" t="s">
        <v>62</v>
      </c>
      <c r="M35" s="38"/>
      <c r="N35" s="38"/>
      <c r="O35" s="38">
        <f>SUM(O5:O33)/24</f>
        <v>155.72916666666666</v>
      </c>
      <c r="P35" s="38">
        <f>SUM(P5:P33)/24</f>
        <v>158.33333333333334</v>
      </c>
      <c r="Q35" s="38"/>
      <c r="R35" s="38"/>
    </row>
  </sheetData>
  <mergeCells count="14">
    <mergeCell ref="H10:H32"/>
    <mergeCell ref="I10:I32"/>
    <mergeCell ref="J10:J32"/>
    <mergeCell ref="H4:J4"/>
    <mergeCell ref="K4:M4"/>
    <mergeCell ref="H6:H8"/>
    <mergeCell ref="I6:I8"/>
    <mergeCell ref="J6:J8"/>
    <mergeCell ref="K10:K32"/>
    <mergeCell ref="L10:L32"/>
    <mergeCell ref="M10:M32"/>
    <mergeCell ref="K6:K8"/>
    <mergeCell ref="L6:L8"/>
    <mergeCell ref="M6:M8"/>
  </mergeCell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E17" sqref="E17:G18"/>
    </sheetView>
  </sheetViews>
  <sheetFormatPr defaultRowHeight="15" x14ac:dyDescent="0.25"/>
  <cols>
    <col min="1" max="1" width="32.85546875" customWidth="1"/>
    <col min="2" max="2" width="5.7109375" customWidth="1"/>
    <col min="3" max="3" width="4.7109375" customWidth="1"/>
    <col min="4" max="4" width="7.85546875" customWidth="1"/>
    <col min="5" max="5" width="12.5703125" bestFit="1" customWidth="1"/>
    <col min="6" max="6" width="22.140625" style="38" customWidth="1"/>
    <col min="7" max="7" width="12.5703125" style="38" customWidth="1"/>
    <col min="8" max="8" width="26.42578125" customWidth="1"/>
    <col min="11" max="11" width="24.85546875" bestFit="1" customWidth="1"/>
    <col min="12" max="12" width="7.42578125" customWidth="1"/>
    <col min="15" max="15" width="21.85546875" customWidth="1"/>
    <col min="16" max="16" width="21.7109375" customWidth="1"/>
  </cols>
  <sheetData>
    <row r="1" spans="1:18" x14ac:dyDescent="0.25">
      <c r="A1" s="39" t="s">
        <v>18</v>
      </c>
      <c r="B1" s="38"/>
      <c r="C1" s="38"/>
      <c r="D1" s="38"/>
      <c r="E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1" t="s">
        <v>63</v>
      </c>
      <c r="B2" s="38"/>
      <c r="C2" s="38"/>
      <c r="D2" s="38"/>
      <c r="E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4" spans="1:18" ht="45" x14ac:dyDescent="0.25">
      <c r="A4" s="39"/>
      <c r="B4" s="39" t="s">
        <v>20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49" t="s">
        <v>64</v>
      </c>
      <c r="I4" s="49"/>
      <c r="J4" s="49"/>
      <c r="K4" s="49" t="s">
        <v>27</v>
      </c>
      <c r="L4" s="49"/>
      <c r="M4" s="49"/>
      <c r="N4" s="38"/>
      <c r="O4" s="40" t="s">
        <v>28</v>
      </c>
      <c r="P4" s="40" t="s">
        <v>29</v>
      </c>
      <c r="Q4" s="38"/>
      <c r="R4" s="38"/>
    </row>
    <row r="5" spans="1:18" x14ac:dyDescent="0.25">
      <c r="A5" s="27" t="s">
        <v>30</v>
      </c>
      <c r="B5" s="28"/>
      <c r="C5" s="28">
        <v>0</v>
      </c>
      <c r="D5" s="42">
        <v>120</v>
      </c>
      <c r="E5" s="42">
        <v>120</v>
      </c>
      <c r="F5" s="42"/>
      <c r="G5" s="42"/>
      <c r="H5" s="31"/>
      <c r="I5" s="31"/>
      <c r="J5" s="31"/>
      <c r="K5" s="31"/>
      <c r="L5" s="31"/>
      <c r="M5" s="32"/>
      <c r="N5" s="38"/>
      <c r="O5" s="38">
        <f>E5*1</f>
        <v>120</v>
      </c>
      <c r="P5" s="38">
        <f>ROUND(E5,0)*1</f>
        <v>120</v>
      </c>
      <c r="Q5" s="38"/>
      <c r="R5" s="38" t="s">
        <v>31</v>
      </c>
    </row>
    <row r="6" spans="1:18" ht="15" customHeight="1" x14ac:dyDescent="0.25">
      <c r="A6" s="21" t="s">
        <v>65</v>
      </c>
      <c r="B6" s="22">
        <v>5</v>
      </c>
      <c r="C6" s="22">
        <f>D5</f>
        <v>120</v>
      </c>
      <c r="D6" s="22">
        <f>C6+E6</f>
        <v>132</v>
      </c>
      <c r="E6" s="22">
        <v>12</v>
      </c>
      <c r="F6" s="22">
        <v>25</v>
      </c>
      <c r="G6" s="22">
        <v>3</v>
      </c>
      <c r="H6" s="43" t="s">
        <v>66</v>
      </c>
      <c r="I6" s="43">
        <f>SUM(E6:E7)</f>
        <v>20</v>
      </c>
      <c r="J6" s="43" t="s">
        <v>35</v>
      </c>
      <c r="K6" s="43" t="s">
        <v>36</v>
      </c>
      <c r="L6" s="43">
        <f>I6*6</f>
        <v>120</v>
      </c>
      <c r="M6" s="50" t="s">
        <v>35</v>
      </c>
      <c r="N6" s="38"/>
      <c r="O6" s="38">
        <f t="shared" ref="O6:O18" si="0">E6*50</f>
        <v>600</v>
      </c>
      <c r="P6" s="38">
        <f t="shared" ref="P6:P12" si="1">ROUND(E6,0)*50</f>
        <v>600</v>
      </c>
      <c r="Q6" s="38"/>
      <c r="R6" s="38" t="s">
        <v>67</v>
      </c>
    </row>
    <row r="7" spans="1:18" ht="15" customHeight="1" x14ac:dyDescent="0.25">
      <c r="A7" s="18" t="s">
        <v>68</v>
      </c>
      <c r="B7" s="20">
        <v>6</v>
      </c>
      <c r="C7" s="22">
        <f t="shared" ref="C7:C18" si="2">D6</f>
        <v>132</v>
      </c>
      <c r="D7" s="20">
        <f>C7+E7</f>
        <v>140</v>
      </c>
      <c r="E7" s="20">
        <v>8</v>
      </c>
      <c r="F7" s="20">
        <v>25</v>
      </c>
      <c r="G7" s="20">
        <v>3</v>
      </c>
      <c r="H7" s="45"/>
      <c r="I7" s="45"/>
      <c r="J7" s="45"/>
      <c r="K7" s="45"/>
      <c r="L7" s="45"/>
      <c r="M7" s="52"/>
      <c r="N7" s="38"/>
      <c r="O7" s="38">
        <f t="shared" si="0"/>
        <v>400</v>
      </c>
      <c r="P7" s="38">
        <f t="shared" si="1"/>
        <v>400</v>
      </c>
      <c r="Q7" s="38"/>
      <c r="R7" s="38"/>
    </row>
    <row r="8" spans="1:18" ht="15.75" x14ac:dyDescent="0.25">
      <c r="A8" s="12" t="s">
        <v>40</v>
      </c>
      <c r="B8" s="22">
        <v>7</v>
      </c>
      <c r="C8" s="22">
        <f t="shared" si="2"/>
        <v>140</v>
      </c>
      <c r="D8" s="13">
        <f>C8+E8</f>
        <v>145</v>
      </c>
      <c r="E8" s="14">
        <v>5</v>
      </c>
      <c r="F8" s="14">
        <v>25</v>
      </c>
      <c r="G8" s="14">
        <v>3</v>
      </c>
      <c r="H8" s="15"/>
      <c r="I8" s="16"/>
      <c r="J8" s="15"/>
      <c r="K8" s="15" t="s">
        <v>41</v>
      </c>
      <c r="L8" s="16">
        <v>5</v>
      </c>
      <c r="M8" s="17" t="s">
        <v>35</v>
      </c>
      <c r="N8" s="38"/>
      <c r="O8" s="38">
        <f>E8*9</f>
        <v>45</v>
      </c>
      <c r="P8" s="38">
        <f>ROUND(E8,0)*9</f>
        <v>45</v>
      </c>
      <c r="Q8" s="38"/>
      <c r="R8" s="38" t="s">
        <v>69</v>
      </c>
    </row>
    <row r="9" spans="1:18" ht="15" customHeight="1" x14ac:dyDescent="0.25">
      <c r="A9" s="21" t="s">
        <v>70</v>
      </c>
      <c r="B9" s="20">
        <v>8</v>
      </c>
      <c r="C9" s="22">
        <f t="shared" si="2"/>
        <v>145</v>
      </c>
      <c r="D9" s="23">
        <f>C9+E9</f>
        <v>147</v>
      </c>
      <c r="E9" s="22">
        <v>2</v>
      </c>
      <c r="F9" s="22">
        <v>25</v>
      </c>
      <c r="G9" s="22">
        <v>2</v>
      </c>
      <c r="H9" s="43" t="s">
        <v>71</v>
      </c>
      <c r="I9" s="43">
        <f>SUM(E9:E18)</f>
        <v>17.5</v>
      </c>
      <c r="J9" s="43" t="s">
        <v>35</v>
      </c>
      <c r="K9" s="43" t="s">
        <v>46</v>
      </c>
      <c r="L9" s="43">
        <f>I9:I18*6</f>
        <v>105</v>
      </c>
      <c r="M9" s="50" t="s">
        <v>35</v>
      </c>
      <c r="N9" s="38"/>
      <c r="O9" s="38">
        <f t="shared" si="0"/>
        <v>100</v>
      </c>
      <c r="P9" s="38">
        <f t="shared" si="1"/>
        <v>100</v>
      </c>
      <c r="Q9" s="38"/>
      <c r="R9" s="38" t="s">
        <v>72</v>
      </c>
    </row>
    <row r="10" spans="1:18" ht="15.75" customHeight="1" x14ac:dyDescent="0.25">
      <c r="A10" s="24" t="s">
        <v>73</v>
      </c>
      <c r="B10" s="22">
        <v>9</v>
      </c>
      <c r="C10" s="22">
        <f t="shared" si="2"/>
        <v>147</v>
      </c>
      <c r="D10" s="25">
        <f t="shared" ref="D10:D18" si="3">C10+E10</f>
        <v>148</v>
      </c>
      <c r="E10" s="26">
        <v>1</v>
      </c>
      <c r="F10" s="26">
        <v>25</v>
      </c>
      <c r="G10" s="26">
        <v>2</v>
      </c>
      <c r="H10" s="44"/>
      <c r="I10" s="44"/>
      <c r="J10" s="44"/>
      <c r="K10" s="44"/>
      <c r="L10" s="44"/>
      <c r="M10" s="51"/>
      <c r="N10" s="38"/>
      <c r="O10" s="38">
        <f t="shared" si="0"/>
        <v>50</v>
      </c>
      <c r="P10" s="38">
        <f t="shared" si="1"/>
        <v>50</v>
      </c>
      <c r="Q10" s="38"/>
      <c r="R10" s="38"/>
    </row>
    <row r="11" spans="1:18" ht="15" customHeight="1" x14ac:dyDescent="0.25">
      <c r="A11" s="24" t="s">
        <v>74</v>
      </c>
      <c r="B11" s="20">
        <v>10</v>
      </c>
      <c r="C11" s="22">
        <f t="shared" si="2"/>
        <v>148</v>
      </c>
      <c r="D11" s="25">
        <f t="shared" si="3"/>
        <v>151</v>
      </c>
      <c r="E11" s="26">
        <v>3</v>
      </c>
      <c r="F11" s="26">
        <v>25</v>
      </c>
      <c r="G11" s="26">
        <v>2</v>
      </c>
      <c r="H11" s="44"/>
      <c r="I11" s="44"/>
      <c r="J11" s="44"/>
      <c r="K11" s="44"/>
      <c r="L11" s="44"/>
      <c r="M11" s="51"/>
      <c r="N11" s="38"/>
      <c r="O11" s="38">
        <f t="shared" si="0"/>
        <v>150</v>
      </c>
      <c r="P11" s="38">
        <f t="shared" si="1"/>
        <v>150</v>
      </c>
      <c r="Q11" s="38"/>
      <c r="R11" s="38"/>
    </row>
    <row r="12" spans="1:18" ht="15.75" customHeight="1" x14ac:dyDescent="0.25">
      <c r="A12" s="24" t="s">
        <v>75</v>
      </c>
      <c r="B12" s="22">
        <v>11</v>
      </c>
      <c r="C12" s="22">
        <f t="shared" si="2"/>
        <v>151</v>
      </c>
      <c r="D12" s="25">
        <f t="shared" si="3"/>
        <v>152</v>
      </c>
      <c r="E12" s="26">
        <v>1</v>
      </c>
      <c r="F12" s="26">
        <v>15</v>
      </c>
      <c r="G12" s="26">
        <v>2</v>
      </c>
      <c r="H12" s="44"/>
      <c r="I12" s="44"/>
      <c r="J12" s="44"/>
      <c r="K12" s="44"/>
      <c r="L12" s="44"/>
      <c r="M12" s="51"/>
      <c r="N12" s="38"/>
      <c r="O12" s="38">
        <f t="shared" si="0"/>
        <v>50</v>
      </c>
      <c r="P12" s="38">
        <f t="shared" si="1"/>
        <v>50</v>
      </c>
      <c r="Q12" s="38"/>
      <c r="R12" s="38"/>
    </row>
    <row r="13" spans="1:18" ht="15" customHeight="1" x14ac:dyDescent="0.25">
      <c r="A13" s="24" t="s">
        <v>76</v>
      </c>
      <c r="B13" s="20">
        <v>12</v>
      </c>
      <c r="C13" s="22">
        <f t="shared" si="2"/>
        <v>152</v>
      </c>
      <c r="D13" s="25">
        <f t="shared" si="3"/>
        <v>153</v>
      </c>
      <c r="E13" s="26">
        <v>1</v>
      </c>
      <c r="F13" s="26">
        <v>15</v>
      </c>
      <c r="G13" s="26">
        <v>2</v>
      </c>
      <c r="H13" s="44"/>
      <c r="I13" s="44"/>
      <c r="J13" s="44"/>
      <c r="K13" s="44"/>
      <c r="L13" s="44"/>
      <c r="M13" s="51"/>
      <c r="N13" s="38"/>
      <c r="O13" s="38">
        <f t="shared" si="0"/>
        <v>50</v>
      </c>
      <c r="P13" s="38">
        <f>ROUND(E13,0)*50</f>
        <v>50</v>
      </c>
      <c r="Q13" s="38"/>
      <c r="R13" s="38"/>
    </row>
    <row r="14" spans="1:18" ht="15.75" customHeight="1" x14ac:dyDescent="0.25">
      <c r="A14" s="24" t="s">
        <v>77</v>
      </c>
      <c r="B14" s="22">
        <v>13</v>
      </c>
      <c r="C14" s="22">
        <f t="shared" si="2"/>
        <v>153</v>
      </c>
      <c r="D14" s="25">
        <f t="shared" si="3"/>
        <v>154.5</v>
      </c>
      <c r="E14" s="26">
        <v>1.5</v>
      </c>
      <c r="F14" s="26">
        <v>15</v>
      </c>
      <c r="G14" s="26">
        <v>2</v>
      </c>
      <c r="H14" s="44"/>
      <c r="I14" s="44"/>
      <c r="J14" s="44"/>
      <c r="K14" s="44"/>
      <c r="L14" s="44"/>
      <c r="M14" s="51"/>
      <c r="N14" s="38"/>
      <c r="O14" s="38">
        <f t="shared" si="0"/>
        <v>75</v>
      </c>
      <c r="P14" s="38">
        <f t="shared" ref="P14:P18" si="4">ROUND(E14,0)*50</f>
        <v>100</v>
      </c>
      <c r="Q14" s="38"/>
      <c r="R14" s="38"/>
    </row>
    <row r="15" spans="1:18" ht="15" customHeight="1" x14ac:dyDescent="0.25">
      <c r="A15" s="24" t="s">
        <v>78</v>
      </c>
      <c r="B15" s="20">
        <v>14</v>
      </c>
      <c r="C15" s="22">
        <f t="shared" si="2"/>
        <v>154.5</v>
      </c>
      <c r="D15" s="25">
        <f t="shared" si="3"/>
        <v>155.5</v>
      </c>
      <c r="E15" s="26">
        <v>1</v>
      </c>
      <c r="F15" s="26">
        <v>25</v>
      </c>
      <c r="G15" s="26">
        <v>2</v>
      </c>
      <c r="H15" s="44"/>
      <c r="I15" s="44"/>
      <c r="J15" s="44"/>
      <c r="K15" s="44"/>
      <c r="L15" s="44"/>
      <c r="M15" s="51"/>
      <c r="N15" s="38"/>
      <c r="O15" s="38">
        <f t="shared" si="0"/>
        <v>50</v>
      </c>
      <c r="P15" s="38">
        <f t="shared" si="4"/>
        <v>50</v>
      </c>
      <c r="Q15" s="38"/>
      <c r="R15" s="38"/>
    </row>
    <row r="16" spans="1:18" ht="15.75" customHeight="1" x14ac:dyDescent="0.25">
      <c r="A16" s="24" t="s">
        <v>79</v>
      </c>
      <c r="B16" s="22">
        <v>15</v>
      </c>
      <c r="C16" s="22">
        <f t="shared" si="2"/>
        <v>155.5</v>
      </c>
      <c r="D16" s="25">
        <f t="shared" si="3"/>
        <v>157.5</v>
      </c>
      <c r="E16" s="26">
        <v>2</v>
      </c>
      <c r="F16" s="26">
        <v>25</v>
      </c>
      <c r="G16" s="26">
        <v>2</v>
      </c>
      <c r="H16" s="44"/>
      <c r="I16" s="44"/>
      <c r="J16" s="44"/>
      <c r="K16" s="44"/>
      <c r="L16" s="44"/>
      <c r="M16" s="51"/>
      <c r="N16" s="38"/>
      <c r="O16" s="38">
        <f t="shared" si="0"/>
        <v>100</v>
      </c>
      <c r="P16" s="38">
        <f t="shared" si="4"/>
        <v>100</v>
      </c>
      <c r="Q16" s="38"/>
      <c r="R16" s="38"/>
    </row>
    <row r="17" spans="1:18" ht="15" customHeight="1" x14ac:dyDescent="0.25">
      <c r="A17" s="24" t="s">
        <v>80</v>
      </c>
      <c r="B17" s="20">
        <v>16</v>
      </c>
      <c r="C17" s="22">
        <f t="shared" si="2"/>
        <v>157.5</v>
      </c>
      <c r="D17" s="25">
        <f t="shared" si="3"/>
        <v>158.5</v>
      </c>
      <c r="E17" s="26">
        <v>1</v>
      </c>
      <c r="F17" s="26">
        <v>15</v>
      </c>
      <c r="G17" s="26">
        <v>2</v>
      </c>
      <c r="H17" s="44"/>
      <c r="I17" s="44"/>
      <c r="J17" s="44"/>
      <c r="K17" s="44"/>
      <c r="L17" s="44"/>
      <c r="M17" s="51"/>
      <c r="N17" s="38"/>
      <c r="O17" s="38">
        <f t="shared" si="0"/>
        <v>50</v>
      </c>
      <c r="P17" s="38">
        <f t="shared" si="4"/>
        <v>50</v>
      </c>
      <c r="Q17" s="38"/>
      <c r="R17" s="38"/>
    </row>
    <row r="18" spans="1:18" ht="15.75" customHeight="1" x14ac:dyDescent="0.25">
      <c r="A18" s="18" t="s">
        <v>81</v>
      </c>
      <c r="B18" s="22">
        <v>17</v>
      </c>
      <c r="C18" s="22">
        <f t="shared" si="2"/>
        <v>158.5</v>
      </c>
      <c r="D18" s="19">
        <f t="shared" si="3"/>
        <v>162.5</v>
      </c>
      <c r="E18" s="20">
        <v>4</v>
      </c>
      <c r="F18" s="20">
        <v>15</v>
      </c>
      <c r="G18" s="20">
        <v>2</v>
      </c>
      <c r="H18" s="45"/>
      <c r="I18" s="45"/>
      <c r="J18" s="45"/>
      <c r="K18" s="45"/>
      <c r="L18" s="45"/>
      <c r="M18" s="52"/>
      <c r="N18" s="38"/>
      <c r="O18" s="38">
        <f t="shared" si="0"/>
        <v>200</v>
      </c>
      <c r="P18" s="38">
        <f t="shared" si="4"/>
        <v>200</v>
      </c>
      <c r="Q18" s="38"/>
      <c r="R18" s="38"/>
    </row>
    <row r="19" spans="1:18" ht="15.75" x14ac:dyDescent="0.25">
      <c r="A19" s="12" t="s">
        <v>40</v>
      </c>
      <c r="B19" s="20">
        <v>18</v>
      </c>
      <c r="C19" s="22"/>
      <c r="D19" s="13"/>
      <c r="E19" s="14">
        <v>5</v>
      </c>
      <c r="F19" s="14">
        <v>25</v>
      </c>
      <c r="G19" s="14">
        <v>3</v>
      </c>
      <c r="H19" s="15"/>
      <c r="I19" s="16"/>
      <c r="J19" s="15"/>
      <c r="K19" s="15" t="s">
        <v>41</v>
      </c>
      <c r="L19" s="16">
        <v>5</v>
      </c>
      <c r="M19" s="17" t="s">
        <v>35</v>
      </c>
      <c r="N19" s="38"/>
      <c r="O19" s="38">
        <f>E19*9</f>
        <v>45</v>
      </c>
      <c r="P19" s="38">
        <f>ROUND(E19,0)*9</f>
        <v>45</v>
      </c>
      <c r="Q19" s="38"/>
      <c r="R19" s="38" t="s">
        <v>82</v>
      </c>
    </row>
    <row r="21" spans="1:18" x14ac:dyDescent="0.25">
      <c r="A21" s="38"/>
      <c r="B21" s="38"/>
      <c r="C21" s="38"/>
      <c r="D21" s="38"/>
      <c r="E21" s="38"/>
      <c r="H21" s="38"/>
      <c r="I21" s="38"/>
      <c r="J21" s="38"/>
      <c r="K21" s="38"/>
      <c r="L21" s="39" t="s">
        <v>62</v>
      </c>
      <c r="M21" s="38"/>
      <c r="N21" s="38"/>
      <c r="O21" s="38">
        <f>SUM(O5:O19)/24</f>
        <v>86.875</v>
      </c>
      <c r="P21" s="38">
        <f>SUM(P5:P19)/24</f>
        <v>87.916666666666671</v>
      </c>
      <c r="Q21" s="38"/>
      <c r="R21" s="38"/>
    </row>
  </sheetData>
  <mergeCells count="14">
    <mergeCell ref="H4:J4"/>
    <mergeCell ref="K4:M4"/>
    <mergeCell ref="H6:H7"/>
    <mergeCell ref="K6:K7"/>
    <mergeCell ref="I6:I7"/>
    <mergeCell ref="J6:J7"/>
    <mergeCell ref="L6:L7"/>
    <mergeCell ref="M6:M7"/>
    <mergeCell ref="M9:M18"/>
    <mergeCell ref="H9:H18"/>
    <mergeCell ref="I9:I18"/>
    <mergeCell ref="J9:J18"/>
    <mergeCell ref="K9:K18"/>
    <mergeCell ref="L9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6" sqref="G6:G14"/>
    </sheetView>
  </sheetViews>
  <sheetFormatPr defaultRowHeight="15" x14ac:dyDescent="0.25"/>
  <cols>
    <col min="1" max="1" width="37.42578125" bestFit="1" customWidth="1"/>
    <col min="2" max="2" width="26.42578125" bestFit="1" customWidth="1"/>
    <col min="3" max="3" width="15.85546875" bestFit="1" customWidth="1"/>
    <col min="4" max="4" width="15.140625" bestFit="1" customWidth="1"/>
    <col min="5" max="5" width="11.85546875" bestFit="1" customWidth="1"/>
    <col min="6" max="7" width="11.85546875" style="38" customWidth="1"/>
    <col min="8" max="8" width="28.42578125" bestFit="1" customWidth="1"/>
    <col min="15" max="15" width="20.7109375" customWidth="1"/>
    <col min="16" max="16" width="21.42578125" customWidth="1"/>
  </cols>
  <sheetData>
    <row r="1" spans="1:18" x14ac:dyDescent="0.25">
      <c r="A1" s="39" t="s">
        <v>83</v>
      </c>
      <c r="B1" s="38"/>
      <c r="C1" s="38"/>
      <c r="D1" s="38"/>
      <c r="E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1" t="s">
        <v>84</v>
      </c>
      <c r="B2" s="38"/>
      <c r="C2" s="38"/>
      <c r="D2" s="38"/>
      <c r="E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4" spans="1:18" ht="44.25" customHeight="1" x14ac:dyDescent="0.25">
      <c r="A4" s="39"/>
      <c r="B4" s="39" t="s">
        <v>20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49" t="s">
        <v>26</v>
      </c>
      <c r="I4" s="49"/>
      <c r="J4" s="49"/>
      <c r="K4" s="49" t="s">
        <v>85</v>
      </c>
      <c r="L4" s="49"/>
      <c r="M4" s="49"/>
      <c r="N4" s="38"/>
      <c r="O4" s="40" t="s">
        <v>28</v>
      </c>
      <c r="P4" s="40" t="s">
        <v>29</v>
      </c>
      <c r="Q4" s="38"/>
      <c r="R4" s="38"/>
    </row>
    <row r="5" spans="1:18" x14ac:dyDescent="0.25">
      <c r="A5" s="27" t="s">
        <v>30</v>
      </c>
      <c r="B5" s="28"/>
      <c r="C5" s="28">
        <v>0</v>
      </c>
      <c r="D5" s="42">
        <v>120</v>
      </c>
      <c r="E5" s="42">
        <v>120</v>
      </c>
      <c r="F5" s="42"/>
      <c r="G5" s="42"/>
      <c r="H5" s="33"/>
      <c r="I5" s="33"/>
      <c r="J5" s="33"/>
      <c r="K5" s="33"/>
      <c r="L5" s="33"/>
      <c r="M5" s="34"/>
      <c r="N5" s="38"/>
      <c r="O5" s="38">
        <f>E5*1</f>
        <v>120</v>
      </c>
      <c r="P5" s="38">
        <f>ROUND(E5,0)*1</f>
        <v>120</v>
      </c>
      <c r="Q5" s="38"/>
      <c r="R5" s="38" t="s">
        <v>31</v>
      </c>
    </row>
    <row r="6" spans="1:18" x14ac:dyDescent="0.25">
      <c r="A6" s="35" t="s">
        <v>86</v>
      </c>
      <c r="B6" s="33">
        <v>5</v>
      </c>
      <c r="C6" s="33">
        <f>D5</f>
        <v>120</v>
      </c>
      <c r="D6" s="33">
        <f>C6+E6</f>
        <v>126</v>
      </c>
      <c r="E6" s="33">
        <v>6</v>
      </c>
      <c r="F6" s="33">
        <v>25</v>
      </c>
      <c r="G6" s="33">
        <v>2</v>
      </c>
      <c r="H6" s="33"/>
      <c r="I6" s="33"/>
      <c r="J6" s="33"/>
      <c r="K6" s="33"/>
      <c r="L6" s="33"/>
      <c r="M6" s="34"/>
      <c r="N6" s="38"/>
      <c r="O6" s="38">
        <f>E6*1</f>
        <v>6</v>
      </c>
      <c r="P6" s="38">
        <f>ROUND(E6,0)*1</f>
        <v>6</v>
      </c>
      <c r="Q6" s="38"/>
      <c r="R6" s="38" t="s">
        <v>87</v>
      </c>
    </row>
    <row r="7" spans="1:18" x14ac:dyDescent="0.25">
      <c r="A7" s="35" t="s">
        <v>40</v>
      </c>
      <c r="B7" s="33">
        <v>6</v>
      </c>
      <c r="C7" s="33">
        <f t="shared" ref="C7:C13" si="0">D6</f>
        <v>126</v>
      </c>
      <c r="D7" s="33">
        <f t="shared" ref="D7:D13" si="1">C7+E7</f>
        <v>132.19999999999999</v>
      </c>
      <c r="E7" s="33">
        <v>6.2</v>
      </c>
      <c r="F7" s="33">
        <v>25</v>
      </c>
      <c r="G7" s="33">
        <v>2</v>
      </c>
      <c r="H7" s="33"/>
      <c r="I7" s="33"/>
      <c r="J7" s="33"/>
      <c r="K7" s="33"/>
      <c r="L7" s="33"/>
      <c r="M7" s="34"/>
      <c r="N7" s="38"/>
      <c r="O7" s="38">
        <f>E7*1</f>
        <v>6.2</v>
      </c>
      <c r="P7" s="38">
        <f>ROUND(E7,0)*1</f>
        <v>6</v>
      </c>
      <c r="Q7" s="38"/>
      <c r="R7" s="38" t="s">
        <v>88</v>
      </c>
    </row>
    <row r="8" spans="1:18" ht="15.6" customHeight="1" x14ac:dyDescent="0.25">
      <c r="A8" s="2" t="s">
        <v>89</v>
      </c>
      <c r="B8" s="33">
        <v>7</v>
      </c>
      <c r="C8" s="33">
        <f t="shared" si="0"/>
        <v>132.19999999999999</v>
      </c>
      <c r="D8" s="33">
        <f t="shared" si="1"/>
        <v>134.19999999999999</v>
      </c>
      <c r="E8" s="4">
        <v>2</v>
      </c>
      <c r="F8" s="33">
        <v>25</v>
      </c>
      <c r="G8" s="33">
        <v>2</v>
      </c>
      <c r="H8" s="43" t="s">
        <v>90</v>
      </c>
      <c r="I8" s="46">
        <f>SUM(E8:E13)</f>
        <v>24.9</v>
      </c>
      <c r="J8" s="43" t="s">
        <v>35</v>
      </c>
      <c r="K8" s="43" t="s">
        <v>91</v>
      </c>
      <c r="L8" s="43">
        <f>I8:I13*50</f>
        <v>1245</v>
      </c>
      <c r="M8" s="50" t="s">
        <v>35</v>
      </c>
      <c r="N8" s="38"/>
      <c r="O8" s="38">
        <f>E8*50</f>
        <v>100</v>
      </c>
      <c r="P8" s="38">
        <f>ROUND(E8,0)*50</f>
        <v>100</v>
      </c>
      <c r="Q8" s="38"/>
      <c r="R8" s="38" t="s">
        <v>92</v>
      </c>
    </row>
    <row r="9" spans="1:18" ht="14.45" customHeight="1" x14ac:dyDescent="0.25">
      <c r="A9" s="24" t="s">
        <v>93</v>
      </c>
      <c r="B9" s="33">
        <v>8</v>
      </c>
      <c r="C9" s="33">
        <f t="shared" si="0"/>
        <v>134.19999999999999</v>
      </c>
      <c r="D9" s="33">
        <f t="shared" si="1"/>
        <v>135.19999999999999</v>
      </c>
      <c r="E9" s="26">
        <v>1</v>
      </c>
      <c r="F9" s="33">
        <v>25</v>
      </c>
      <c r="G9" s="33">
        <v>2</v>
      </c>
      <c r="H9" s="44"/>
      <c r="I9" s="44"/>
      <c r="J9" s="44"/>
      <c r="K9" s="44"/>
      <c r="L9" s="44"/>
      <c r="M9" s="51"/>
      <c r="N9" s="38"/>
      <c r="O9" s="38">
        <f t="shared" ref="O9:O13" si="2">E9*50</f>
        <v>50</v>
      </c>
      <c r="P9" s="38">
        <f t="shared" ref="P9:P13" si="3">ROUND(E9,0)*50</f>
        <v>50</v>
      </c>
      <c r="Q9" s="38"/>
      <c r="R9" s="38"/>
    </row>
    <row r="10" spans="1:18" ht="15.6" customHeight="1" x14ac:dyDescent="0.25">
      <c r="A10" s="24" t="s">
        <v>94</v>
      </c>
      <c r="B10" s="33">
        <v>9</v>
      </c>
      <c r="C10" s="33">
        <f t="shared" si="0"/>
        <v>135.19999999999999</v>
      </c>
      <c r="D10" s="33">
        <f t="shared" si="1"/>
        <v>140.69999999999999</v>
      </c>
      <c r="E10" s="26">
        <v>5.5</v>
      </c>
      <c r="F10" s="33">
        <v>25</v>
      </c>
      <c r="G10" s="33">
        <v>2</v>
      </c>
      <c r="H10" s="44"/>
      <c r="I10" s="44"/>
      <c r="J10" s="44"/>
      <c r="K10" s="44"/>
      <c r="L10" s="44"/>
      <c r="M10" s="51"/>
      <c r="N10" s="38"/>
      <c r="O10" s="38">
        <f t="shared" si="2"/>
        <v>275</v>
      </c>
      <c r="P10" s="38">
        <f t="shared" si="3"/>
        <v>300</v>
      </c>
      <c r="Q10" s="38"/>
      <c r="R10" s="38"/>
    </row>
    <row r="11" spans="1:18" ht="14.45" customHeight="1" x14ac:dyDescent="0.25">
      <c r="A11" s="24" t="s">
        <v>95</v>
      </c>
      <c r="B11" s="33">
        <v>10</v>
      </c>
      <c r="C11" s="33">
        <f t="shared" si="0"/>
        <v>140.69999999999999</v>
      </c>
      <c r="D11" s="33">
        <f t="shared" si="1"/>
        <v>146.19999999999999</v>
      </c>
      <c r="E11" s="26">
        <v>5.5</v>
      </c>
      <c r="F11" s="33">
        <v>25</v>
      </c>
      <c r="G11" s="33">
        <v>2</v>
      </c>
      <c r="H11" s="44"/>
      <c r="I11" s="44"/>
      <c r="J11" s="44"/>
      <c r="K11" s="44"/>
      <c r="L11" s="44"/>
      <c r="M11" s="51"/>
      <c r="N11" s="38"/>
      <c r="O11" s="38">
        <f t="shared" si="2"/>
        <v>275</v>
      </c>
      <c r="P11" s="38">
        <f t="shared" si="3"/>
        <v>300</v>
      </c>
      <c r="Q11" s="38"/>
      <c r="R11" s="38"/>
    </row>
    <row r="12" spans="1:18" ht="15.6" customHeight="1" x14ac:dyDescent="0.25">
      <c r="A12" s="24" t="s">
        <v>96</v>
      </c>
      <c r="B12" s="33">
        <v>11</v>
      </c>
      <c r="C12" s="33">
        <f t="shared" si="0"/>
        <v>146.19999999999999</v>
      </c>
      <c r="D12" s="33">
        <f t="shared" si="1"/>
        <v>147.19999999999999</v>
      </c>
      <c r="E12" s="26">
        <v>1</v>
      </c>
      <c r="F12" s="33">
        <v>25</v>
      </c>
      <c r="G12" s="33">
        <v>2</v>
      </c>
      <c r="H12" s="44"/>
      <c r="I12" s="44"/>
      <c r="J12" s="44"/>
      <c r="K12" s="44"/>
      <c r="L12" s="44"/>
      <c r="M12" s="51"/>
      <c r="N12" s="38"/>
      <c r="O12" s="38">
        <f t="shared" si="2"/>
        <v>50</v>
      </c>
      <c r="P12" s="38">
        <f t="shared" si="3"/>
        <v>50</v>
      </c>
      <c r="Q12" s="38"/>
      <c r="R12" s="38"/>
    </row>
    <row r="13" spans="1:18" ht="14.45" customHeight="1" x14ac:dyDescent="0.25">
      <c r="A13" s="18" t="s">
        <v>97</v>
      </c>
      <c r="B13" s="33">
        <v>12</v>
      </c>
      <c r="C13" s="33">
        <f t="shared" si="0"/>
        <v>147.19999999999999</v>
      </c>
      <c r="D13" s="33">
        <f t="shared" si="1"/>
        <v>157.1</v>
      </c>
      <c r="E13" s="20">
        <v>9.9</v>
      </c>
      <c r="F13" s="33">
        <v>25</v>
      </c>
      <c r="G13" s="33">
        <v>2</v>
      </c>
      <c r="H13" s="45"/>
      <c r="I13" s="45"/>
      <c r="J13" s="45"/>
      <c r="K13" s="45"/>
      <c r="L13" s="45"/>
      <c r="M13" s="52"/>
      <c r="N13" s="38"/>
      <c r="O13" s="38">
        <f t="shared" si="2"/>
        <v>495</v>
      </c>
      <c r="P13" s="38">
        <f t="shared" si="3"/>
        <v>500</v>
      </c>
      <c r="Q13" s="38"/>
      <c r="R13" s="38"/>
    </row>
    <row r="14" spans="1:18" ht="15.75" x14ac:dyDescent="0.25">
      <c r="A14" s="35" t="s">
        <v>60</v>
      </c>
      <c r="B14" s="36"/>
      <c r="C14" s="33"/>
      <c r="D14" s="37"/>
      <c r="E14" s="33">
        <v>6.2</v>
      </c>
      <c r="F14" s="33">
        <v>25</v>
      </c>
      <c r="G14" s="33">
        <v>2</v>
      </c>
      <c r="H14" s="33"/>
      <c r="I14" s="33"/>
      <c r="J14" s="33"/>
      <c r="K14" s="33"/>
      <c r="L14" s="33"/>
      <c r="M14" s="34"/>
      <c r="N14" s="38"/>
      <c r="O14" s="38">
        <f>E14*1</f>
        <v>6.2</v>
      </c>
      <c r="P14" s="38">
        <f>ROUND(E14,0)*1</f>
        <v>6</v>
      </c>
      <c r="Q14" s="38"/>
      <c r="R14" s="38" t="s">
        <v>98</v>
      </c>
    </row>
    <row r="15" spans="1:18" x14ac:dyDescent="0.25">
      <c r="A15" s="26"/>
      <c r="B15" s="26"/>
      <c r="C15" s="26"/>
      <c r="D15" s="25"/>
      <c r="E15" s="26"/>
      <c r="F15" s="26"/>
      <c r="G15" s="26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ht="15.75" x14ac:dyDescent="0.25">
      <c r="A16" s="26"/>
      <c r="B16" s="6"/>
      <c r="C16" s="26"/>
      <c r="D16" s="25"/>
      <c r="E16" s="26"/>
      <c r="F16" s="26"/>
      <c r="G16" s="26"/>
      <c r="H16" s="38"/>
      <c r="I16" s="38"/>
      <c r="J16" s="38"/>
      <c r="K16" s="38"/>
      <c r="L16" s="39" t="s">
        <v>62</v>
      </c>
      <c r="M16" s="38"/>
      <c r="N16" s="38"/>
      <c r="O16" s="38">
        <f>SUM(O5:O14)/24</f>
        <v>57.641666666666673</v>
      </c>
      <c r="P16" s="38">
        <f>SUM(P5:P14)/24</f>
        <v>59.916666666666664</v>
      </c>
      <c r="Q16" s="38"/>
      <c r="R16" s="38"/>
    </row>
    <row r="17" spans="1:18" x14ac:dyDescent="0.25">
      <c r="A17" s="26"/>
      <c r="B17" s="26"/>
      <c r="C17" s="26"/>
      <c r="D17" s="25"/>
      <c r="E17" s="26"/>
      <c r="F17" s="26"/>
      <c r="G17" s="26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5.75" x14ac:dyDescent="0.25">
      <c r="A18" s="26"/>
      <c r="B18" s="6"/>
      <c r="C18" s="26"/>
      <c r="D18" s="25"/>
      <c r="E18" s="26"/>
      <c r="F18" s="26"/>
      <c r="G18" s="26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5.75" x14ac:dyDescent="0.25">
      <c r="A19" s="6"/>
      <c r="B19" s="6"/>
      <c r="C19" s="26"/>
      <c r="D19" s="7"/>
      <c r="E19" s="8"/>
      <c r="F19" s="8"/>
      <c r="G19" s="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5">
      <c r="A20" s="26"/>
      <c r="B20" s="26"/>
      <c r="C20" s="26"/>
      <c r="D20" s="26"/>
      <c r="E20" s="26"/>
      <c r="F20" s="26"/>
      <c r="G20" s="2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x14ac:dyDescent="0.25">
      <c r="A21" s="26"/>
      <c r="B21" s="26"/>
      <c r="C21" s="26"/>
      <c r="D21" s="26"/>
      <c r="E21" s="26"/>
      <c r="F21" s="26"/>
      <c r="G21" s="26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x14ac:dyDescent="0.25">
      <c r="A22" s="26"/>
      <c r="B22" s="26"/>
      <c r="C22" s="26"/>
      <c r="D22" s="26"/>
      <c r="E22" s="26"/>
      <c r="F22" s="26"/>
      <c r="G22" s="26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</sheetData>
  <mergeCells count="8">
    <mergeCell ref="H4:J4"/>
    <mergeCell ref="K4:M4"/>
    <mergeCell ref="H8:H13"/>
    <mergeCell ref="I8:I13"/>
    <mergeCell ref="J8:J13"/>
    <mergeCell ref="K8:K13"/>
    <mergeCell ref="L8:L13"/>
    <mergeCell ref="M8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E1" workbookViewId="0">
      <selection activeCell="L7" sqref="L7:L12"/>
    </sheetView>
  </sheetViews>
  <sheetFormatPr defaultColWidth="9.140625" defaultRowHeight="15" x14ac:dyDescent="0.25"/>
  <cols>
    <col min="1" max="1" width="37.42578125" style="38" bestFit="1" customWidth="1"/>
    <col min="2" max="2" width="26.42578125" style="38" bestFit="1" customWidth="1"/>
    <col min="3" max="3" width="15.85546875" style="38" bestFit="1" customWidth="1"/>
    <col min="4" max="4" width="15.140625" style="38" bestFit="1" customWidth="1"/>
    <col min="5" max="5" width="11.85546875" style="38" bestFit="1" customWidth="1"/>
    <col min="6" max="7" width="11.85546875" style="38" customWidth="1"/>
    <col min="8" max="8" width="28.42578125" style="38" bestFit="1" customWidth="1"/>
    <col min="9" max="14" width="9.140625" style="38"/>
    <col min="15" max="15" width="20.7109375" style="38" customWidth="1"/>
    <col min="16" max="16" width="21.42578125" style="38" customWidth="1"/>
    <col min="17" max="16384" width="9.140625" style="38"/>
  </cols>
  <sheetData>
    <row r="1" spans="1:18" x14ac:dyDescent="0.25">
      <c r="A1" s="39" t="s">
        <v>99</v>
      </c>
    </row>
    <row r="2" spans="1:18" x14ac:dyDescent="0.25">
      <c r="A2" s="1" t="s">
        <v>84</v>
      </c>
    </row>
    <row r="4" spans="1:18" ht="44.25" customHeight="1" x14ac:dyDescent="0.25">
      <c r="A4" s="39"/>
      <c r="B4" s="39" t="s">
        <v>20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49" t="s">
        <v>100</v>
      </c>
      <c r="I4" s="49"/>
      <c r="J4" s="49"/>
      <c r="K4" s="49" t="s">
        <v>85</v>
      </c>
      <c r="L4" s="49"/>
      <c r="M4" s="49"/>
      <c r="O4" s="40" t="s">
        <v>28</v>
      </c>
      <c r="P4" s="40" t="s">
        <v>29</v>
      </c>
    </row>
    <row r="5" spans="1:18" x14ac:dyDescent="0.25">
      <c r="A5" s="27" t="s">
        <v>30</v>
      </c>
      <c r="B5" s="28"/>
      <c r="C5" s="28">
        <v>0</v>
      </c>
      <c r="D5" s="28">
        <v>168</v>
      </c>
      <c r="E5" s="28">
        <v>168</v>
      </c>
      <c r="F5" s="28"/>
      <c r="G5" s="28"/>
      <c r="H5" s="33"/>
      <c r="I5" s="33"/>
      <c r="J5" s="33"/>
      <c r="K5" s="33"/>
      <c r="L5" s="33"/>
      <c r="M5" s="34"/>
      <c r="R5" s="38" t="s">
        <v>31</v>
      </c>
    </row>
    <row r="6" spans="1:18" x14ac:dyDescent="0.25">
      <c r="A6" s="35" t="s">
        <v>86</v>
      </c>
      <c r="B6" s="33">
        <v>5</v>
      </c>
      <c r="C6" s="33">
        <f>D5</f>
        <v>168</v>
      </c>
      <c r="D6" s="33">
        <f>C6+E6</f>
        <v>174</v>
      </c>
      <c r="E6" s="33">
        <v>6</v>
      </c>
      <c r="F6" s="33">
        <v>25</v>
      </c>
      <c r="G6" s="33">
        <v>2</v>
      </c>
      <c r="H6" s="33"/>
      <c r="I6" s="33"/>
      <c r="J6" s="33"/>
      <c r="K6" s="33"/>
      <c r="L6" s="33"/>
      <c r="M6" s="34"/>
      <c r="R6" s="38" t="s">
        <v>87</v>
      </c>
    </row>
    <row r="7" spans="1:18" ht="15.6" customHeight="1" x14ac:dyDescent="0.25">
      <c r="A7" s="2" t="s">
        <v>101</v>
      </c>
      <c r="B7" s="33">
        <v>7</v>
      </c>
      <c r="C7" s="33">
        <f>D6</f>
        <v>174</v>
      </c>
      <c r="D7" s="37">
        <f>C7+E7</f>
        <v>176</v>
      </c>
      <c r="E7" s="26">
        <v>2</v>
      </c>
      <c r="F7" s="26">
        <v>25</v>
      </c>
      <c r="G7" s="26">
        <v>2</v>
      </c>
      <c r="H7" s="43" t="s">
        <v>102</v>
      </c>
      <c r="I7" s="46" t="e">
        <f>SUM(E7:E12)</f>
        <v>#REF!</v>
      </c>
      <c r="J7" s="43" t="s">
        <v>35</v>
      </c>
      <c r="K7" s="43" t="s">
        <v>91</v>
      </c>
      <c r="L7" s="46" t="e">
        <f>I7:I12 * 'Site parameters'!B16</f>
        <v>#REF!</v>
      </c>
      <c r="M7" s="50" t="s">
        <v>35</v>
      </c>
      <c r="R7" s="38" t="s">
        <v>92</v>
      </c>
    </row>
    <row r="8" spans="1:18" ht="14.45" customHeight="1" x14ac:dyDescent="0.25">
      <c r="A8" s="24" t="s">
        <v>93</v>
      </c>
      <c r="B8" s="33">
        <v>8</v>
      </c>
      <c r="C8" s="33">
        <f t="shared" ref="C8:C9" si="0">D7</f>
        <v>176</v>
      </c>
      <c r="D8" s="33">
        <f t="shared" ref="D8:D9" si="1">C8+E8</f>
        <v>177</v>
      </c>
      <c r="E8" s="26">
        <v>1</v>
      </c>
      <c r="F8" s="26">
        <v>25</v>
      </c>
      <c r="G8" s="26">
        <v>2</v>
      </c>
      <c r="H8" s="44"/>
      <c r="I8" s="44"/>
      <c r="J8" s="44"/>
      <c r="K8" s="44"/>
      <c r="L8" s="44"/>
      <c r="M8" s="51"/>
    </row>
    <row r="9" spans="1:18" x14ac:dyDescent="0.25">
      <c r="A9" s="24" t="s">
        <v>103</v>
      </c>
      <c r="B9" s="33">
        <v>9</v>
      </c>
      <c r="C9" s="33">
        <f t="shared" si="0"/>
        <v>177</v>
      </c>
      <c r="D9" s="33">
        <f t="shared" si="1"/>
        <v>182.5</v>
      </c>
      <c r="E9" s="26">
        <v>5.5</v>
      </c>
      <c r="F9" s="26">
        <v>25</v>
      </c>
      <c r="G9" s="26">
        <v>2</v>
      </c>
      <c r="H9" s="44"/>
      <c r="I9" s="44"/>
      <c r="J9" s="44"/>
      <c r="K9" s="44"/>
      <c r="L9" s="44"/>
      <c r="M9" s="51"/>
    </row>
    <row r="10" spans="1:18" ht="14.45" customHeight="1" x14ac:dyDescent="0.25">
      <c r="A10" s="24" t="s">
        <v>96</v>
      </c>
      <c r="B10" s="33">
        <v>11</v>
      </c>
      <c r="C10" s="33">
        <f>D9</f>
        <v>182.5</v>
      </c>
      <c r="D10" s="33">
        <f>C10+E10</f>
        <v>183.5</v>
      </c>
      <c r="E10" s="26">
        <v>1</v>
      </c>
      <c r="F10" s="26">
        <v>25</v>
      </c>
      <c r="G10" s="26">
        <v>2</v>
      </c>
      <c r="H10" s="44"/>
      <c r="I10" s="44"/>
      <c r="J10" s="44"/>
      <c r="K10" s="44"/>
      <c r="L10" s="44"/>
      <c r="M10" s="51"/>
    </row>
    <row r="11" spans="1:18" ht="15.6" customHeight="1" x14ac:dyDescent="0.25">
      <c r="A11" s="18" t="s">
        <v>104</v>
      </c>
      <c r="B11" s="33">
        <v>12</v>
      </c>
      <c r="C11" s="33">
        <f>D10</f>
        <v>183.5</v>
      </c>
      <c r="D11" s="33" t="e">
        <f>C11+E11</f>
        <v>#REF!</v>
      </c>
      <c r="E11" s="20" t="e">
        <f>'Site parameters'!B6 /#REF!</f>
        <v>#REF!</v>
      </c>
      <c r="F11" s="26">
        <v>25</v>
      </c>
      <c r="G11" s="26">
        <v>2</v>
      </c>
      <c r="H11" s="44"/>
      <c r="I11" s="44"/>
      <c r="J11" s="44"/>
      <c r="K11" s="44"/>
      <c r="L11" s="44"/>
      <c r="M11" s="51"/>
    </row>
    <row r="12" spans="1:18" ht="14.45" customHeight="1" x14ac:dyDescent="0.25">
      <c r="A12" s="24" t="s">
        <v>95</v>
      </c>
      <c r="B12" s="33">
        <v>10</v>
      </c>
      <c r="C12" s="33">
        <f>D9</f>
        <v>182.5</v>
      </c>
      <c r="D12" s="33">
        <f>C12+E12</f>
        <v>188</v>
      </c>
      <c r="E12" s="26">
        <v>5.5</v>
      </c>
      <c r="F12" s="26">
        <v>25</v>
      </c>
      <c r="G12" s="26">
        <v>2</v>
      </c>
      <c r="H12" s="45"/>
      <c r="I12" s="45"/>
      <c r="J12" s="45"/>
      <c r="K12" s="45"/>
      <c r="L12" s="45"/>
      <c r="M12" s="52"/>
    </row>
    <row r="13" spans="1:18" ht="15.75" x14ac:dyDescent="0.25">
      <c r="A13" s="35" t="s">
        <v>60</v>
      </c>
      <c r="B13" s="36"/>
      <c r="C13" s="33"/>
      <c r="D13" s="37"/>
      <c r="E13" s="33">
        <v>6.2</v>
      </c>
      <c r="F13" s="33">
        <v>25</v>
      </c>
      <c r="G13" s="33">
        <v>2</v>
      </c>
      <c r="H13" s="33"/>
      <c r="I13" s="33"/>
      <c r="J13" s="33"/>
      <c r="K13" s="33"/>
      <c r="L13" s="33"/>
      <c r="M13" s="34"/>
      <c r="R13" s="38" t="s">
        <v>98</v>
      </c>
    </row>
    <row r="14" spans="1:18" x14ac:dyDescent="0.25">
      <c r="A14" s="26"/>
      <c r="B14" s="26"/>
      <c r="C14" s="26"/>
      <c r="D14" s="25"/>
      <c r="E14" s="26"/>
      <c r="F14" s="26"/>
      <c r="G14" s="26"/>
    </row>
    <row r="15" spans="1:18" ht="15.75" x14ac:dyDescent="0.25">
      <c r="A15" s="26"/>
      <c r="B15" s="6"/>
      <c r="C15" s="26"/>
      <c r="D15" s="25"/>
      <c r="E15" s="26"/>
      <c r="F15" s="26"/>
      <c r="G15" s="26"/>
      <c r="L15" s="39" t="s">
        <v>62</v>
      </c>
    </row>
    <row r="17" spans="1:7" ht="15.75" x14ac:dyDescent="0.25">
      <c r="A17" s="26"/>
      <c r="B17" s="6"/>
      <c r="C17" s="26"/>
      <c r="D17" s="25"/>
      <c r="E17" s="26"/>
      <c r="F17" s="26"/>
      <c r="G17" s="26"/>
    </row>
    <row r="18" spans="1:7" ht="15.75" x14ac:dyDescent="0.25">
      <c r="A18" s="6"/>
      <c r="B18" s="6"/>
      <c r="C18" s="26"/>
      <c r="D18" s="7"/>
      <c r="E18" s="8"/>
      <c r="F18" s="8"/>
      <c r="G18" s="8"/>
    </row>
    <row r="19" spans="1:7" x14ac:dyDescent="0.25">
      <c r="A19" s="26"/>
      <c r="B19" s="26"/>
      <c r="C19" s="26"/>
      <c r="D19" s="26"/>
      <c r="E19" s="26"/>
      <c r="F19" s="26"/>
      <c r="G19" s="26"/>
    </row>
    <row r="20" spans="1:7" x14ac:dyDescent="0.25">
      <c r="A20" s="26"/>
      <c r="B20" s="26"/>
      <c r="C20" s="26"/>
      <c r="D20" s="26"/>
      <c r="E20" s="26"/>
      <c r="F20" s="26"/>
      <c r="G20" s="26"/>
    </row>
    <row r="21" spans="1:7" x14ac:dyDescent="0.25">
      <c r="A21" s="26"/>
      <c r="B21" s="26"/>
      <c r="C21" s="26"/>
      <c r="D21" s="26"/>
      <c r="E21" s="26"/>
      <c r="F21" s="26"/>
      <c r="G21" s="26"/>
    </row>
  </sheetData>
  <mergeCells count="8">
    <mergeCell ref="H4:J4"/>
    <mergeCell ref="K4:M4"/>
    <mergeCell ref="H7:H12"/>
    <mergeCell ref="I7:I12"/>
    <mergeCell ref="J7:J12"/>
    <mergeCell ref="K7:K12"/>
    <mergeCell ref="L7:L12"/>
    <mergeCell ref="M7:M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E18" sqref="E18:G21"/>
    </sheetView>
  </sheetViews>
  <sheetFormatPr defaultColWidth="9.140625" defaultRowHeight="15" x14ac:dyDescent="0.25"/>
  <cols>
    <col min="1" max="1" width="32.85546875" style="38" customWidth="1"/>
    <col min="2" max="2" width="4.5703125" style="38" customWidth="1"/>
    <col min="3" max="3" width="3.85546875" style="38" customWidth="1"/>
    <col min="4" max="4" width="4.140625" style="38" customWidth="1"/>
    <col min="5" max="5" width="12.5703125" style="38" bestFit="1" customWidth="1"/>
    <col min="6" max="7" width="12.5703125" style="38" customWidth="1"/>
    <col min="8" max="8" width="26.42578125" style="38" customWidth="1"/>
    <col min="9" max="10" width="9.140625" style="38"/>
    <col min="11" max="11" width="24.85546875" style="38" bestFit="1" customWidth="1"/>
    <col min="12" max="12" width="7.42578125" style="38" customWidth="1"/>
    <col min="13" max="14" width="9.140625" style="38"/>
    <col min="15" max="15" width="21.85546875" style="38" customWidth="1"/>
    <col min="16" max="16" width="21.7109375" style="38" customWidth="1"/>
    <col min="17" max="16384" width="9.140625" style="38"/>
  </cols>
  <sheetData>
    <row r="1" spans="1:18" x14ac:dyDescent="0.25">
      <c r="A1" s="39" t="s">
        <v>105</v>
      </c>
    </row>
    <row r="2" spans="1:18" x14ac:dyDescent="0.25">
      <c r="A2" s="1" t="s">
        <v>106</v>
      </c>
    </row>
    <row r="4" spans="1:18" ht="30" x14ac:dyDescent="0.25">
      <c r="A4" s="39"/>
      <c r="B4" s="39" t="s">
        <v>20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49" t="s">
        <v>107</v>
      </c>
      <c r="I4" s="49"/>
      <c r="J4" s="49"/>
      <c r="K4" s="49" t="s">
        <v>27</v>
      </c>
      <c r="L4" s="49"/>
      <c r="M4" s="49"/>
      <c r="O4" s="40" t="s">
        <v>28</v>
      </c>
    </row>
    <row r="5" spans="1:18" x14ac:dyDescent="0.25">
      <c r="A5" s="27"/>
      <c r="B5" s="28"/>
      <c r="C5" s="28"/>
      <c r="D5" s="28"/>
      <c r="E5" s="28"/>
      <c r="F5" s="28"/>
      <c r="G5" s="28"/>
      <c r="H5" s="31"/>
      <c r="I5" s="31"/>
      <c r="J5" s="31"/>
      <c r="K5" s="31"/>
      <c r="L5" s="31"/>
      <c r="M5" s="32"/>
      <c r="O5" s="38">
        <f>E5*1</f>
        <v>0</v>
      </c>
      <c r="R5" s="38" t="s">
        <v>31</v>
      </c>
    </row>
    <row r="6" spans="1:18" ht="15" customHeight="1" x14ac:dyDescent="0.25">
      <c r="A6" s="21" t="s">
        <v>108</v>
      </c>
      <c r="B6" s="22"/>
      <c r="C6" s="22"/>
      <c r="D6" s="22"/>
      <c r="E6" s="22"/>
      <c r="F6" s="22"/>
      <c r="G6" s="22"/>
      <c r="H6" s="43"/>
      <c r="I6" s="43"/>
      <c r="J6" s="43"/>
      <c r="K6" s="43"/>
      <c r="L6" s="43"/>
      <c r="M6" s="50"/>
      <c r="O6" s="38">
        <f t="shared" ref="O6:O8" si="0">E6*50</f>
        <v>0</v>
      </c>
      <c r="R6" s="38" t="s">
        <v>67</v>
      </c>
    </row>
    <row r="7" spans="1:18" ht="15" customHeight="1" x14ac:dyDescent="0.25">
      <c r="A7" s="24" t="s">
        <v>109</v>
      </c>
      <c r="B7" s="26"/>
      <c r="C7" s="26">
        <v>0</v>
      </c>
      <c r="D7" s="26">
        <f>C7+E7</f>
        <v>12</v>
      </c>
      <c r="E7" s="26">
        <v>12</v>
      </c>
      <c r="F7" s="26">
        <v>25</v>
      </c>
      <c r="G7" s="26">
        <v>3</v>
      </c>
      <c r="H7" s="44"/>
      <c r="I7" s="44"/>
      <c r="J7" s="44"/>
      <c r="K7" s="44"/>
      <c r="L7" s="44"/>
      <c r="M7" s="51"/>
    </row>
    <row r="8" spans="1:18" ht="15" customHeight="1" x14ac:dyDescent="0.25">
      <c r="A8" s="18" t="s">
        <v>110</v>
      </c>
      <c r="B8" s="20">
        <v>8</v>
      </c>
      <c r="C8" s="20">
        <f>D7</f>
        <v>12</v>
      </c>
      <c r="D8" s="26">
        <f>C8+E8</f>
        <v>24</v>
      </c>
      <c r="E8" s="20">
        <v>12</v>
      </c>
      <c r="F8" s="20">
        <v>25</v>
      </c>
      <c r="G8" s="20">
        <v>3</v>
      </c>
      <c r="H8" s="45"/>
      <c r="I8" s="45"/>
      <c r="J8" s="45"/>
      <c r="K8" s="45"/>
      <c r="L8" s="45"/>
      <c r="M8" s="52"/>
      <c r="O8" s="38">
        <f t="shared" si="0"/>
        <v>600</v>
      </c>
    </row>
    <row r="9" spans="1:18" ht="15.75" x14ac:dyDescent="0.25">
      <c r="A9" s="12" t="s">
        <v>40</v>
      </c>
      <c r="B9" s="33">
        <v>7</v>
      </c>
      <c r="C9" s="22">
        <f>D8</f>
        <v>24</v>
      </c>
      <c r="D9" s="13">
        <f>C9+E9</f>
        <v>29</v>
      </c>
      <c r="E9" s="14">
        <v>5</v>
      </c>
      <c r="F9" s="14">
        <v>25</v>
      </c>
      <c r="G9" s="14">
        <v>2</v>
      </c>
      <c r="H9" s="15"/>
      <c r="I9" s="16"/>
      <c r="J9" s="15"/>
      <c r="K9" s="15" t="s">
        <v>41</v>
      </c>
      <c r="L9" s="16">
        <v>5</v>
      </c>
      <c r="M9" s="17" t="s">
        <v>35</v>
      </c>
      <c r="O9" s="41">
        <f>E9</f>
        <v>5</v>
      </c>
      <c r="R9" s="38" t="s">
        <v>69</v>
      </c>
    </row>
    <row r="10" spans="1:18" ht="15" customHeight="1" x14ac:dyDescent="0.25">
      <c r="A10" s="21" t="s">
        <v>70</v>
      </c>
      <c r="B10" s="22">
        <v>8</v>
      </c>
      <c r="C10" s="22">
        <f t="shared" ref="C10:C19" si="1">D9</f>
        <v>29</v>
      </c>
      <c r="D10" s="23">
        <f>C10+E10</f>
        <v>31</v>
      </c>
      <c r="E10" s="22">
        <v>2</v>
      </c>
      <c r="F10" s="22">
        <v>25</v>
      </c>
      <c r="G10" s="22">
        <v>2</v>
      </c>
      <c r="H10" s="43" t="s">
        <v>111</v>
      </c>
      <c r="I10" s="43">
        <f>SUM(E10:E21)</f>
        <v>29.5</v>
      </c>
      <c r="J10" s="43" t="s">
        <v>35</v>
      </c>
      <c r="K10" s="43" t="s">
        <v>46</v>
      </c>
      <c r="L10" s="43">
        <f>I10:I19</f>
        <v>29.5</v>
      </c>
      <c r="M10" s="50" t="s">
        <v>35</v>
      </c>
      <c r="O10" s="38">
        <f>E10</f>
        <v>2</v>
      </c>
      <c r="R10" s="38" t="s">
        <v>72</v>
      </c>
    </row>
    <row r="11" spans="1:18" ht="15.75" customHeight="1" x14ac:dyDescent="0.25">
      <c r="A11" s="24" t="s">
        <v>73</v>
      </c>
      <c r="B11" s="26">
        <v>9</v>
      </c>
      <c r="C11" s="26">
        <f t="shared" si="1"/>
        <v>31</v>
      </c>
      <c r="D11" s="25">
        <f t="shared" ref="D11:D19" si="2">C11+E11</f>
        <v>32</v>
      </c>
      <c r="E11" s="26">
        <v>1</v>
      </c>
      <c r="F11" s="26">
        <v>25</v>
      </c>
      <c r="G11" s="26">
        <v>2</v>
      </c>
      <c r="H11" s="44"/>
      <c r="I11" s="44"/>
      <c r="J11" s="44"/>
      <c r="K11" s="44"/>
      <c r="L11" s="44"/>
      <c r="M11" s="51"/>
      <c r="O11" s="38">
        <f t="shared" ref="O11:O19" si="3">E11</f>
        <v>1</v>
      </c>
    </row>
    <row r="12" spans="1:18" ht="15" customHeight="1" x14ac:dyDescent="0.25">
      <c r="A12" s="24" t="s">
        <v>74</v>
      </c>
      <c r="B12" s="26">
        <v>10</v>
      </c>
      <c r="C12" s="26">
        <f t="shared" si="1"/>
        <v>32</v>
      </c>
      <c r="D12" s="25">
        <f t="shared" si="2"/>
        <v>35</v>
      </c>
      <c r="E12" s="26">
        <v>3</v>
      </c>
      <c r="F12" s="26">
        <v>25</v>
      </c>
      <c r="G12" s="26">
        <v>2</v>
      </c>
      <c r="H12" s="44"/>
      <c r="I12" s="44"/>
      <c r="J12" s="44"/>
      <c r="K12" s="44"/>
      <c r="L12" s="44"/>
      <c r="M12" s="51"/>
      <c r="O12" s="38">
        <f t="shared" si="3"/>
        <v>3</v>
      </c>
    </row>
    <row r="13" spans="1:18" ht="15.75" customHeight="1" x14ac:dyDescent="0.25">
      <c r="A13" s="24" t="s">
        <v>75</v>
      </c>
      <c r="B13" s="26">
        <v>11</v>
      </c>
      <c r="C13" s="26">
        <f t="shared" si="1"/>
        <v>35</v>
      </c>
      <c r="D13" s="25">
        <f t="shared" si="2"/>
        <v>36</v>
      </c>
      <c r="E13" s="26">
        <v>1</v>
      </c>
      <c r="F13" s="26">
        <v>15</v>
      </c>
      <c r="G13" s="26">
        <v>2</v>
      </c>
      <c r="H13" s="44"/>
      <c r="I13" s="44"/>
      <c r="J13" s="44"/>
      <c r="K13" s="44"/>
      <c r="L13" s="44"/>
      <c r="M13" s="51"/>
      <c r="O13" s="38">
        <f t="shared" si="3"/>
        <v>1</v>
      </c>
    </row>
    <row r="14" spans="1:18" ht="15" customHeight="1" x14ac:dyDescent="0.25">
      <c r="A14" s="24" t="s">
        <v>76</v>
      </c>
      <c r="B14" s="26">
        <v>12</v>
      </c>
      <c r="C14" s="26">
        <f t="shared" si="1"/>
        <v>36</v>
      </c>
      <c r="D14" s="25">
        <f t="shared" si="2"/>
        <v>37</v>
      </c>
      <c r="E14" s="26">
        <v>1</v>
      </c>
      <c r="F14" s="26">
        <v>15</v>
      </c>
      <c r="G14" s="26">
        <v>2</v>
      </c>
      <c r="H14" s="44"/>
      <c r="I14" s="44"/>
      <c r="J14" s="44"/>
      <c r="K14" s="44"/>
      <c r="L14" s="44"/>
      <c r="M14" s="51"/>
      <c r="O14" s="38">
        <f t="shared" si="3"/>
        <v>1</v>
      </c>
    </row>
    <row r="15" spans="1:18" ht="15.75" customHeight="1" x14ac:dyDescent="0.25">
      <c r="A15" s="24" t="s">
        <v>77</v>
      </c>
      <c r="B15" s="26">
        <v>13</v>
      </c>
      <c r="C15" s="26">
        <f t="shared" si="1"/>
        <v>37</v>
      </c>
      <c r="D15" s="25">
        <f t="shared" si="2"/>
        <v>38.5</v>
      </c>
      <c r="E15" s="26">
        <v>1.5</v>
      </c>
      <c r="F15" s="26">
        <v>15</v>
      </c>
      <c r="G15" s="26">
        <v>2</v>
      </c>
      <c r="H15" s="44"/>
      <c r="I15" s="44"/>
      <c r="J15" s="44"/>
      <c r="K15" s="44"/>
      <c r="L15" s="44"/>
      <c r="M15" s="51"/>
      <c r="O15" s="38">
        <f t="shared" si="3"/>
        <v>1.5</v>
      </c>
    </row>
    <row r="16" spans="1:18" ht="15" customHeight="1" x14ac:dyDescent="0.25">
      <c r="A16" s="24" t="s">
        <v>78</v>
      </c>
      <c r="B16" s="26">
        <v>14</v>
      </c>
      <c r="C16" s="26">
        <f t="shared" si="1"/>
        <v>38.5</v>
      </c>
      <c r="D16" s="25">
        <f t="shared" si="2"/>
        <v>39.5</v>
      </c>
      <c r="E16" s="26">
        <v>1</v>
      </c>
      <c r="F16" s="26">
        <v>25</v>
      </c>
      <c r="G16" s="26">
        <v>2</v>
      </c>
      <c r="H16" s="44"/>
      <c r="I16" s="44"/>
      <c r="J16" s="44"/>
      <c r="K16" s="44"/>
      <c r="L16" s="44"/>
      <c r="M16" s="51"/>
      <c r="O16" s="38">
        <f t="shared" si="3"/>
        <v>1</v>
      </c>
    </row>
    <row r="17" spans="1:18" ht="15.75" customHeight="1" x14ac:dyDescent="0.25">
      <c r="A17" s="24" t="s">
        <v>79</v>
      </c>
      <c r="B17" s="26">
        <v>15</v>
      </c>
      <c r="C17" s="26">
        <f t="shared" si="1"/>
        <v>39.5</v>
      </c>
      <c r="D17" s="25">
        <f t="shared" si="2"/>
        <v>41.5</v>
      </c>
      <c r="E17" s="26">
        <v>2</v>
      </c>
      <c r="F17" s="26">
        <v>25</v>
      </c>
      <c r="G17" s="26">
        <v>2</v>
      </c>
      <c r="H17" s="44"/>
      <c r="I17" s="44"/>
      <c r="J17" s="44"/>
      <c r="K17" s="44"/>
      <c r="L17" s="44"/>
      <c r="M17" s="51"/>
      <c r="O17" s="38">
        <f t="shared" si="3"/>
        <v>2</v>
      </c>
    </row>
    <row r="18" spans="1:18" ht="15" customHeight="1" x14ac:dyDescent="0.25">
      <c r="A18" s="24" t="s">
        <v>80</v>
      </c>
      <c r="B18" s="26">
        <v>16</v>
      </c>
      <c r="C18" s="26">
        <f t="shared" si="1"/>
        <v>41.5</v>
      </c>
      <c r="D18" s="25">
        <f t="shared" si="2"/>
        <v>42.5</v>
      </c>
      <c r="E18" s="26">
        <v>1</v>
      </c>
      <c r="F18" s="26">
        <v>15</v>
      </c>
      <c r="G18" s="26">
        <v>2</v>
      </c>
      <c r="H18" s="44"/>
      <c r="I18" s="44"/>
      <c r="J18" s="44"/>
      <c r="K18" s="44"/>
      <c r="L18" s="44"/>
      <c r="M18" s="51"/>
      <c r="O18" s="38">
        <f t="shared" si="3"/>
        <v>1</v>
      </c>
    </row>
    <row r="19" spans="1:18" ht="15.75" customHeight="1" x14ac:dyDescent="0.25">
      <c r="A19" s="24" t="s">
        <v>81</v>
      </c>
      <c r="B19" s="26">
        <v>17</v>
      </c>
      <c r="C19" s="26">
        <f t="shared" si="1"/>
        <v>42.5</v>
      </c>
      <c r="D19" s="25">
        <f t="shared" si="2"/>
        <v>46.5</v>
      </c>
      <c r="E19" s="26">
        <v>4</v>
      </c>
      <c r="F19" s="20">
        <v>15</v>
      </c>
      <c r="G19" s="20">
        <v>2</v>
      </c>
      <c r="H19" s="44"/>
      <c r="I19" s="44"/>
      <c r="J19" s="44"/>
      <c r="K19" s="44"/>
      <c r="L19" s="44"/>
      <c r="M19" s="51"/>
      <c r="O19" s="38">
        <f t="shared" si="3"/>
        <v>4</v>
      </c>
    </row>
    <row r="20" spans="1:18" ht="15.75" customHeight="1" x14ac:dyDescent="0.25">
      <c r="A20" s="24" t="s">
        <v>112</v>
      </c>
      <c r="B20" s="26">
        <v>18</v>
      </c>
      <c r="C20" s="26">
        <f t="shared" ref="C20:C21" si="4">D19</f>
        <v>46.5</v>
      </c>
      <c r="D20" s="25">
        <f t="shared" ref="D20:D21" si="5">C20+E20</f>
        <v>54.5</v>
      </c>
      <c r="E20" s="26">
        <v>8</v>
      </c>
      <c r="F20" s="26">
        <v>15</v>
      </c>
      <c r="G20" s="26">
        <v>2</v>
      </c>
      <c r="H20" s="44"/>
      <c r="I20" s="44"/>
      <c r="J20" s="44"/>
      <c r="K20" s="44"/>
      <c r="L20" s="44"/>
      <c r="M20" s="51"/>
    </row>
    <row r="21" spans="1:18" ht="15.75" customHeight="1" x14ac:dyDescent="0.25">
      <c r="A21" s="18" t="s">
        <v>113</v>
      </c>
      <c r="B21" s="20">
        <v>19</v>
      </c>
      <c r="C21" s="20">
        <f t="shared" si="4"/>
        <v>54.5</v>
      </c>
      <c r="D21" s="19">
        <f t="shared" si="5"/>
        <v>58.5</v>
      </c>
      <c r="E21" s="20">
        <v>4</v>
      </c>
      <c r="F21" s="20">
        <v>15</v>
      </c>
      <c r="G21" s="20">
        <v>2</v>
      </c>
      <c r="H21" s="45"/>
      <c r="I21" s="45"/>
      <c r="J21" s="45"/>
      <c r="K21" s="45"/>
      <c r="L21" s="45"/>
      <c r="M21" s="52"/>
    </row>
    <row r="22" spans="1:18" ht="15.75" x14ac:dyDescent="0.25">
      <c r="A22" s="12" t="s">
        <v>40</v>
      </c>
      <c r="B22" s="20">
        <v>18</v>
      </c>
      <c r="C22" s="13"/>
      <c r="D22" s="13"/>
      <c r="E22" s="14">
        <v>5</v>
      </c>
      <c r="F22" s="14">
        <v>25</v>
      </c>
      <c r="G22" s="14">
        <v>2</v>
      </c>
      <c r="H22" s="15"/>
      <c r="I22" s="16"/>
      <c r="J22" s="15"/>
      <c r="K22" s="15" t="s">
        <v>41</v>
      </c>
      <c r="L22" s="16">
        <v>5</v>
      </c>
      <c r="M22" s="17" t="s">
        <v>35</v>
      </c>
      <c r="O22" s="41">
        <f>E22</f>
        <v>5</v>
      </c>
      <c r="R22" s="38" t="s">
        <v>82</v>
      </c>
    </row>
    <row r="24" spans="1:18" x14ac:dyDescent="0.25">
      <c r="L24" s="39" t="s">
        <v>62</v>
      </c>
      <c r="O24" s="38">
        <f>SUM(O5:O22)/24</f>
        <v>26.145833333333332</v>
      </c>
    </row>
  </sheetData>
  <mergeCells count="14">
    <mergeCell ref="M10:M21"/>
    <mergeCell ref="H4:J4"/>
    <mergeCell ref="K4:M4"/>
    <mergeCell ref="H6:H8"/>
    <mergeCell ref="I6:I8"/>
    <mergeCell ref="J6:J8"/>
    <mergeCell ref="K6:K8"/>
    <mergeCell ref="L6:L8"/>
    <mergeCell ref="M6:M8"/>
    <mergeCell ref="L10:L21"/>
    <mergeCell ref="K10:K21"/>
    <mergeCell ref="H10:H21"/>
    <mergeCell ref="I10:I21"/>
    <mergeCell ref="J10:J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/>
  </sheetViews>
  <sheetFormatPr defaultRowHeight="15" x14ac:dyDescent="0.25"/>
  <cols>
    <col min="1" max="1" width="26.5703125" customWidth="1"/>
    <col min="2" max="2" width="27.85546875" bestFit="1" customWidth="1"/>
    <col min="3" max="3" width="16.85546875" bestFit="1" customWidth="1"/>
    <col min="4" max="4" width="16" bestFit="1" customWidth="1"/>
    <col min="5" max="5" width="12.5703125" bestFit="1" customWidth="1"/>
    <col min="6" max="7" width="12.5703125" style="38" customWidth="1"/>
    <col min="8" max="8" width="24.7109375" bestFit="1" customWidth="1"/>
    <col min="9" max="9" width="5.140625" customWidth="1"/>
    <col min="10" max="10" width="3" customWidth="1"/>
    <col min="11" max="11" width="23.42578125" bestFit="1" customWidth="1"/>
    <col min="12" max="12" width="27" bestFit="1" customWidth="1"/>
    <col min="13" max="13" width="3" customWidth="1"/>
    <col min="15" max="15" width="12.140625" bestFit="1" customWidth="1"/>
  </cols>
  <sheetData>
    <row r="1" spans="1:18" x14ac:dyDescent="0.25">
      <c r="A1" s="39" t="s">
        <v>114</v>
      </c>
      <c r="B1" s="38"/>
      <c r="C1" s="38"/>
      <c r="D1" s="38"/>
      <c r="E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1"/>
      <c r="B2" s="38"/>
      <c r="C2" s="38"/>
      <c r="D2" s="38"/>
      <c r="E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x14ac:dyDescent="0.25">
      <c r="A3" s="38"/>
      <c r="B3" s="38"/>
      <c r="C3" s="38"/>
      <c r="D3" s="38"/>
      <c r="E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ht="75" x14ac:dyDescent="0.25">
      <c r="A4" s="39"/>
      <c r="B4" s="39" t="s">
        <v>20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49" t="s">
        <v>115</v>
      </c>
      <c r="I4" s="49"/>
      <c r="J4" s="49"/>
      <c r="K4" s="49" t="s">
        <v>27</v>
      </c>
      <c r="L4" s="49"/>
      <c r="M4" s="49"/>
      <c r="N4" s="38"/>
      <c r="O4" s="40" t="s">
        <v>28</v>
      </c>
      <c r="P4" s="38"/>
      <c r="Q4" s="38"/>
      <c r="R4" s="38"/>
    </row>
    <row r="5" spans="1:18" x14ac:dyDescent="0.25">
      <c r="A5" s="27" t="s">
        <v>30</v>
      </c>
      <c r="B5" s="28"/>
      <c r="C5" s="28">
        <v>0</v>
      </c>
      <c r="D5" s="28">
        <v>168</v>
      </c>
      <c r="E5" s="28">
        <v>168</v>
      </c>
      <c r="F5" s="28"/>
      <c r="G5" s="28"/>
      <c r="H5" s="31"/>
      <c r="I5" s="31"/>
      <c r="J5" s="31"/>
      <c r="K5" s="31"/>
      <c r="L5" s="31"/>
      <c r="M5" s="32"/>
      <c r="N5" s="38"/>
      <c r="O5" s="38">
        <f>E5*1</f>
        <v>168</v>
      </c>
      <c r="P5" s="38"/>
      <c r="Q5" s="38"/>
      <c r="R5" s="38" t="s">
        <v>31</v>
      </c>
    </row>
    <row r="6" spans="1:18" ht="15.75" x14ac:dyDescent="0.25">
      <c r="A6" s="12" t="s">
        <v>116</v>
      </c>
      <c r="B6" s="33">
        <v>5</v>
      </c>
      <c r="C6" s="22">
        <f>D5</f>
        <v>168</v>
      </c>
      <c r="D6" s="13">
        <f>C6+E6</f>
        <v>172</v>
      </c>
      <c r="E6" s="14">
        <v>4</v>
      </c>
      <c r="F6" s="14">
        <v>25</v>
      </c>
      <c r="G6" s="14">
        <v>3</v>
      </c>
      <c r="H6" s="15"/>
      <c r="I6" s="16"/>
      <c r="J6" s="15"/>
      <c r="K6" s="15" t="s">
        <v>41</v>
      </c>
      <c r="L6" s="16">
        <f>E7+E11</f>
        <v>40</v>
      </c>
      <c r="M6" s="17" t="s">
        <v>35</v>
      </c>
      <c r="N6" s="38"/>
      <c r="O6" s="41">
        <f>E6</f>
        <v>4</v>
      </c>
      <c r="P6" s="38"/>
      <c r="Q6" s="38"/>
      <c r="R6" s="38" t="s">
        <v>117</v>
      </c>
    </row>
    <row r="7" spans="1:18" ht="15.75" x14ac:dyDescent="0.25">
      <c r="A7" s="21" t="s">
        <v>40</v>
      </c>
      <c r="B7" s="22">
        <v>6</v>
      </c>
      <c r="C7" s="22">
        <f t="shared" ref="C7:C11" si="0">D6</f>
        <v>172</v>
      </c>
      <c r="D7" s="13">
        <f t="shared" ref="D7:D11" si="1">C7+E7</f>
        <v>192</v>
      </c>
      <c r="E7" s="22">
        <v>20</v>
      </c>
      <c r="F7" s="22">
        <v>20</v>
      </c>
      <c r="G7" s="22">
        <v>2</v>
      </c>
      <c r="H7" s="43" t="s">
        <v>118</v>
      </c>
      <c r="I7" s="43">
        <f>SUM(E8:E9)</f>
        <v>10.25</v>
      </c>
      <c r="J7" s="43" t="s">
        <v>35</v>
      </c>
      <c r="K7" s="43" t="s">
        <v>46</v>
      </c>
      <c r="L7" s="43">
        <f>SUM(E8:E10)</f>
        <v>20.25</v>
      </c>
      <c r="M7" s="50" t="s">
        <v>35</v>
      </c>
      <c r="N7" s="38"/>
      <c r="O7" s="38">
        <f>E7</f>
        <v>20</v>
      </c>
      <c r="P7" s="38"/>
      <c r="Q7" s="38"/>
      <c r="R7" s="38"/>
    </row>
    <row r="8" spans="1:18" ht="15.75" x14ac:dyDescent="0.25">
      <c r="A8" s="24" t="s">
        <v>119</v>
      </c>
      <c r="B8" s="26"/>
      <c r="C8" s="22">
        <f t="shared" si="0"/>
        <v>192</v>
      </c>
      <c r="D8" s="13">
        <f t="shared" si="1"/>
        <v>202</v>
      </c>
      <c r="E8" s="26">
        <v>10</v>
      </c>
      <c r="F8" s="22">
        <v>20</v>
      </c>
      <c r="G8" s="22">
        <v>2</v>
      </c>
      <c r="H8" s="44"/>
      <c r="I8" s="44"/>
      <c r="J8" s="44"/>
      <c r="K8" s="44"/>
      <c r="L8" s="44"/>
      <c r="M8" s="51"/>
      <c r="N8" s="38"/>
      <c r="O8" s="38">
        <f t="shared" ref="O8:O11" si="2">E8</f>
        <v>10</v>
      </c>
      <c r="P8" s="38"/>
      <c r="Q8" s="38"/>
      <c r="R8" s="38"/>
    </row>
    <row r="9" spans="1:18" ht="15.75" x14ac:dyDescent="0.25">
      <c r="A9" s="24" t="s">
        <v>120</v>
      </c>
      <c r="B9" s="26"/>
      <c r="C9" s="22">
        <f t="shared" si="0"/>
        <v>202</v>
      </c>
      <c r="D9" s="13">
        <f t="shared" si="1"/>
        <v>202.25</v>
      </c>
      <c r="E9" s="26">
        <v>0.25</v>
      </c>
      <c r="F9" s="22">
        <v>20</v>
      </c>
      <c r="G9" s="22">
        <v>2</v>
      </c>
      <c r="H9" s="44"/>
      <c r="I9" s="44"/>
      <c r="J9" s="44"/>
      <c r="K9" s="44"/>
      <c r="L9" s="44"/>
      <c r="M9" s="51"/>
      <c r="N9" s="38"/>
      <c r="O9" s="38">
        <f t="shared" si="2"/>
        <v>0.25</v>
      </c>
      <c r="P9" s="38"/>
      <c r="Q9" s="38"/>
      <c r="R9" s="38"/>
    </row>
    <row r="10" spans="1:18" ht="15.75" x14ac:dyDescent="0.25">
      <c r="A10" s="24" t="s">
        <v>119</v>
      </c>
      <c r="B10" s="26"/>
      <c r="C10" s="22">
        <f t="shared" si="0"/>
        <v>202.25</v>
      </c>
      <c r="D10" s="13">
        <f t="shared" si="1"/>
        <v>212.25</v>
      </c>
      <c r="E10" s="26">
        <v>10</v>
      </c>
      <c r="F10" s="22">
        <v>20</v>
      </c>
      <c r="G10" s="22">
        <v>2</v>
      </c>
      <c r="H10" s="44"/>
      <c r="I10" s="44"/>
      <c r="J10" s="44"/>
      <c r="K10" s="44"/>
      <c r="L10" s="44"/>
      <c r="M10" s="51"/>
      <c r="N10" s="38"/>
      <c r="O10" s="38">
        <f t="shared" si="2"/>
        <v>10</v>
      </c>
      <c r="P10" s="38"/>
      <c r="Q10" s="38"/>
      <c r="R10" s="38"/>
    </row>
    <row r="11" spans="1:18" ht="15.75" x14ac:dyDescent="0.25">
      <c r="A11" s="24" t="s">
        <v>60</v>
      </c>
      <c r="B11" s="26"/>
      <c r="C11" s="22">
        <f t="shared" si="0"/>
        <v>212.25</v>
      </c>
      <c r="D11" s="13">
        <f t="shared" si="1"/>
        <v>232.25</v>
      </c>
      <c r="E11" s="26">
        <v>20</v>
      </c>
      <c r="F11" s="22">
        <v>20</v>
      </c>
      <c r="G11" s="22">
        <v>2</v>
      </c>
      <c r="H11" s="44"/>
      <c r="I11" s="44"/>
      <c r="J11" s="44"/>
      <c r="K11" s="44"/>
      <c r="L11" s="44"/>
      <c r="M11" s="51"/>
      <c r="N11" s="38"/>
      <c r="O11" s="38">
        <f t="shared" si="2"/>
        <v>20</v>
      </c>
      <c r="P11" s="38"/>
      <c r="Q11" s="38"/>
      <c r="R11" s="38"/>
    </row>
    <row r="12" spans="1:18" x14ac:dyDescent="0.25">
      <c r="A12" s="38"/>
      <c r="B12" s="38"/>
      <c r="C12" s="38"/>
      <c r="D12" s="38"/>
      <c r="E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18" x14ac:dyDescent="0.25">
      <c r="A13" s="38"/>
      <c r="B13" s="38"/>
      <c r="C13" s="38"/>
      <c r="D13" s="38"/>
      <c r="E13" s="38"/>
      <c r="H13" s="38"/>
      <c r="I13" s="38"/>
      <c r="J13" s="38"/>
      <c r="K13" s="38"/>
      <c r="L13" s="39" t="s">
        <v>62</v>
      </c>
      <c r="M13" s="38"/>
      <c r="N13" s="38"/>
      <c r="O13" s="38">
        <f>SUM(O5:O11)/24</f>
        <v>9.6770833333333339</v>
      </c>
      <c r="P13" s="38"/>
      <c r="Q13" s="38"/>
      <c r="R13" s="38"/>
    </row>
    <row r="14" spans="1:18" x14ac:dyDescent="0.25">
      <c r="A14" s="38"/>
      <c r="B14" s="38"/>
      <c r="C14" s="38"/>
      <c r="D14" s="38"/>
      <c r="E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18" x14ac:dyDescent="0.25">
      <c r="A15" s="38"/>
      <c r="B15" s="38"/>
      <c r="C15" s="38"/>
      <c r="D15" s="38"/>
      <c r="E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x14ac:dyDescent="0.25">
      <c r="A16" s="38"/>
      <c r="B16" s="38"/>
      <c r="C16" s="38"/>
      <c r="D16" s="38"/>
      <c r="E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x14ac:dyDescent="0.25">
      <c r="A17" s="38"/>
      <c r="B17" s="38"/>
      <c r="C17" s="38"/>
      <c r="D17" s="38"/>
      <c r="E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x14ac:dyDescent="0.25">
      <c r="A18" s="38"/>
      <c r="B18" s="38"/>
      <c r="C18" s="38"/>
      <c r="D18" s="38"/>
      <c r="E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x14ac:dyDescent="0.25">
      <c r="A19" s="38"/>
      <c r="B19" s="38"/>
      <c r="C19" s="38"/>
      <c r="D19" s="38"/>
      <c r="E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5">
      <c r="A20" s="38"/>
      <c r="B20" s="38"/>
      <c r="C20" s="38"/>
      <c r="D20" s="38"/>
      <c r="E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x14ac:dyDescent="0.25">
      <c r="A21" s="38"/>
      <c r="B21" s="38"/>
      <c r="C21" s="38"/>
      <c r="D21" s="38"/>
      <c r="E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x14ac:dyDescent="0.25">
      <c r="A22" s="38"/>
      <c r="B22" s="38"/>
      <c r="C22" s="38"/>
      <c r="D22" s="38"/>
      <c r="E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x14ac:dyDescent="0.25">
      <c r="A23" s="38"/>
      <c r="B23" s="38"/>
      <c r="C23" s="38"/>
      <c r="D23" s="38"/>
      <c r="E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</sheetData>
  <mergeCells count="8">
    <mergeCell ref="M7:M11"/>
    <mergeCell ref="H4:J4"/>
    <mergeCell ref="K4:M4"/>
    <mergeCell ref="H7:H11"/>
    <mergeCell ref="I7:I11"/>
    <mergeCell ref="J7:J11"/>
    <mergeCell ref="K7:K11"/>
    <mergeCell ref="L7:L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A633E81E3C064F9F291374B5ED26D2" ma:contentTypeVersion="0" ma:contentTypeDescription="Create a new document." ma:contentTypeScope="" ma:versionID="50a9617a87c0852a0d9215c3493f56c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613B7F-C802-4C2C-B6D6-38B9D3ADE2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2A4291-9536-45E7-8326-C33C39C68F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8011C9-6B9D-4E82-9117-3E50A79B937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parameters</vt:lpstr>
      <vt:lpstr>Project plan - turbine install</vt:lpstr>
      <vt:lpstr>Project plan - monopile install</vt:lpstr>
      <vt:lpstr>Project plan - array cable inst</vt:lpstr>
      <vt:lpstr>Project plan - export cable ins</vt:lpstr>
      <vt:lpstr>Project plan - OSS install</vt:lpstr>
      <vt:lpstr>Project plan - scour protection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Euan Barlow</cp:lastModifiedBy>
  <dcterms:created xsi:type="dcterms:W3CDTF">2020-02-09T18:34:25Z</dcterms:created>
  <dcterms:modified xsi:type="dcterms:W3CDTF">2020-06-17T09:57:21Z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0x01010075A633E81E3C064F9F291374B5ED26D2</vt:lpwstr>
  </property>
</Properties>
</file>