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l\Desktop\TFG\Analisis de la interferencia\"/>
    </mc:Choice>
  </mc:AlternateContent>
  <xr:revisionPtr revIDLastSave="0" documentId="13_ncr:1_{48299670-3E8F-4378-86A2-6E47306A9AD7}" xr6:coauthVersionLast="47" xr6:coauthVersionMax="47" xr10:uidLastSave="{00000000-0000-0000-0000-000000000000}"/>
  <bookViews>
    <workbookView xWindow="-108" yWindow="-108" windowWidth="23256" windowHeight="12576" activeTab="4" xr2:uid="{66C82FA6-9AC6-430B-B0AD-41CA6CD5B510}"/>
  </bookViews>
  <sheets>
    <sheet name="General" sheetId="1" r:id="rId1"/>
    <sheet name="Cortes" sheetId="8" r:id="rId2"/>
    <sheet name="Interferencia" sheetId="7" r:id="rId3"/>
    <sheet name="Módulo" sheetId="5" r:id="rId4"/>
    <sheet name="OBJEC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0" i="1" l="1"/>
  <c r="O30" i="1"/>
  <c r="R29" i="1"/>
  <c r="O29" i="1"/>
  <c r="O28" i="1"/>
  <c r="O27" i="1"/>
  <c r="O26" i="1"/>
  <c r="H10" i="1"/>
  <c r="G10" i="1"/>
  <c r="B78" i="7"/>
  <c r="B77" i="7"/>
  <c r="B76" i="7"/>
  <c r="B75" i="7"/>
  <c r="B72" i="7"/>
  <c r="B71" i="7"/>
  <c r="C82" i="7" s="1"/>
  <c r="B70" i="7"/>
  <c r="C68" i="7"/>
  <c r="A30" i="8"/>
  <c r="A31" i="8"/>
  <c r="A32" i="8"/>
  <c r="A33" i="8"/>
  <c r="A29" i="8"/>
  <c r="C59" i="8"/>
  <c r="C60" i="8"/>
  <c r="C61" i="8"/>
  <c r="C62" i="8"/>
  <c r="C58" i="8"/>
  <c r="C53" i="8"/>
  <c r="C54" i="8"/>
  <c r="C55" i="8"/>
  <c r="C56" i="8"/>
  <c r="C52" i="8"/>
  <c r="C48" i="8"/>
  <c r="C49" i="8"/>
  <c r="C50" i="8"/>
  <c r="C47" i="8"/>
  <c r="C44" i="8"/>
  <c r="C45" i="8"/>
  <c r="C43" i="8"/>
  <c r="C37" i="8"/>
  <c r="C38" i="8"/>
  <c r="C39" i="8"/>
  <c r="C40" i="8"/>
  <c r="C41" i="8"/>
  <c r="C36" i="8"/>
  <c r="A27" i="8"/>
  <c r="A26" i="8"/>
  <c r="A25" i="8"/>
  <c r="A24" i="8"/>
  <c r="A23" i="8"/>
  <c r="A14" i="8"/>
  <c r="A13" i="8"/>
  <c r="A12" i="8"/>
  <c r="C38" i="7"/>
  <c r="B38" i="7"/>
  <c r="B37" i="7"/>
  <c r="B36" i="7"/>
  <c r="B35" i="7"/>
  <c r="B32" i="7"/>
  <c r="B31" i="7"/>
  <c r="B30" i="7"/>
  <c r="B29" i="7"/>
  <c r="B26" i="7"/>
  <c r="D34" i="7" s="1"/>
  <c r="D35" i="7" s="1"/>
  <c r="B25" i="7"/>
  <c r="B24" i="7"/>
  <c r="B23" i="7"/>
  <c r="B20" i="7"/>
  <c r="B19" i="7"/>
  <c r="B18" i="7"/>
  <c r="B17" i="7"/>
  <c r="B14" i="7"/>
  <c r="B13" i="7"/>
  <c r="B12" i="7"/>
  <c r="B11" i="7"/>
  <c r="F4" i="1"/>
  <c r="F5" i="1"/>
  <c r="F6" i="1"/>
  <c r="F7" i="1"/>
  <c r="F3" i="1"/>
  <c r="I7" i="1"/>
  <c r="I6" i="1"/>
</calcChain>
</file>

<file path=xl/sharedStrings.xml><?xml version="1.0" encoding="utf-8"?>
<sst xmlns="http://schemas.openxmlformats.org/spreadsheetml/2006/main" count="103" uniqueCount="34">
  <si>
    <t>alex.mp4</t>
  </si>
  <si>
    <t>240p1.mp4</t>
  </si>
  <si>
    <t>trafico.mp4</t>
  </si>
  <si>
    <t>Server</t>
  </si>
  <si>
    <t>puertaSol.mp4</t>
  </si>
  <si>
    <t>tiempo(s)</t>
  </si>
  <si>
    <t>960x540</t>
  </si>
  <si>
    <t>426x240</t>
  </si>
  <si>
    <t>400x300</t>
  </si>
  <si>
    <t>pi200</t>
  </si>
  <si>
    <t>fps</t>
  </si>
  <si>
    <t>720x576</t>
  </si>
  <si>
    <t>MacMini</t>
  </si>
  <si>
    <t>frames</t>
  </si>
  <si>
    <t>interseccion.m4v</t>
  </si>
  <si>
    <t>procesos</t>
  </si>
  <si>
    <t>tiempo</t>
  </si>
  <si>
    <t>Interseccion.m4v</t>
  </si>
  <si>
    <t>objetos</t>
  </si>
  <si>
    <t>modulo</t>
  </si>
  <si>
    <t>alex</t>
  </si>
  <si>
    <t>240p1</t>
  </si>
  <si>
    <t>trafico</t>
  </si>
  <si>
    <t>puertaSol</t>
  </si>
  <si>
    <t>Interseccion</t>
  </si>
  <si>
    <t>duracion</t>
  </si>
  <si>
    <t>Macmini</t>
  </si>
  <si>
    <t>Media con ocupacion total:</t>
  </si>
  <si>
    <t>duracion (s)</t>
  </si>
  <si>
    <t>Vídeos</t>
  </si>
  <si>
    <t>Tamaño(Kb)</t>
  </si>
  <si>
    <t>Nombre</t>
  </si>
  <si>
    <t>Resolución(p)</t>
  </si>
  <si>
    <t>Fotogramas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</si>
</sst>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4" borderId="4" xfId="0" applyFill="1" applyBorder="1"/>
    <xf numFmtId="0" fontId="0" fillId="4" borderId="5" xfId="0" applyFill="1" applyBorder="1"/>
    <xf numFmtId="0" fontId="0" fillId="0" borderId="0" xfId="0" applyFont="1"/>
    <xf numFmtId="0" fontId="1" fillId="0" borderId="0" xfId="0" applyFont="1"/>
    <xf numFmtId="0" fontId="0" fillId="0" borderId="0" xfId="0" applyFill="1"/>
    <xf numFmtId="0" fontId="0" fillId="0" borderId="10" xfId="0" applyBorder="1"/>
    <xf numFmtId="0" fontId="0" fillId="0" borderId="9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13" xfId="0" applyBorder="1"/>
    <xf numFmtId="0" fontId="0" fillId="2" borderId="12" xfId="0" applyFill="1" applyBorder="1"/>
    <xf numFmtId="0" fontId="0" fillId="2" borderId="13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6" xfId="0" applyBorder="1"/>
    <xf numFmtId="0" fontId="0" fillId="0" borderId="16" xfId="0" applyNumberFormat="1" applyFill="1" applyBorder="1"/>
    <xf numFmtId="0" fontId="0" fillId="0" borderId="17" xfId="0" applyBorder="1"/>
    <xf numFmtId="0" fontId="0" fillId="0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2" fontId="0" fillId="0" borderId="0" xfId="0" applyNumberFormat="1"/>
    <xf numFmtId="2" fontId="0" fillId="0" borderId="1" xfId="0" applyNumberFormat="1" applyFill="1" applyBorder="1"/>
    <xf numFmtId="2" fontId="0" fillId="2" borderId="1" xfId="0" applyNumberFormat="1" applyFill="1" applyBorder="1"/>
    <xf numFmtId="2" fontId="0" fillId="2" borderId="16" xfId="0" applyNumberFormat="1" applyFill="1" applyBorder="1"/>
    <xf numFmtId="2" fontId="0" fillId="2" borderId="9" xfId="0" applyNumberFormat="1" applyFill="1" applyBorder="1" applyAlignment="1"/>
    <xf numFmtId="2" fontId="0" fillId="2" borderId="10" xfId="0" applyNumberFormat="1" applyFill="1" applyBorder="1"/>
    <xf numFmtId="2" fontId="0" fillId="2" borderId="11" xfId="0" applyNumberFormat="1" applyFill="1" applyBorder="1"/>
    <xf numFmtId="2" fontId="0" fillId="0" borderId="13" xfId="0" applyNumberFormat="1" applyFill="1" applyBorder="1"/>
    <xf numFmtId="2" fontId="0" fillId="2" borderId="13" xfId="0" applyNumberFormat="1" applyFill="1" applyBorder="1"/>
    <xf numFmtId="2" fontId="0" fillId="2" borderId="17" xfId="0" applyNumberForma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3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Cortes!$B$2</c:f>
              <c:strCache>
                <c:ptCount val="1"/>
                <c:pt idx="0">
                  <c:v>alex.mp4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845144356955382E-2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Cortes!$A$3:$A$9</c:f>
              <c:numCache>
                <c:formatCode>General</c:formatCode>
                <c:ptCount val="7"/>
                <c:pt idx="0">
                  <c:v>619</c:v>
                </c:pt>
                <c:pt idx="1">
                  <c:v>452</c:v>
                </c:pt>
                <c:pt idx="2">
                  <c:v>302</c:v>
                </c:pt>
                <c:pt idx="3">
                  <c:v>202</c:v>
                </c:pt>
                <c:pt idx="4">
                  <c:v>102</c:v>
                </c:pt>
                <c:pt idx="5">
                  <c:v>72</c:v>
                </c:pt>
                <c:pt idx="6">
                  <c:v>42</c:v>
                </c:pt>
              </c:numCache>
            </c:numRef>
          </c:xVal>
          <c:yVal>
            <c:numRef>
              <c:f>Cortes!$B$3:$B$9</c:f>
              <c:numCache>
                <c:formatCode>General</c:formatCode>
                <c:ptCount val="7"/>
                <c:pt idx="0">
                  <c:v>12.36</c:v>
                </c:pt>
                <c:pt idx="1">
                  <c:v>10.88</c:v>
                </c:pt>
                <c:pt idx="2">
                  <c:v>9.6</c:v>
                </c:pt>
                <c:pt idx="3">
                  <c:v>8.49</c:v>
                </c:pt>
                <c:pt idx="4">
                  <c:v>7.56</c:v>
                </c:pt>
                <c:pt idx="5">
                  <c:v>7.4249999999999998</c:v>
                </c:pt>
                <c:pt idx="6">
                  <c:v>6.94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D7-4B9D-8222-84468FB10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745455"/>
        <c:axId val="939745039"/>
      </c:scatterChart>
      <c:valAx>
        <c:axId val="93974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9745039"/>
        <c:crosses val="autoZero"/>
        <c:crossBetween val="midCat"/>
      </c:valAx>
      <c:valAx>
        <c:axId val="93974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974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Cortes!$B$21</c:f>
              <c:strCache>
                <c:ptCount val="1"/>
                <c:pt idx="0">
                  <c:v>puertaSol.mp4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23906386701662"/>
                  <c:y val="-0.196842009332166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Cortes!$A$22:$A$27</c:f>
              <c:numCache>
                <c:formatCode>General</c:formatCode>
                <c:ptCount val="6"/>
                <c:pt idx="0">
                  <c:v>9741</c:v>
                </c:pt>
                <c:pt idx="1">
                  <c:v>7500</c:v>
                </c:pt>
                <c:pt idx="2">
                  <c:v>6000</c:v>
                </c:pt>
                <c:pt idx="3">
                  <c:v>4500</c:v>
                </c:pt>
                <c:pt idx="4">
                  <c:v>3000</c:v>
                </c:pt>
                <c:pt idx="5">
                  <c:v>1500</c:v>
                </c:pt>
              </c:numCache>
            </c:numRef>
          </c:xVal>
          <c:yVal>
            <c:numRef>
              <c:f>Cortes!$B$22:$B$27</c:f>
              <c:numCache>
                <c:formatCode>General</c:formatCode>
                <c:ptCount val="6"/>
                <c:pt idx="0">
                  <c:v>49.8</c:v>
                </c:pt>
                <c:pt idx="1">
                  <c:v>40.1</c:v>
                </c:pt>
                <c:pt idx="2">
                  <c:v>33.880000000000003</c:v>
                </c:pt>
                <c:pt idx="3">
                  <c:v>27.3</c:v>
                </c:pt>
                <c:pt idx="4">
                  <c:v>20.376000000000001</c:v>
                </c:pt>
                <c:pt idx="5">
                  <c:v>13.534000000000001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EB-451D-A49F-E2677B4E0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307439"/>
        <c:axId val="947310767"/>
      </c:scatterChart>
      <c:valAx>
        <c:axId val="94730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Fotogramas</a:t>
                </a:r>
              </a:p>
            </c:rich>
          </c:tx>
          <c:layout>
            <c:manualLayout>
              <c:xMode val="edge"/>
              <c:yMode val="edge"/>
              <c:x val="0.44954974062585612"/>
              <c:y val="0.88945158171018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310767"/>
        <c:crosses val="autoZero"/>
        <c:crossBetween val="midCat"/>
      </c:valAx>
      <c:valAx>
        <c:axId val="94731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730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Cortes!$B$28</c:f>
              <c:strCache>
                <c:ptCount val="1"/>
                <c:pt idx="0">
                  <c:v>Interseccion.m4v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304024496937878E-2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Cortes!$A$29:$A$33</c:f>
              <c:numCache>
                <c:formatCode>General</c:formatCode>
                <c:ptCount val="5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  <c:pt idx="3">
                  <c:v>6000</c:v>
                </c:pt>
                <c:pt idx="4">
                  <c:v>7500</c:v>
                </c:pt>
              </c:numCache>
            </c:numRef>
          </c:xVal>
          <c:yVal>
            <c:numRef>
              <c:f>Cortes!$B$29:$B$33</c:f>
              <c:numCache>
                <c:formatCode>General</c:formatCode>
                <c:ptCount val="5"/>
                <c:pt idx="0">
                  <c:v>12.21</c:v>
                </c:pt>
                <c:pt idx="1">
                  <c:v>19.239999999999998</c:v>
                </c:pt>
                <c:pt idx="2">
                  <c:v>26.22</c:v>
                </c:pt>
                <c:pt idx="3">
                  <c:v>32.85</c:v>
                </c:pt>
                <c:pt idx="4">
                  <c:v>39.590000000000003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4-403B-B6B9-4BEEBE580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663503"/>
        <c:axId val="650649775"/>
      </c:scatterChart>
      <c:valAx>
        <c:axId val="65066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Fotogramas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0649775"/>
        <c:crosses val="autoZero"/>
        <c:crossBetween val="midCat"/>
      </c:valAx>
      <c:valAx>
        <c:axId val="65064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0663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alex.mp4</a:t>
            </a:r>
          </a:p>
        </c:rich>
      </c:tx>
      <c:layout>
        <c:manualLayout>
          <c:xMode val="edge"/>
          <c:yMode val="edge"/>
          <c:x val="0.33509271440820515"/>
          <c:y val="4.12371134020618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5622484689413816E-2"/>
                  <c:y val="-0.20140638670166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Cortes!$C$36:$C$41</c:f>
              <c:numCache>
                <c:formatCode>General</c:formatCode>
                <c:ptCount val="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450</c:v>
                </c:pt>
                <c:pt idx="4">
                  <c:v>40</c:v>
                </c:pt>
                <c:pt idx="5">
                  <c:v>70</c:v>
                </c:pt>
              </c:numCache>
            </c:numRef>
          </c:xVal>
          <c:yVal>
            <c:numRef>
              <c:f>Cortes!$B$36:$B$41</c:f>
              <c:numCache>
                <c:formatCode>General</c:formatCode>
                <c:ptCount val="6"/>
                <c:pt idx="0">
                  <c:v>14.201000000000001</c:v>
                </c:pt>
                <c:pt idx="1">
                  <c:v>18.431000000000001</c:v>
                </c:pt>
                <c:pt idx="2">
                  <c:v>22.788</c:v>
                </c:pt>
                <c:pt idx="3">
                  <c:v>29.16</c:v>
                </c:pt>
                <c:pt idx="4">
                  <c:v>11.582000000000001</c:v>
                </c:pt>
                <c:pt idx="5">
                  <c:v>12.88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5D-4F6F-A834-537F138EA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297487"/>
        <c:axId val="2089302895"/>
      </c:scatterChart>
      <c:valAx>
        <c:axId val="208929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9302895"/>
        <c:crosses val="autoZero"/>
        <c:crossBetween val="midCat"/>
      </c:valAx>
      <c:valAx>
        <c:axId val="208930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929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80927384076991E-2"/>
          <c:y val="0.17592592592592593"/>
          <c:w val="0.88386351706036748"/>
          <c:h val="0.716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95581802274715"/>
                  <c:y val="-0.17927274715660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Cortes!$C$43:$C$45</c:f>
              <c:numCache>
                <c:formatCode>General</c:formatCode>
                <c:ptCount val="3"/>
                <c:pt idx="0">
                  <c:v>240</c:v>
                </c:pt>
                <c:pt idx="1">
                  <c:v>360</c:v>
                </c:pt>
                <c:pt idx="2">
                  <c:v>120</c:v>
                </c:pt>
              </c:numCache>
            </c:numRef>
          </c:xVal>
          <c:yVal>
            <c:numRef>
              <c:f>Cortes!$B$43:$B$45</c:f>
              <c:numCache>
                <c:formatCode>General</c:formatCode>
                <c:ptCount val="3"/>
                <c:pt idx="0">
                  <c:v>13.529</c:v>
                </c:pt>
                <c:pt idx="1">
                  <c:v>15.519</c:v>
                </c:pt>
                <c:pt idx="2">
                  <c:v>11.449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D-4A88-AC74-51FDDEA1A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752351"/>
        <c:axId val="1938756927"/>
      </c:scatterChart>
      <c:valAx>
        <c:axId val="193875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756927"/>
        <c:crosses val="autoZero"/>
        <c:crossBetween val="midCat"/>
      </c:valAx>
      <c:valAx>
        <c:axId val="193875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75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Tráfico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758530183727027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Cortes!$C$47:$C$50</c:f>
              <c:numCache>
                <c:formatCode>General</c:formatCode>
                <c:ptCount val="4"/>
                <c:pt idx="0">
                  <c:v>359.7</c:v>
                </c:pt>
                <c:pt idx="1">
                  <c:v>719.4</c:v>
                </c:pt>
                <c:pt idx="2">
                  <c:v>1079.0999999999999</c:v>
                </c:pt>
                <c:pt idx="3">
                  <c:v>167.86</c:v>
                </c:pt>
              </c:numCache>
            </c:numRef>
          </c:xVal>
          <c:yVal>
            <c:numRef>
              <c:f>Cortes!$B$47:$B$50</c:f>
              <c:numCache>
                <c:formatCode>General</c:formatCode>
                <c:ptCount val="4"/>
                <c:pt idx="0">
                  <c:v>15.816000000000001</c:v>
                </c:pt>
                <c:pt idx="1">
                  <c:v>22.337</c:v>
                </c:pt>
                <c:pt idx="2">
                  <c:v>28.331</c:v>
                </c:pt>
                <c:pt idx="3">
                  <c:v>12.637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7-45A2-9176-E824D52B9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316207"/>
        <c:axId val="2089314959"/>
      </c:scatterChart>
      <c:valAx>
        <c:axId val="2089316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9314959"/>
        <c:crosses val="autoZero"/>
        <c:crossBetween val="midCat"/>
      </c:valAx>
      <c:valAx>
        <c:axId val="208931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89316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Interseccion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734689413823269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Cortes!$C$58:$C$62</c:f>
              <c:numCache>
                <c:formatCode>General</c:formatCode>
                <c:ptCount val="5"/>
                <c:pt idx="0">
                  <c:v>1500</c:v>
                </c:pt>
                <c:pt idx="1">
                  <c:v>3000</c:v>
                </c:pt>
                <c:pt idx="2">
                  <c:v>4500</c:v>
                </c:pt>
                <c:pt idx="3">
                  <c:v>6000</c:v>
                </c:pt>
                <c:pt idx="4">
                  <c:v>7500</c:v>
                </c:pt>
              </c:numCache>
            </c:numRef>
          </c:xVal>
          <c:yVal>
            <c:numRef>
              <c:f>Cortes!$B$58:$B$62</c:f>
              <c:numCache>
                <c:formatCode>General</c:formatCode>
                <c:ptCount val="5"/>
                <c:pt idx="0">
                  <c:v>33.747999999999998</c:v>
                </c:pt>
                <c:pt idx="1">
                  <c:v>62.683999999999997</c:v>
                </c:pt>
                <c:pt idx="2">
                  <c:v>90.980999999999995</c:v>
                </c:pt>
                <c:pt idx="3">
                  <c:v>119.58799999999999</c:v>
                </c:pt>
                <c:pt idx="4">
                  <c:v>148.76599999999999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5-44C9-81FA-E84A654A2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309551"/>
        <c:axId val="2102319951"/>
      </c:scatterChart>
      <c:valAx>
        <c:axId val="2102309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2319951"/>
        <c:crosses val="autoZero"/>
        <c:crossBetween val="midCat"/>
      </c:valAx>
      <c:valAx>
        <c:axId val="210231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230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puertaSol.mp4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8458005249343832E-3"/>
                  <c:y val="-0.16974555263925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Cortes!$C$52:$C$56</c:f>
              <c:numCache>
                <c:formatCode>General</c:formatCode>
                <c:ptCount val="5"/>
                <c:pt idx="0">
                  <c:v>3000</c:v>
                </c:pt>
                <c:pt idx="1">
                  <c:v>4500</c:v>
                </c:pt>
                <c:pt idx="2">
                  <c:v>6000</c:v>
                </c:pt>
                <c:pt idx="3">
                  <c:v>7500</c:v>
                </c:pt>
                <c:pt idx="4">
                  <c:v>1500</c:v>
                </c:pt>
              </c:numCache>
            </c:numRef>
          </c:xVal>
          <c:yVal>
            <c:numRef>
              <c:f>Cortes!$B$52:$B$56</c:f>
              <c:numCache>
                <c:formatCode>General</c:formatCode>
                <c:ptCount val="5"/>
                <c:pt idx="0">
                  <c:v>68.751000000000005</c:v>
                </c:pt>
                <c:pt idx="1">
                  <c:v>98.138999999999996</c:v>
                </c:pt>
                <c:pt idx="2">
                  <c:v>127.44799999999999</c:v>
                </c:pt>
                <c:pt idx="3">
                  <c:v>156.74199999999999</c:v>
                </c:pt>
                <c:pt idx="4">
                  <c:v>39.206000000000003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9E-44D2-ACF8-E7973FB51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25679"/>
        <c:axId val="1942330255"/>
      </c:scatterChart>
      <c:valAx>
        <c:axId val="194232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fotogramas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2330255"/>
        <c:crosses val="autoZero"/>
        <c:crossBetween val="midCat"/>
      </c:valAx>
      <c:valAx>
        <c:axId val="194233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timepo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232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Cortes!$B$15</c:f>
              <c:strCache>
                <c:ptCount val="1"/>
                <c:pt idx="0">
                  <c:v>trafico.mp4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859142607174102E-3"/>
                  <c:y val="-0.170664552347623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Cortes!$A$16:$A$20</c:f>
              <c:numCache>
                <c:formatCode>General</c:formatCode>
                <c:ptCount val="5"/>
                <c:pt idx="0">
                  <c:v>1499</c:v>
                </c:pt>
                <c:pt idx="1">
                  <c:v>1079</c:v>
                </c:pt>
                <c:pt idx="2">
                  <c:v>719</c:v>
                </c:pt>
                <c:pt idx="3">
                  <c:v>360</c:v>
                </c:pt>
                <c:pt idx="4">
                  <c:v>168</c:v>
                </c:pt>
              </c:numCache>
            </c:numRef>
          </c:xVal>
          <c:yVal>
            <c:numRef>
              <c:f>Cortes!$B$16:$B$20</c:f>
              <c:numCache>
                <c:formatCode>General</c:formatCode>
                <c:ptCount val="5"/>
                <c:pt idx="0">
                  <c:v>12.135999999999999</c:v>
                </c:pt>
                <c:pt idx="1">
                  <c:v>10.47</c:v>
                </c:pt>
                <c:pt idx="2">
                  <c:v>9.1199999999999992</c:v>
                </c:pt>
                <c:pt idx="3">
                  <c:v>7.8</c:v>
                </c:pt>
                <c:pt idx="4">
                  <c:v>7.14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D4-47E7-BE48-57024D866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371455"/>
        <c:axId val="937366463"/>
      </c:scatterChart>
      <c:valAx>
        <c:axId val="93737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Fotogramas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7366463"/>
        <c:crosses val="autoZero"/>
        <c:crossBetween val="midCat"/>
      </c:valAx>
      <c:valAx>
        <c:axId val="93736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7371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Cortes!$B$10</c:f>
              <c:strCache>
                <c:ptCount val="1"/>
                <c:pt idx="0">
                  <c:v>240p1.mp4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9041776027996502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Cortes!$A$11:$A$14</c:f>
              <c:numCache>
                <c:formatCode>General</c:formatCode>
                <c:ptCount val="4"/>
                <c:pt idx="0">
                  <c:v>489</c:v>
                </c:pt>
                <c:pt idx="1">
                  <c:v>360</c:v>
                </c:pt>
                <c:pt idx="2">
                  <c:v>240</c:v>
                </c:pt>
                <c:pt idx="3">
                  <c:v>120</c:v>
                </c:pt>
              </c:numCache>
            </c:numRef>
          </c:xVal>
          <c:yVal>
            <c:numRef>
              <c:f>Cortes!$B$11:$B$14</c:f>
              <c:numCache>
                <c:formatCode>General</c:formatCode>
                <c:ptCount val="4"/>
                <c:pt idx="0">
                  <c:v>8.1999999999999993</c:v>
                </c:pt>
                <c:pt idx="1">
                  <c:v>7.83</c:v>
                </c:pt>
                <c:pt idx="2">
                  <c:v>7.33</c:v>
                </c:pt>
                <c:pt idx="3">
                  <c:v>6.93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98-413A-9E84-00E63FBE3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61567"/>
        <c:axId val="716861983"/>
      </c:scatterChart>
      <c:valAx>
        <c:axId val="71686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Fotogramas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6861983"/>
        <c:crosses val="autoZero"/>
        <c:crossBetween val="midCat"/>
      </c:valAx>
      <c:valAx>
        <c:axId val="7168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686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alex.mp4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54680664916886"/>
                  <c:y val="-0.21142716535433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Interferencia!$A$10:$A$14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Interferencia!$B$10:$B$14</c:f>
              <c:numCache>
                <c:formatCode>General</c:formatCode>
                <c:ptCount val="5"/>
                <c:pt idx="0">
                  <c:v>12.364000000000001</c:v>
                </c:pt>
                <c:pt idx="1">
                  <c:v>14.404999999999999</c:v>
                </c:pt>
                <c:pt idx="2">
                  <c:v>16.230333333333334</c:v>
                </c:pt>
                <c:pt idx="3">
                  <c:v>18.392250000000001</c:v>
                </c:pt>
                <c:pt idx="4">
                  <c:v>20.606999999999999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62-4760-801B-F8D439CF4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906879"/>
        <c:axId val="1227907295"/>
      </c:scatterChart>
      <c:valAx>
        <c:axId val="122790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7907295"/>
        <c:crosses val="autoZero"/>
        <c:crossBetween val="midCat"/>
      </c:valAx>
      <c:valAx>
        <c:axId val="122790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790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240p1.mp4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854680664916885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Interferencia!$A$16:$A$20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Interferencia!$B$16:$B$20</c:f>
              <c:numCache>
                <c:formatCode>General</c:formatCode>
                <c:ptCount val="5"/>
                <c:pt idx="0">
                  <c:v>8.1999999999999993</c:v>
                </c:pt>
                <c:pt idx="1">
                  <c:v>8.9604999999999997</c:v>
                </c:pt>
                <c:pt idx="2">
                  <c:v>9.7183333333333319</c:v>
                </c:pt>
                <c:pt idx="3">
                  <c:v>10.58675</c:v>
                </c:pt>
                <c:pt idx="4">
                  <c:v>11.266999999999999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D-407E-87F8-1373CB419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189903"/>
        <c:axId val="1686189487"/>
      </c:scatterChart>
      <c:valAx>
        <c:axId val="168618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6189487"/>
        <c:crosses val="autoZero"/>
        <c:crossBetween val="midCat"/>
      </c:valAx>
      <c:valAx>
        <c:axId val="16861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618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trafico.mp4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676902887139109"/>
                  <c:y val="-0.206162146398366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Interferencia!$A$22:$A$26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Interferencia!$B$22:$B$26</c:f>
              <c:numCache>
                <c:formatCode>General</c:formatCode>
                <c:ptCount val="5"/>
                <c:pt idx="0">
                  <c:v>12.135999999999999</c:v>
                </c:pt>
                <c:pt idx="1">
                  <c:v>14.1745</c:v>
                </c:pt>
                <c:pt idx="2">
                  <c:v>16.350333333333335</c:v>
                </c:pt>
                <c:pt idx="3">
                  <c:v>18.4785</c:v>
                </c:pt>
                <c:pt idx="4">
                  <c:v>20.7378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EB-4C5B-949F-003257139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008319"/>
        <c:axId val="1694998335"/>
      </c:scatterChart>
      <c:valAx>
        <c:axId val="169500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94998335"/>
        <c:crosses val="autoZero"/>
        <c:crossBetween val="midCat"/>
      </c:valAx>
      <c:valAx>
        <c:axId val="169499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9500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puertaSol.mp4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465791776027997"/>
                  <c:y val="-0.171813210848643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Interferencia!$A$28:$A$32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Interferencia!$B$28:$B$32</c:f>
              <c:numCache>
                <c:formatCode>General</c:formatCode>
                <c:ptCount val="5"/>
                <c:pt idx="0">
                  <c:v>49.8</c:v>
                </c:pt>
                <c:pt idx="1">
                  <c:v>62.597499999999997</c:v>
                </c:pt>
                <c:pt idx="2">
                  <c:v>75.050333333333327</c:v>
                </c:pt>
                <c:pt idx="3">
                  <c:v>89.591999999999999</c:v>
                </c:pt>
                <c:pt idx="4">
                  <c:v>104.2316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63-4B57-9FC9-A008AAA4F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7390879"/>
        <c:axId val="1227910623"/>
      </c:scatterChart>
      <c:valAx>
        <c:axId val="149739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 de 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27910623"/>
        <c:crosses val="autoZero"/>
        <c:crossBetween val="midCat"/>
      </c:valAx>
      <c:valAx>
        <c:axId val="122791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(s)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97390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Interseccion.m4v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880139982502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Interferencia!$A$34:$A$38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Interferencia!$B$34:$B$38</c:f>
              <c:numCache>
                <c:formatCode>General</c:formatCode>
                <c:ptCount val="5"/>
                <c:pt idx="0">
                  <c:v>45.72</c:v>
                </c:pt>
                <c:pt idx="1">
                  <c:v>55.549499999999995</c:v>
                </c:pt>
                <c:pt idx="2">
                  <c:v>67.106666666666669</c:v>
                </c:pt>
                <c:pt idx="3">
                  <c:v>78.368999999999986</c:v>
                </c:pt>
                <c:pt idx="4">
                  <c:v>90.88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07-4C22-A497-6BFFBC8E2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137567"/>
        <c:axId val="1813130911"/>
      </c:scatterChart>
      <c:valAx>
        <c:axId val="1813137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3130911"/>
        <c:crosses val="autoZero"/>
        <c:crossBetween val="midCat"/>
      </c:valAx>
      <c:valAx>
        <c:axId val="18131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3137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alex.mp4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0733377077865266E-2"/>
                  <c:y val="-0.187599518810148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Interferencia!$A$51:$A$54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Interferencia!$B$51:$B$54</c:f>
              <c:numCache>
                <c:formatCode>General</c:formatCode>
                <c:ptCount val="4"/>
                <c:pt idx="0">
                  <c:v>53.55</c:v>
                </c:pt>
                <c:pt idx="1">
                  <c:v>67.75</c:v>
                </c:pt>
                <c:pt idx="2">
                  <c:v>92.7</c:v>
                </c:pt>
                <c:pt idx="3">
                  <c:v>124.5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8-4200-AEFC-27C419E83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227919"/>
        <c:axId val="650233327"/>
      </c:scatterChart>
      <c:valAx>
        <c:axId val="65022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0233327"/>
        <c:crosses val="autoZero"/>
        <c:crossBetween val="midCat"/>
      </c:valAx>
      <c:valAx>
        <c:axId val="65023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022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240p1.mp4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029746281714785E-2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Interferencia!$A$57:$A$60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Interferencia!$B$57:$B$60</c:f>
              <c:numCache>
                <c:formatCode>General</c:formatCode>
                <c:ptCount val="4"/>
                <c:pt idx="0">
                  <c:v>17.994</c:v>
                </c:pt>
                <c:pt idx="1">
                  <c:v>26.7</c:v>
                </c:pt>
                <c:pt idx="2">
                  <c:v>40.380000000000003</c:v>
                </c:pt>
                <c:pt idx="3">
                  <c:v>54.71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1D-4932-A3F7-141109DA9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596319"/>
        <c:axId val="675609215"/>
      </c:scatterChart>
      <c:valAx>
        <c:axId val="67559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5609215"/>
        <c:crosses val="autoZero"/>
        <c:crossBetween val="midCat"/>
      </c:valAx>
      <c:valAx>
        <c:axId val="67560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559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trafico.mp4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177821522309709E-2"/>
                  <c:y val="-0.139893554972295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Interferencia!$A$63:$A$66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Interferencia!$B$63:$B$66</c:f>
              <c:numCache>
                <c:formatCode>General</c:formatCode>
                <c:ptCount val="4"/>
                <c:pt idx="0">
                  <c:v>35.645000000000003</c:v>
                </c:pt>
                <c:pt idx="1">
                  <c:v>60.65</c:v>
                </c:pt>
                <c:pt idx="2">
                  <c:v>92.6</c:v>
                </c:pt>
                <c:pt idx="3">
                  <c:v>124.7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71-4889-BA4A-7BDBD0808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941583"/>
        <c:axId val="642946159"/>
      </c:scatterChart>
      <c:valAx>
        <c:axId val="64294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2946159"/>
        <c:crosses val="autoZero"/>
        <c:crossBetween val="midCat"/>
      </c:valAx>
      <c:valAx>
        <c:axId val="64294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2941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puertaSol.mp4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052712160979875E-2"/>
                  <c:y val="-0.176342592592592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Interferencia!$A$69:$A$72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Interferencia!$B$69:$B$72</c:f>
              <c:numCache>
                <c:formatCode>General</c:formatCode>
                <c:ptCount val="4"/>
                <c:pt idx="0">
                  <c:v>160</c:v>
                </c:pt>
                <c:pt idx="1">
                  <c:v>367.6</c:v>
                </c:pt>
                <c:pt idx="2">
                  <c:v>560.86900000000003</c:v>
                </c:pt>
                <c:pt idx="3">
                  <c:v>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D1-4E17-9792-DC8DA27967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934783"/>
        <c:axId val="675938527"/>
      </c:scatterChart>
      <c:valAx>
        <c:axId val="67593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nº</a:t>
                </a:r>
                <a:r>
                  <a:rPr lang="es-ES" baseline="0"/>
                  <a:t> de procesos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5938527"/>
        <c:crosses val="autoZero"/>
        <c:crossBetween val="midCat"/>
      </c:valAx>
      <c:valAx>
        <c:axId val="67593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7593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Interseccion.m4v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2955599300087492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Interferencia!$A$75:$A$78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Interferencia!$B$75:$B$78</c:f>
              <c:numCache>
                <c:formatCode>General</c:formatCode>
                <c:ptCount val="4"/>
                <c:pt idx="0">
                  <c:v>173.16300000000001</c:v>
                </c:pt>
                <c:pt idx="1">
                  <c:v>319</c:v>
                </c:pt>
                <c:pt idx="2">
                  <c:v>487.5</c:v>
                </c:pt>
                <c:pt idx="3">
                  <c:v>655.8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A-4D8A-8950-8B8012A93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645951"/>
        <c:axId val="461641375"/>
      </c:scatterChart>
      <c:valAx>
        <c:axId val="46164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1641375"/>
        <c:crosses val="autoZero"/>
        <c:crossBetween val="midCat"/>
      </c:valAx>
      <c:valAx>
        <c:axId val="46164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164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alex.mp4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5138232720909886"/>
                  <c:y val="-0.632530985710119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Módulo!$A$2:$A$21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</c:numCache>
            </c:numRef>
          </c:xVal>
          <c:yVal>
            <c:numRef>
              <c:f>Módulo!$B$2:$B$21</c:f>
              <c:numCache>
                <c:formatCode>General</c:formatCode>
                <c:ptCount val="20"/>
                <c:pt idx="0">
                  <c:v>59.81</c:v>
                </c:pt>
                <c:pt idx="1">
                  <c:v>33.700000000000003</c:v>
                </c:pt>
                <c:pt idx="2">
                  <c:v>24.9</c:v>
                </c:pt>
                <c:pt idx="3">
                  <c:v>20.52</c:v>
                </c:pt>
                <c:pt idx="4">
                  <c:v>18.04</c:v>
                </c:pt>
                <c:pt idx="5">
                  <c:v>16.190000000000001</c:v>
                </c:pt>
                <c:pt idx="6">
                  <c:v>14.75</c:v>
                </c:pt>
                <c:pt idx="7">
                  <c:v>13.88</c:v>
                </c:pt>
                <c:pt idx="8">
                  <c:v>13.24</c:v>
                </c:pt>
                <c:pt idx="9">
                  <c:v>12.45</c:v>
                </c:pt>
                <c:pt idx="10">
                  <c:v>12.1</c:v>
                </c:pt>
                <c:pt idx="11">
                  <c:v>11.53</c:v>
                </c:pt>
                <c:pt idx="12">
                  <c:v>11.11</c:v>
                </c:pt>
                <c:pt idx="13">
                  <c:v>11.01</c:v>
                </c:pt>
                <c:pt idx="14">
                  <c:v>10.6</c:v>
                </c:pt>
                <c:pt idx="15">
                  <c:v>9.75</c:v>
                </c:pt>
                <c:pt idx="16">
                  <c:v>9.19</c:v>
                </c:pt>
                <c:pt idx="17">
                  <c:v>8.83</c:v>
                </c:pt>
                <c:pt idx="18">
                  <c:v>8.4</c:v>
                </c:pt>
                <c:pt idx="19">
                  <c:v>8.1199999999999992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6D-4AFD-9205-E43EA24EA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040751"/>
        <c:axId val="2058048655"/>
      </c:scatterChart>
      <c:valAx>
        <c:axId val="205804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duracion(s)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8048655"/>
        <c:crosses val="autoZero"/>
        <c:crossBetween val="midCat"/>
      </c:valAx>
      <c:valAx>
        <c:axId val="205804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modulo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804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240p1.mp4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304899387576553"/>
                  <c:y val="-0.632323199183435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Módulo!$A$23:$A$42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</c:numCache>
            </c:numRef>
          </c:xVal>
          <c:yVal>
            <c:numRef>
              <c:f>Módulo!$B$23:$B$42</c:f>
              <c:numCache>
                <c:formatCode>General</c:formatCode>
                <c:ptCount val="20"/>
                <c:pt idx="0">
                  <c:v>44.48</c:v>
                </c:pt>
                <c:pt idx="1">
                  <c:v>25.77</c:v>
                </c:pt>
                <c:pt idx="2">
                  <c:v>19.53</c:v>
                </c:pt>
                <c:pt idx="3">
                  <c:v>16.350000000000001</c:v>
                </c:pt>
                <c:pt idx="4">
                  <c:v>14.44</c:v>
                </c:pt>
                <c:pt idx="5">
                  <c:v>12.99</c:v>
                </c:pt>
                <c:pt idx="6">
                  <c:v>12.25</c:v>
                </c:pt>
                <c:pt idx="7">
                  <c:v>11.49</c:v>
                </c:pt>
                <c:pt idx="8">
                  <c:v>10.87</c:v>
                </c:pt>
                <c:pt idx="9">
                  <c:v>10.38</c:v>
                </c:pt>
                <c:pt idx="10">
                  <c:v>10.26</c:v>
                </c:pt>
                <c:pt idx="11">
                  <c:v>9.8800000000000008</c:v>
                </c:pt>
                <c:pt idx="12">
                  <c:v>9.61</c:v>
                </c:pt>
                <c:pt idx="13">
                  <c:v>9.33</c:v>
                </c:pt>
                <c:pt idx="14">
                  <c:v>9.23</c:v>
                </c:pt>
                <c:pt idx="15">
                  <c:v>8.57</c:v>
                </c:pt>
                <c:pt idx="16">
                  <c:v>8.14</c:v>
                </c:pt>
                <c:pt idx="17">
                  <c:v>7.87</c:v>
                </c:pt>
                <c:pt idx="18">
                  <c:v>7.7</c:v>
                </c:pt>
                <c:pt idx="19">
                  <c:v>7.48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B7-46C2-83D3-7044FD5FD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75039"/>
        <c:axId val="155373791"/>
      </c:scatterChart>
      <c:valAx>
        <c:axId val="15537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Módulo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73791"/>
        <c:crosses val="autoZero"/>
        <c:crossBetween val="midCat"/>
      </c:valAx>
      <c:valAx>
        <c:axId val="1553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7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trafico.mp4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4519947506561678"/>
                  <c:y val="-0.74459135316418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Módulo!$A$44:$A$63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</c:numCache>
            </c:numRef>
          </c:xVal>
          <c:yVal>
            <c:numRef>
              <c:f>Módulo!$B$44:$B$63</c:f>
              <c:numCache>
                <c:formatCode>General</c:formatCode>
                <c:ptCount val="20"/>
                <c:pt idx="0">
                  <c:v>123.17</c:v>
                </c:pt>
                <c:pt idx="1">
                  <c:v>65.11</c:v>
                </c:pt>
                <c:pt idx="2">
                  <c:v>45.84</c:v>
                </c:pt>
                <c:pt idx="3">
                  <c:v>36.31</c:v>
                </c:pt>
                <c:pt idx="4">
                  <c:v>30.58</c:v>
                </c:pt>
                <c:pt idx="5">
                  <c:v>26.51</c:v>
                </c:pt>
                <c:pt idx="6">
                  <c:v>23.81</c:v>
                </c:pt>
                <c:pt idx="7">
                  <c:v>21.77</c:v>
                </c:pt>
                <c:pt idx="8">
                  <c:v>20.23</c:v>
                </c:pt>
                <c:pt idx="9">
                  <c:v>18.8</c:v>
                </c:pt>
                <c:pt idx="10">
                  <c:v>17.79</c:v>
                </c:pt>
                <c:pt idx="11">
                  <c:v>16.88</c:v>
                </c:pt>
                <c:pt idx="12">
                  <c:v>16.14</c:v>
                </c:pt>
                <c:pt idx="13">
                  <c:v>15.52</c:v>
                </c:pt>
                <c:pt idx="14">
                  <c:v>14.91</c:v>
                </c:pt>
                <c:pt idx="15">
                  <c:v>12.8</c:v>
                </c:pt>
                <c:pt idx="16">
                  <c:v>11.69</c:v>
                </c:pt>
                <c:pt idx="17">
                  <c:v>10.92</c:v>
                </c:pt>
                <c:pt idx="18">
                  <c:v>10.06</c:v>
                </c:pt>
                <c:pt idx="19">
                  <c:v>9.2799999999999994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41-47CB-B1FA-ADE37D9CB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80031"/>
        <c:axId val="155381279"/>
      </c:scatterChart>
      <c:valAx>
        <c:axId val="15538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81279"/>
        <c:crosses val="autoZero"/>
        <c:crossBetween val="midCat"/>
      </c:valAx>
      <c:valAx>
        <c:axId val="1553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8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puertaSol.mp4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311994750656168"/>
                  <c:y val="-0.749220982793817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Módulo!$A$65:$A$84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</c:numCache>
            </c:numRef>
          </c:xVal>
          <c:yVal>
            <c:numRef>
              <c:f>Módulo!$B$65:$B$84</c:f>
              <c:numCache>
                <c:formatCode>General</c:formatCode>
                <c:ptCount val="20"/>
                <c:pt idx="0">
                  <c:v>855.43</c:v>
                </c:pt>
                <c:pt idx="1">
                  <c:v>437.23</c:v>
                </c:pt>
                <c:pt idx="2">
                  <c:v>298.91000000000003</c:v>
                </c:pt>
                <c:pt idx="3">
                  <c:v>228.41</c:v>
                </c:pt>
                <c:pt idx="4">
                  <c:v>186.13</c:v>
                </c:pt>
                <c:pt idx="5">
                  <c:v>158</c:v>
                </c:pt>
                <c:pt idx="6">
                  <c:v>138.74</c:v>
                </c:pt>
                <c:pt idx="7">
                  <c:v>123.4</c:v>
                </c:pt>
                <c:pt idx="8">
                  <c:v>111.29</c:v>
                </c:pt>
                <c:pt idx="9">
                  <c:v>101.77</c:v>
                </c:pt>
                <c:pt idx="10">
                  <c:v>94.2</c:v>
                </c:pt>
                <c:pt idx="11">
                  <c:v>87.86</c:v>
                </c:pt>
                <c:pt idx="12">
                  <c:v>82.43</c:v>
                </c:pt>
                <c:pt idx="13">
                  <c:v>77.45</c:v>
                </c:pt>
                <c:pt idx="14">
                  <c:v>73.2</c:v>
                </c:pt>
                <c:pt idx="15">
                  <c:v>58.45</c:v>
                </c:pt>
                <c:pt idx="16">
                  <c:v>49.8</c:v>
                </c:pt>
                <c:pt idx="17">
                  <c:v>44.07</c:v>
                </c:pt>
                <c:pt idx="18">
                  <c:v>36.93</c:v>
                </c:pt>
                <c:pt idx="19">
                  <c:v>32.4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C9-4B02-A3C2-6A5B60CAA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25967"/>
        <c:axId val="91127215"/>
      </c:scatterChart>
      <c:valAx>
        <c:axId val="9112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1127215"/>
        <c:crosses val="autoZero"/>
        <c:crossBetween val="midCat"/>
      </c:valAx>
      <c:valAx>
        <c:axId val="9112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112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Interseccion.m4v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3397725284339457"/>
                  <c:y val="-0.7260728346456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Módulo!$A$86:$A$105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</c:numCache>
            </c:numRef>
          </c:xVal>
          <c:yVal>
            <c:numRef>
              <c:f>Módulo!$B$86:$B$105</c:f>
              <c:numCache>
                <c:formatCode>General</c:formatCode>
                <c:ptCount val="20"/>
                <c:pt idx="0">
                  <c:v>728.43</c:v>
                </c:pt>
                <c:pt idx="1">
                  <c:v>374.06</c:v>
                </c:pt>
                <c:pt idx="2">
                  <c:v>254.97</c:v>
                </c:pt>
                <c:pt idx="3">
                  <c:v>195.99</c:v>
                </c:pt>
                <c:pt idx="4">
                  <c:v>159.24</c:v>
                </c:pt>
                <c:pt idx="5">
                  <c:v>136.09</c:v>
                </c:pt>
                <c:pt idx="6">
                  <c:v>119.11</c:v>
                </c:pt>
                <c:pt idx="7">
                  <c:v>106.1</c:v>
                </c:pt>
                <c:pt idx="8">
                  <c:v>96.25</c:v>
                </c:pt>
                <c:pt idx="9">
                  <c:v>87.85</c:v>
                </c:pt>
                <c:pt idx="10">
                  <c:v>81.040000000000006</c:v>
                </c:pt>
                <c:pt idx="11">
                  <c:v>75.88</c:v>
                </c:pt>
                <c:pt idx="12">
                  <c:v>71.17</c:v>
                </c:pt>
                <c:pt idx="13">
                  <c:v>67.08</c:v>
                </c:pt>
                <c:pt idx="14">
                  <c:v>63.58</c:v>
                </c:pt>
                <c:pt idx="15">
                  <c:v>51.62</c:v>
                </c:pt>
                <c:pt idx="16">
                  <c:v>44.33</c:v>
                </c:pt>
                <c:pt idx="17">
                  <c:v>39.64</c:v>
                </c:pt>
                <c:pt idx="18">
                  <c:v>33.75</c:v>
                </c:pt>
                <c:pt idx="19">
                  <c:v>29.98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AD-4DE6-925C-FE82987CB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62143"/>
        <c:axId val="155362559"/>
      </c:scatterChart>
      <c:valAx>
        <c:axId val="15536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62559"/>
        <c:crosses val="autoZero"/>
        <c:crossBetween val="midCat"/>
      </c:valAx>
      <c:valAx>
        <c:axId val="15536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536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361950</xdr:colOff>
      <xdr:row>11</xdr:row>
      <xdr:rowOff>9525</xdr:rowOff>
    </xdr:from>
    <xdr:to>
      <xdr:col>18</xdr:col>
      <xdr:colOff>371475</xdr:colOff>
      <xdr:row>18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A335F66-DC5B-4EF0-B7F3-467AFC167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150" y="2009775"/>
          <a:ext cx="741997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111530</xdr:colOff>
      <xdr:row>0</xdr:row>
      <xdr:rowOff>142875</xdr:rowOff>
    </xdr:from>
    <xdr:to>
      <xdr:col>7</xdr:col>
      <xdr:colOff>725978</xdr:colOff>
      <xdr:row>14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37DBE3-1C3D-46FE-A4E5-A9D40454F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725806</xdr:colOff>
      <xdr:row>15</xdr:row>
      <xdr:rowOff>135255</xdr:rowOff>
    </xdr:from>
    <xdr:to>
      <xdr:col>19</xdr:col>
      <xdr:colOff>525780</xdr:colOff>
      <xdr:row>30</xdr:row>
      <xdr:rowOff>125730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7A9F019-9162-46C8-897C-3B07E2BF25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724444</xdr:colOff>
      <xdr:row>0</xdr:row>
      <xdr:rowOff>173355</xdr:rowOff>
    </xdr:from>
    <xdr:to>
      <xdr:col>19</xdr:col>
      <xdr:colOff>524691</xdr:colOff>
      <xdr:row>15</xdr:row>
      <xdr:rowOff>139065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20B411-65DB-4796-9B41-EED8C3A8C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379095</xdr:colOff>
      <xdr:row>35</xdr:row>
      <xdr:rowOff>154781</xdr:rowOff>
    </xdr:from>
    <xdr:to>
      <xdr:col>9</xdr:col>
      <xdr:colOff>211455</xdr:colOff>
      <xdr:row>51</xdr:row>
      <xdr:rowOff>476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5FE1999-D8B2-44FE-B733-C30797582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428625</xdr:colOff>
      <xdr:row>36</xdr:row>
      <xdr:rowOff>100965</xdr:rowOff>
    </xdr:from>
    <xdr:to>
      <xdr:col>16</xdr:col>
      <xdr:colOff>247650</xdr:colOff>
      <xdr:row>51</xdr:row>
      <xdr:rowOff>100965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C3A06D7-607E-40B0-BCA2-9037796AB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552450</xdr:colOff>
      <xdr:row>53</xdr:row>
      <xdr:rowOff>139065</xdr:rowOff>
    </xdr:from>
    <xdr:to>
      <xdr:col>16</xdr:col>
      <xdr:colOff>371475</xdr:colOff>
      <xdr:row>68</xdr:row>
      <xdr:rowOff>139065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2BA8C60-F210-4CCE-AA6D-82B695168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742950</xdr:colOff>
      <xdr:row>70</xdr:row>
      <xdr:rowOff>167640</xdr:rowOff>
    </xdr:from>
    <xdr:to>
      <xdr:col>9</xdr:col>
      <xdr:colOff>561975</xdr:colOff>
      <xdr:row>85</xdr:row>
      <xdr:rowOff>167640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C81F6B48-5A44-46FF-840C-69BF1B321F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455294</xdr:colOff>
      <xdr:row>51</xdr:row>
      <xdr:rowOff>55245</xdr:rowOff>
    </xdr:from>
    <xdr:to>
      <xdr:col>10</xdr:col>
      <xdr:colOff>87629</xdr:colOff>
      <xdr:row>69</xdr:row>
      <xdr:rowOff>163830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9826E57D-6B73-407D-9F2F-2F80FCE2B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152400</xdr:colOff>
      <xdr:row>15</xdr:row>
      <xdr:rowOff>129540</xdr:rowOff>
    </xdr:from>
    <xdr:to>
      <xdr:col>13</xdr:col>
      <xdr:colOff>723900</xdr:colOff>
      <xdr:row>30</xdr:row>
      <xdr:rowOff>125730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B69460-CB3D-4D2A-BC29-929BC856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153785</xdr:colOff>
      <xdr:row>0</xdr:row>
      <xdr:rowOff>171450</xdr:rowOff>
    </xdr:from>
    <xdr:to>
      <xdr:col>13</xdr:col>
      <xdr:colOff>723900</xdr:colOff>
      <xdr:row>15</xdr:row>
      <xdr:rowOff>135254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8194CF-222F-403A-8420-90A5D0EFDE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23660</xdr:colOff>
      <xdr:row>0</xdr:row>
      <xdr:rowOff>169194</xdr:rowOff>
    </xdr:from>
    <xdr:to>
      <xdr:col>10</xdr:col>
      <xdr:colOff>633260</xdr:colOff>
      <xdr:row>15</xdr:row>
      <xdr:rowOff>169194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FA60F2-201B-4E50-AB3F-764CBDDB66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15</xdr:row>
      <xdr:rowOff>163830</xdr:rowOff>
    </xdr:from>
    <xdr:to>
      <xdr:col>10</xdr:col>
      <xdr:colOff>632460</xdr:colOff>
      <xdr:row>30</xdr:row>
      <xdr:rowOff>163830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265815-D54B-45BD-BA9A-F85DE9CF7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626688</xdr:colOff>
      <xdr:row>0</xdr:row>
      <xdr:rowOff>176819</xdr:rowOff>
    </xdr:from>
    <xdr:to>
      <xdr:col>16</xdr:col>
      <xdr:colOff>436188</xdr:colOff>
      <xdr:row>15</xdr:row>
      <xdr:rowOff>176819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58584CA-488B-47AD-8886-238DB28D5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628482</xdr:colOff>
      <xdr:row>15</xdr:row>
      <xdr:rowOff>168519</xdr:rowOff>
    </xdr:from>
    <xdr:to>
      <xdr:col>16</xdr:col>
      <xdr:colOff>437911</xdr:colOff>
      <xdr:row>30</xdr:row>
      <xdr:rowOff>169308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EFF5E2E-1BF3-4524-BA11-DB6401E51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22860</xdr:colOff>
      <xdr:row>32</xdr:row>
      <xdr:rowOff>19050</xdr:rowOff>
    </xdr:from>
    <xdr:to>
      <xdr:col>13</xdr:col>
      <xdr:colOff>632460</xdr:colOff>
      <xdr:row>47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97865E2-6811-4C1D-BE5A-AC5F4599A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261256</xdr:colOff>
      <xdr:row>47</xdr:row>
      <xdr:rowOff>141513</xdr:rowOff>
    </xdr:from>
    <xdr:to>
      <xdr:col>9</xdr:col>
      <xdr:colOff>65313</xdr:colOff>
      <xdr:row>62</xdr:row>
      <xdr:rowOff>108856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C4F79F9-AFF6-4E95-8591-C51CD5B91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283029</xdr:colOff>
      <xdr:row>62</xdr:row>
      <xdr:rowOff>119743</xdr:rowOff>
    </xdr:from>
    <xdr:to>
      <xdr:col>9</xdr:col>
      <xdr:colOff>87086</xdr:colOff>
      <xdr:row>77</xdr:row>
      <xdr:rowOff>87086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84B555D-BC2D-4993-AEB0-C271EC439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119744</xdr:colOff>
      <xdr:row>47</xdr:row>
      <xdr:rowOff>130628</xdr:rowOff>
    </xdr:from>
    <xdr:to>
      <xdr:col>14</xdr:col>
      <xdr:colOff>718458</xdr:colOff>
      <xdr:row>62</xdr:row>
      <xdr:rowOff>97971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545ED18-ED74-4174-9DC7-9FAECE17A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11526</xdr:colOff>
      <xdr:row>36</xdr:row>
      <xdr:rowOff>80041</xdr:rowOff>
    </xdr:from>
    <xdr:to>
      <xdr:col>20</xdr:col>
      <xdr:colOff>782765</xdr:colOff>
      <xdr:row>54</xdr:row>
      <xdr:rowOff>71718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5CA2D39-2F9B-4D84-9176-6AB5F3579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54429</xdr:colOff>
      <xdr:row>55</xdr:row>
      <xdr:rowOff>87085</xdr:rowOff>
    </xdr:from>
    <xdr:to>
      <xdr:col>20</xdr:col>
      <xdr:colOff>653143</xdr:colOff>
      <xdr:row>70</xdr:row>
      <xdr:rowOff>54428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951A66C0-FE18-4E1F-9AC1-C52A5818B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0</xdr:row>
      <xdr:rowOff>0</xdr:rowOff>
    </xdr:from>
    <xdr:to>
      <xdr:col>8</xdr:col>
      <xdr:colOff>53340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EF89C0-8920-4F6D-91F8-98B615B51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220980</xdr:colOff>
      <xdr:row>21</xdr:row>
      <xdr:rowOff>11430</xdr:rowOff>
    </xdr:from>
    <xdr:to>
      <xdr:col>8</xdr:col>
      <xdr:colOff>38100</xdr:colOff>
      <xdr:row>36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DE90D4-7297-48EE-BCA5-17D96A70D9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205740</xdr:colOff>
      <xdr:row>42</xdr:row>
      <xdr:rowOff>26670</xdr:rowOff>
    </xdr:from>
    <xdr:to>
      <xdr:col>8</xdr:col>
      <xdr:colOff>22860</xdr:colOff>
      <xdr:row>57</xdr:row>
      <xdr:rowOff>26670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A894655-2D0C-457F-BF8A-88F87BCDE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472771</xdr:colOff>
      <xdr:row>62</xdr:row>
      <xdr:rowOff>136332</xdr:rowOff>
    </xdr:from>
    <xdr:to>
      <xdr:col>10</xdr:col>
      <xdr:colOff>289891</xdr:colOff>
      <xdr:row>77</xdr:row>
      <xdr:rowOff>136333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16A0012-214B-4D81-B8AC-CD309A5496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80</xdr:row>
      <xdr:rowOff>171450</xdr:rowOff>
    </xdr:from>
    <xdr:to>
      <xdr:col>8</xdr:col>
      <xdr:colOff>609600</xdr:colOff>
      <xdr:row>95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BD2CA8E-6678-441A-8D4D-E65516AD9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F96DA-F1A0-4C67-9D39-94D08316F013}" name="Tabla2" displayName="Tabla2" ref="A2:B22" totalsRowShown="0" headerRowDxfId="29" headerRowBorderDxfId="28" tableBorderDxfId="27" totalsRowBorderDxfId="26">
  <autoFilter ref="A2:B22" xr:uid="{2DDF96DA-F1A0-4C67-9D39-94D08316F013}"/>
  <tableColumns count="2">
    <tableColumn id="1" xr3:uid="{6047122C-8B06-427B-BBEA-92A1A960325E}" name="modulo" dataDxfId="25"/>
    <tableColumn id="2" xr3:uid="{94D6CADF-09EF-4700-B823-0FB3F37C220E}" name="objetos" dataDxfId="2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8848E-D8AA-4F29-9922-D315A81C6A1A}" name="Tabla4" displayName="Tabla4" ref="A24:B44" totalsRowShown="0" headerRowDxfId="23" headerRowBorderDxfId="22" tableBorderDxfId="21" totalsRowBorderDxfId="20">
  <autoFilter ref="A24:B44" xr:uid="{5068848E-D8AA-4F29-9922-D315A81C6A1A}"/>
  <tableColumns count="2">
    <tableColumn id="1" xr3:uid="{4F9C428C-8034-4976-947F-C2079A9DF6C1}" name="modulo" dataDxfId="19"/>
    <tableColumn id="2" xr3:uid="{9EFB4D25-B297-4FA7-9354-7BC9399ACF00}" name="objetos" dataDxfId="1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9BF3C3-78E5-421C-9354-EA85170EC8E9}" name="Tabla5" displayName="Tabla5" ref="A46:B66" totalsRowShown="0" headerRowDxfId="17" headerRowBorderDxfId="16" tableBorderDxfId="15" totalsRowBorderDxfId="14">
  <autoFilter ref="A46:B66" xr:uid="{A79BF3C3-78E5-421C-9354-EA85170EC8E9}"/>
  <tableColumns count="2">
    <tableColumn id="1" xr3:uid="{C97D7905-B136-4C5A-97A6-1F2CCBFCFD06}" name="modulo" dataDxfId="13"/>
    <tableColumn id="2" xr3:uid="{A42E490B-AD2A-4D08-BE4A-B51252E6E3F3}" name="objetos" dataDxfId="12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66A35F-D620-4DA0-808A-BC35557CBB28}" name="Tabla6" displayName="Tabla6" ref="A68:B88" totalsRowShown="0" headerRowDxfId="11" headerRowBorderDxfId="10" tableBorderDxfId="9" totalsRowBorderDxfId="8">
  <autoFilter ref="A68:B88" xr:uid="{7A66A35F-D620-4DA0-808A-BC35557CBB28}"/>
  <tableColumns count="2">
    <tableColumn id="1" xr3:uid="{E347BC11-F284-45AC-9D19-2A749D862271}" name="modulo" dataDxfId="7"/>
    <tableColumn id="2" xr3:uid="{174C29C9-5758-4D2B-B78F-8848CD41D96F}" name="objetos" dataDxfId="6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EC480D-AE4F-46F0-B2CE-E7DBB0C3C0C2}" name="Tabla7" displayName="Tabla7" ref="A90:B110" totalsRowShown="0" headerRowDxfId="5" headerRowBorderDxfId="4" tableBorderDxfId="3" totalsRowBorderDxfId="2">
  <autoFilter ref="A90:B110" xr:uid="{E7EC480D-AE4F-46F0-B2CE-E7DBB0C3C0C2}"/>
  <tableColumns count="2">
    <tableColumn id="1" xr3:uid="{07CDE680-3ACC-42EB-A0E5-0C3C28E1BC71}" name="modulo" dataDxfId="1"/>
    <tableColumn id="2" xr3:uid="{89DE31B3-4328-427E-B774-0E8FE9CF5662}" name="objeto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A02C-8FDE-4960-992B-B04E81766603}">
  <dimension ref="A1:R30"/>
  <sheetViews>
    <sheetView topLeftCell="B7" zoomScaleNormal="100" workbookViewId="0">
      <selection activeCell="H20" sqref="H20"/>
    </sheetView>
  </sheetViews>
  <sheetFormatPr defaultColWidth="11.5546875" defaultRowHeight="14.4" x14ac:dyDescent="0.3"/>
  <cols>
    <col min="2" max="2" width="15.44140625" customWidth="1"/>
    <col min="3" max="3" width="12.44140625" customWidth="1"/>
    <col min="4" max="4" width="10.5546875" customWidth="1"/>
    <col min="5" max="5" width="4.33203125" customWidth="1"/>
    <col min="6" max="6" width="12.21875" customWidth="1"/>
    <col min="11" max="11" width="15.44140625" customWidth="1"/>
    <col min="12" max="12" width="11.88671875" customWidth="1"/>
    <col min="14" max="18" width="11.5546875" style="35"/>
  </cols>
  <sheetData>
    <row r="1" spans="1:12" x14ac:dyDescent="0.3">
      <c r="A1" s="45" t="s">
        <v>29</v>
      </c>
      <c r="B1" s="46"/>
      <c r="C1" s="46"/>
      <c r="D1" s="17"/>
      <c r="E1" s="17"/>
      <c r="F1" s="17"/>
      <c r="G1" s="18" t="s">
        <v>3</v>
      </c>
      <c r="H1" s="17" t="s">
        <v>12</v>
      </c>
      <c r="I1" s="19" t="s">
        <v>9</v>
      </c>
      <c r="J1" s="3"/>
      <c r="K1" s="3"/>
      <c r="L1" s="3"/>
    </row>
    <row r="2" spans="1:12" x14ac:dyDescent="0.3">
      <c r="A2" s="20" t="s">
        <v>30</v>
      </c>
      <c r="B2" s="1" t="s">
        <v>31</v>
      </c>
      <c r="C2" s="2" t="s">
        <v>32</v>
      </c>
      <c r="D2" s="2" t="s">
        <v>33</v>
      </c>
      <c r="E2" s="2" t="s">
        <v>10</v>
      </c>
      <c r="F2" s="2" t="s">
        <v>28</v>
      </c>
      <c r="G2" s="1" t="s">
        <v>5</v>
      </c>
      <c r="H2" s="2" t="s">
        <v>5</v>
      </c>
      <c r="I2" s="21" t="s">
        <v>5</v>
      </c>
      <c r="J2" s="3"/>
      <c r="K2" s="3"/>
      <c r="L2" s="3"/>
    </row>
    <row r="3" spans="1:12" x14ac:dyDescent="0.3">
      <c r="A3" s="22">
        <v>2035</v>
      </c>
      <c r="B3" s="1" t="s">
        <v>0</v>
      </c>
      <c r="C3" s="1" t="s">
        <v>11</v>
      </c>
      <c r="D3" s="1">
        <v>619</v>
      </c>
      <c r="E3" s="1">
        <v>10</v>
      </c>
      <c r="F3" s="1">
        <f>D3/E3</f>
        <v>61.9</v>
      </c>
      <c r="G3" s="1">
        <v>12.364000000000001</v>
      </c>
      <c r="H3" s="1">
        <v>36.1</v>
      </c>
      <c r="I3" s="23">
        <v>62.137999999999998</v>
      </c>
      <c r="J3" s="3"/>
      <c r="K3" s="3"/>
      <c r="L3" s="3"/>
    </row>
    <row r="4" spans="1:12" x14ac:dyDescent="0.3">
      <c r="A4" s="24">
        <v>1195</v>
      </c>
      <c r="B4" s="6" t="s">
        <v>1</v>
      </c>
      <c r="C4" s="6" t="s">
        <v>7</v>
      </c>
      <c r="D4" s="6">
        <v>489</v>
      </c>
      <c r="E4" s="6">
        <v>24</v>
      </c>
      <c r="F4" s="6">
        <f>D4/E4</f>
        <v>20.375</v>
      </c>
      <c r="G4" s="6">
        <v>8.1999999999999993</v>
      </c>
      <c r="H4" s="6">
        <v>20.5</v>
      </c>
      <c r="I4" s="25">
        <v>96.343000000000004</v>
      </c>
      <c r="J4" s="3"/>
      <c r="K4" s="3"/>
      <c r="L4" s="3"/>
    </row>
    <row r="5" spans="1:12" x14ac:dyDescent="0.3">
      <c r="A5" s="20">
        <v>2781</v>
      </c>
      <c r="B5" s="1" t="s">
        <v>2</v>
      </c>
      <c r="C5" s="1" t="s">
        <v>8</v>
      </c>
      <c r="D5" s="1">
        <v>1499</v>
      </c>
      <c r="E5" s="1">
        <v>23.98</v>
      </c>
      <c r="F5" s="1">
        <f>D5/E5</f>
        <v>62.510425354462051</v>
      </c>
      <c r="G5" s="1">
        <v>12.135999999999999</v>
      </c>
      <c r="H5" s="1">
        <v>35.979999999999997</v>
      </c>
      <c r="I5" s="23">
        <v>142.89599999999999</v>
      </c>
      <c r="J5" s="3"/>
      <c r="K5" s="3"/>
      <c r="L5" s="3"/>
    </row>
    <row r="6" spans="1:12" x14ac:dyDescent="0.3">
      <c r="A6" s="24">
        <v>38037</v>
      </c>
      <c r="B6" s="6" t="s">
        <v>4</v>
      </c>
      <c r="C6" s="6" t="s">
        <v>6</v>
      </c>
      <c r="D6" s="6">
        <v>9741</v>
      </c>
      <c r="E6" s="6">
        <v>25</v>
      </c>
      <c r="F6" s="6">
        <f>D6/E6</f>
        <v>389.64</v>
      </c>
      <c r="G6" s="6">
        <v>49.8</v>
      </c>
      <c r="H6" s="6">
        <v>210.45500000000001</v>
      </c>
      <c r="I6" s="25">
        <f>12*60+8.7</f>
        <v>728.7</v>
      </c>
      <c r="J6" s="3"/>
      <c r="K6" s="3"/>
      <c r="L6" s="3"/>
    </row>
    <row r="7" spans="1:12" ht="15" thickBot="1" x14ac:dyDescent="0.35">
      <c r="A7" s="26">
        <v>23143</v>
      </c>
      <c r="B7" s="27" t="s">
        <v>17</v>
      </c>
      <c r="C7" s="27" t="s">
        <v>6</v>
      </c>
      <c r="D7" s="28">
        <v>8267</v>
      </c>
      <c r="E7" s="28">
        <v>25</v>
      </c>
      <c r="F7" s="28">
        <f>D7/E7</f>
        <v>330.68</v>
      </c>
      <c r="G7" s="29">
        <v>45.72</v>
      </c>
      <c r="H7" s="28">
        <v>175.4</v>
      </c>
      <c r="I7" s="30">
        <f>10*60+50.96</f>
        <v>650.96</v>
      </c>
      <c r="J7" s="3"/>
      <c r="K7" s="3"/>
      <c r="L7" s="3"/>
    </row>
    <row r="8" spans="1:12" x14ac:dyDescent="0.3">
      <c r="A8" s="47"/>
      <c r="B8" s="47"/>
      <c r="C8" s="47"/>
      <c r="D8" s="4"/>
      <c r="E8" s="4"/>
      <c r="F8" s="5"/>
      <c r="G8" s="4"/>
      <c r="H8" s="4"/>
      <c r="I8" s="4"/>
      <c r="J8" s="3"/>
      <c r="K8" s="3"/>
      <c r="L8" s="16"/>
    </row>
    <row r="10" spans="1:12" x14ac:dyDescent="0.3">
      <c r="G10">
        <f>SUM(G3:G7)/5</f>
        <v>25.643999999999998</v>
      </c>
      <c r="H10">
        <f>(SUM(H3:H5)+210.455*0.8+175.4*0.8)/5</f>
        <v>80.252800000000008</v>
      </c>
    </row>
    <row r="17" spans="5:18" x14ac:dyDescent="0.3">
      <c r="E17" s="15"/>
    </row>
    <row r="23" spans="5:18" ht="15" thickBot="1" x14ac:dyDescent="0.35"/>
    <row r="24" spans="5:18" x14ac:dyDescent="0.3">
      <c r="J24" s="48" t="s">
        <v>29</v>
      </c>
      <c r="K24" s="49"/>
      <c r="L24" s="49"/>
      <c r="M24" s="50"/>
      <c r="N24" s="51"/>
      <c r="O24" s="52"/>
      <c r="P24" s="39" t="s">
        <v>3</v>
      </c>
      <c r="Q24" s="40" t="s">
        <v>12</v>
      </c>
      <c r="R24" s="41" t="s">
        <v>9</v>
      </c>
    </row>
    <row r="25" spans="5:18" x14ac:dyDescent="0.3">
      <c r="J25" s="31" t="s">
        <v>30</v>
      </c>
      <c r="K25" s="2" t="s">
        <v>31</v>
      </c>
      <c r="L25" s="2" t="s">
        <v>32</v>
      </c>
      <c r="M25" s="2" t="s">
        <v>33</v>
      </c>
      <c r="N25" s="36" t="s">
        <v>10</v>
      </c>
      <c r="O25" s="36" t="s">
        <v>28</v>
      </c>
      <c r="P25" s="36" t="s">
        <v>5</v>
      </c>
      <c r="Q25" s="36" t="s">
        <v>5</v>
      </c>
      <c r="R25" s="42" t="s">
        <v>5</v>
      </c>
    </row>
    <row r="26" spans="5:18" x14ac:dyDescent="0.3">
      <c r="J26" s="32">
        <v>2035</v>
      </c>
      <c r="K26" s="6" t="s">
        <v>0</v>
      </c>
      <c r="L26" s="6" t="s">
        <v>11</v>
      </c>
      <c r="M26" s="6">
        <v>619</v>
      </c>
      <c r="N26" s="37">
        <v>10</v>
      </c>
      <c r="O26" s="37">
        <f>M26/N26</f>
        <v>61.9</v>
      </c>
      <c r="P26" s="37">
        <v>12.364000000000001</v>
      </c>
      <c r="Q26" s="37">
        <v>36.1</v>
      </c>
      <c r="R26" s="43">
        <v>62.137999999999998</v>
      </c>
    </row>
    <row r="27" spans="5:18" x14ac:dyDescent="0.3">
      <c r="J27" s="31">
        <v>1195</v>
      </c>
      <c r="K27" s="2" t="s">
        <v>1</v>
      </c>
      <c r="L27" s="2" t="s">
        <v>7</v>
      </c>
      <c r="M27" s="2">
        <v>489</v>
      </c>
      <c r="N27" s="36">
        <v>24</v>
      </c>
      <c r="O27" s="36">
        <f>M27/N27</f>
        <v>20.375</v>
      </c>
      <c r="P27" s="36">
        <v>8.1999999999999993</v>
      </c>
      <c r="Q27" s="36">
        <v>20.5</v>
      </c>
      <c r="R27" s="42">
        <v>96.343000000000004</v>
      </c>
    </row>
    <row r="28" spans="5:18" x14ac:dyDescent="0.3">
      <c r="J28" s="24">
        <v>2781</v>
      </c>
      <c r="K28" s="6" t="s">
        <v>2</v>
      </c>
      <c r="L28" s="6" t="s">
        <v>8</v>
      </c>
      <c r="M28" s="6">
        <v>1499</v>
      </c>
      <c r="N28" s="37">
        <v>23.98</v>
      </c>
      <c r="O28" s="37">
        <f>M28/N28</f>
        <v>62.510425354462051</v>
      </c>
      <c r="P28" s="37">
        <v>12.135999999999999</v>
      </c>
      <c r="Q28" s="37">
        <v>35.979999999999997</v>
      </c>
      <c r="R28" s="43">
        <v>142.89599999999999</v>
      </c>
    </row>
    <row r="29" spans="5:18" x14ac:dyDescent="0.3">
      <c r="J29" s="31">
        <v>38037</v>
      </c>
      <c r="K29" s="2" t="s">
        <v>4</v>
      </c>
      <c r="L29" s="2" t="s">
        <v>6</v>
      </c>
      <c r="M29" s="2">
        <v>9741</v>
      </c>
      <c r="N29" s="36">
        <v>25</v>
      </c>
      <c r="O29" s="36">
        <f>M29/N29</f>
        <v>389.64</v>
      </c>
      <c r="P29" s="36">
        <v>49.8</v>
      </c>
      <c r="Q29" s="36">
        <v>210.45500000000001</v>
      </c>
      <c r="R29" s="42">
        <f>12*60+8.7</f>
        <v>728.7</v>
      </c>
    </row>
    <row r="30" spans="5:18" ht="15" thickBot="1" x14ac:dyDescent="0.35">
      <c r="J30" s="33">
        <v>23143</v>
      </c>
      <c r="K30" s="34" t="s">
        <v>17</v>
      </c>
      <c r="L30" s="34" t="s">
        <v>6</v>
      </c>
      <c r="M30" s="34">
        <v>8267</v>
      </c>
      <c r="N30" s="38">
        <v>25</v>
      </c>
      <c r="O30" s="38">
        <f>M30/N30</f>
        <v>330.68</v>
      </c>
      <c r="P30" s="38">
        <v>45.72</v>
      </c>
      <c r="Q30" s="38">
        <v>175.4</v>
      </c>
      <c r="R30" s="44">
        <f>10*60+50.96</f>
        <v>650.96</v>
      </c>
    </row>
  </sheetData>
  <mergeCells count="4">
    <mergeCell ref="A1:C1"/>
    <mergeCell ref="A8:C8"/>
    <mergeCell ref="J24:L24"/>
    <mergeCell ref="M24:O24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A413-651E-41A6-A004-EABFF2DCBD24}">
  <dimension ref="A1:K62"/>
  <sheetViews>
    <sheetView topLeftCell="A4" zoomScaleNormal="100" workbookViewId="0">
      <selection activeCell="G24" sqref="G24"/>
    </sheetView>
  </sheetViews>
  <sheetFormatPr defaultColWidth="11.5546875" defaultRowHeight="14.4" x14ac:dyDescent="0.3"/>
  <cols>
    <col min="2" max="2" width="12.77734375" customWidth="1"/>
  </cols>
  <sheetData>
    <row r="1" spans="1:11" x14ac:dyDescent="0.3">
      <c r="A1" s="53" t="s">
        <v>3</v>
      </c>
      <c r="B1" s="53"/>
      <c r="C1" s="3"/>
      <c r="G1" s="3"/>
      <c r="H1" s="3"/>
      <c r="I1" s="4"/>
      <c r="J1" s="4"/>
      <c r="K1" s="4"/>
    </row>
    <row r="2" spans="1:11" x14ac:dyDescent="0.3">
      <c r="A2" s="6" t="s">
        <v>13</v>
      </c>
      <c r="B2" s="6" t="s">
        <v>0</v>
      </c>
      <c r="G2" s="4"/>
      <c r="H2" s="4"/>
      <c r="I2" s="4"/>
      <c r="J2" s="4"/>
      <c r="K2" s="4"/>
    </row>
    <row r="3" spans="1:11" x14ac:dyDescent="0.3">
      <c r="A3" s="1">
        <v>619</v>
      </c>
      <c r="B3" s="1">
        <v>12.36</v>
      </c>
      <c r="G3" s="4"/>
      <c r="H3" s="4"/>
      <c r="I3" s="4"/>
      <c r="J3" s="4"/>
      <c r="K3" s="4"/>
    </row>
    <row r="4" spans="1:11" x14ac:dyDescent="0.3">
      <c r="A4" s="1">
        <v>452</v>
      </c>
      <c r="B4" s="1">
        <v>10.88</v>
      </c>
      <c r="G4" s="4"/>
      <c r="H4" s="4"/>
      <c r="I4" s="4"/>
      <c r="J4" s="4"/>
      <c r="K4" s="4"/>
    </row>
    <row r="5" spans="1:11" x14ac:dyDescent="0.3">
      <c r="A5" s="1">
        <v>302</v>
      </c>
      <c r="B5" s="1">
        <v>9.6</v>
      </c>
      <c r="G5" s="4"/>
      <c r="H5" s="4"/>
      <c r="I5" s="4"/>
      <c r="J5" s="4"/>
      <c r="K5" s="4"/>
    </row>
    <row r="6" spans="1:11" x14ac:dyDescent="0.3">
      <c r="A6" s="2">
        <v>202</v>
      </c>
      <c r="B6" s="2">
        <v>8.49</v>
      </c>
      <c r="G6" s="4"/>
      <c r="H6" s="4"/>
      <c r="I6" s="4"/>
      <c r="J6" s="4"/>
      <c r="K6" s="4"/>
    </row>
    <row r="7" spans="1:11" x14ac:dyDescent="0.3">
      <c r="A7" s="1">
        <v>102</v>
      </c>
      <c r="B7" s="1">
        <v>7.56</v>
      </c>
      <c r="G7" s="3"/>
      <c r="H7" s="3"/>
      <c r="I7" s="4"/>
      <c r="J7" s="4"/>
      <c r="K7" s="4"/>
    </row>
    <row r="8" spans="1:11" x14ac:dyDescent="0.3">
      <c r="A8" s="2">
        <v>72</v>
      </c>
      <c r="B8" s="1">
        <v>7.4249999999999998</v>
      </c>
      <c r="G8" s="4"/>
      <c r="H8" s="4"/>
      <c r="I8" s="4"/>
      <c r="J8" s="4"/>
      <c r="K8" s="4"/>
    </row>
    <row r="9" spans="1:11" x14ac:dyDescent="0.3">
      <c r="A9" s="2">
        <v>42</v>
      </c>
      <c r="B9" s="1">
        <v>6.94</v>
      </c>
      <c r="G9" s="4"/>
      <c r="H9" s="4"/>
      <c r="I9" s="4"/>
      <c r="J9" s="4"/>
      <c r="K9" s="4"/>
    </row>
    <row r="10" spans="1:11" x14ac:dyDescent="0.3">
      <c r="A10" s="6" t="s">
        <v>13</v>
      </c>
      <c r="B10" s="6" t="s">
        <v>1</v>
      </c>
      <c r="G10" s="4"/>
      <c r="H10" s="4"/>
      <c r="I10" s="4"/>
      <c r="J10" s="4"/>
      <c r="K10" s="4"/>
    </row>
    <row r="11" spans="1:11" x14ac:dyDescent="0.3">
      <c r="A11" s="1">
        <v>489</v>
      </c>
      <c r="B11" s="1">
        <v>8.1999999999999993</v>
      </c>
      <c r="G11" s="4"/>
      <c r="H11" s="4"/>
      <c r="I11" s="4"/>
      <c r="J11" s="4"/>
      <c r="K11" s="4"/>
    </row>
    <row r="12" spans="1:11" x14ac:dyDescent="0.3">
      <c r="A12" s="1">
        <f>15*General!E4</f>
        <v>360</v>
      </c>
      <c r="B12" s="1">
        <v>7.83</v>
      </c>
      <c r="G12" s="4"/>
      <c r="H12" s="4"/>
      <c r="I12" s="4"/>
      <c r="J12" s="4"/>
      <c r="K12" s="4"/>
    </row>
    <row r="13" spans="1:11" x14ac:dyDescent="0.3">
      <c r="A13" s="1">
        <f>10*General!E4</f>
        <v>240</v>
      </c>
      <c r="B13" s="1">
        <v>7.33</v>
      </c>
    </row>
    <row r="14" spans="1:11" x14ac:dyDescent="0.3">
      <c r="A14" s="1">
        <f>5*24</f>
        <v>120</v>
      </c>
      <c r="B14" s="1">
        <v>6.93</v>
      </c>
    </row>
    <row r="15" spans="1:11" x14ac:dyDescent="0.3">
      <c r="A15" s="6" t="s">
        <v>13</v>
      </c>
      <c r="B15" s="6" t="s">
        <v>2</v>
      </c>
    </row>
    <row r="16" spans="1:11" x14ac:dyDescent="0.3">
      <c r="A16" s="1">
        <v>1499</v>
      </c>
      <c r="B16" s="2">
        <v>12.135999999999999</v>
      </c>
    </row>
    <row r="17" spans="1:3" x14ac:dyDescent="0.3">
      <c r="A17" s="1">
        <v>1079</v>
      </c>
      <c r="B17" s="2">
        <v>10.47</v>
      </c>
    </row>
    <row r="18" spans="1:3" x14ac:dyDescent="0.3">
      <c r="A18" s="1">
        <v>719</v>
      </c>
      <c r="B18" s="2">
        <v>9.1199999999999992</v>
      </c>
    </row>
    <row r="19" spans="1:3" x14ac:dyDescent="0.3">
      <c r="A19" s="1">
        <v>360</v>
      </c>
      <c r="B19" s="2">
        <v>7.8</v>
      </c>
    </row>
    <row r="20" spans="1:3" x14ac:dyDescent="0.3">
      <c r="A20" s="1">
        <v>168</v>
      </c>
      <c r="B20" s="2">
        <v>7.14</v>
      </c>
    </row>
    <row r="21" spans="1:3" x14ac:dyDescent="0.3">
      <c r="A21" s="6" t="s">
        <v>13</v>
      </c>
      <c r="B21" s="6" t="s">
        <v>4</v>
      </c>
    </row>
    <row r="22" spans="1:3" x14ac:dyDescent="0.3">
      <c r="A22" s="2">
        <v>9741</v>
      </c>
      <c r="B22" s="2">
        <v>49.8</v>
      </c>
    </row>
    <row r="23" spans="1:3" x14ac:dyDescent="0.3">
      <c r="A23" s="1">
        <f>300*25</f>
        <v>7500</v>
      </c>
      <c r="B23" s="2">
        <v>40.1</v>
      </c>
    </row>
    <row r="24" spans="1:3" x14ac:dyDescent="0.3">
      <c r="A24" s="1">
        <f>240*25</f>
        <v>6000</v>
      </c>
      <c r="B24" s="2">
        <v>33.880000000000003</v>
      </c>
    </row>
    <row r="25" spans="1:3" x14ac:dyDescent="0.3">
      <c r="A25" s="1">
        <f>180*25</f>
        <v>4500</v>
      </c>
      <c r="B25" s="2">
        <v>27.3</v>
      </c>
    </row>
    <row r="26" spans="1:3" x14ac:dyDescent="0.3">
      <c r="A26" s="1">
        <f>120*25</f>
        <v>3000</v>
      </c>
      <c r="B26" s="2">
        <v>20.376000000000001</v>
      </c>
    </row>
    <row r="27" spans="1:3" x14ac:dyDescent="0.3">
      <c r="A27" s="1">
        <f>60*25</f>
        <v>1500</v>
      </c>
      <c r="B27" s="2">
        <v>13.534000000000001</v>
      </c>
    </row>
    <row r="28" spans="1:3" x14ac:dyDescent="0.3">
      <c r="A28" s="6" t="s">
        <v>13</v>
      </c>
      <c r="B28" s="6" t="s">
        <v>17</v>
      </c>
      <c r="C28" s="6" t="s">
        <v>25</v>
      </c>
    </row>
    <row r="29" spans="1:3" x14ac:dyDescent="0.3">
      <c r="A29" s="1">
        <f>25*C29</f>
        <v>1500</v>
      </c>
      <c r="B29" s="2">
        <v>12.21</v>
      </c>
      <c r="C29" s="1">
        <v>60</v>
      </c>
    </row>
    <row r="30" spans="1:3" x14ac:dyDescent="0.3">
      <c r="A30" s="1">
        <f t="shared" ref="A30:A33" si="0">25*C30</f>
        <v>3000</v>
      </c>
      <c r="B30" s="2">
        <v>19.239999999999998</v>
      </c>
      <c r="C30" s="1">
        <v>120</v>
      </c>
    </row>
    <row r="31" spans="1:3" x14ac:dyDescent="0.3">
      <c r="A31" s="1">
        <f t="shared" si="0"/>
        <v>4500</v>
      </c>
      <c r="B31" s="2">
        <v>26.22</v>
      </c>
      <c r="C31" s="1">
        <v>180</v>
      </c>
    </row>
    <row r="32" spans="1:3" x14ac:dyDescent="0.3">
      <c r="A32" s="1">
        <f t="shared" si="0"/>
        <v>6000</v>
      </c>
      <c r="B32" s="2">
        <v>32.85</v>
      </c>
      <c r="C32" s="1">
        <v>240</v>
      </c>
    </row>
    <row r="33" spans="1:3" x14ac:dyDescent="0.3">
      <c r="A33" s="1">
        <f t="shared" si="0"/>
        <v>7500</v>
      </c>
      <c r="B33" s="2">
        <v>39.590000000000003</v>
      </c>
      <c r="C33" s="1">
        <v>300</v>
      </c>
    </row>
    <row r="34" spans="1:3" x14ac:dyDescent="0.3">
      <c r="A34" s="6" t="s">
        <v>12</v>
      </c>
      <c r="B34" s="3"/>
      <c r="C34" s="4"/>
    </row>
    <row r="35" spans="1:3" x14ac:dyDescent="0.3">
      <c r="A35" s="6" t="s">
        <v>20</v>
      </c>
      <c r="B35" s="6"/>
      <c r="C35" s="6" t="s">
        <v>13</v>
      </c>
    </row>
    <row r="36" spans="1:3" x14ac:dyDescent="0.3">
      <c r="A36" s="1">
        <v>10</v>
      </c>
      <c r="B36" s="1">
        <v>14.201000000000001</v>
      </c>
      <c r="C36" s="1">
        <f>A36*General!$E$3</f>
        <v>100</v>
      </c>
    </row>
    <row r="37" spans="1:3" x14ac:dyDescent="0.3">
      <c r="A37" s="1">
        <v>20</v>
      </c>
      <c r="B37" s="1">
        <v>18.431000000000001</v>
      </c>
      <c r="C37" s="1">
        <f>A37*General!$E$3</f>
        <v>200</v>
      </c>
    </row>
    <row r="38" spans="1:3" x14ac:dyDescent="0.3">
      <c r="A38" s="1">
        <v>30</v>
      </c>
      <c r="B38" s="1">
        <v>22.788</v>
      </c>
      <c r="C38" s="1">
        <f>A38*General!$E$3</f>
        <v>300</v>
      </c>
    </row>
    <row r="39" spans="1:3" x14ac:dyDescent="0.3">
      <c r="A39" s="1">
        <v>45</v>
      </c>
      <c r="B39" s="1">
        <v>29.16</v>
      </c>
      <c r="C39" s="1">
        <f>A39*General!$E$3</f>
        <v>450</v>
      </c>
    </row>
    <row r="40" spans="1:3" x14ac:dyDescent="0.3">
      <c r="A40" s="1">
        <v>4</v>
      </c>
      <c r="B40" s="1">
        <v>11.582000000000001</v>
      </c>
      <c r="C40" s="1">
        <f>A40*General!$E$3</f>
        <v>40</v>
      </c>
    </row>
    <row r="41" spans="1:3" x14ac:dyDescent="0.3">
      <c r="A41" s="1">
        <v>7</v>
      </c>
      <c r="B41" s="1">
        <v>12.88</v>
      </c>
      <c r="C41" s="1">
        <f>A41*General!$E$3</f>
        <v>70</v>
      </c>
    </row>
    <row r="42" spans="1:3" x14ac:dyDescent="0.3">
      <c r="A42" s="6" t="s">
        <v>21</v>
      </c>
      <c r="B42" s="6"/>
      <c r="C42" s="6"/>
    </row>
    <row r="43" spans="1:3" x14ac:dyDescent="0.3">
      <c r="A43" s="1">
        <v>10</v>
      </c>
      <c r="B43" s="1">
        <v>13.529</v>
      </c>
      <c r="C43" s="1">
        <f>A43*General!$E$4</f>
        <v>240</v>
      </c>
    </row>
    <row r="44" spans="1:3" x14ac:dyDescent="0.3">
      <c r="A44" s="1">
        <v>15</v>
      </c>
      <c r="B44" s="1">
        <v>15.519</v>
      </c>
      <c r="C44" s="1">
        <f>A44*General!$E$4</f>
        <v>360</v>
      </c>
    </row>
    <row r="45" spans="1:3" x14ac:dyDescent="0.3">
      <c r="A45" s="1">
        <v>5</v>
      </c>
      <c r="B45" s="1">
        <v>11.449</v>
      </c>
      <c r="C45" s="1">
        <f>A45*General!$E$4</f>
        <v>120</v>
      </c>
    </row>
    <row r="46" spans="1:3" x14ac:dyDescent="0.3">
      <c r="A46" s="6" t="s">
        <v>22</v>
      </c>
      <c r="B46" s="6"/>
      <c r="C46" s="6"/>
    </row>
    <row r="47" spans="1:3" x14ac:dyDescent="0.3">
      <c r="A47" s="1">
        <v>15</v>
      </c>
      <c r="B47" s="1">
        <v>15.816000000000001</v>
      </c>
      <c r="C47" s="1">
        <f>A47*General!$E$5</f>
        <v>359.7</v>
      </c>
    </row>
    <row r="48" spans="1:3" x14ac:dyDescent="0.3">
      <c r="A48" s="1">
        <v>30</v>
      </c>
      <c r="B48" s="1">
        <v>22.337</v>
      </c>
      <c r="C48" s="1">
        <f>A48*General!$E$5</f>
        <v>719.4</v>
      </c>
    </row>
    <row r="49" spans="1:6" x14ac:dyDescent="0.3">
      <c r="A49" s="1">
        <v>45</v>
      </c>
      <c r="B49" s="1">
        <v>28.331</v>
      </c>
      <c r="C49" s="1">
        <f>A49*General!$E$5</f>
        <v>1079.0999999999999</v>
      </c>
    </row>
    <row r="50" spans="1:6" x14ac:dyDescent="0.3">
      <c r="A50" s="1">
        <v>7</v>
      </c>
      <c r="B50" s="1">
        <v>12.637</v>
      </c>
      <c r="C50" s="1">
        <f>A50*General!$E$5</f>
        <v>167.86</v>
      </c>
    </row>
    <row r="51" spans="1:6" x14ac:dyDescent="0.3">
      <c r="A51" s="6" t="s">
        <v>23</v>
      </c>
      <c r="B51" s="6"/>
      <c r="C51" s="6"/>
      <c r="F51" s="15"/>
    </row>
    <row r="52" spans="1:6" x14ac:dyDescent="0.3">
      <c r="A52" s="1">
        <v>120</v>
      </c>
      <c r="B52" s="1">
        <v>68.751000000000005</v>
      </c>
      <c r="C52" s="1">
        <f>A52*General!$E$6</f>
        <v>3000</v>
      </c>
    </row>
    <row r="53" spans="1:6" x14ac:dyDescent="0.3">
      <c r="A53" s="1">
        <v>180</v>
      </c>
      <c r="B53" s="1">
        <v>98.138999999999996</v>
      </c>
      <c r="C53" s="1">
        <f>A53*General!$E$6</f>
        <v>4500</v>
      </c>
    </row>
    <row r="54" spans="1:6" x14ac:dyDescent="0.3">
      <c r="A54" s="1">
        <v>240</v>
      </c>
      <c r="B54" s="1">
        <v>127.44799999999999</v>
      </c>
      <c r="C54" s="1">
        <f>A54*General!$E$6</f>
        <v>6000</v>
      </c>
    </row>
    <row r="55" spans="1:6" x14ac:dyDescent="0.3">
      <c r="A55" s="1">
        <v>300</v>
      </c>
      <c r="B55" s="1">
        <v>156.74199999999999</v>
      </c>
      <c r="C55" s="1">
        <f>A55*General!$E$6</f>
        <v>7500</v>
      </c>
    </row>
    <row r="56" spans="1:6" x14ac:dyDescent="0.3">
      <c r="A56" s="1">
        <v>60</v>
      </c>
      <c r="B56" s="1">
        <v>39.206000000000003</v>
      </c>
      <c r="C56" s="1">
        <f>A56*General!$E$6</f>
        <v>1500</v>
      </c>
    </row>
    <row r="57" spans="1:6" x14ac:dyDescent="0.3">
      <c r="A57" s="6" t="s">
        <v>24</v>
      </c>
      <c r="B57" s="6"/>
      <c r="C57" s="6"/>
    </row>
    <row r="58" spans="1:6" x14ac:dyDescent="0.3">
      <c r="A58" s="1">
        <v>60</v>
      </c>
      <c r="B58" s="1">
        <v>33.747999999999998</v>
      </c>
      <c r="C58" s="1">
        <f>A58*General!$E$7</f>
        <v>1500</v>
      </c>
    </row>
    <row r="59" spans="1:6" x14ac:dyDescent="0.3">
      <c r="A59" s="1">
        <v>120</v>
      </c>
      <c r="B59" s="1">
        <v>62.683999999999997</v>
      </c>
      <c r="C59" s="1">
        <f>A59*General!$E$7</f>
        <v>3000</v>
      </c>
    </row>
    <row r="60" spans="1:6" x14ac:dyDescent="0.3">
      <c r="A60" s="1">
        <v>180</v>
      </c>
      <c r="B60" s="1">
        <v>90.980999999999995</v>
      </c>
      <c r="C60" s="1">
        <f>A60*General!$E$7</f>
        <v>4500</v>
      </c>
    </row>
    <row r="61" spans="1:6" x14ac:dyDescent="0.3">
      <c r="A61" s="1">
        <v>240</v>
      </c>
      <c r="B61" s="1">
        <v>119.58799999999999</v>
      </c>
      <c r="C61" s="1">
        <f>A61*General!$E$7</f>
        <v>6000</v>
      </c>
    </row>
    <row r="62" spans="1:6" x14ac:dyDescent="0.3">
      <c r="A62" s="1">
        <v>300</v>
      </c>
      <c r="B62" s="1">
        <v>148.76599999999999</v>
      </c>
      <c r="C62" s="1">
        <f>A62*General!$E$7</f>
        <v>7500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38-B65A-4A5B-98D2-2B911616C401}">
  <dimension ref="A7:E82"/>
  <sheetViews>
    <sheetView topLeftCell="A4" zoomScaleNormal="100" workbookViewId="0">
      <selection activeCell="C8" sqref="C8:E25"/>
    </sheetView>
  </sheetViews>
  <sheetFormatPr defaultColWidth="11.5546875" defaultRowHeight="14.4" x14ac:dyDescent="0.3"/>
  <sheetData>
    <row r="7" spans="1:5" x14ac:dyDescent="0.3">
      <c r="A7" s="53" t="s">
        <v>3</v>
      </c>
      <c r="B7" s="53"/>
    </row>
    <row r="8" spans="1:5" x14ac:dyDescent="0.3">
      <c r="A8" s="1" t="s">
        <v>15</v>
      </c>
      <c r="B8" s="1" t="s">
        <v>16</v>
      </c>
    </row>
    <row r="9" spans="1:5" x14ac:dyDescent="0.3">
      <c r="A9" s="54" t="s">
        <v>0</v>
      </c>
      <c r="B9" s="55"/>
    </row>
    <row r="10" spans="1:5" x14ac:dyDescent="0.3">
      <c r="A10" s="1">
        <v>1</v>
      </c>
      <c r="B10" s="1">
        <v>12.364000000000001</v>
      </c>
    </row>
    <row r="11" spans="1:5" x14ac:dyDescent="0.3">
      <c r="A11" s="1">
        <v>2</v>
      </c>
      <c r="B11" s="1">
        <f>(14.29+14.52)/2</f>
        <v>14.404999999999999</v>
      </c>
    </row>
    <row r="12" spans="1:5" x14ac:dyDescent="0.3">
      <c r="A12" s="1">
        <v>3</v>
      </c>
      <c r="B12" s="1">
        <f>SUM(16.058+16.246+16.387)/3</f>
        <v>16.230333333333334</v>
      </c>
    </row>
    <row r="13" spans="1:5" x14ac:dyDescent="0.3">
      <c r="A13" s="1">
        <v>4</v>
      </c>
      <c r="B13" s="1">
        <f>SUM(18.14,18.417,18.453,18.559)/4</f>
        <v>18.392250000000001</v>
      </c>
    </row>
    <row r="14" spans="1:5" x14ac:dyDescent="0.3">
      <c r="A14" s="1">
        <v>5</v>
      </c>
      <c r="B14" s="1">
        <f>(20.283+20.61+20.617+20.759+20.766)/5</f>
        <v>20.606999999999999</v>
      </c>
      <c r="C14">
        <v>20.6</v>
      </c>
      <c r="D14">
        <v>21.11</v>
      </c>
      <c r="E14">
        <v>21.356999999999999</v>
      </c>
    </row>
    <row r="15" spans="1:5" x14ac:dyDescent="0.3">
      <c r="A15" s="54" t="s">
        <v>1</v>
      </c>
      <c r="B15" s="55"/>
    </row>
    <row r="16" spans="1:5" x14ac:dyDescent="0.3">
      <c r="A16" s="1">
        <v>1</v>
      </c>
      <c r="B16" s="1">
        <v>8.1999999999999993</v>
      </c>
    </row>
    <row r="17" spans="1:5" x14ac:dyDescent="0.3">
      <c r="A17" s="1">
        <v>2</v>
      </c>
      <c r="B17" s="1">
        <f>(8.945+8.976)/2</f>
        <v>8.9604999999999997</v>
      </c>
    </row>
    <row r="18" spans="1:5" x14ac:dyDescent="0.3">
      <c r="A18" s="1">
        <v>3</v>
      </c>
      <c r="B18" s="1">
        <f>(9.657+9.728+9.77)/3</f>
        <v>9.7183333333333319</v>
      </c>
    </row>
    <row r="19" spans="1:5" x14ac:dyDescent="0.3">
      <c r="A19" s="1">
        <v>4</v>
      </c>
      <c r="B19" s="1">
        <f>(10.5+10.558+10.597+10.692)/4</f>
        <v>10.58675</v>
      </c>
    </row>
    <row r="20" spans="1:5" x14ac:dyDescent="0.3">
      <c r="A20" s="1">
        <v>5</v>
      </c>
      <c r="B20" s="1">
        <f>(11.139+11.257+11.261+11.297+11.381)/5</f>
        <v>11.266999999999999</v>
      </c>
      <c r="C20">
        <v>12.022</v>
      </c>
      <c r="D20">
        <v>11.92</v>
      </c>
      <c r="E20">
        <v>12.566000000000001</v>
      </c>
    </row>
    <row r="21" spans="1:5" x14ac:dyDescent="0.3">
      <c r="A21" s="54" t="s">
        <v>2</v>
      </c>
      <c r="B21" s="55"/>
    </row>
    <row r="22" spans="1:5" x14ac:dyDescent="0.3">
      <c r="A22" s="1">
        <v>1</v>
      </c>
      <c r="B22" s="1">
        <v>12.135999999999999</v>
      </c>
    </row>
    <row r="23" spans="1:5" x14ac:dyDescent="0.3">
      <c r="A23" s="1">
        <v>2</v>
      </c>
      <c r="B23" s="1">
        <f>(14.122+14.227)/2</f>
        <v>14.1745</v>
      </c>
    </row>
    <row r="24" spans="1:5" x14ac:dyDescent="0.3">
      <c r="A24" s="1">
        <v>3</v>
      </c>
      <c r="B24" s="1">
        <f>(16.25+16.26+16.541)/3</f>
        <v>16.350333333333335</v>
      </c>
    </row>
    <row r="25" spans="1:5" x14ac:dyDescent="0.3">
      <c r="A25" s="1">
        <v>4</v>
      </c>
      <c r="B25" s="1">
        <f>(18.301+18.339+18.632+18.642)/4</f>
        <v>18.4785</v>
      </c>
    </row>
    <row r="26" spans="1:5" x14ac:dyDescent="0.3">
      <c r="A26" s="1">
        <v>5</v>
      </c>
      <c r="B26" s="1">
        <f>(20.531+20.636+20.796+20.857+20.869)/5</f>
        <v>20.7378</v>
      </c>
    </row>
    <row r="27" spans="1:5" x14ac:dyDescent="0.3">
      <c r="A27" s="54" t="s">
        <v>4</v>
      </c>
      <c r="B27" s="55"/>
    </row>
    <row r="28" spans="1:5" x14ac:dyDescent="0.3">
      <c r="A28" s="1">
        <v>1</v>
      </c>
      <c r="B28" s="7">
        <v>49.8</v>
      </c>
    </row>
    <row r="29" spans="1:5" x14ac:dyDescent="0.3">
      <c r="A29" s="1">
        <v>2</v>
      </c>
      <c r="B29" s="1">
        <f>(60+2.505+60+2.69)/2</f>
        <v>62.597499999999997</v>
      </c>
    </row>
    <row r="30" spans="1:5" x14ac:dyDescent="0.3">
      <c r="A30" s="1">
        <v>3</v>
      </c>
      <c r="B30" s="1">
        <f>(60+13.922+60+15.523+60+15.706)/3</f>
        <v>75.050333333333327</v>
      </c>
    </row>
    <row r="31" spans="1:5" x14ac:dyDescent="0.3">
      <c r="A31" s="1">
        <v>4</v>
      </c>
      <c r="B31" s="1">
        <f>(60+28.785+60+29.377+60+29.446+60+30.76)/4</f>
        <v>89.591999999999999</v>
      </c>
    </row>
    <row r="32" spans="1:5" x14ac:dyDescent="0.3">
      <c r="A32" s="1">
        <v>5</v>
      </c>
      <c r="B32" s="1">
        <f>(60+43.214+60+43.846+60+44.084+60+44.839+60+45.175)/5</f>
        <v>104.2316</v>
      </c>
    </row>
    <row r="33" spans="1:4" x14ac:dyDescent="0.3">
      <c r="A33" s="54" t="s">
        <v>14</v>
      </c>
      <c r="B33" s="55"/>
      <c r="D33" t="s">
        <v>27</v>
      </c>
    </row>
    <row r="34" spans="1:4" x14ac:dyDescent="0.3">
      <c r="A34" s="1">
        <v>1</v>
      </c>
      <c r="B34" s="1">
        <v>45.72</v>
      </c>
      <c r="D34">
        <f>SUM(B14,B20,B26,B32,B38)/5</f>
        <v>49.54468</v>
      </c>
    </row>
    <row r="35" spans="1:4" x14ac:dyDescent="0.3">
      <c r="A35" s="1">
        <v>2</v>
      </c>
      <c r="B35" s="1">
        <f>(55.549+55.55)/2</f>
        <v>55.549499999999995</v>
      </c>
      <c r="D35">
        <f>D34/2</f>
        <v>24.77234</v>
      </c>
    </row>
    <row r="36" spans="1:4" x14ac:dyDescent="0.3">
      <c r="A36" s="1">
        <v>3</v>
      </c>
      <c r="B36" s="1">
        <f>(60+6.624+60+7.337+60+7.359)/3</f>
        <v>67.106666666666669</v>
      </c>
    </row>
    <row r="37" spans="1:4" x14ac:dyDescent="0.3">
      <c r="A37" s="1">
        <v>4</v>
      </c>
      <c r="B37" s="1">
        <f>(60+17.565+60+18.56+60+18.569+60+18.782)/4</f>
        <v>78.368999999999986</v>
      </c>
    </row>
    <row r="38" spans="1:4" x14ac:dyDescent="0.3">
      <c r="A38" s="1">
        <v>5</v>
      </c>
      <c r="B38" s="1">
        <f>(60+28.986+60+29.487+60+31.874+60+31.989+60+32.064)/5</f>
        <v>90.88</v>
      </c>
      <c r="C38">
        <f>60+29</f>
        <v>89</v>
      </c>
    </row>
    <row r="48" spans="1:4" x14ac:dyDescent="0.3">
      <c r="A48" s="53" t="s">
        <v>26</v>
      </c>
      <c r="B48" s="53"/>
    </row>
    <row r="49" spans="1:2" x14ac:dyDescent="0.3">
      <c r="A49" s="1" t="s">
        <v>15</v>
      </c>
      <c r="B49" s="1" t="s">
        <v>16</v>
      </c>
    </row>
    <row r="50" spans="1:2" x14ac:dyDescent="0.3">
      <c r="A50" s="54" t="s">
        <v>0</v>
      </c>
      <c r="B50" s="55"/>
    </row>
    <row r="51" spans="1:2" x14ac:dyDescent="0.3">
      <c r="A51" s="1">
        <v>1</v>
      </c>
      <c r="B51" s="1">
        <v>53.55</v>
      </c>
    </row>
    <row r="52" spans="1:2" x14ac:dyDescent="0.3">
      <c r="A52" s="1">
        <v>2</v>
      </c>
      <c r="B52" s="1">
        <v>67.75</v>
      </c>
    </row>
    <row r="53" spans="1:2" x14ac:dyDescent="0.3">
      <c r="A53" s="1">
        <v>3</v>
      </c>
      <c r="B53" s="1">
        <v>92.7</v>
      </c>
    </row>
    <row r="54" spans="1:2" x14ac:dyDescent="0.3">
      <c r="A54" s="1">
        <v>4</v>
      </c>
      <c r="B54" s="1">
        <v>124.5</v>
      </c>
    </row>
    <row r="55" spans="1:2" x14ac:dyDescent="0.3">
      <c r="A55" s="1">
        <v>5</v>
      </c>
      <c r="B55" s="1"/>
    </row>
    <row r="56" spans="1:2" x14ac:dyDescent="0.3">
      <c r="A56" s="54" t="s">
        <v>1</v>
      </c>
      <c r="B56" s="55"/>
    </row>
    <row r="57" spans="1:2" x14ac:dyDescent="0.3">
      <c r="A57" s="1">
        <v>1</v>
      </c>
      <c r="B57" s="1">
        <v>17.994</v>
      </c>
    </row>
    <row r="58" spans="1:2" x14ac:dyDescent="0.3">
      <c r="A58" s="1">
        <v>2</v>
      </c>
      <c r="B58" s="1">
        <v>26.7</v>
      </c>
    </row>
    <row r="59" spans="1:2" x14ac:dyDescent="0.3">
      <c r="A59" s="1">
        <v>3</v>
      </c>
      <c r="B59" s="1">
        <v>40.380000000000003</v>
      </c>
    </row>
    <row r="60" spans="1:2" x14ac:dyDescent="0.3">
      <c r="A60" s="1">
        <v>4</v>
      </c>
      <c r="B60" s="1">
        <v>54.71</v>
      </c>
    </row>
    <row r="61" spans="1:2" x14ac:dyDescent="0.3">
      <c r="A61" s="1">
        <v>5</v>
      </c>
      <c r="B61" s="1"/>
    </row>
    <row r="62" spans="1:2" x14ac:dyDescent="0.3">
      <c r="A62" s="54" t="s">
        <v>2</v>
      </c>
      <c r="B62" s="55"/>
    </row>
    <row r="63" spans="1:2" x14ac:dyDescent="0.3">
      <c r="A63" s="1">
        <v>1</v>
      </c>
      <c r="B63" s="1">
        <v>35.645000000000003</v>
      </c>
    </row>
    <row r="64" spans="1:2" x14ac:dyDescent="0.3">
      <c r="A64" s="1">
        <v>2</v>
      </c>
      <c r="B64" s="1">
        <v>60.65</v>
      </c>
    </row>
    <row r="65" spans="1:3" x14ac:dyDescent="0.3">
      <c r="A65" s="1">
        <v>3</v>
      </c>
      <c r="B65" s="1">
        <v>92.6</v>
      </c>
    </row>
    <row r="66" spans="1:3" x14ac:dyDescent="0.3">
      <c r="A66" s="1">
        <v>4</v>
      </c>
      <c r="B66" s="1">
        <v>124.7</v>
      </c>
    </row>
    <row r="67" spans="1:3" x14ac:dyDescent="0.3">
      <c r="A67" s="1">
        <v>5</v>
      </c>
      <c r="B67" s="1"/>
    </row>
    <row r="68" spans="1:3" x14ac:dyDescent="0.3">
      <c r="A68" s="54" t="s">
        <v>4</v>
      </c>
      <c r="B68" s="55"/>
      <c r="C68" s="7">
        <f>3*60+19.432</f>
        <v>199.43199999999999</v>
      </c>
    </row>
    <row r="69" spans="1:3" x14ac:dyDescent="0.3">
      <c r="A69" s="1">
        <v>1</v>
      </c>
      <c r="B69" s="3">
        <v>160</v>
      </c>
    </row>
    <row r="70" spans="1:3" x14ac:dyDescent="0.3">
      <c r="A70" s="1">
        <v>2</v>
      </c>
      <c r="B70" s="1">
        <f>6*60+7.6</f>
        <v>367.6</v>
      </c>
    </row>
    <row r="71" spans="1:3" x14ac:dyDescent="0.3">
      <c r="A71" s="1">
        <v>3</v>
      </c>
      <c r="B71" s="1">
        <f>60*9+20.869</f>
        <v>560.86900000000003</v>
      </c>
    </row>
    <row r="72" spans="1:3" x14ac:dyDescent="0.3">
      <c r="A72" s="1">
        <v>4</v>
      </c>
      <c r="B72" s="1">
        <f>12*60+35</f>
        <v>755</v>
      </c>
    </row>
    <row r="73" spans="1:3" x14ac:dyDescent="0.3">
      <c r="A73" s="1">
        <v>5</v>
      </c>
      <c r="B73" s="1"/>
    </row>
    <row r="74" spans="1:3" x14ac:dyDescent="0.3">
      <c r="A74" s="54" t="s">
        <v>14</v>
      </c>
      <c r="B74" s="55"/>
    </row>
    <row r="75" spans="1:3" x14ac:dyDescent="0.3">
      <c r="A75" s="1">
        <v>1</v>
      </c>
      <c r="B75" s="1">
        <f>2*60+53.163</f>
        <v>173.16300000000001</v>
      </c>
    </row>
    <row r="76" spans="1:3" x14ac:dyDescent="0.3">
      <c r="A76" s="1">
        <v>2</v>
      </c>
      <c r="B76" s="1">
        <f>5*60+19</f>
        <v>319</v>
      </c>
    </row>
    <row r="77" spans="1:3" x14ac:dyDescent="0.3">
      <c r="A77" s="1">
        <v>3</v>
      </c>
      <c r="B77" s="1">
        <f>8*60+7.5</f>
        <v>487.5</v>
      </c>
    </row>
    <row r="78" spans="1:3" x14ac:dyDescent="0.3">
      <c r="A78" s="1">
        <v>4</v>
      </c>
      <c r="B78" s="1">
        <f>10*60+55.8</f>
        <v>655.8</v>
      </c>
    </row>
    <row r="79" spans="1:3" x14ac:dyDescent="0.3">
      <c r="A79" s="1">
        <v>5</v>
      </c>
      <c r="B79" s="1"/>
    </row>
    <row r="81" spans="3:3" x14ac:dyDescent="0.3">
      <c r="C81" t="s">
        <v>27</v>
      </c>
    </row>
    <row r="82" spans="3:3" x14ac:dyDescent="0.3">
      <c r="C82">
        <f>SUM(B53,B59,B65,B71,B77)/10</f>
        <v>127.4049</v>
      </c>
    </row>
  </sheetData>
  <mergeCells count="12">
    <mergeCell ref="A15:B15"/>
    <mergeCell ref="A21:B21"/>
    <mergeCell ref="A27:B27"/>
    <mergeCell ref="A33:B33"/>
    <mergeCell ref="A7:B7"/>
    <mergeCell ref="A9:B9"/>
    <mergeCell ref="A74:B74"/>
    <mergeCell ref="A48:B48"/>
    <mergeCell ref="A50:B50"/>
    <mergeCell ref="A56:B56"/>
    <mergeCell ref="A62:B62"/>
    <mergeCell ref="A68:B6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F653-74DD-4738-9EA6-697F51B89EED}">
  <dimension ref="A1:B105"/>
  <sheetViews>
    <sheetView topLeftCell="A63" zoomScale="115" zoomScaleNormal="115" workbookViewId="0">
      <selection activeCell="B81" sqref="A81:B81"/>
    </sheetView>
  </sheetViews>
  <sheetFormatPr defaultColWidth="11.5546875" defaultRowHeight="14.4" x14ac:dyDescent="0.3"/>
  <sheetData>
    <row r="1" spans="1:2" x14ac:dyDescent="0.3">
      <c r="A1" s="53" t="s">
        <v>0</v>
      </c>
      <c r="B1" s="53"/>
    </row>
    <row r="2" spans="1:2" x14ac:dyDescent="0.3">
      <c r="A2" s="1">
        <v>1</v>
      </c>
      <c r="B2" s="1">
        <v>59.81</v>
      </c>
    </row>
    <row r="3" spans="1:2" x14ac:dyDescent="0.3">
      <c r="A3" s="1">
        <v>2</v>
      </c>
      <c r="B3" s="1">
        <v>33.700000000000003</v>
      </c>
    </row>
    <row r="4" spans="1:2" x14ac:dyDescent="0.3">
      <c r="A4" s="1">
        <v>3</v>
      </c>
      <c r="B4" s="1">
        <v>24.9</v>
      </c>
    </row>
    <row r="5" spans="1:2" x14ac:dyDescent="0.3">
      <c r="A5" s="1">
        <v>4</v>
      </c>
      <c r="B5" s="1">
        <v>20.52</v>
      </c>
    </row>
    <row r="6" spans="1:2" x14ac:dyDescent="0.3">
      <c r="A6" s="1">
        <v>5</v>
      </c>
      <c r="B6" s="1">
        <v>18.04</v>
      </c>
    </row>
    <row r="7" spans="1:2" x14ac:dyDescent="0.3">
      <c r="A7" s="1">
        <v>6</v>
      </c>
      <c r="B7" s="1">
        <v>16.190000000000001</v>
      </c>
    </row>
    <row r="8" spans="1:2" x14ac:dyDescent="0.3">
      <c r="A8" s="1">
        <v>7</v>
      </c>
      <c r="B8" s="1">
        <v>14.75</v>
      </c>
    </row>
    <row r="9" spans="1:2" x14ac:dyDescent="0.3">
      <c r="A9" s="1">
        <v>8</v>
      </c>
      <c r="B9" s="1">
        <v>13.88</v>
      </c>
    </row>
    <row r="10" spans="1:2" x14ac:dyDescent="0.3">
      <c r="A10" s="1">
        <v>9</v>
      </c>
      <c r="B10" s="1">
        <v>13.24</v>
      </c>
    </row>
    <row r="11" spans="1:2" x14ac:dyDescent="0.3">
      <c r="A11" s="1">
        <v>10</v>
      </c>
      <c r="B11" s="1">
        <v>12.45</v>
      </c>
    </row>
    <row r="12" spans="1:2" x14ac:dyDescent="0.3">
      <c r="A12" s="1">
        <v>11</v>
      </c>
      <c r="B12" s="1">
        <v>12.1</v>
      </c>
    </row>
    <row r="13" spans="1:2" x14ac:dyDescent="0.3">
      <c r="A13" s="1">
        <v>12</v>
      </c>
      <c r="B13" s="1">
        <v>11.53</v>
      </c>
    </row>
    <row r="14" spans="1:2" x14ac:dyDescent="0.3">
      <c r="A14" s="1">
        <v>13</v>
      </c>
      <c r="B14" s="1">
        <v>11.11</v>
      </c>
    </row>
    <row r="15" spans="1:2" x14ac:dyDescent="0.3">
      <c r="A15" s="1">
        <v>14</v>
      </c>
      <c r="B15" s="1">
        <v>11.01</v>
      </c>
    </row>
    <row r="16" spans="1:2" x14ac:dyDescent="0.3">
      <c r="A16" s="1">
        <v>15</v>
      </c>
      <c r="B16" s="1">
        <v>10.6</v>
      </c>
    </row>
    <row r="17" spans="1:2" x14ac:dyDescent="0.3">
      <c r="A17" s="1">
        <v>20</v>
      </c>
      <c r="B17" s="1">
        <v>9.75</v>
      </c>
    </row>
    <row r="18" spans="1:2" x14ac:dyDescent="0.3">
      <c r="A18" s="1">
        <v>25</v>
      </c>
      <c r="B18" s="1">
        <v>9.19</v>
      </c>
    </row>
    <row r="19" spans="1:2" x14ac:dyDescent="0.3">
      <c r="A19" s="1">
        <v>30</v>
      </c>
      <c r="B19" s="1">
        <v>8.83</v>
      </c>
    </row>
    <row r="20" spans="1:2" x14ac:dyDescent="0.3">
      <c r="A20" s="1">
        <v>40</v>
      </c>
      <c r="B20" s="1">
        <v>8.4</v>
      </c>
    </row>
    <row r="21" spans="1:2" x14ac:dyDescent="0.3">
      <c r="A21" s="1">
        <v>50</v>
      </c>
      <c r="B21" s="1">
        <v>8.1199999999999992</v>
      </c>
    </row>
    <row r="22" spans="1:2" x14ac:dyDescent="0.3">
      <c r="A22" s="53" t="s">
        <v>1</v>
      </c>
      <c r="B22" s="53"/>
    </row>
    <row r="23" spans="1:2" x14ac:dyDescent="0.3">
      <c r="A23" s="1">
        <v>1</v>
      </c>
      <c r="B23" s="1">
        <v>44.48</v>
      </c>
    </row>
    <row r="24" spans="1:2" x14ac:dyDescent="0.3">
      <c r="A24" s="1">
        <v>2</v>
      </c>
      <c r="B24" s="1">
        <v>25.77</v>
      </c>
    </row>
    <row r="25" spans="1:2" x14ac:dyDescent="0.3">
      <c r="A25" s="1">
        <v>3</v>
      </c>
      <c r="B25" s="1">
        <v>19.53</v>
      </c>
    </row>
    <row r="26" spans="1:2" x14ac:dyDescent="0.3">
      <c r="A26" s="1">
        <v>4</v>
      </c>
      <c r="B26" s="1">
        <v>16.350000000000001</v>
      </c>
    </row>
    <row r="27" spans="1:2" x14ac:dyDescent="0.3">
      <c r="A27" s="1">
        <v>5</v>
      </c>
      <c r="B27" s="1">
        <v>14.44</v>
      </c>
    </row>
    <row r="28" spans="1:2" x14ac:dyDescent="0.3">
      <c r="A28" s="1">
        <v>6</v>
      </c>
      <c r="B28" s="1">
        <v>12.99</v>
      </c>
    </row>
    <row r="29" spans="1:2" x14ac:dyDescent="0.3">
      <c r="A29" s="1">
        <v>7</v>
      </c>
      <c r="B29" s="1">
        <v>12.25</v>
      </c>
    </row>
    <row r="30" spans="1:2" x14ac:dyDescent="0.3">
      <c r="A30" s="1">
        <v>8</v>
      </c>
      <c r="B30" s="1">
        <v>11.49</v>
      </c>
    </row>
    <row r="31" spans="1:2" x14ac:dyDescent="0.3">
      <c r="A31" s="1">
        <v>9</v>
      </c>
      <c r="B31" s="1">
        <v>10.87</v>
      </c>
    </row>
    <row r="32" spans="1:2" x14ac:dyDescent="0.3">
      <c r="A32" s="1">
        <v>10</v>
      </c>
      <c r="B32" s="1">
        <v>10.38</v>
      </c>
    </row>
    <row r="33" spans="1:2" x14ac:dyDescent="0.3">
      <c r="A33" s="1">
        <v>11</v>
      </c>
      <c r="B33" s="1">
        <v>10.26</v>
      </c>
    </row>
    <row r="34" spans="1:2" x14ac:dyDescent="0.3">
      <c r="A34" s="1">
        <v>12</v>
      </c>
      <c r="B34" s="1">
        <v>9.8800000000000008</v>
      </c>
    </row>
    <row r="35" spans="1:2" x14ac:dyDescent="0.3">
      <c r="A35" s="1">
        <v>13</v>
      </c>
      <c r="B35" s="1">
        <v>9.61</v>
      </c>
    </row>
    <row r="36" spans="1:2" x14ac:dyDescent="0.3">
      <c r="A36" s="1">
        <v>14</v>
      </c>
      <c r="B36" s="1">
        <v>9.33</v>
      </c>
    </row>
    <row r="37" spans="1:2" x14ac:dyDescent="0.3">
      <c r="A37" s="1">
        <v>15</v>
      </c>
      <c r="B37" s="1">
        <v>9.23</v>
      </c>
    </row>
    <row r="38" spans="1:2" x14ac:dyDescent="0.3">
      <c r="A38" s="1">
        <v>20</v>
      </c>
      <c r="B38" s="1">
        <v>8.57</v>
      </c>
    </row>
    <row r="39" spans="1:2" x14ac:dyDescent="0.3">
      <c r="A39" s="1">
        <v>25</v>
      </c>
      <c r="B39" s="1">
        <v>8.14</v>
      </c>
    </row>
    <row r="40" spans="1:2" x14ac:dyDescent="0.3">
      <c r="A40" s="1">
        <v>30</v>
      </c>
      <c r="B40" s="1">
        <v>7.87</v>
      </c>
    </row>
    <row r="41" spans="1:2" x14ac:dyDescent="0.3">
      <c r="A41" s="1">
        <v>40</v>
      </c>
      <c r="B41" s="1">
        <v>7.7</v>
      </c>
    </row>
    <row r="42" spans="1:2" x14ac:dyDescent="0.3">
      <c r="A42" s="1">
        <v>50</v>
      </c>
      <c r="B42" s="1">
        <v>7.48</v>
      </c>
    </row>
    <row r="43" spans="1:2" x14ac:dyDescent="0.3">
      <c r="A43" s="53" t="s">
        <v>2</v>
      </c>
      <c r="B43" s="53"/>
    </row>
    <row r="44" spans="1:2" x14ac:dyDescent="0.3">
      <c r="A44" s="1">
        <v>1</v>
      </c>
      <c r="B44" s="1">
        <v>123.17</v>
      </c>
    </row>
    <row r="45" spans="1:2" x14ac:dyDescent="0.3">
      <c r="A45" s="1">
        <v>2</v>
      </c>
      <c r="B45" s="1">
        <v>65.11</v>
      </c>
    </row>
    <row r="46" spans="1:2" x14ac:dyDescent="0.3">
      <c r="A46" s="1">
        <v>3</v>
      </c>
      <c r="B46" s="1">
        <v>45.84</v>
      </c>
    </row>
    <row r="47" spans="1:2" x14ac:dyDescent="0.3">
      <c r="A47" s="1">
        <v>4</v>
      </c>
      <c r="B47" s="1">
        <v>36.31</v>
      </c>
    </row>
    <row r="48" spans="1:2" x14ac:dyDescent="0.3">
      <c r="A48" s="1">
        <v>5</v>
      </c>
      <c r="B48" s="1">
        <v>30.58</v>
      </c>
    </row>
    <row r="49" spans="1:2" x14ac:dyDescent="0.3">
      <c r="A49" s="1">
        <v>6</v>
      </c>
      <c r="B49" s="1">
        <v>26.51</v>
      </c>
    </row>
    <row r="50" spans="1:2" x14ac:dyDescent="0.3">
      <c r="A50" s="1">
        <v>7</v>
      </c>
      <c r="B50" s="1">
        <v>23.81</v>
      </c>
    </row>
    <row r="51" spans="1:2" x14ac:dyDescent="0.3">
      <c r="A51" s="1">
        <v>8</v>
      </c>
      <c r="B51" s="1">
        <v>21.77</v>
      </c>
    </row>
    <row r="52" spans="1:2" x14ac:dyDescent="0.3">
      <c r="A52" s="1">
        <v>9</v>
      </c>
      <c r="B52" s="1">
        <v>20.23</v>
      </c>
    </row>
    <row r="53" spans="1:2" x14ac:dyDescent="0.3">
      <c r="A53" s="1">
        <v>10</v>
      </c>
      <c r="B53" s="1">
        <v>18.8</v>
      </c>
    </row>
    <row r="54" spans="1:2" x14ac:dyDescent="0.3">
      <c r="A54" s="1">
        <v>11</v>
      </c>
      <c r="B54" s="1">
        <v>17.79</v>
      </c>
    </row>
    <row r="55" spans="1:2" x14ac:dyDescent="0.3">
      <c r="A55" s="1">
        <v>12</v>
      </c>
      <c r="B55" s="1">
        <v>16.88</v>
      </c>
    </row>
    <row r="56" spans="1:2" x14ac:dyDescent="0.3">
      <c r="A56" s="1">
        <v>13</v>
      </c>
      <c r="B56" s="1">
        <v>16.14</v>
      </c>
    </row>
    <row r="57" spans="1:2" x14ac:dyDescent="0.3">
      <c r="A57" s="1">
        <v>14</v>
      </c>
      <c r="B57" s="1">
        <v>15.52</v>
      </c>
    </row>
    <row r="58" spans="1:2" x14ac:dyDescent="0.3">
      <c r="A58" s="1">
        <v>15</v>
      </c>
      <c r="B58" s="1">
        <v>14.91</v>
      </c>
    </row>
    <row r="59" spans="1:2" x14ac:dyDescent="0.3">
      <c r="A59" s="1">
        <v>20</v>
      </c>
      <c r="B59" s="1">
        <v>12.8</v>
      </c>
    </row>
    <row r="60" spans="1:2" x14ac:dyDescent="0.3">
      <c r="A60" s="1">
        <v>25</v>
      </c>
      <c r="B60" s="1">
        <v>11.69</v>
      </c>
    </row>
    <row r="61" spans="1:2" x14ac:dyDescent="0.3">
      <c r="A61" s="1">
        <v>30</v>
      </c>
      <c r="B61" s="1">
        <v>10.92</v>
      </c>
    </row>
    <row r="62" spans="1:2" x14ac:dyDescent="0.3">
      <c r="A62" s="1">
        <v>40</v>
      </c>
      <c r="B62" s="1">
        <v>10.06</v>
      </c>
    </row>
    <row r="63" spans="1:2" x14ac:dyDescent="0.3">
      <c r="A63" s="1">
        <v>50</v>
      </c>
      <c r="B63" s="1">
        <v>9.2799999999999994</v>
      </c>
    </row>
    <row r="64" spans="1:2" x14ac:dyDescent="0.3">
      <c r="A64" s="53" t="s">
        <v>4</v>
      </c>
      <c r="B64" s="53"/>
    </row>
    <row r="65" spans="1:2" x14ac:dyDescent="0.3">
      <c r="A65" s="1">
        <v>1</v>
      </c>
      <c r="B65" s="1">
        <v>855.43</v>
      </c>
    </row>
    <row r="66" spans="1:2" x14ac:dyDescent="0.3">
      <c r="A66" s="1">
        <v>2</v>
      </c>
      <c r="B66" s="1">
        <v>437.23</v>
      </c>
    </row>
    <row r="67" spans="1:2" x14ac:dyDescent="0.3">
      <c r="A67" s="1">
        <v>3</v>
      </c>
      <c r="B67" s="1">
        <v>298.91000000000003</v>
      </c>
    </row>
    <row r="68" spans="1:2" x14ac:dyDescent="0.3">
      <c r="A68" s="1">
        <v>4</v>
      </c>
      <c r="B68" s="1">
        <v>228.41</v>
      </c>
    </row>
    <row r="69" spans="1:2" x14ac:dyDescent="0.3">
      <c r="A69" s="1">
        <v>5</v>
      </c>
      <c r="B69" s="1">
        <v>186.13</v>
      </c>
    </row>
    <row r="70" spans="1:2" x14ac:dyDescent="0.3">
      <c r="A70" s="1">
        <v>6</v>
      </c>
      <c r="B70" s="1">
        <v>158</v>
      </c>
    </row>
    <row r="71" spans="1:2" x14ac:dyDescent="0.3">
      <c r="A71" s="1">
        <v>7</v>
      </c>
      <c r="B71" s="1">
        <v>138.74</v>
      </c>
    </row>
    <row r="72" spans="1:2" x14ac:dyDescent="0.3">
      <c r="A72" s="1">
        <v>8</v>
      </c>
      <c r="B72" s="1">
        <v>123.4</v>
      </c>
    </row>
    <row r="73" spans="1:2" x14ac:dyDescent="0.3">
      <c r="A73" s="1">
        <v>9</v>
      </c>
      <c r="B73" s="1">
        <v>111.29</v>
      </c>
    </row>
    <row r="74" spans="1:2" x14ac:dyDescent="0.3">
      <c r="A74" s="1">
        <v>10</v>
      </c>
      <c r="B74" s="1">
        <v>101.77</v>
      </c>
    </row>
    <row r="75" spans="1:2" x14ac:dyDescent="0.3">
      <c r="A75" s="1">
        <v>11</v>
      </c>
      <c r="B75" s="1">
        <v>94.2</v>
      </c>
    </row>
    <row r="76" spans="1:2" x14ac:dyDescent="0.3">
      <c r="A76" s="1">
        <v>12</v>
      </c>
      <c r="B76" s="1">
        <v>87.86</v>
      </c>
    </row>
    <row r="77" spans="1:2" x14ac:dyDescent="0.3">
      <c r="A77" s="1">
        <v>13</v>
      </c>
      <c r="B77" s="1">
        <v>82.43</v>
      </c>
    </row>
    <row r="78" spans="1:2" x14ac:dyDescent="0.3">
      <c r="A78" s="1">
        <v>14</v>
      </c>
      <c r="B78" s="1">
        <v>77.45</v>
      </c>
    </row>
    <row r="79" spans="1:2" x14ac:dyDescent="0.3">
      <c r="A79" s="1">
        <v>15</v>
      </c>
      <c r="B79" s="1">
        <v>73.2</v>
      </c>
    </row>
    <row r="80" spans="1:2" x14ac:dyDescent="0.3">
      <c r="A80" s="1">
        <v>20</v>
      </c>
      <c r="B80" s="1">
        <v>58.45</v>
      </c>
    </row>
    <row r="81" spans="1:2" x14ac:dyDescent="0.3">
      <c r="A81" s="1">
        <v>25</v>
      </c>
      <c r="B81" s="1">
        <v>49.8</v>
      </c>
    </row>
    <row r="82" spans="1:2" x14ac:dyDescent="0.3">
      <c r="A82" s="1">
        <v>30</v>
      </c>
      <c r="B82" s="1">
        <v>44.07</v>
      </c>
    </row>
    <row r="83" spans="1:2" x14ac:dyDescent="0.3">
      <c r="A83" s="1">
        <v>40</v>
      </c>
      <c r="B83" s="1">
        <v>36.93</v>
      </c>
    </row>
    <row r="84" spans="1:2" x14ac:dyDescent="0.3">
      <c r="A84" s="1">
        <v>50</v>
      </c>
      <c r="B84" s="1">
        <v>32.4</v>
      </c>
    </row>
    <row r="85" spans="1:2" x14ac:dyDescent="0.3">
      <c r="A85" s="53" t="s">
        <v>17</v>
      </c>
      <c r="B85" s="53"/>
    </row>
    <row r="86" spans="1:2" x14ac:dyDescent="0.3">
      <c r="A86" s="1">
        <v>1</v>
      </c>
      <c r="B86" s="1">
        <v>728.43</v>
      </c>
    </row>
    <row r="87" spans="1:2" x14ac:dyDescent="0.3">
      <c r="A87" s="1">
        <v>2</v>
      </c>
      <c r="B87" s="1">
        <v>374.06</v>
      </c>
    </row>
    <row r="88" spans="1:2" x14ac:dyDescent="0.3">
      <c r="A88" s="1">
        <v>3</v>
      </c>
      <c r="B88" s="1">
        <v>254.97</v>
      </c>
    </row>
    <row r="89" spans="1:2" x14ac:dyDescent="0.3">
      <c r="A89" s="1">
        <v>4</v>
      </c>
      <c r="B89" s="1">
        <v>195.99</v>
      </c>
    </row>
    <row r="90" spans="1:2" x14ac:dyDescent="0.3">
      <c r="A90" s="1">
        <v>5</v>
      </c>
      <c r="B90" s="1">
        <v>159.24</v>
      </c>
    </row>
    <row r="91" spans="1:2" x14ac:dyDescent="0.3">
      <c r="A91" s="1">
        <v>6</v>
      </c>
      <c r="B91" s="1">
        <v>136.09</v>
      </c>
    </row>
    <row r="92" spans="1:2" x14ac:dyDescent="0.3">
      <c r="A92" s="1">
        <v>7</v>
      </c>
      <c r="B92" s="1">
        <v>119.11</v>
      </c>
    </row>
    <row r="93" spans="1:2" x14ac:dyDescent="0.3">
      <c r="A93" s="1">
        <v>8</v>
      </c>
      <c r="B93" s="1">
        <v>106.1</v>
      </c>
    </row>
    <row r="94" spans="1:2" x14ac:dyDescent="0.3">
      <c r="A94" s="1">
        <v>9</v>
      </c>
      <c r="B94" s="1">
        <v>96.25</v>
      </c>
    </row>
    <row r="95" spans="1:2" x14ac:dyDescent="0.3">
      <c r="A95" s="1">
        <v>10</v>
      </c>
      <c r="B95" s="1">
        <v>87.85</v>
      </c>
    </row>
    <row r="96" spans="1:2" x14ac:dyDescent="0.3">
      <c r="A96" s="1">
        <v>11</v>
      </c>
      <c r="B96" s="1">
        <v>81.040000000000006</v>
      </c>
    </row>
    <row r="97" spans="1:2" x14ac:dyDescent="0.3">
      <c r="A97" s="1">
        <v>12</v>
      </c>
      <c r="B97" s="1">
        <v>75.88</v>
      </c>
    </row>
    <row r="98" spans="1:2" x14ac:dyDescent="0.3">
      <c r="A98" s="1">
        <v>13</v>
      </c>
      <c r="B98" s="1">
        <v>71.17</v>
      </c>
    </row>
    <row r="99" spans="1:2" x14ac:dyDescent="0.3">
      <c r="A99" s="1">
        <v>14</v>
      </c>
      <c r="B99" s="1">
        <v>67.08</v>
      </c>
    </row>
    <row r="100" spans="1:2" x14ac:dyDescent="0.3">
      <c r="A100" s="1">
        <v>15</v>
      </c>
      <c r="B100" s="1">
        <v>63.58</v>
      </c>
    </row>
    <row r="101" spans="1:2" x14ac:dyDescent="0.3">
      <c r="A101" s="1">
        <v>20</v>
      </c>
      <c r="B101" s="1">
        <v>51.62</v>
      </c>
    </row>
    <row r="102" spans="1:2" x14ac:dyDescent="0.3">
      <c r="A102" s="1">
        <v>25</v>
      </c>
      <c r="B102" s="1">
        <v>44.33</v>
      </c>
    </row>
    <row r="103" spans="1:2" x14ac:dyDescent="0.3">
      <c r="A103" s="1">
        <v>30</v>
      </c>
      <c r="B103" s="1">
        <v>39.64</v>
      </c>
    </row>
    <row r="104" spans="1:2" x14ac:dyDescent="0.3">
      <c r="A104" s="1">
        <v>40</v>
      </c>
      <c r="B104" s="1">
        <v>33.75</v>
      </c>
    </row>
    <row r="105" spans="1:2" x14ac:dyDescent="0.3">
      <c r="A105" s="1">
        <v>50</v>
      </c>
      <c r="B105" s="1">
        <v>29.98</v>
      </c>
    </row>
  </sheetData>
  <mergeCells count="5">
    <mergeCell ref="A22:B22"/>
    <mergeCell ref="A1:B1"/>
    <mergeCell ref="A43:B43"/>
    <mergeCell ref="A64:B64"/>
    <mergeCell ref="A85:B8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B14E-74E4-48A2-8285-B5091B812DFC}">
  <dimension ref="A1:E110"/>
  <sheetViews>
    <sheetView tabSelected="1" workbookViewId="0">
      <selection activeCell="I17" sqref="I17"/>
    </sheetView>
  </sheetViews>
  <sheetFormatPr defaultColWidth="11.5546875" defaultRowHeight="14.4" x14ac:dyDescent="0.3"/>
  <sheetData>
    <row r="1" spans="1:2" x14ac:dyDescent="0.3">
      <c r="A1" s="56" t="s">
        <v>0</v>
      </c>
      <c r="B1" s="56"/>
    </row>
    <row r="2" spans="1:2" x14ac:dyDescent="0.3">
      <c r="A2" s="12" t="s">
        <v>19</v>
      </c>
      <c r="B2" s="13" t="s">
        <v>18</v>
      </c>
    </row>
    <row r="3" spans="1:2" x14ac:dyDescent="0.3">
      <c r="A3" s="8">
        <v>1</v>
      </c>
      <c r="B3" s="9">
        <v>631</v>
      </c>
    </row>
    <row r="4" spans="1:2" x14ac:dyDescent="0.3">
      <c r="A4" s="8">
        <v>2</v>
      </c>
      <c r="B4" s="9">
        <v>316</v>
      </c>
    </row>
    <row r="5" spans="1:2" x14ac:dyDescent="0.3">
      <c r="A5" s="8">
        <v>3</v>
      </c>
      <c r="B5" s="9">
        <v>212</v>
      </c>
    </row>
    <row r="6" spans="1:2" x14ac:dyDescent="0.3">
      <c r="A6" s="8">
        <v>4</v>
      </c>
      <c r="B6" s="9">
        <v>159</v>
      </c>
    </row>
    <row r="7" spans="1:2" x14ac:dyDescent="0.3">
      <c r="A7" s="8">
        <v>5</v>
      </c>
      <c r="B7" s="9">
        <v>127</v>
      </c>
    </row>
    <row r="8" spans="1:2" x14ac:dyDescent="0.3">
      <c r="A8" s="8">
        <v>6</v>
      </c>
      <c r="B8" s="9">
        <v>107</v>
      </c>
    </row>
    <row r="9" spans="1:2" x14ac:dyDescent="0.3">
      <c r="A9" s="8">
        <v>7</v>
      </c>
      <c r="B9" s="9">
        <v>90</v>
      </c>
    </row>
    <row r="10" spans="1:2" x14ac:dyDescent="0.3">
      <c r="A10" s="8">
        <v>8</v>
      </c>
      <c r="B10" s="9">
        <v>79</v>
      </c>
    </row>
    <row r="11" spans="1:2" x14ac:dyDescent="0.3">
      <c r="A11" s="8">
        <v>9</v>
      </c>
      <c r="B11" s="9">
        <v>71</v>
      </c>
    </row>
    <row r="12" spans="1:2" x14ac:dyDescent="0.3">
      <c r="A12" s="8">
        <v>10</v>
      </c>
      <c r="B12" s="9">
        <v>64</v>
      </c>
    </row>
    <row r="13" spans="1:2" x14ac:dyDescent="0.3">
      <c r="A13" s="8">
        <v>11</v>
      </c>
      <c r="B13" s="9">
        <v>58</v>
      </c>
    </row>
    <row r="14" spans="1:2" x14ac:dyDescent="0.3">
      <c r="A14" s="8">
        <v>12</v>
      </c>
      <c r="B14" s="9">
        <v>54</v>
      </c>
    </row>
    <row r="15" spans="1:2" x14ac:dyDescent="0.3">
      <c r="A15" s="8">
        <v>13</v>
      </c>
      <c r="B15" s="9">
        <v>48</v>
      </c>
    </row>
    <row r="16" spans="1:2" x14ac:dyDescent="0.3">
      <c r="A16" s="8">
        <v>14</v>
      </c>
      <c r="B16" s="9">
        <v>44</v>
      </c>
    </row>
    <row r="17" spans="1:2" x14ac:dyDescent="0.3">
      <c r="A17" s="8">
        <v>15</v>
      </c>
      <c r="B17" s="9">
        <v>42</v>
      </c>
    </row>
    <row r="18" spans="1:2" x14ac:dyDescent="0.3">
      <c r="A18" s="8">
        <v>20</v>
      </c>
      <c r="B18" s="9">
        <v>32</v>
      </c>
    </row>
    <row r="19" spans="1:2" x14ac:dyDescent="0.3">
      <c r="A19" s="8">
        <v>25</v>
      </c>
      <c r="B19" s="9">
        <v>25</v>
      </c>
    </row>
    <row r="20" spans="1:2" x14ac:dyDescent="0.3">
      <c r="A20" s="8">
        <v>30</v>
      </c>
      <c r="B20" s="9">
        <v>21</v>
      </c>
    </row>
    <row r="21" spans="1:2" x14ac:dyDescent="0.3">
      <c r="A21" s="8">
        <v>40</v>
      </c>
      <c r="B21" s="9">
        <v>16</v>
      </c>
    </row>
    <row r="22" spans="1:2" x14ac:dyDescent="0.3">
      <c r="A22" s="10">
        <v>50</v>
      </c>
      <c r="B22" s="11">
        <v>13</v>
      </c>
    </row>
    <row r="23" spans="1:2" x14ac:dyDescent="0.3">
      <c r="A23" s="56" t="s">
        <v>1</v>
      </c>
      <c r="B23" s="56"/>
    </row>
    <row r="24" spans="1:2" x14ac:dyDescent="0.3">
      <c r="A24" s="12" t="s">
        <v>19</v>
      </c>
      <c r="B24" s="13" t="s">
        <v>18</v>
      </c>
    </row>
    <row r="25" spans="1:2" x14ac:dyDescent="0.3">
      <c r="A25" s="8">
        <v>1</v>
      </c>
      <c r="B25" s="9">
        <v>427</v>
      </c>
    </row>
    <row r="26" spans="1:2" x14ac:dyDescent="0.3">
      <c r="A26" s="8">
        <v>2</v>
      </c>
      <c r="B26" s="9">
        <v>220</v>
      </c>
    </row>
    <row r="27" spans="1:2" x14ac:dyDescent="0.3">
      <c r="A27" s="8">
        <v>3</v>
      </c>
      <c r="B27" s="9">
        <v>148</v>
      </c>
    </row>
    <row r="28" spans="1:2" x14ac:dyDescent="0.3">
      <c r="A28" s="8">
        <v>4</v>
      </c>
      <c r="B28" s="9">
        <v>118</v>
      </c>
    </row>
    <row r="29" spans="1:2" x14ac:dyDescent="0.3">
      <c r="A29" s="8">
        <v>5</v>
      </c>
      <c r="B29" s="9">
        <v>85</v>
      </c>
    </row>
    <row r="30" spans="1:2" x14ac:dyDescent="0.3">
      <c r="A30" s="8">
        <v>6</v>
      </c>
      <c r="B30" s="9">
        <v>84</v>
      </c>
    </row>
    <row r="31" spans="1:2" x14ac:dyDescent="0.3">
      <c r="A31" s="8">
        <v>7</v>
      </c>
      <c r="B31" s="9">
        <v>63</v>
      </c>
    </row>
    <row r="32" spans="1:2" x14ac:dyDescent="0.3">
      <c r="A32" s="8">
        <v>8</v>
      </c>
      <c r="B32" s="9">
        <v>60</v>
      </c>
    </row>
    <row r="33" spans="1:2" x14ac:dyDescent="0.3">
      <c r="A33" s="8">
        <v>9</v>
      </c>
      <c r="B33" s="9">
        <v>49</v>
      </c>
    </row>
    <row r="34" spans="1:2" x14ac:dyDescent="0.3">
      <c r="A34" s="8">
        <v>10</v>
      </c>
      <c r="B34" s="9">
        <v>42</v>
      </c>
    </row>
    <row r="35" spans="1:2" x14ac:dyDescent="0.3">
      <c r="A35" s="8">
        <v>11</v>
      </c>
      <c r="B35" s="9">
        <v>39</v>
      </c>
    </row>
    <row r="36" spans="1:2" x14ac:dyDescent="0.3">
      <c r="A36" s="8">
        <v>12</v>
      </c>
      <c r="B36" s="9">
        <v>47</v>
      </c>
    </row>
    <row r="37" spans="1:2" x14ac:dyDescent="0.3">
      <c r="A37" s="8">
        <v>13</v>
      </c>
      <c r="B37" s="9">
        <v>36</v>
      </c>
    </row>
    <row r="38" spans="1:2" x14ac:dyDescent="0.3">
      <c r="A38" s="8">
        <v>14</v>
      </c>
      <c r="B38" s="9">
        <v>34</v>
      </c>
    </row>
    <row r="39" spans="1:2" x14ac:dyDescent="0.3">
      <c r="A39" s="8">
        <v>15</v>
      </c>
      <c r="B39" s="9">
        <v>26</v>
      </c>
    </row>
    <row r="40" spans="1:2" x14ac:dyDescent="0.3">
      <c r="A40" s="8">
        <v>20</v>
      </c>
      <c r="B40" s="9">
        <v>25</v>
      </c>
    </row>
    <row r="41" spans="1:2" x14ac:dyDescent="0.3">
      <c r="A41" s="8">
        <v>25</v>
      </c>
      <c r="B41" s="9">
        <v>17</v>
      </c>
    </row>
    <row r="42" spans="1:2" x14ac:dyDescent="0.3">
      <c r="A42" s="8">
        <v>30</v>
      </c>
      <c r="B42" s="9">
        <v>12</v>
      </c>
    </row>
    <row r="43" spans="1:2" x14ac:dyDescent="0.3">
      <c r="A43" s="8">
        <v>40</v>
      </c>
      <c r="B43" s="9">
        <v>13</v>
      </c>
    </row>
    <row r="44" spans="1:2" x14ac:dyDescent="0.3">
      <c r="A44" s="10">
        <v>50</v>
      </c>
      <c r="B44" s="11">
        <v>8</v>
      </c>
    </row>
    <row r="45" spans="1:2" x14ac:dyDescent="0.3">
      <c r="A45" s="56" t="s">
        <v>2</v>
      </c>
      <c r="B45" s="56"/>
    </row>
    <row r="46" spans="1:2" x14ac:dyDescent="0.3">
      <c r="A46" s="12" t="s">
        <v>19</v>
      </c>
      <c r="B46" s="13" t="s">
        <v>18</v>
      </c>
    </row>
    <row r="47" spans="1:2" x14ac:dyDescent="0.3">
      <c r="A47" s="8">
        <v>1</v>
      </c>
      <c r="B47" s="9">
        <v>934</v>
      </c>
    </row>
    <row r="48" spans="1:2" x14ac:dyDescent="0.3">
      <c r="A48" s="8">
        <v>2</v>
      </c>
      <c r="B48" s="9">
        <v>465</v>
      </c>
    </row>
    <row r="49" spans="1:2" x14ac:dyDescent="0.3">
      <c r="A49" s="8">
        <v>3</v>
      </c>
      <c r="B49" s="9">
        <v>311</v>
      </c>
    </row>
    <row r="50" spans="1:2" x14ac:dyDescent="0.3">
      <c r="A50" s="8">
        <v>4</v>
      </c>
      <c r="B50" s="9">
        <v>232</v>
      </c>
    </row>
    <row r="51" spans="1:2" x14ac:dyDescent="0.3">
      <c r="A51" s="8">
        <v>5</v>
      </c>
      <c r="B51" s="9">
        <v>183</v>
      </c>
    </row>
    <row r="52" spans="1:2" x14ac:dyDescent="0.3">
      <c r="A52" s="8">
        <v>6</v>
      </c>
      <c r="B52" s="9">
        <v>151</v>
      </c>
    </row>
    <row r="53" spans="1:2" x14ac:dyDescent="0.3">
      <c r="A53" s="8">
        <v>7</v>
      </c>
      <c r="B53" s="9">
        <v>142</v>
      </c>
    </row>
    <row r="54" spans="1:2" x14ac:dyDescent="0.3">
      <c r="A54" s="8">
        <v>8</v>
      </c>
      <c r="B54" s="9">
        <v>117</v>
      </c>
    </row>
    <row r="55" spans="1:2" x14ac:dyDescent="0.3">
      <c r="A55" s="8">
        <v>9</v>
      </c>
      <c r="B55" s="9">
        <v>108</v>
      </c>
    </row>
    <row r="56" spans="1:2" x14ac:dyDescent="0.3">
      <c r="A56" s="8">
        <v>10</v>
      </c>
      <c r="B56" s="9">
        <v>95</v>
      </c>
    </row>
    <row r="57" spans="1:2" x14ac:dyDescent="0.3">
      <c r="A57" s="8">
        <v>11</v>
      </c>
      <c r="B57" s="9">
        <v>88</v>
      </c>
    </row>
    <row r="58" spans="1:2" x14ac:dyDescent="0.3">
      <c r="A58" s="8">
        <v>12</v>
      </c>
      <c r="B58" s="9">
        <v>76</v>
      </c>
    </row>
    <row r="59" spans="1:2" x14ac:dyDescent="0.3">
      <c r="A59" s="8">
        <v>13</v>
      </c>
      <c r="B59" s="9">
        <v>72</v>
      </c>
    </row>
    <row r="60" spans="1:2" x14ac:dyDescent="0.3">
      <c r="A60" s="8">
        <v>14</v>
      </c>
      <c r="B60" s="9">
        <v>73</v>
      </c>
    </row>
    <row r="61" spans="1:2" x14ac:dyDescent="0.3">
      <c r="A61" s="8">
        <v>15</v>
      </c>
      <c r="B61" s="9">
        <v>61</v>
      </c>
    </row>
    <row r="62" spans="1:2" x14ac:dyDescent="0.3">
      <c r="A62" s="8">
        <v>20</v>
      </c>
      <c r="B62" s="9">
        <v>48</v>
      </c>
    </row>
    <row r="63" spans="1:2" x14ac:dyDescent="0.3">
      <c r="A63" s="8">
        <v>25</v>
      </c>
      <c r="B63" s="9">
        <v>35</v>
      </c>
    </row>
    <row r="64" spans="1:2" x14ac:dyDescent="0.3">
      <c r="A64" s="8">
        <v>30</v>
      </c>
      <c r="B64" s="9">
        <v>31</v>
      </c>
    </row>
    <row r="65" spans="1:2" x14ac:dyDescent="0.3">
      <c r="A65" s="8">
        <v>40</v>
      </c>
      <c r="B65" s="9">
        <v>27</v>
      </c>
    </row>
    <row r="66" spans="1:2" x14ac:dyDescent="0.3">
      <c r="A66" s="10">
        <v>50</v>
      </c>
      <c r="B66" s="11">
        <v>20</v>
      </c>
    </row>
    <row r="67" spans="1:2" x14ac:dyDescent="0.3">
      <c r="A67" s="56" t="s">
        <v>4</v>
      </c>
      <c r="B67" s="56"/>
    </row>
    <row r="68" spans="1:2" x14ac:dyDescent="0.3">
      <c r="A68" s="12" t="s">
        <v>19</v>
      </c>
      <c r="B68" s="13" t="s">
        <v>18</v>
      </c>
    </row>
    <row r="69" spans="1:2" x14ac:dyDescent="0.3">
      <c r="A69" s="8">
        <v>1</v>
      </c>
      <c r="B69" s="9">
        <v>4945</v>
      </c>
    </row>
    <row r="70" spans="1:2" x14ac:dyDescent="0.3">
      <c r="A70" s="8">
        <v>2</v>
      </c>
      <c r="B70" s="9">
        <v>2476</v>
      </c>
    </row>
    <row r="71" spans="1:2" x14ac:dyDescent="0.3">
      <c r="A71" s="8">
        <v>3</v>
      </c>
      <c r="B71" s="9">
        <v>1634</v>
      </c>
    </row>
    <row r="72" spans="1:2" x14ac:dyDescent="0.3">
      <c r="A72" s="8">
        <v>4</v>
      </c>
      <c r="B72" s="9">
        <v>1237</v>
      </c>
    </row>
    <row r="73" spans="1:2" x14ac:dyDescent="0.3">
      <c r="A73" s="8">
        <v>5</v>
      </c>
      <c r="B73" s="9">
        <v>969</v>
      </c>
    </row>
    <row r="74" spans="1:2" x14ac:dyDescent="0.3">
      <c r="A74" s="8">
        <v>6</v>
      </c>
      <c r="B74" s="9">
        <v>806</v>
      </c>
    </row>
    <row r="75" spans="1:2" x14ac:dyDescent="0.3">
      <c r="A75" s="8">
        <v>7</v>
      </c>
      <c r="B75" s="9">
        <v>700</v>
      </c>
    </row>
    <row r="76" spans="1:2" x14ac:dyDescent="0.3">
      <c r="A76" s="8">
        <v>8</v>
      </c>
      <c r="B76" s="9">
        <v>628</v>
      </c>
    </row>
    <row r="77" spans="1:2" x14ac:dyDescent="0.3">
      <c r="A77" s="8">
        <v>9</v>
      </c>
      <c r="B77" s="9">
        <v>533</v>
      </c>
    </row>
    <row r="78" spans="1:2" x14ac:dyDescent="0.3">
      <c r="A78" s="8">
        <v>10</v>
      </c>
      <c r="B78" s="9">
        <v>501</v>
      </c>
    </row>
    <row r="79" spans="1:2" x14ac:dyDescent="0.3">
      <c r="A79" s="8">
        <v>11</v>
      </c>
      <c r="B79" s="9">
        <v>445</v>
      </c>
    </row>
    <row r="80" spans="1:2" x14ac:dyDescent="0.3">
      <c r="A80" s="8">
        <v>12</v>
      </c>
      <c r="B80" s="9">
        <v>414</v>
      </c>
    </row>
    <row r="81" spans="1:2" x14ac:dyDescent="0.3">
      <c r="A81" s="8">
        <v>13</v>
      </c>
      <c r="B81" s="9">
        <v>393</v>
      </c>
    </row>
    <row r="82" spans="1:2" x14ac:dyDescent="0.3">
      <c r="A82" s="8">
        <v>14</v>
      </c>
      <c r="B82" s="9">
        <v>354</v>
      </c>
    </row>
    <row r="83" spans="1:2" x14ac:dyDescent="0.3">
      <c r="A83" s="8">
        <v>15</v>
      </c>
      <c r="B83" s="9">
        <v>319</v>
      </c>
    </row>
    <row r="84" spans="1:2" x14ac:dyDescent="0.3">
      <c r="A84" s="8">
        <v>20</v>
      </c>
      <c r="B84" s="9">
        <v>258</v>
      </c>
    </row>
    <row r="85" spans="1:2" x14ac:dyDescent="0.3">
      <c r="A85" s="8">
        <v>25</v>
      </c>
      <c r="B85" s="9">
        <v>178</v>
      </c>
    </row>
    <row r="86" spans="1:2" x14ac:dyDescent="0.3">
      <c r="A86" s="8">
        <v>30</v>
      </c>
      <c r="B86" s="9">
        <v>164</v>
      </c>
    </row>
    <row r="87" spans="1:2" x14ac:dyDescent="0.3">
      <c r="A87" s="8">
        <v>40</v>
      </c>
      <c r="B87" s="9">
        <v>134</v>
      </c>
    </row>
    <row r="88" spans="1:2" x14ac:dyDescent="0.3">
      <c r="A88" s="10">
        <v>50</v>
      </c>
      <c r="B88" s="11">
        <v>87</v>
      </c>
    </row>
    <row r="89" spans="1:2" x14ac:dyDescent="0.3">
      <c r="A89" s="56" t="s">
        <v>17</v>
      </c>
      <c r="B89" s="56"/>
    </row>
    <row r="90" spans="1:2" x14ac:dyDescent="0.3">
      <c r="A90" s="12" t="s">
        <v>19</v>
      </c>
      <c r="B90" s="13" t="s">
        <v>18</v>
      </c>
    </row>
    <row r="91" spans="1:2" x14ac:dyDescent="0.3">
      <c r="A91" s="8">
        <v>1</v>
      </c>
      <c r="B91" s="9">
        <v>23841</v>
      </c>
    </row>
    <row r="92" spans="1:2" x14ac:dyDescent="0.3">
      <c r="A92" s="8">
        <v>2</v>
      </c>
      <c r="B92" s="9">
        <v>11931</v>
      </c>
    </row>
    <row r="93" spans="1:2" x14ac:dyDescent="0.3">
      <c r="A93" s="8">
        <v>3</v>
      </c>
      <c r="B93" s="9">
        <v>7949</v>
      </c>
    </row>
    <row r="94" spans="1:2" x14ac:dyDescent="0.3">
      <c r="A94" s="8">
        <v>4</v>
      </c>
      <c r="B94" s="9">
        <v>5974</v>
      </c>
    </row>
    <row r="95" spans="1:2" x14ac:dyDescent="0.3">
      <c r="A95" s="8">
        <v>5</v>
      </c>
      <c r="B95" s="9">
        <v>4750</v>
      </c>
    </row>
    <row r="96" spans="1:2" x14ac:dyDescent="0.3">
      <c r="A96" s="8">
        <v>6</v>
      </c>
      <c r="B96" s="9">
        <v>3977</v>
      </c>
    </row>
    <row r="97" spans="1:5" x14ac:dyDescent="0.3">
      <c r="A97" s="8">
        <v>7</v>
      </c>
      <c r="B97" s="9">
        <v>3413</v>
      </c>
    </row>
    <row r="98" spans="1:5" x14ac:dyDescent="0.3">
      <c r="A98" s="8">
        <v>8</v>
      </c>
      <c r="B98" s="9">
        <v>2983</v>
      </c>
    </row>
    <row r="99" spans="1:5" x14ac:dyDescent="0.3">
      <c r="A99" s="8">
        <v>9</v>
      </c>
      <c r="B99" s="9">
        <v>2653</v>
      </c>
    </row>
    <row r="100" spans="1:5" x14ac:dyDescent="0.3">
      <c r="A100" s="8">
        <v>10</v>
      </c>
      <c r="B100" s="9">
        <v>2363</v>
      </c>
    </row>
    <row r="101" spans="1:5" x14ac:dyDescent="0.3">
      <c r="A101" s="8">
        <v>11</v>
      </c>
      <c r="B101" s="9">
        <v>2189</v>
      </c>
    </row>
    <row r="102" spans="1:5" x14ac:dyDescent="0.3">
      <c r="A102" s="8">
        <v>12</v>
      </c>
      <c r="B102" s="9">
        <v>1997</v>
      </c>
    </row>
    <row r="103" spans="1:5" x14ac:dyDescent="0.3">
      <c r="A103" s="8">
        <v>13</v>
      </c>
      <c r="B103" s="9">
        <v>1824</v>
      </c>
    </row>
    <row r="104" spans="1:5" x14ac:dyDescent="0.3">
      <c r="A104" s="8">
        <v>14</v>
      </c>
      <c r="B104" s="9">
        <v>1718</v>
      </c>
    </row>
    <row r="105" spans="1:5" x14ac:dyDescent="0.3">
      <c r="A105" s="8">
        <v>15</v>
      </c>
      <c r="B105" s="9">
        <v>1571</v>
      </c>
    </row>
    <row r="106" spans="1:5" x14ac:dyDescent="0.3">
      <c r="A106" s="8">
        <v>20</v>
      </c>
      <c r="B106" s="9">
        <v>1175</v>
      </c>
    </row>
    <row r="107" spans="1:5" x14ac:dyDescent="0.3">
      <c r="A107" s="8">
        <v>25</v>
      </c>
      <c r="B107" s="9">
        <v>969</v>
      </c>
    </row>
    <row r="108" spans="1:5" x14ac:dyDescent="0.3">
      <c r="A108" s="8">
        <v>30</v>
      </c>
      <c r="B108" s="9">
        <v>774</v>
      </c>
      <c r="E108" s="14"/>
    </row>
    <row r="109" spans="1:5" x14ac:dyDescent="0.3">
      <c r="A109" s="8">
        <v>40</v>
      </c>
      <c r="B109" s="9">
        <v>576</v>
      </c>
    </row>
    <row r="110" spans="1:5" x14ac:dyDescent="0.3">
      <c r="A110" s="10">
        <v>50</v>
      </c>
      <c r="B110" s="11">
        <v>479</v>
      </c>
    </row>
  </sheetData>
  <mergeCells count="5">
    <mergeCell ref="A1:B1"/>
    <mergeCell ref="A23:B23"/>
    <mergeCell ref="A45:B45"/>
    <mergeCell ref="A67:B67"/>
    <mergeCell ref="A89:B89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Cortes</vt:lpstr>
      <vt:lpstr>Interferencia</vt:lpstr>
      <vt:lpstr>Módulo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Logroño Arteaga</dc:creator>
  <cp:lastModifiedBy>Raul Logroño Arteaga</cp:lastModifiedBy>
  <dcterms:created xsi:type="dcterms:W3CDTF">2021-05-18T17:55:23Z</dcterms:created>
  <dcterms:modified xsi:type="dcterms:W3CDTF">2021-11-25T20:59:22Z</dcterms:modified>
</cp:coreProperties>
</file>