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HR\06. HR Team\Working files - HR Team\Chi Nguyen\Pi\"/>
    </mc:Choice>
  </mc:AlternateContent>
  <xr:revisionPtr revIDLastSave="0" documentId="14_{9D15D03D-20AC-486E-8BA5-FE1AE4DB5612}" xr6:coauthVersionLast="43" xr6:coauthVersionMax="43" xr10:uidLastSave="{00000000-0000-0000-0000-000000000000}"/>
  <bookViews>
    <workbookView xWindow="-120" yWindow="-120" windowWidth="29040" windowHeight="15840" tabRatio="805" xr2:uid="{00000000-000D-0000-FFFF-FFFF00000000}"/>
  </bookViews>
  <sheets>
    <sheet name="13th month salary 2018" sheetId="2" r:id="rId1"/>
  </sheets>
  <definedNames>
    <definedName name="_xlnm._FilterDatabase" localSheetId="0" hidden="1">'13th month salary 2018'!$A$5:$AL$17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1" i="2" l="1"/>
  <c r="AI6" i="2"/>
  <c r="AI17" i="2"/>
  <c r="B4" i="2" l="1"/>
  <c r="AG6" i="2" l="1"/>
  <c r="V9" i="2" l="1"/>
  <c r="V16" i="2"/>
  <c r="V10" i="2"/>
  <c r="V15" i="2"/>
  <c r="AB14" i="2"/>
  <c r="V14" i="2"/>
  <c r="AG7" i="2" l="1"/>
  <c r="AG8" i="2"/>
  <c r="AG9" i="2"/>
  <c r="AG10" i="2"/>
  <c r="AG11" i="2"/>
  <c r="AG12" i="2"/>
  <c r="AG13" i="2"/>
  <c r="AG14" i="2"/>
  <c r="AG15" i="2"/>
  <c r="AG16" i="2"/>
  <c r="AG17" i="2"/>
  <c r="AG3" i="2"/>
  <c r="P7" i="2" l="1"/>
  <c r="J7" i="2"/>
  <c r="J12" i="2"/>
  <c r="P14" i="2"/>
  <c r="J11" i="2"/>
  <c r="P9" i="2" l="1"/>
  <c r="AF7" i="2"/>
  <c r="AI7" i="2"/>
  <c r="P16" i="2"/>
  <c r="P13" i="2"/>
  <c r="P6" i="2"/>
  <c r="P12" i="2"/>
  <c r="AI12" i="2" s="1"/>
  <c r="P10" i="2"/>
  <c r="P11" i="2"/>
  <c r="P17" i="2"/>
  <c r="J14" i="2"/>
  <c r="AI14" i="2" s="1"/>
  <c r="J17" i="2"/>
  <c r="J16" i="2"/>
  <c r="J13" i="2"/>
  <c r="J10" i="2"/>
  <c r="J6" i="2"/>
  <c r="J9" i="2"/>
  <c r="AI10" i="2" l="1"/>
  <c r="AI9" i="2"/>
  <c r="AF13" i="2"/>
  <c r="AF11" i="2"/>
  <c r="AF6" i="2"/>
  <c r="AF16" i="2"/>
  <c r="AI16" i="2"/>
  <c r="AF9" i="2"/>
  <c r="AF10" i="2"/>
  <c r="AI13" i="2"/>
  <c r="AF17" i="2"/>
  <c r="AF12" i="2"/>
  <c r="AF14" i="2"/>
  <c r="P8" i="2" l="1"/>
  <c r="J8" i="2" l="1"/>
  <c r="AF8" i="2" s="1"/>
  <c r="AI8" i="2" l="1"/>
  <c r="P15" i="2" l="1"/>
  <c r="J15" i="2" l="1"/>
  <c r="AI15" i="2" s="1"/>
  <c r="AF15" i="2" l="1"/>
</calcChain>
</file>

<file path=xl/sharedStrings.xml><?xml version="1.0" encoding="utf-8"?>
<sst xmlns="http://schemas.openxmlformats.org/spreadsheetml/2006/main" count="63" uniqueCount="40">
  <si>
    <t>v-number</t>
  </si>
  <si>
    <t>Staff name</t>
  </si>
  <si>
    <t>Employment start date</t>
  </si>
  <si>
    <t>Eligible date</t>
  </si>
  <si>
    <t>From</t>
  </si>
  <si>
    <t>To</t>
  </si>
  <si>
    <t>Days</t>
  </si>
  <si>
    <t>LWOP</t>
  </si>
  <si>
    <t>WL</t>
  </si>
  <si>
    <t>Monthly salary (VND)</t>
  </si>
  <si>
    <t>Total worked days in 2018</t>
  </si>
  <si>
    <t>Total unpaid days in 2018</t>
  </si>
  <si>
    <t>13th month salary in 2018 (VND)</t>
  </si>
  <si>
    <t>No.</t>
  </si>
  <si>
    <t>A</t>
  </si>
  <si>
    <t>B</t>
  </si>
  <si>
    <t>C</t>
  </si>
  <si>
    <t xml:space="preserve"> </t>
  </si>
  <si>
    <t>Working days period 1, 2, 3, … excludes unpaid period (leave without pay)</t>
  </si>
  <si>
    <t>Salary period 1, 2, 3, … is base salary multiples workload</t>
  </si>
  <si>
    <t>Period 1</t>
  </si>
  <si>
    <t>Period 2</t>
  </si>
  <si>
    <t>Period 3</t>
  </si>
  <si>
    <t>Period 4</t>
  </si>
  <si>
    <t>13th month salary</t>
  </si>
  <si>
    <t>[ (Salary period 1 * Working days period 1) + (Salary period 2 * Working days period 2) + (Salary period 3 * Working days period 3) + (…) ] / total working days in year</t>
  </si>
  <si>
    <t>=</t>
  </si>
  <si>
    <t>GENERAL FORMULA</t>
  </si>
  <si>
    <t>Staff 1</t>
  </si>
  <si>
    <t>Staff 5</t>
  </si>
  <si>
    <t>Staff 7</t>
  </si>
  <si>
    <t>Staff 2</t>
  </si>
  <si>
    <t>Staff 9</t>
  </si>
  <si>
    <t>Staff 6</t>
  </si>
  <si>
    <t>Staff 3</t>
  </si>
  <si>
    <t>Staff 4</t>
  </si>
  <si>
    <t>Staff 8</t>
  </si>
  <si>
    <t>Staff 10</t>
  </si>
  <si>
    <t>Staff 11</t>
  </si>
  <si>
    <t>Staff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</si>
</sst>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" fillId="10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" fillId="1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8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22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6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11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15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" fillId="19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23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7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17" fillId="12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7" fillId="16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7" fillId="20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2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8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17" fillId="32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17" fillId="9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1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21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5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9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7" fillId="3" borderId="0" applyNumberFormat="0" applyBorder="0" applyAlignment="0" applyProtection="0"/>
    <xf numFmtId="0" fontId="22" fillId="51" borderId="10" applyNumberFormat="0" applyAlignment="0" applyProtection="0"/>
    <xf numFmtId="0" fontId="22" fillId="51" borderId="10" applyNumberFormat="0" applyAlignment="0" applyProtection="0"/>
    <xf numFmtId="0" fontId="11" fillId="6" borderId="4" applyNumberFormat="0" applyAlignment="0" applyProtection="0"/>
    <xf numFmtId="0" fontId="23" fillId="52" borderId="11" applyNumberFormat="0" applyAlignment="0" applyProtection="0"/>
    <xf numFmtId="0" fontId="23" fillId="52" borderId="11" applyNumberFormat="0" applyAlignment="0" applyProtection="0"/>
    <xf numFmtId="0" fontId="13" fillId="7" borderId="7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6" fillId="2" borderId="0" applyNumberFormat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3" fillId="0" borderId="1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4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5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9" fillId="38" borderId="10" applyNumberFormat="0" applyAlignment="0" applyProtection="0"/>
    <xf numFmtId="0" fontId="29" fillId="38" borderId="10" applyNumberFormat="0" applyAlignment="0" applyProtection="0"/>
    <xf numFmtId="0" fontId="9" fillId="5" borderId="4" applyNumberFormat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12" fillId="0" borderId="6" applyNumberFormat="0" applyFill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8" fillId="4" borderId="0" applyNumberFormat="0" applyBorder="0" applyAlignment="0" applyProtection="0"/>
    <xf numFmtId="0" fontId="36" fillId="0" borderId="0"/>
    <xf numFmtId="0" fontId="19" fillId="0" borderId="0"/>
    <xf numFmtId="0" fontId="1" fillId="0" borderId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" fillId="8" borderId="8" applyNumberFormat="0" applyFont="0" applyAlignment="0" applyProtection="0"/>
    <xf numFmtId="0" fontId="32" fillId="51" borderId="17" applyNumberFormat="0" applyAlignment="0" applyProtection="0"/>
    <xf numFmtId="0" fontId="32" fillId="51" borderId="17" applyNumberFormat="0" applyAlignment="0" applyProtection="0"/>
    <xf numFmtId="0" fontId="10" fillId="6" borderId="5" applyNumberFormat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16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18" fillId="0" borderId="0" xfId="0" applyFont="1" applyAlignment="1">
      <alignment vertical="center"/>
    </xf>
    <xf numFmtId="0" fontId="37" fillId="0" borderId="0" xfId="0" applyFont="1" applyAlignment="1">
      <alignment horizontal="center" vertical="center" wrapText="1"/>
    </xf>
    <xf numFmtId="14" fontId="18" fillId="0" borderId="0" xfId="0" applyNumberFormat="1" applyFont="1" applyAlignment="1">
      <alignment vertical="center"/>
    </xf>
    <xf numFmtId="0" fontId="18" fillId="0" borderId="19" xfId="0" applyFont="1" applyBorder="1" applyAlignment="1">
      <alignment vertical="center"/>
    </xf>
    <xf numFmtId="14" fontId="18" fillId="0" borderId="19" xfId="0" applyNumberFormat="1" applyFont="1" applyBorder="1" applyAlignment="1">
      <alignment vertical="center"/>
    </xf>
    <xf numFmtId="0" fontId="38" fillId="55" borderId="19" xfId="0" applyFont="1" applyFill="1" applyBorder="1" applyAlignment="1">
      <alignment horizontal="center" vertical="center" wrapText="1"/>
    </xf>
    <xf numFmtId="14" fontId="38" fillId="55" borderId="19" xfId="0" applyNumberFormat="1" applyFont="1" applyFill="1" applyBorder="1" applyAlignment="1">
      <alignment horizontal="center" vertical="center" wrapText="1"/>
    </xf>
    <xf numFmtId="164" fontId="18" fillId="0" borderId="19" xfId="0" applyNumberFormat="1" applyFont="1" applyBorder="1" applyAlignment="1">
      <alignment vertical="center"/>
    </xf>
    <xf numFmtId="165" fontId="18" fillId="56" borderId="19" xfId="1" applyNumberFormat="1" applyFont="1" applyFill="1" applyBorder="1" applyAlignment="1">
      <alignment vertical="center"/>
    </xf>
    <xf numFmtId="165" fontId="37" fillId="56" borderId="19" xfId="1" applyNumberFormat="1" applyFont="1" applyFill="1" applyBorder="1" applyAlignment="1">
      <alignment horizontal="center" vertical="center" wrapText="1"/>
    </xf>
    <xf numFmtId="165" fontId="18" fillId="57" borderId="19" xfId="1" applyNumberFormat="1" applyFont="1" applyFill="1" applyBorder="1" applyAlignment="1">
      <alignment vertical="center"/>
    </xf>
    <xf numFmtId="165" fontId="37" fillId="57" borderId="19" xfId="1" applyNumberFormat="1" applyFont="1" applyFill="1" applyBorder="1" applyAlignment="1">
      <alignment horizontal="center" vertical="center" wrapText="1"/>
    </xf>
    <xf numFmtId="165" fontId="18" fillId="0" borderId="0" xfId="1" applyNumberFormat="1" applyFont="1" applyAlignment="1">
      <alignment vertical="center"/>
    </xf>
    <xf numFmtId="164" fontId="18" fillId="56" borderId="19" xfId="1" applyFont="1" applyFill="1" applyBorder="1" applyAlignment="1">
      <alignment vertical="center"/>
    </xf>
    <xf numFmtId="164" fontId="37" fillId="56" borderId="19" xfId="1" applyFont="1" applyFill="1" applyBorder="1" applyAlignment="1">
      <alignment horizontal="center" vertical="center" wrapText="1"/>
    </xf>
    <xf numFmtId="14" fontId="37" fillId="56" borderId="19" xfId="0" applyNumberFormat="1" applyFont="1" applyFill="1" applyBorder="1" applyAlignment="1">
      <alignment horizontal="center" vertical="center" wrapText="1"/>
    </xf>
    <xf numFmtId="164" fontId="18" fillId="57" borderId="19" xfId="1" applyFont="1" applyFill="1" applyBorder="1" applyAlignment="1">
      <alignment vertical="center"/>
    </xf>
    <xf numFmtId="164" fontId="37" fillId="57" borderId="19" xfId="1" applyFont="1" applyFill="1" applyBorder="1" applyAlignment="1">
      <alignment horizontal="center" vertical="center" wrapText="1"/>
    </xf>
    <xf numFmtId="164" fontId="18" fillId="0" borderId="0" xfId="1" applyFont="1" applyAlignment="1">
      <alignment vertical="center"/>
    </xf>
    <xf numFmtId="14" fontId="18" fillId="57" borderId="19" xfId="0" applyNumberFormat="1" applyFont="1" applyFill="1" applyBorder="1" applyAlignment="1">
      <alignment vertical="center"/>
    </xf>
    <xf numFmtId="0" fontId="37" fillId="57" borderId="19" xfId="0" applyFont="1" applyFill="1" applyBorder="1" applyAlignment="1">
      <alignment horizontal="center" vertical="center" wrapText="1"/>
    </xf>
    <xf numFmtId="0" fontId="18" fillId="56" borderId="19" xfId="0" applyFont="1" applyFill="1" applyBorder="1" applyAlignment="1">
      <alignment vertical="center"/>
    </xf>
    <xf numFmtId="14" fontId="18" fillId="56" borderId="19" xfId="0" applyNumberFormat="1" applyFont="1" applyFill="1" applyBorder="1" applyAlignment="1">
      <alignment vertical="center"/>
    </xf>
    <xf numFmtId="0" fontId="37" fillId="56" borderId="19" xfId="0" applyFont="1" applyFill="1" applyBorder="1" applyAlignment="1">
      <alignment horizontal="center" vertical="center" wrapText="1"/>
    </xf>
    <xf numFmtId="14" fontId="39" fillId="56" borderId="19" xfId="0" applyNumberFormat="1" applyFont="1" applyFill="1" applyBorder="1" applyAlignment="1">
      <alignment vertical="center"/>
    </xf>
    <xf numFmtId="165" fontId="39" fillId="56" borderId="19" xfId="1" applyNumberFormat="1" applyFont="1" applyFill="1" applyBorder="1" applyAlignment="1">
      <alignment vertical="center"/>
    </xf>
    <xf numFmtId="14" fontId="39" fillId="57" borderId="19" xfId="0" applyNumberFormat="1" applyFont="1" applyFill="1" applyBorder="1" applyAlignment="1">
      <alignment vertical="center"/>
    </xf>
    <xf numFmtId="164" fontId="39" fillId="57" borderId="19" xfId="1" applyFont="1" applyFill="1" applyBorder="1" applyAlignment="1">
      <alignment vertical="center"/>
    </xf>
    <xf numFmtId="165" fontId="39" fillId="57" borderId="19" xfId="1" applyNumberFormat="1" applyFont="1" applyFill="1" applyBorder="1" applyAlignment="1">
      <alignment vertical="center"/>
    </xf>
    <xf numFmtId="164" fontId="39" fillId="56" borderId="19" xfId="1" applyFont="1" applyFill="1" applyBorder="1" applyAlignment="1">
      <alignment vertical="center"/>
    </xf>
    <xf numFmtId="164" fontId="18" fillId="0" borderId="0" xfId="0" applyNumberFormat="1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37" fillId="0" borderId="0" xfId="0" applyFont="1" applyAlignment="1">
      <alignment vertical="center"/>
    </xf>
    <xf numFmtId="14" fontId="37" fillId="0" borderId="0" xfId="0" applyNumberFormat="1" applyFont="1" applyAlignment="1">
      <alignment vertical="center"/>
    </xf>
    <xf numFmtId="164" fontId="37" fillId="0" borderId="0" xfId="1" applyFont="1" applyAlignment="1">
      <alignment vertical="center"/>
    </xf>
    <xf numFmtId="165" fontId="37" fillId="0" borderId="0" xfId="1" applyNumberFormat="1" applyFont="1" applyAlignment="1">
      <alignment vertical="center"/>
    </xf>
    <xf numFmtId="14" fontId="41" fillId="0" borderId="0" xfId="0" applyNumberFormat="1" applyFont="1" applyAlignment="1">
      <alignment vertical="center"/>
    </xf>
    <xf numFmtId="14" fontId="37" fillId="58" borderId="0" xfId="0" applyNumberFormat="1" applyFont="1" applyFill="1" applyAlignment="1">
      <alignment vertical="center"/>
    </xf>
    <xf numFmtId="0" fontId="37" fillId="58" borderId="0" xfId="0" quotePrefix="1" applyFont="1" applyFill="1" applyAlignment="1">
      <alignment vertical="center"/>
    </xf>
    <xf numFmtId="0" fontId="37" fillId="58" borderId="0" xfId="0" applyFont="1" applyFill="1" applyAlignment="1">
      <alignment vertical="center"/>
    </xf>
    <xf numFmtId="164" fontId="37" fillId="58" borderId="0" xfId="1" applyFont="1" applyFill="1" applyAlignment="1">
      <alignment vertical="center"/>
    </xf>
    <xf numFmtId="165" fontId="37" fillId="58" borderId="0" xfId="1" applyNumberFormat="1" applyFont="1" applyFill="1" applyAlignment="1">
      <alignment vertical="center"/>
    </xf>
    <xf numFmtId="165" fontId="39" fillId="0" borderId="0" xfId="1" applyNumberFormat="1" applyFont="1" applyAlignment="1">
      <alignment vertical="center"/>
    </xf>
    <xf numFmtId="165" fontId="40" fillId="55" borderId="19" xfId="1" applyNumberFormat="1" applyFont="1" applyFill="1" applyBorder="1" applyAlignment="1">
      <alignment horizontal="center" vertical="center" wrapText="1"/>
    </xf>
    <xf numFmtId="165" fontId="39" fillId="0" borderId="19" xfId="1" applyNumberFormat="1" applyFont="1" applyBorder="1" applyAlignment="1">
      <alignment vertical="center"/>
    </xf>
  </cellXfs>
  <cellStyles count="172">
    <cellStyle name="20% - Accent1" xfId="20" builtinId="30" customBuiltin="1"/>
    <cellStyle name="20% - Accent1 2" xfId="45" xr:uid="{00000000-0005-0000-0000-000001000000}"/>
    <cellStyle name="20% - Accent1 3" xfId="46" xr:uid="{00000000-0005-0000-0000-000002000000}"/>
    <cellStyle name="20% - Accent1 4" xfId="44" xr:uid="{00000000-0005-0000-0000-000003000000}"/>
    <cellStyle name="20% - Accent2" xfId="24" builtinId="34" customBuiltin="1"/>
    <cellStyle name="20% - Accent2 2" xfId="48" xr:uid="{00000000-0005-0000-0000-000005000000}"/>
    <cellStyle name="20% - Accent2 3" xfId="49" xr:uid="{00000000-0005-0000-0000-000006000000}"/>
    <cellStyle name="20% - Accent2 4" xfId="47" xr:uid="{00000000-0005-0000-0000-000007000000}"/>
    <cellStyle name="20% - Accent3" xfId="28" builtinId="38" customBuiltin="1"/>
    <cellStyle name="20% - Accent3 2" xfId="51" xr:uid="{00000000-0005-0000-0000-000009000000}"/>
    <cellStyle name="20% - Accent3 3" xfId="52" xr:uid="{00000000-0005-0000-0000-00000A000000}"/>
    <cellStyle name="20% - Accent3 4" xfId="50" xr:uid="{00000000-0005-0000-0000-00000B000000}"/>
    <cellStyle name="20% - Accent4" xfId="32" builtinId="42" customBuiltin="1"/>
    <cellStyle name="20% - Accent4 2" xfId="54" xr:uid="{00000000-0005-0000-0000-00000D000000}"/>
    <cellStyle name="20% - Accent4 3" xfId="55" xr:uid="{00000000-0005-0000-0000-00000E000000}"/>
    <cellStyle name="20% - Accent4 4" xfId="53" xr:uid="{00000000-0005-0000-0000-00000F000000}"/>
    <cellStyle name="20% - Accent5" xfId="36" builtinId="46" customBuiltin="1"/>
    <cellStyle name="20% - Accent5 2" xfId="57" xr:uid="{00000000-0005-0000-0000-000011000000}"/>
    <cellStyle name="20% - Accent5 3" xfId="58" xr:uid="{00000000-0005-0000-0000-000012000000}"/>
    <cellStyle name="20% - Accent5 4" xfId="56" xr:uid="{00000000-0005-0000-0000-000013000000}"/>
    <cellStyle name="20% - Accent6" xfId="40" builtinId="50" customBuiltin="1"/>
    <cellStyle name="20% - Accent6 2" xfId="60" xr:uid="{00000000-0005-0000-0000-000015000000}"/>
    <cellStyle name="20% - Accent6 3" xfId="61" xr:uid="{00000000-0005-0000-0000-000016000000}"/>
    <cellStyle name="20% - Accent6 4" xfId="59" xr:uid="{00000000-0005-0000-0000-000017000000}"/>
    <cellStyle name="40% - Accent1" xfId="21" builtinId="31" customBuiltin="1"/>
    <cellStyle name="40% - Accent1 2" xfId="63" xr:uid="{00000000-0005-0000-0000-000019000000}"/>
    <cellStyle name="40% - Accent1 3" xfId="64" xr:uid="{00000000-0005-0000-0000-00001A000000}"/>
    <cellStyle name="40% - Accent1 4" xfId="62" xr:uid="{00000000-0005-0000-0000-00001B000000}"/>
    <cellStyle name="40% - Accent2" xfId="25" builtinId="35" customBuiltin="1"/>
    <cellStyle name="40% - Accent2 2" xfId="66" xr:uid="{00000000-0005-0000-0000-00001D000000}"/>
    <cellStyle name="40% - Accent2 3" xfId="67" xr:uid="{00000000-0005-0000-0000-00001E000000}"/>
    <cellStyle name="40% - Accent2 4" xfId="65" xr:uid="{00000000-0005-0000-0000-00001F000000}"/>
    <cellStyle name="40% - Accent3" xfId="29" builtinId="39" customBuiltin="1"/>
    <cellStyle name="40% - Accent3 2" xfId="69" xr:uid="{00000000-0005-0000-0000-000021000000}"/>
    <cellStyle name="40% - Accent3 3" xfId="70" xr:uid="{00000000-0005-0000-0000-000022000000}"/>
    <cellStyle name="40% - Accent3 4" xfId="68" xr:uid="{00000000-0005-0000-0000-000023000000}"/>
    <cellStyle name="40% - Accent4" xfId="33" builtinId="43" customBuiltin="1"/>
    <cellStyle name="40% - Accent4 2" xfId="72" xr:uid="{00000000-0005-0000-0000-000025000000}"/>
    <cellStyle name="40% - Accent4 3" xfId="73" xr:uid="{00000000-0005-0000-0000-000026000000}"/>
    <cellStyle name="40% - Accent4 4" xfId="71" xr:uid="{00000000-0005-0000-0000-000027000000}"/>
    <cellStyle name="40% - Accent5" xfId="37" builtinId="47" customBuiltin="1"/>
    <cellStyle name="40% - Accent5 2" xfId="75" xr:uid="{00000000-0005-0000-0000-000029000000}"/>
    <cellStyle name="40% - Accent5 3" xfId="76" xr:uid="{00000000-0005-0000-0000-00002A000000}"/>
    <cellStyle name="40% - Accent5 4" xfId="74" xr:uid="{00000000-0005-0000-0000-00002B000000}"/>
    <cellStyle name="40% - Accent6" xfId="41" builtinId="51" customBuiltin="1"/>
    <cellStyle name="40% - Accent6 2" xfId="78" xr:uid="{00000000-0005-0000-0000-00002D000000}"/>
    <cellStyle name="40% - Accent6 3" xfId="79" xr:uid="{00000000-0005-0000-0000-00002E000000}"/>
    <cellStyle name="40% - Accent6 4" xfId="77" xr:uid="{00000000-0005-0000-0000-00002F000000}"/>
    <cellStyle name="60% - Accent1" xfId="22" builtinId="32" customBuiltin="1"/>
    <cellStyle name="60% - Accent1 2" xfId="81" xr:uid="{00000000-0005-0000-0000-000031000000}"/>
    <cellStyle name="60% - Accent1 3" xfId="82" xr:uid="{00000000-0005-0000-0000-000032000000}"/>
    <cellStyle name="60% - Accent1 4" xfId="80" xr:uid="{00000000-0005-0000-0000-000033000000}"/>
    <cellStyle name="60% - Accent2" xfId="26" builtinId="36" customBuiltin="1"/>
    <cellStyle name="60% - Accent2 2" xfId="84" xr:uid="{00000000-0005-0000-0000-000035000000}"/>
    <cellStyle name="60% - Accent2 3" xfId="85" xr:uid="{00000000-0005-0000-0000-000036000000}"/>
    <cellStyle name="60% - Accent2 4" xfId="83" xr:uid="{00000000-0005-0000-0000-000037000000}"/>
    <cellStyle name="60% - Accent3" xfId="30" builtinId="40" customBuiltin="1"/>
    <cellStyle name="60% - Accent3 2" xfId="87" xr:uid="{00000000-0005-0000-0000-000039000000}"/>
    <cellStyle name="60% - Accent3 3" xfId="88" xr:uid="{00000000-0005-0000-0000-00003A000000}"/>
    <cellStyle name="60% - Accent3 4" xfId="86" xr:uid="{00000000-0005-0000-0000-00003B000000}"/>
    <cellStyle name="60% - Accent4" xfId="34" builtinId="44" customBuiltin="1"/>
    <cellStyle name="60% - Accent4 2" xfId="90" xr:uid="{00000000-0005-0000-0000-00003D000000}"/>
    <cellStyle name="60% - Accent4 3" xfId="91" xr:uid="{00000000-0005-0000-0000-00003E000000}"/>
    <cellStyle name="60% - Accent4 4" xfId="89" xr:uid="{00000000-0005-0000-0000-00003F000000}"/>
    <cellStyle name="60% - Accent5" xfId="38" builtinId="48" customBuiltin="1"/>
    <cellStyle name="60% - Accent5 2" xfId="93" xr:uid="{00000000-0005-0000-0000-000041000000}"/>
    <cellStyle name="60% - Accent5 3" xfId="94" xr:uid="{00000000-0005-0000-0000-000042000000}"/>
    <cellStyle name="60% - Accent5 4" xfId="92" xr:uid="{00000000-0005-0000-0000-000043000000}"/>
    <cellStyle name="60% - Accent6" xfId="42" builtinId="52" customBuiltin="1"/>
    <cellStyle name="60% - Accent6 2" xfId="96" xr:uid="{00000000-0005-0000-0000-000045000000}"/>
    <cellStyle name="60% - Accent6 3" xfId="97" xr:uid="{00000000-0005-0000-0000-000046000000}"/>
    <cellStyle name="60% - Accent6 4" xfId="95" xr:uid="{00000000-0005-0000-0000-000047000000}"/>
    <cellStyle name="Accent1" xfId="19" builtinId="29" customBuiltin="1"/>
    <cellStyle name="Accent1 2" xfId="99" xr:uid="{00000000-0005-0000-0000-000049000000}"/>
    <cellStyle name="Accent1 3" xfId="100" xr:uid="{00000000-0005-0000-0000-00004A000000}"/>
    <cellStyle name="Accent1 4" xfId="98" xr:uid="{00000000-0005-0000-0000-00004B000000}"/>
    <cellStyle name="Accent2" xfId="23" builtinId="33" customBuiltin="1"/>
    <cellStyle name="Accent2 2" xfId="102" xr:uid="{00000000-0005-0000-0000-00004D000000}"/>
    <cellStyle name="Accent2 3" xfId="103" xr:uid="{00000000-0005-0000-0000-00004E000000}"/>
    <cellStyle name="Accent2 4" xfId="101" xr:uid="{00000000-0005-0000-0000-00004F000000}"/>
    <cellStyle name="Accent3" xfId="27" builtinId="37" customBuiltin="1"/>
    <cellStyle name="Accent3 2" xfId="105" xr:uid="{00000000-0005-0000-0000-000051000000}"/>
    <cellStyle name="Accent3 3" xfId="106" xr:uid="{00000000-0005-0000-0000-000052000000}"/>
    <cellStyle name="Accent3 4" xfId="104" xr:uid="{00000000-0005-0000-0000-000053000000}"/>
    <cellStyle name="Accent4" xfId="31" builtinId="41" customBuiltin="1"/>
    <cellStyle name="Accent4 2" xfId="108" xr:uid="{00000000-0005-0000-0000-000055000000}"/>
    <cellStyle name="Accent4 3" xfId="109" xr:uid="{00000000-0005-0000-0000-000056000000}"/>
    <cellStyle name="Accent4 4" xfId="107" xr:uid="{00000000-0005-0000-0000-000057000000}"/>
    <cellStyle name="Accent5" xfId="35" builtinId="45" customBuiltin="1"/>
    <cellStyle name="Accent5 2" xfId="111" xr:uid="{00000000-0005-0000-0000-000059000000}"/>
    <cellStyle name="Accent5 3" xfId="112" xr:uid="{00000000-0005-0000-0000-00005A000000}"/>
    <cellStyle name="Accent5 4" xfId="110" xr:uid="{00000000-0005-0000-0000-00005B000000}"/>
    <cellStyle name="Accent6" xfId="39" builtinId="49" customBuiltin="1"/>
    <cellStyle name="Accent6 2" xfId="114" xr:uid="{00000000-0005-0000-0000-00005D000000}"/>
    <cellStyle name="Accent6 3" xfId="115" xr:uid="{00000000-0005-0000-0000-00005E000000}"/>
    <cellStyle name="Accent6 4" xfId="113" xr:uid="{00000000-0005-0000-0000-00005F000000}"/>
    <cellStyle name="Bad" xfId="8" builtinId="27" customBuiltin="1"/>
    <cellStyle name="Bad 2" xfId="117" xr:uid="{00000000-0005-0000-0000-000061000000}"/>
    <cellStyle name="Bad 3" xfId="118" xr:uid="{00000000-0005-0000-0000-000062000000}"/>
    <cellStyle name="Bad 4" xfId="116" xr:uid="{00000000-0005-0000-0000-000063000000}"/>
    <cellStyle name="Calculation" xfId="12" builtinId="22" customBuiltin="1"/>
    <cellStyle name="Calculation 2" xfId="120" xr:uid="{00000000-0005-0000-0000-000065000000}"/>
    <cellStyle name="Calculation 3" xfId="121" xr:uid="{00000000-0005-0000-0000-000066000000}"/>
    <cellStyle name="Calculation 4" xfId="119" xr:uid="{00000000-0005-0000-0000-000067000000}"/>
    <cellStyle name="Check Cell" xfId="14" builtinId="23" customBuiltin="1"/>
    <cellStyle name="Check Cell 2" xfId="123" xr:uid="{00000000-0005-0000-0000-000069000000}"/>
    <cellStyle name="Check Cell 3" xfId="124" xr:uid="{00000000-0005-0000-0000-00006A000000}"/>
    <cellStyle name="Check Cell 4" xfId="122" xr:uid="{00000000-0005-0000-0000-00006B000000}"/>
    <cellStyle name="Comma" xfId="1" builtinId="3"/>
    <cellStyle name="Comma 2" xfId="126" xr:uid="{00000000-0005-0000-0000-00006D000000}"/>
    <cellStyle name="Comma 3" xfId="125" xr:uid="{00000000-0005-0000-0000-00006E000000}"/>
    <cellStyle name="Explanatory Text" xfId="17" builtinId="53" customBuiltin="1"/>
    <cellStyle name="Explanatory Text 2" xfId="128" xr:uid="{00000000-0005-0000-0000-000070000000}"/>
    <cellStyle name="Explanatory Text 3" xfId="129" xr:uid="{00000000-0005-0000-0000-000071000000}"/>
    <cellStyle name="Explanatory Text 4" xfId="127" xr:uid="{00000000-0005-0000-0000-000072000000}"/>
    <cellStyle name="Good" xfId="7" builtinId="26" customBuiltin="1"/>
    <cellStyle name="Good 2" xfId="131" xr:uid="{00000000-0005-0000-0000-000074000000}"/>
    <cellStyle name="Good 3" xfId="132" xr:uid="{00000000-0005-0000-0000-000075000000}"/>
    <cellStyle name="Good 4" xfId="130" xr:uid="{00000000-0005-0000-0000-000076000000}"/>
    <cellStyle name="Heading 1" xfId="3" builtinId="16" customBuiltin="1"/>
    <cellStyle name="Heading 1 2" xfId="134" xr:uid="{00000000-0005-0000-0000-000078000000}"/>
    <cellStyle name="Heading 1 3" xfId="135" xr:uid="{00000000-0005-0000-0000-000079000000}"/>
    <cellStyle name="Heading 1 4" xfId="133" xr:uid="{00000000-0005-0000-0000-00007A000000}"/>
    <cellStyle name="Heading 2" xfId="4" builtinId="17" customBuiltin="1"/>
    <cellStyle name="Heading 2 2" xfId="137" xr:uid="{00000000-0005-0000-0000-00007C000000}"/>
    <cellStyle name="Heading 2 3" xfId="138" xr:uid="{00000000-0005-0000-0000-00007D000000}"/>
    <cellStyle name="Heading 2 4" xfId="136" xr:uid="{00000000-0005-0000-0000-00007E000000}"/>
    <cellStyle name="Heading 3" xfId="5" builtinId="18" customBuiltin="1"/>
    <cellStyle name="Heading 3 2" xfId="140" xr:uid="{00000000-0005-0000-0000-000080000000}"/>
    <cellStyle name="Heading 3 3" xfId="141" xr:uid="{00000000-0005-0000-0000-000081000000}"/>
    <cellStyle name="Heading 3 4" xfId="139" xr:uid="{00000000-0005-0000-0000-000082000000}"/>
    <cellStyle name="Heading 4" xfId="6" builtinId="19" customBuiltin="1"/>
    <cellStyle name="Heading 4 2" xfId="143" xr:uid="{00000000-0005-0000-0000-000084000000}"/>
    <cellStyle name="Heading 4 3" xfId="144" xr:uid="{00000000-0005-0000-0000-000085000000}"/>
    <cellStyle name="Heading 4 4" xfId="142" xr:uid="{00000000-0005-0000-0000-000086000000}"/>
    <cellStyle name="Input" xfId="10" builtinId="20" customBuiltin="1"/>
    <cellStyle name="Input 2" xfId="146" xr:uid="{00000000-0005-0000-0000-000088000000}"/>
    <cellStyle name="Input 3" xfId="147" xr:uid="{00000000-0005-0000-0000-000089000000}"/>
    <cellStyle name="Input 4" xfId="145" xr:uid="{00000000-0005-0000-0000-00008A000000}"/>
    <cellStyle name="Linked Cell" xfId="13" builtinId="24" customBuiltin="1"/>
    <cellStyle name="Linked Cell 2" xfId="149" xr:uid="{00000000-0005-0000-0000-00008C000000}"/>
    <cellStyle name="Linked Cell 3" xfId="150" xr:uid="{00000000-0005-0000-0000-00008D000000}"/>
    <cellStyle name="Linked Cell 4" xfId="148" xr:uid="{00000000-0005-0000-0000-00008E000000}"/>
    <cellStyle name="Neutral" xfId="9" builtinId="28" customBuiltin="1"/>
    <cellStyle name="Neutral 2" xfId="152" xr:uid="{00000000-0005-0000-0000-000090000000}"/>
    <cellStyle name="Neutral 3" xfId="153" xr:uid="{00000000-0005-0000-0000-000091000000}"/>
    <cellStyle name="Neutral 4" xfId="151" xr:uid="{00000000-0005-0000-0000-000092000000}"/>
    <cellStyle name="Normal" xfId="0" builtinId="0"/>
    <cellStyle name="Normal 2" xfId="154" xr:uid="{00000000-0005-0000-0000-000094000000}"/>
    <cellStyle name="Normal 3" xfId="155" xr:uid="{00000000-0005-0000-0000-000095000000}"/>
    <cellStyle name="Normal 4" xfId="156" xr:uid="{00000000-0005-0000-0000-000096000000}"/>
    <cellStyle name="Normal 5" xfId="43" xr:uid="{00000000-0005-0000-0000-000097000000}"/>
    <cellStyle name="Note" xfId="16" builtinId="10" customBuiltin="1"/>
    <cellStyle name="Note 2" xfId="158" xr:uid="{00000000-0005-0000-0000-00009A000000}"/>
    <cellStyle name="Note 3" xfId="159" xr:uid="{00000000-0005-0000-0000-00009B000000}"/>
    <cellStyle name="Note 4" xfId="157" xr:uid="{00000000-0005-0000-0000-00009C000000}"/>
    <cellStyle name="Output" xfId="11" builtinId="21" customBuiltin="1"/>
    <cellStyle name="Output 2" xfId="161" xr:uid="{00000000-0005-0000-0000-00009E000000}"/>
    <cellStyle name="Output 3" xfId="162" xr:uid="{00000000-0005-0000-0000-00009F000000}"/>
    <cellStyle name="Output 4" xfId="160" xr:uid="{00000000-0005-0000-0000-0000A0000000}"/>
    <cellStyle name="Title" xfId="2" builtinId="15" customBuiltin="1"/>
    <cellStyle name="Title 2" xfId="164" xr:uid="{00000000-0005-0000-0000-0000A2000000}"/>
    <cellStyle name="Title 3" xfId="165" xr:uid="{00000000-0005-0000-0000-0000A3000000}"/>
    <cellStyle name="Title 4" xfId="163" xr:uid="{00000000-0005-0000-0000-0000A4000000}"/>
    <cellStyle name="Total" xfId="18" builtinId="25" customBuiltin="1"/>
    <cellStyle name="Total 2" xfId="167" xr:uid="{00000000-0005-0000-0000-0000A6000000}"/>
    <cellStyle name="Total 3" xfId="168" xr:uid="{00000000-0005-0000-0000-0000A7000000}"/>
    <cellStyle name="Total 4" xfId="166" xr:uid="{00000000-0005-0000-0000-0000A8000000}"/>
    <cellStyle name="Warning Text" xfId="15" builtinId="11" customBuiltin="1"/>
    <cellStyle name="Warning Text 2" xfId="170" xr:uid="{00000000-0005-0000-0000-0000AA000000}"/>
    <cellStyle name="Warning Text 3" xfId="171" xr:uid="{00000000-0005-0000-0000-0000AB000000}"/>
    <cellStyle name="Warning Text 4" xfId="169" xr:uid="{00000000-0005-0000-0000-0000A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18</xdr:row>
      <xdr:rowOff>85725</xdr:rowOff>
    </xdr:from>
    <xdr:to>
      <xdr:col>11</xdr:col>
      <xdr:colOff>866775</xdr:colOff>
      <xdr:row>18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E687655-24EE-46E5-9FAD-5CDC5EAD5ABB}"/>
            </a:ext>
          </a:extLst>
        </xdr:cNvPr>
        <xdr:cNvCxnSpPr/>
      </xdr:nvCxnSpPr>
      <xdr:spPr>
        <a:xfrm flipV="1">
          <a:off x="5172075" y="3324225"/>
          <a:ext cx="42957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19</xdr:row>
      <xdr:rowOff>47625</xdr:rowOff>
    </xdr:from>
    <xdr:to>
      <xdr:col>17</xdr:col>
      <xdr:colOff>904875</xdr:colOff>
      <xdr:row>19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16E3F4D-EAE6-4B0F-9AC1-1937235E9213}"/>
            </a:ext>
          </a:extLst>
        </xdr:cNvPr>
        <xdr:cNvCxnSpPr/>
      </xdr:nvCxnSpPr>
      <xdr:spPr>
        <a:xfrm flipV="1">
          <a:off x="9648825" y="3448050"/>
          <a:ext cx="42957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85725</xdr:colOff>
      <xdr:row>18</xdr:row>
      <xdr:rowOff>85725</xdr:rowOff>
    </xdr:from>
    <xdr:to>
      <xdr:col>23</xdr:col>
      <xdr:colOff>895350</xdr:colOff>
      <xdr:row>18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C300CA-3ACE-4D8F-9912-2BF37870584D}"/>
            </a:ext>
          </a:extLst>
        </xdr:cNvPr>
        <xdr:cNvCxnSpPr/>
      </xdr:nvCxnSpPr>
      <xdr:spPr>
        <a:xfrm flipV="1">
          <a:off x="14087475" y="3324225"/>
          <a:ext cx="42957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19</xdr:row>
      <xdr:rowOff>19050</xdr:rowOff>
    </xdr:from>
    <xdr:to>
      <xdr:col>29</xdr:col>
      <xdr:colOff>904875</xdr:colOff>
      <xdr:row>19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4655FD6-4242-4970-887B-32D32950DC58}"/>
            </a:ext>
          </a:extLst>
        </xdr:cNvPr>
        <xdr:cNvCxnSpPr/>
      </xdr:nvCxnSpPr>
      <xdr:spPr>
        <a:xfrm flipV="1">
          <a:off x="18535650" y="3419475"/>
          <a:ext cx="42957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2:AJ27"/>
  <sheetViews>
    <sheetView showGridLines="0" tabSelected="1" topLeftCell="C1" workbookViewId="0">
      <selection activeCell="AI12" sqref="AI12"/>
    </sheetView>
  </sheetViews>
  <sheetFormatPr defaultRowHeight="12.75" x14ac:dyDescent="0.25"/>
  <cols>
    <col min="1" max="1" width="5.7109375" style="1" hidden="1" customWidth="1"/>
    <col min="2" max="2" width="9.5703125" style="1" hidden="1" customWidth="1"/>
    <col min="3" max="3" width="14" style="1" customWidth="1"/>
    <col min="4" max="4" width="14.42578125" style="3" customWidth="1"/>
    <col min="5" max="5" width="16.28515625" style="3" customWidth="1"/>
    <col min="6" max="6" width="9.140625" style="1" customWidth="1"/>
    <col min="7" max="8" width="14.42578125" style="1" customWidth="1"/>
    <col min="9" max="9" width="8.5703125" style="19" customWidth="1"/>
    <col min="10" max="10" width="7.42578125" style="19" customWidth="1"/>
    <col min="11" max="11" width="7.42578125" style="1" customWidth="1"/>
    <col min="12" max="12" width="14.42578125" style="13" customWidth="1"/>
    <col min="13" max="14" width="14.42578125" style="3" customWidth="1"/>
    <col min="15" max="15" width="8.140625" style="19" customWidth="1"/>
    <col min="16" max="16" width="7.5703125" style="19" customWidth="1"/>
    <col min="17" max="17" width="7.5703125" style="1" customWidth="1"/>
    <col min="18" max="18" width="14.42578125" style="13" customWidth="1"/>
    <col min="19" max="20" width="14.42578125" style="1" customWidth="1"/>
    <col min="21" max="21" width="8.5703125" style="19" customWidth="1"/>
    <col min="22" max="22" width="7.42578125" style="19" customWidth="1"/>
    <col min="23" max="23" width="7.42578125" style="1" customWidth="1"/>
    <col min="24" max="24" width="14.42578125" style="13" customWidth="1"/>
    <col min="25" max="26" width="14.42578125" style="3" customWidth="1"/>
    <col min="27" max="27" width="8.140625" style="19" customWidth="1"/>
    <col min="28" max="28" width="7.5703125" style="19" customWidth="1"/>
    <col min="29" max="29" width="7.5703125" style="1" customWidth="1"/>
    <col min="30" max="30" width="14.42578125" style="13" customWidth="1"/>
    <col min="31" max="31" width="9.140625" style="1"/>
    <col min="32" max="32" width="14.42578125" style="1" customWidth="1"/>
    <col min="33" max="33" width="12.42578125" style="1" customWidth="1"/>
    <col min="34" max="34" width="9.140625" style="1"/>
    <col min="35" max="35" width="14.42578125" style="43" customWidth="1"/>
    <col min="36" max="16384" width="9.140625" style="1"/>
  </cols>
  <sheetData>
    <row r="2" spans="1:36" x14ac:dyDescent="0.25">
      <c r="E2" s="3">
        <v>43101</v>
      </c>
      <c r="G2" s="3">
        <v>43101</v>
      </c>
      <c r="H2" s="3"/>
      <c r="M2" s="3">
        <v>43191</v>
      </c>
      <c r="S2" s="3"/>
      <c r="T2" s="3"/>
      <c r="AF2" s="3">
        <v>43101</v>
      </c>
      <c r="AI2" s="32"/>
    </row>
    <row r="3" spans="1:36" x14ac:dyDescent="0.25">
      <c r="E3" s="3">
        <v>43465</v>
      </c>
      <c r="G3" s="3">
        <v>43190</v>
      </c>
      <c r="H3" s="3"/>
      <c r="M3" s="3">
        <v>43465</v>
      </c>
      <c r="S3" s="3"/>
      <c r="T3" s="3"/>
      <c r="AF3" s="3">
        <v>43465</v>
      </c>
      <c r="AG3" s="1">
        <f>NETWORKDAYS(AF2,AF3)</f>
        <v>261</v>
      </c>
      <c r="AI3" s="32"/>
    </row>
    <row r="4" spans="1:36" x14ac:dyDescent="0.25">
      <c r="B4" s="1">
        <f>COUNTA(B6:B17)</f>
        <v>0</v>
      </c>
    </row>
    <row r="5" spans="1:36" s="2" customFormat="1" ht="38.25" x14ac:dyDescent="0.25">
      <c r="A5" s="6" t="s">
        <v>13</v>
      </c>
      <c r="B5" s="6" t="s">
        <v>0</v>
      </c>
      <c r="C5" s="6" t="s">
        <v>1</v>
      </c>
      <c r="D5" s="7" t="s">
        <v>2</v>
      </c>
      <c r="E5" s="7" t="s">
        <v>3</v>
      </c>
      <c r="F5" s="2" t="s">
        <v>14</v>
      </c>
      <c r="G5" s="21" t="s">
        <v>4</v>
      </c>
      <c r="H5" s="21" t="s">
        <v>5</v>
      </c>
      <c r="I5" s="18" t="s">
        <v>7</v>
      </c>
      <c r="J5" s="18" t="s">
        <v>6</v>
      </c>
      <c r="K5" s="21" t="s">
        <v>8</v>
      </c>
      <c r="L5" s="12" t="s">
        <v>9</v>
      </c>
      <c r="M5" s="16" t="s">
        <v>4</v>
      </c>
      <c r="N5" s="16" t="s">
        <v>5</v>
      </c>
      <c r="O5" s="15" t="s">
        <v>7</v>
      </c>
      <c r="P5" s="15" t="s">
        <v>6</v>
      </c>
      <c r="Q5" s="24" t="s">
        <v>8</v>
      </c>
      <c r="R5" s="10" t="s">
        <v>9</v>
      </c>
      <c r="S5" s="21" t="s">
        <v>4</v>
      </c>
      <c r="T5" s="21" t="s">
        <v>5</v>
      </c>
      <c r="U5" s="18" t="s">
        <v>7</v>
      </c>
      <c r="V5" s="18" t="s">
        <v>6</v>
      </c>
      <c r="W5" s="21" t="s">
        <v>8</v>
      </c>
      <c r="X5" s="12" t="s">
        <v>9</v>
      </c>
      <c r="Y5" s="16" t="s">
        <v>4</v>
      </c>
      <c r="Z5" s="16" t="s">
        <v>5</v>
      </c>
      <c r="AA5" s="15" t="s">
        <v>7</v>
      </c>
      <c r="AB5" s="15" t="s">
        <v>6</v>
      </c>
      <c r="AC5" s="24" t="s">
        <v>8</v>
      </c>
      <c r="AD5" s="10" t="s">
        <v>9</v>
      </c>
      <c r="AE5" s="2" t="s">
        <v>15</v>
      </c>
      <c r="AF5" s="6" t="s">
        <v>10</v>
      </c>
      <c r="AG5" s="6" t="s">
        <v>11</v>
      </c>
      <c r="AH5" s="2" t="s">
        <v>16</v>
      </c>
      <c r="AI5" s="44" t="s">
        <v>12</v>
      </c>
    </row>
    <row r="6" spans="1:36" x14ac:dyDescent="0.25">
      <c r="A6" s="4"/>
      <c r="B6" s="4"/>
      <c r="C6" s="4" t="s">
        <v>28</v>
      </c>
      <c r="D6" s="5">
        <v>40476</v>
      </c>
      <c r="E6" s="5">
        <v>43101</v>
      </c>
      <c r="G6" s="20">
        <v>43101</v>
      </c>
      <c r="H6" s="20">
        <v>43190</v>
      </c>
      <c r="I6" s="17"/>
      <c r="J6" s="17">
        <f>IFERROR(NETWORKDAYS(G6,H6)-I6,0)</f>
        <v>65</v>
      </c>
      <c r="K6" s="11">
        <v>100</v>
      </c>
      <c r="L6" s="11">
        <v>63928000</v>
      </c>
      <c r="M6" s="23">
        <v>43191</v>
      </c>
      <c r="N6" s="23">
        <v>43465</v>
      </c>
      <c r="O6" s="14"/>
      <c r="P6" s="14">
        <f>NETWORKDAYS(M6,N6)-O6</f>
        <v>196</v>
      </c>
      <c r="Q6" s="9">
        <v>100</v>
      </c>
      <c r="R6" s="9">
        <v>65398000</v>
      </c>
      <c r="S6" s="20"/>
      <c r="T6" s="20"/>
      <c r="U6" s="17"/>
      <c r="V6" s="17"/>
      <c r="W6" s="11"/>
      <c r="X6" s="11"/>
      <c r="Y6" s="23"/>
      <c r="Z6" s="23"/>
      <c r="AA6" s="14"/>
      <c r="AB6" s="14"/>
      <c r="AC6" s="22"/>
      <c r="AD6" s="9"/>
      <c r="AF6" s="8">
        <f>SUM(J6,P6,V6,AB6)</f>
        <v>261</v>
      </c>
      <c r="AG6" s="8">
        <f>SUM(I6,O6,U6,AA6)</f>
        <v>0</v>
      </c>
      <c r="AI6" s="45">
        <f>ROUND(((J6*L6)+(P6*R6)+(V6*X6)+(AB6*AD6))/$AG$3,0)</f>
        <v>65031908</v>
      </c>
      <c r="AJ6" s="31"/>
    </row>
    <row r="7" spans="1:36" x14ac:dyDescent="0.25">
      <c r="A7" s="4"/>
      <c r="B7" s="4"/>
      <c r="C7" s="4" t="s">
        <v>31</v>
      </c>
      <c r="D7" s="5">
        <v>43222</v>
      </c>
      <c r="E7" s="5">
        <v>43222</v>
      </c>
      <c r="G7" s="20" t="s">
        <v>17</v>
      </c>
      <c r="H7" s="20" t="s">
        <v>17</v>
      </c>
      <c r="I7" s="17"/>
      <c r="J7" s="17">
        <f t="shared" ref="J7:J12" si="0">IFERROR(NETWORKDAYS(G7,H7)-I7,0)</f>
        <v>0</v>
      </c>
      <c r="K7" s="11">
        <v>0</v>
      </c>
      <c r="L7" s="11">
        <v>0</v>
      </c>
      <c r="M7" s="23">
        <v>43222</v>
      </c>
      <c r="N7" s="23">
        <v>43465</v>
      </c>
      <c r="O7" s="14"/>
      <c r="P7" s="14">
        <f t="shared" ref="P7:P12" si="1">NETWORKDAYS(M7,N7)-O7</f>
        <v>174</v>
      </c>
      <c r="Q7" s="9">
        <v>100</v>
      </c>
      <c r="R7" s="9">
        <v>24000000</v>
      </c>
      <c r="S7" s="20"/>
      <c r="T7" s="20"/>
      <c r="U7" s="17"/>
      <c r="V7" s="17"/>
      <c r="W7" s="11"/>
      <c r="X7" s="11"/>
      <c r="Y7" s="23"/>
      <c r="Z7" s="23"/>
      <c r="AA7" s="14"/>
      <c r="AB7" s="14"/>
      <c r="AC7" s="22"/>
      <c r="AD7" s="9"/>
      <c r="AF7" s="8">
        <f t="shared" ref="AF7:AF12" si="2">SUM(J7,P7,V7,AB7)</f>
        <v>174</v>
      </c>
      <c r="AG7" s="8">
        <f t="shared" ref="AG7:AG12" si="3">SUM(I7,O7,U7,AA7)</f>
        <v>0</v>
      </c>
      <c r="AI7" s="45">
        <f t="shared" ref="AI7:AI12" si="4">ROUND(((J7*L7)+(P7*R7)+(V7*X7)+(AB7*AD7))/$AG$3,0)</f>
        <v>16000000</v>
      </c>
      <c r="AJ7" s="31"/>
    </row>
    <row r="8" spans="1:36" x14ac:dyDescent="0.25">
      <c r="A8" s="4"/>
      <c r="B8" s="4"/>
      <c r="C8" s="4" t="s">
        <v>34</v>
      </c>
      <c r="D8" s="5">
        <v>41120</v>
      </c>
      <c r="E8" s="5">
        <v>43101</v>
      </c>
      <c r="G8" s="27">
        <v>43101</v>
      </c>
      <c r="H8" s="27">
        <v>43170</v>
      </c>
      <c r="I8" s="28"/>
      <c r="J8" s="28">
        <f t="shared" si="0"/>
        <v>50</v>
      </c>
      <c r="K8" s="29">
        <v>100</v>
      </c>
      <c r="L8" s="29">
        <v>24191000</v>
      </c>
      <c r="M8" s="25">
        <v>43171</v>
      </c>
      <c r="N8" s="25">
        <v>43465</v>
      </c>
      <c r="O8" s="30"/>
      <c r="P8" s="30">
        <f t="shared" si="1"/>
        <v>211</v>
      </c>
      <c r="Q8" s="26">
        <v>100</v>
      </c>
      <c r="R8" s="26">
        <v>26000000</v>
      </c>
      <c r="S8" s="20"/>
      <c r="T8" s="20"/>
      <c r="U8" s="17"/>
      <c r="V8" s="17"/>
      <c r="W8" s="11"/>
      <c r="X8" s="11"/>
      <c r="Y8" s="23"/>
      <c r="Z8" s="23"/>
      <c r="AA8" s="14"/>
      <c r="AB8" s="14"/>
      <c r="AC8" s="22"/>
      <c r="AD8" s="9"/>
      <c r="AF8" s="8">
        <f t="shared" si="2"/>
        <v>261</v>
      </c>
      <c r="AG8" s="8">
        <f t="shared" si="3"/>
        <v>0</v>
      </c>
      <c r="AI8" s="45">
        <f t="shared" si="4"/>
        <v>25653448</v>
      </c>
      <c r="AJ8" s="31"/>
    </row>
    <row r="9" spans="1:36" x14ac:dyDescent="0.25">
      <c r="A9" s="4"/>
      <c r="B9" s="4"/>
      <c r="C9" s="4" t="s">
        <v>35</v>
      </c>
      <c r="D9" s="5">
        <v>41333</v>
      </c>
      <c r="E9" s="5">
        <v>43101</v>
      </c>
      <c r="G9" s="27">
        <v>43101</v>
      </c>
      <c r="H9" s="27">
        <v>43190</v>
      </c>
      <c r="I9" s="28"/>
      <c r="J9" s="28">
        <f t="shared" si="0"/>
        <v>65</v>
      </c>
      <c r="K9" s="29">
        <v>100</v>
      </c>
      <c r="L9" s="29">
        <v>35999000</v>
      </c>
      <c r="M9" s="25">
        <v>43191</v>
      </c>
      <c r="N9" s="25">
        <v>43373</v>
      </c>
      <c r="O9" s="30"/>
      <c r="P9" s="30">
        <f t="shared" si="1"/>
        <v>130</v>
      </c>
      <c r="Q9" s="26">
        <v>100</v>
      </c>
      <c r="R9" s="26">
        <v>37043000</v>
      </c>
      <c r="S9" s="20">
        <v>43374</v>
      </c>
      <c r="T9" s="20">
        <v>43465</v>
      </c>
      <c r="U9" s="17"/>
      <c r="V9" s="17">
        <f>NETWORKDAYS(S9,T9)-U9</f>
        <v>66</v>
      </c>
      <c r="W9" s="11">
        <v>100</v>
      </c>
      <c r="X9" s="11">
        <v>44452000</v>
      </c>
      <c r="Y9" s="23"/>
      <c r="Z9" s="23"/>
      <c r="AA9" s="14"/>
      <c r="AB9" s="14"/>
      <c r="AC9" s="22"/>
      <c r="AD9" s="9"/>
      <c r="AF9" s="8">
        <f t="shared" si="2"/>
        <v>261</v>
      </c>
      <c r="AG9" s="8">
        <f t="shared" si="3"/>
        <v>0</v>
      </c>
      <c r="AI9" s="45">
        <f t="shared" si="4"/>
        <v>38656540</v>
      </c>
      <c r="AJ9" s="31"/>
    </row>
    <row r="10" spans="1:36" x14ac:dyDescent="0.25">
      <c r="A10" s="4"/>
      <c r="B10" s="4"/>
      <c r="C10" s="4" t="s">
        <v>29</v>
      </c>
      <c r="D10" s="5">
        <v>40959</v>
      </c>
      <c r="E10" s="5">
        <v>43101</v>
      </c>
      <c r="G10" s="27">
        <v>43101</v>
      </c>
      <c r="H10" s="27">
        <v>43190</v>
      </c>
      <c r="I10" s="28"/>
      <c r="J10" s="28">
        <f t="shared" si="0"/>
        <v>65</v>
      </c>
      <c r="K10" s="29">
        <v>100</v>
      </c>
      <c r="L10" s="29">
        <v>81064000</v>
      </c>
      <c r="M10" s="25">
        <v>43191</v>
      </c>
      <c r="N10" s="25">
        <v>43373</v>
      </c>
      <c r="O10" s="30"/>
      <c r="P10" s="30">
        <f t="shared" si="1"/>
        <v>130</v>
      </c>
      <c r="Q10" s="26">
        <v>100</v>
      </c>
      <c r="R10" s="26">
        <v>83982000</v>
      </c>
      <c r="S10" s="20">
        <v>43374</v>
      </c>
      <c r="T10" s="20">
        <v>43465</v>
      </c>
      <c r="U10" s="17"/>
      <c r="V10" s="17">
        <f>NETWORKDAYS(S10,T10)-U10</f>
        <v>66</v>
      </c>
      <c r="W10" s="11">
        <v>100</v>
      </c>
      <c r="X10" s="11">
        <v>92380000</v>
      </c>
      <c r="Y10" s="23"/>
      <c r="Z10" s="23"/>
      <c r="AA10" s="14"/>
      <c r="AB10" s="14"/>
      <c r="AC10" s="22"/>
      <c r="AD10" s="9"/>
      <c r="AF10" s="8">
        <f t="shared" si="2"/>
        <v>261</v>
      </c>
      <c r="AG10" s="8">
        <f t="shared" si="3"/>
        <v>0</v>
      </c>
      <c r="AI10" s="45">
        <f t="shared" si="4"/>
        <v>85378927</v>
      </c>
      <c r="AJ10" s="31"/>
    </row>
    <row r="11" spans="1:36" x14ac:dyDescent="0.25">
      <c r="A11" s="4"/>
      <c r="B11" s="4"/>
      <c r="C11" s="4" t="s">
        <v>33</v>
      </c>
      <c r="D11" s="5">
        <v>43222</v>
      </c>
      <c r="E11" s="5">
        <v>43222</v>
      </c>
      <c r="G11" s="20" t="s">
        <v>17</v>
      </c>
      <c r="H11" s="20" t="s">
        <v>17</v>
      </c>
      <c r="I11" s="17"/>
      <c r="J11" s="17">
        <f t="shared" si="0"/>
        <v>0</v>
      </c>
      <c r="K11" s="11">
        <v>0</v>
      </c>
      <c r="L11" s="11">
        <v>0</v>
      </c>
      <c r="M11" s="23">
        <v>43222</v>
      </c>
      <c r="N11" s="23">
        <v>43465</v>
      </c>
      <c r="O11" s="14">
        <v>0.5</v>
      </c>
      <c r="P11" s="14">
        <f t="shared" si="1"/>
        <v>173.5</v>
      </c>
      <c r="Q11" s="9">
        <v>100</v>
      </c>
      <c r="R11" s="9">
        <v>16000000</v>
      </c>
      <c r="S11" s="20"/>
      <c r="T11" s="20"/>
      <c r="U11" s="17"/>
      <c r="V11" s="17"/>
      <c r="W11" s="11"/>
      <c r="X11" s="11"/>
      <c r="Y11" s="23"/>
      <c r="Z11" s="23"/>
      <c r="AA11" s="14"/>
      <c r="AB11" s="14"/>
      <c r="AC11" s="22"/>
      <c r="AD11" s="9"/>
      <c r="AF11" s="8">
        <f t="shared" si="2"/>
        <v>173.5</v>
      </c>
      <c r="AG11" s="8">
        <f t="shared" si="3"/>
        <v>0.5</v>
      </c>
      <c r="AI11" s="45">
        <f>ROUND(((J11*L11)+(P11*R11)+(V11*X11)+(AB11*AD11))/$AG$3,0)</f>
        <v>10636015</v>
      </c>
      <c r="AJ11" s="31"/>
    </row>
    <row r="12" spans="1:36" x14ac:dyDescent="0.25">
      <c r="A12" s="4"/>
      <c r="B12" s="4"/>
      <c r="C12" s="4" t="s">
        <v>30</v>
      </c>
      <c r="D12" s="5">
        <v>43423</v>
      </c>
      <c r="E12" s="5">
        <v>43423</v>
      </c>
      <c r="G12" s="20" t="s">
        <v>17</v>
      </c>
      <c r="H12" s="20" t="s">
        <v>17</v>
      </c>
      <c r="I12" s="17"/>
      <c r="J12" s="17">
        <f t="shared" si="0"/>
        <v>0</v>
      </c>
      <c r="K12" s="11">
        <v>0</v>
      </c>
      <c r="L12" s="11">
        <v>0</v>
      </c>
      <c r="M12" s="23">
        <v>43423</v>
      </c>
      <c r="N12" s="23">
        <v>43465</v>
      </c>
      <c r="O12" s="14">
        <v>3</v>
      </c>
      <c r="P12" s="14">
        <f t="shared" si="1"/>
        <v>28</v>
      </c>
      <c r="Q12" s="9">
        <v>100</v>
      </c>
      <c r="R12" s="9">
        <v>13400000</v>
      </c>
      <c r="S12" s="20"/>
      <c r="T12" s="20"/>
      <c r="U12" s="17"/>
      <c r="V12" s="17"/>
      <c r="W12" s="11"/>
      <c r="X12" s="11"/>
      <c r="Y12" s="23"/>
      <c r="Z12" s="23"/>
      <c r="AA12" s="14"/>
      <c r="AB12" s="14"/>
      <c r="AC12" s="22"/>
      <c r="AD12" s="9"/>
      <c r="AF12" s="8">
        <f t="shared" si="2"/>
        <v>28</v>
      </c>
      <c r="AG12" s="8">
        <f t="shared" si="3"/>
        <v>3</v>
      </c>
      <c r="AI12" s="45">
        <f t="shared" si="4"/>
        <v>1437548</v>
      </c>
      <c r="AJ12" s="31"/>
    </row>
    <row r="13" spans="1:36" x14ac:dyDescent="0.25">
      <c r="A13" s="4"/>
      <c r="B13" s="4"/>
      <c r="C13" s="4" t="s">
        <v>36</v>
      </c>
      <c r="D13" s="5">
        <v>42614</v>
      </c>
      <c r="E13" s="5">
        <v>43101</v>
      </c>
      <c r="G13" s="20">
        <v>43101</v>
      </c>
      <c r="H13" s="20">
        <v>43190</v>
      </c>
      <c r="I13" s="17"/>
      <c r="J13" s="17">
        <f t="shared" ref="J13" si="5">IFERROR(NETWORKDAYS(G13,H13)-I13,0)</f>
        <v>65</v>
      </c>
      <c r="K13" s="11">
        <v>100</v>
      </c>
      <c r="L13" s="11">
        <v>26000000</v>
      </c>
      <c r="M13" s="23">
        <v>43191</v>
      </c>
      <c r="N13" s="23">
        <v>43465</v>
      </c>
      <c r="O13" s="14">
        <v>20</v>
      </c>
      <c r="P13" s="14">
        <f t="shared" ref="P13" si="6">NETWORKDAYS(M13,N13)-O13</f>
        <v>176</v>
      </c>
      <c r="Q13" s="9">
        <v>100</v>
      </c>
      <c r="R13" s="9">
        <v>34000000</v>
      </c>
      <c r="S13" s="20"/>
      <c r="T13" s="20"/>
      <c r="U13" s="17"/>
      <c r="V13" s="17"/>
      <c r="W13" s="11"/>
      <c r="X13" s="11"/>
      <c r="Y13" s="23"/>
      <c r="Z13" s="23"/>
      <c r="AA13" s="14"/>
      <c r="AB13" s="14"/>
      <c r="AC13" s="22"/>
      <c r="AD13" s="9"/>
      <c r="AF13" s="8">
        <f t="shared" ref="AF13" si="7">SUM(J13,P13,V13,AB13)</f>
        <v>241</v>
      </c>
      <c r="AG13" s="8">
        <f t="shared" ref="AG13" si="8">SUM(I13,O13,U13,AA13)</f>
        <v>20</v>
      </c>
      <c r="AI13" s="45">
        <f t="shared" ref="AI13" si="9">ROUND(((J13*L13)+(P13*R13)+(V13*X13)+(AB13*AD13))/$AG$3,0)</f>
        <v>29402299</v>
      </c>
      <c r="AJ13" s="31"/>
    </row>
    <row r="14" spans="1:36" x14ac:dyDescent="0.25">
      <c r="A14" s="4"/>
      <c r="B14" s="4"/>
      <c r="C14" s="4" t="s">
        <v>32</v>
      </c>
      <c r="D14" s="5">
        <v>42415</v>
      </c>
      <c r="E14" s="5">
        <v>43101</v>
      </c>
      <c r="G14" s="27">
        <v>43101</v>
      </c>
      <c r="H14" s="27">
        <v>43145</v>
      </c>
      <c r="I14" s="28"/>
      <c r="J14" s="28">
        <f t="shared" ref="J14" si="10">IFERROR(NETWORKDAYS(G14,H14)-I14,0)</f>
        <v>33</v>
      </c>
      <c r="K14" s="29">
        <v>75</v>
      </c>
      <c r="L14" s="29">
        <v>53250000</v>
      </c>
      <c r="M14" s="25">
        <v>43146</v>
      </c>
      <c r="N14" s="25">
        <v>43151</v>
      </c>
      <c r="O14" s="30"/>
      <c r="P14" s="30">
        <f t="shared" ref="P14" si="11">NETWORKDAYS(M14,N14)-O14</f>
        <v>4</v>
      </c>
      <c r="Q14" s="26">
        <v>75</v>
      </c>
      <c r="R14" s="26">
        <v>57750000</v>
      </c>
      <c r="S14" s="20">
        <v>43152</v>
      </c>
      <c r="T14" s="20">
        <v>43190</v>
      </c>
      <c r="U14" s="17"/>
      <c r="V14" s="17">
        <f>NETWORKDAYS(S14,T14)-U14</f>
        <v>28</v>
      </c>
      <c r="W14" s="11">
        <v>100</v>
      </c>
      <c r="X14" s="11">
        <v>77000000</v>
      </c>
      <c r="Y14" s="23">
        <v>43191</v>
      </c>
      <c r="Z14" s="23">
        <v>43465</v>
      </c>
      <c r="AA14" s="14"/>
      <c r="AB14" s="14">
        <f>NETWORKDAYS(Y14,Z14-AA14)</f>
        <v>196</v>
      </c>
      <c r="AC14" s="22">
        <v>100</v>
      </c>
      <c r="AD14" s="9">
        <v>79000000</v>
      </c>
      <c r="AF14" s="8">
        <f t="shared" ref="AF14" si="12">SUM(J14,P14,V14,AB14)</f>
        <v>261</v>
      </c>
      <c r="AG14" s="8">
        <f t="shared" ref="AG14" si="13">SUM(I14,O14,U14,AA14)</f>
        <v>0</v>
      </c>
      <c r="AI14" s="45">
        <f t="shared" ref="AI14" si="14">ROUND(((J14*L14)+(P14*R14)+(V14*X14)+(AB14*AD14))/$AG$3,0)</f>
        <v>75204023</v>
      </c>
      <c r="AJ14" s="31"/>
    </row>
    <row r="15" spans="1:36" x14ac:dyDescent="0.25">
      <c r="A15" s="4"/>
      <c r="B15" s="4"/>
      <c r="C15" s="4" t="s">
        <v>37</v>
      </c>
      <c r="D15" s="5">
        <v>42200</v>
      </c>
      <c r="E15" s="5">
        <v>43101</v>
      </c>
      <c r="G15" s="27">
        <v>43101</v>
      </c>
      <c r="H15" s="27">
        <v>43159</v>
      </c>
      <c r="I15" s="28"/>
      <c r="J15" s="28">
        <f t="shared" ref="J15:J17" si="15">IFERROR(NETWORKDAYS(G15,H15)-I15,0)</f>
        <v>43</v>
      </c>
      <c r="K15" s="29">
        <v>100</v>
      </c>
      <c r="L15" s="29">
        <v>231238000</v>
      </c>
      <c r="M15" s="25">
        <v>43160</v>
      </c>
      <c r="N15" s="25">
        <v>43190</v>
      </c>
      <c r="O15" s="30"/>
      <c r="P15" s="30">
        <f t="shared" ref="P15:P17" si="16">NETWORKDAYS(M15,N15)-O15</f>
        <v>22</v>
      </c>
      <c r="Q15" s="26">
        <v>90</v>
      </c>
      <c r="R15" s="26">
        <v>208114200</v>
      </c>
      <c r="S15" s="20">
        <v>43191</v>
      </c>
      <c r="T15" s="20">
        <v>43465</v>
      </c>
      <c r="U15" s="17"/>
      <c r="V15" s="17">
        <f>NETWORKDAYS(S15,T15)-U15</f>
        <v>196</v>
      </c>
      <c r="W15" s="11">
        <v>100</v>
      </c>
      <c r="X15" s="11">
        <v>231238000</v>
      </c>
      <c r="Y15" s="23"/>
      <c r="Z15" s="23"/>
      <c r="AA15" s="14"/>
      <c r="AB15" s="14"/>
      <c r="AC15" s="22"/>
      <c r="AD15" s="9"/>
      <c r="AF15" s="8">
        <f t="shared" ref="AF15:AF17" si="17">SUM(J15,P15,V15,AB15)</f>
        <v>261</v>
      </c>
      <c r="AG15" s="8">
        <f t="shared" ref="AG15:AG17" si="18">SUM(I15,O15,U15,AA15)</f>
        <v>0</v>
      </c>
      <c r="AI15" s="45">
        <f t="shared" ref="AI15:AI16" si="19">ROUND(((J15*L15)+(P15*R15)+(V15*X15)+(AB15*AD15))/$AG$3,0)</f>
        <v>229288867</v>
      </c>
      <c r="AJ15" s="31"/>
    </row>
    <row r="16" spans="1:36" x14ac:dyDescent="0.25">
      <c r="A16" s="4"/>
      <c r="B16" s="4"/>
      <c r="C16" s="4" t="s">
        <v>38</v>
      </c>
      <c r="D16" s="5">
        <v>41061</v>
      </c>
      <c r="E16" s="5">
        <v>43101</v>
      </c>
      <c r="G16" s="27">
        <v>43101</v>
      </c>
      <c r="H16" s="27">
        <v>43190</v>
      </c>
      <c r="I16" s="28"/>
      <c r="J16" s="28">
        <f t="shared" si="15"/>
        <v>65</v>
      </c>
      <c r="K16" s="29">
        <v>100</v>
      </c>
      <c r="L16" s="29">
        <v>344374000</v>
      </c>
      <c r="M16" s="25">
        <v>43191</v>
      </c>
      <c r="N16" s="25">
        <v>43281</v>
      </c>
      <c r="O16" s="30"/>
      <c r="P16" s="30">
        <f t="shared" si="16"/>
        <v>65</v>
      </c>
      <c r="Q16" s="26">
        <v>100</v>
      </c>
      <c r="R16" s="26">
        <v>344374000</v>
      </c>
      <c r="S16" s="20">
        <v>43282</v>
      </c>
      <c r="T16" s="20">
        <v>43465</v>
      </c>
      <c r="U16" s="17"/>
      <c r="V16" s="17">
        <f>NETWORKDAYS(S16,T16)-U16</f>
        <v>131</v>
      </c>
      <c r="W16" s="11">
        <v>100</v>
      </c>
      <c r="X16" s="11">
        <v>328748000</v>
      </c>
      <c r="Y16" s="23"/>
      <c r="Z16" s="23"/>
      <c r="AA16" s="14"/>
      <c r="AB16" s="14"/>
      <c r="AC16" s="22"/>
      <c r="AD16" s="9"/>
      <c r="AF16" s="8">
        <f t="shared" si="17"/>
        <v>261</v>
      </c>
      <c r="AG16" s="8">
        <f t="shared" si="18"/>
        <v>0</v>
      </c>
      <c r="AI16" s="45">
        <f t="shared" si="19"/>
        <v>336531065</v>
      </c>
      <c r="AJ16" s="31"/>
    </row>
    <row r="17" spans="1:36" x14ac:dyDescent="0.25">
      <c r="A17" s="4"/>
      <c r="B17" s="4"/>
      <c r="C17" s="4" t="s">
        <v>39</v>
      </c>
      <c r="D17" s="5">
        <v>38476</v>
      </c>
      <c r="E17" s="5">
        <v>43101</v>
      </c>
      <c r="G17" s="20">
        <v>43101</v>
      </c>
      <c r="H17" s="20">
        <v>43190</v>
      </c>
      <c r="I17" s="17"/>
      <c r="J17" s="17">
        <f t="shared" si="15"/>
        <v>65</v>
      </c>
      <c r="K17" s="11">
        <v>100</v>
      </c>
      <c r="L17" s="11">
        <v>64300000</v>
      </c>
      <c r="M17" s="23">
        <v>43191</v>
      </c>
      <c r="N17" s="23">
        <v>43465</v>
      </c>
      <c r="O17" s="14"/>
      <c r="P17" s="14">
        <f t="shared" si="16"/>
        <v>196</v>
      </c>
      <c r="Q17" s="9">
        <v>100</v>
      </c>
      <c r="R17" s="9">
        <v>64300000</v>
      </c>
      <c r="S17" s="20"/>
      <c r="T17" s="20"/>
      <c r="U17" s="17"/>
      <c r="V17" s="17"/>
      <c r="W17" s="11"/>
      <c r="X17" s="11"/>
      <c r="Y17" s="23"/>
      <c r="Z17" s="23"/>
      <c r="AA17" s="14"/>
      <c r="AB17" s="14"/>
      <c r="AC17" s="22"/>
      <c r="AD17" s="9"/>
      <c r="AF17" s="8">
        <f t="shared" si="17"/>
        <v>261</v>
      </c>
      <c r="AG17" s="8">
        <f t="shared" si="18"/>
        <v>0</v>
      </c>
      <c r="AI17" s="45">
        <f>ROUND(((J17*L17)+(P17*R17)+(V17*X17)+(AB17*AD17))/$AG$3,0)</f>
        <v>64300000</v>
      </c>
      <c r="AJ17" s="31"/>
    </row>
    <row r="20" spans="1:36" x14ac:dyDescent="0.25">
      <c r="I20" s="1" t="s">
        <v>20</v>
      </c>
      <c r="U20" s="19" t="s">
        <v>22</v>
      </c>
      <c r="V20" s="1"/>
    </row>
    <row r="21" spans="1:36" x14ac:dyDescent="0.25">
      <c r="O21" s="19" t="s">
        <v>21</v>
      </c>
      <c r="AA21" s="19" t="s">
        <v>23</v>
      </c>
    </row>
    <row r="23" spans="1:36" ht="21" x14ac:dyDescent="0.25">
      <c r="D23" s="37" t="s">
        <v>27</v>
      </c>
    </row>
    <row r="24" spans="1:36" x14ac:dyDescent="0.25">
      <c r="G24" s="1" t="s">
        <v>18</v>
      </c>
    </row>
    <row r="25" spans="1:36" x14ac:dyDescent="0.25">
      <c r="G25" s="1" t="s">
        <v>19</v>
      </c>
    </row>
    <row r="27" spans="1:36" s="33" customFormat="1" x14ac:dyDescent="0.25">
      <c r="D27" s="34"/>
      <c r="E27" s="38" t="s">
        <v>24</v>
      </c>
      <c r="F27" s="39" t="s">
        <v>26</v>
      </c>
      <c r="G27" s="39" t="s">
        <v>25</v>
      </c>
      <c r="H27" s="40"/>
      <c r="I27" s="41"/>
      <c r="J27" s="41"/>
      <c r="K27" s="40"/>
      <c r="L27" s="42"/>
      <c r="M27" s="38"/>
      <c r="N27" s="38"/>
      <c r="O27" s="41"/>
      <c r="P27" s="41"/>
      <c r="Q27" s="40"/>
      <c r="R27" s="42"/>
      <c r="U27" s="35"/>
      <c r="V27" s="35"/>
      <c r="X27" s="36"/>
      <c r="Y27" s="34"/>
      <c r="Z27" s="34"/>
      <c r="AA27" s="35"/>
      <c r="AB27" s="35"/>
      <c r="AD27" s="36"/>
      <c r="AI27" s="32"/>
    </row>
  </sheetData>
  <autoFilter ref="A5:AL17" xr:uid="{6F77B202-298E-4BEC-A71A-63033CBAE24C}"/>
  <phoneticPr fontId="4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13th month salary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Lien Chi</dc:creator>
  <cp:lastModifiedBy>Nguyen Thi Lien Chi</cp:lastModifiedBy>
  <dcterms:created xsi:type="dcterms:W3CDTF">2018-12-24T08:15:14Z</dcterms:created>
  <dcterms:modified xsi:type="dcterms:W3CDTF">2019-07-22T06:46:19Z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