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n Chi\Downloads\"/>
    </mc:Choice>
  </mc:AlternateContent>
  <xr:revisionPtr revIDLastSave="0" documentId="13_ncr:1_{5DE26F35-02B3-428E-9FB8-50E9250F24C3}" xr6:coauthVersionLast="45" xr6:coauthVersionMax="45" xr10:uidLastSave="{00000000-0000-0000-0000-000000000000}"/>
  <bookViews>
    <workbookView xWindow="-108" yWindow="-108" windowWidth="23256" windowHeight="12576" xr2:uid="{E094CE6B-0BCB-4596-8539-51FC7AE3DC33}"/>
  </bookViews>
  <sheets>
    <sheet name="Gross up" sheetId="1" r:id="rId1"/>
  </sheets>
  <definedNames>
    <definedName name="_xlnm._FilterDatabase" localSheetId="0" hidden="1">'Gross up'!$A$3:$Z$9</definedName>
    <definedName name="_xlnm.Print_Area" localSheetId="0">'Gross up'!$A$1:$R$16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J4" i="1"/>
  <c r="O16" i="1" l="1"/>
  <c r="P16" i="1" s="1"/>
  <c r="G16" i="1"/>
  <c r="J16" i="1" s="1"/>
  <c r="L16" i="1" s="1"/>
  <c r="G15" i="1"/>
  <c r="J15" i="1" s="1"/>
  <c r="L15" i="1" s="1"/>
  <c r="O15" i="1"/>
  <c r="P15" i="1" s="1"/>
  <c r="O14" i="1"/>
  <c r="P14" i="1" s="1"/>
  <c r="G14" i="1"/>
  <c r="J14" i="1" s="1"/>
  <c r="L14" i="1" s="1"/>
  <c r="O13" i="1"/>
  <c r="P13" i="1" s="1"/>
  <c r="G13" i="1"/>
  <c r="J13" i="1" s="1"/>
  <c r="L13" i="1" s="1"/>
  <c r="O12" i="1"/>
  <c r="P12" i="1" s="1"/>
  <c r="G12" i="1"/>
  <c r="J12" i="1" s="1"/>
  <c r="L12" i="1" s="1"/>
  <c r="O11" i="1"/>
  <c r="P11" i="1" s="1"/>
  <c r="G11" i="1"/>
  <c r="J11" i="1" s="1"/>
  <c r="L11" i="1" s="1"/>
  <c r="O10" i="1"/>
  <c r="P10" i="1" s="1"/>
  <c r="G10" i="1"/>
  <c r="J10" i="1" s="1"/>
  <c r="L10" i="1" s="1"/>
  <c r="O9" i="1"/>
  <c r="P9" i="1" s="1"/>
  <c r="G9" i="1"/>
  <c r="J9" i="1" s="1"/>
  <c r="L9" i="1" s="1"/>
  <c r="R9" i="1" s="1"/>
  <c r="O8" i="1"/>
  <c r="P8" i="1" s="1"/>
  <c r="G8" i="1"/>
  <c r="J8" i="1" s="1"/>
  <c r="L8" i="1" s="1"/>
  <c r="O7" i="1"/>
  <c r="P7" i="1" s="1"/>
  <c r="G7" i="1"/>
  <c r="J7" i="1" s="1"/>
  <c r="L7" i="1" s="1"/>
  <c r="O6" i="1"/>
  <c r="P6" i="1" s="1"/>
  <c r="G6" i="1"/>
  <c r="J6" i="1" s="1"/>
  <c r="L6" i="1" s="1"/>
  <c r="O5" i="1"/>
  <c r="P5" i="1" s="1"/>
  <c r="G5" i="1"/>
  <c r="J5" i="1" s="1"/>
  <c r="L5" i="1" s="1"/>
  <c r="O4" i="1"/>
  <c r="P4" i="1" s="1"/>
  <c r="G4" i="1"/>
  <c r="L4" i="1" s="1"/>
  <c r="M16" i="1" l="1"/>
  <c r="N16" i="1" s="1"/>
  <c r="Q16" i="1" s="1"/>
  <c r="R16" i="1"/>
  <c r="M15" i="1"/>
  <c r="N15" i="1" s="1"/>
  <c r="Q15" i="1" s="1"/>
  <c r="R15" i="1"/>
  <c r="R4" i="1"/>
  <c r="M4" i="1"/>
  <c r="Q4" i="1" s="1"/>
  <c r="M7" i="1"/>
  <c r="N7" i="1" s="1"/>
  <c r="Q7" i="1" s="1"/>
  <c r="R7" i="1"/>
  <c r="M11" i="1"/>
  <c r="N11" i="1" s="1"/>
  <c r="Q11" i="1" s="1"/>
  <c r="R11" i="1"/>
  <c r="M13" i="1"/>
  <c r="N13" i="1" s="1"/>
  <c r="Q13" i="1" s="1"/>
  <c r="R13" i="1"/>
  <c r="M5" i="1"/>
  <c r="N5" i="1" s="1"/>
  <c r="Q5" i="1" s="1"/>
  <c r="R5" i="1"/>
  <c r="M10" i="1"/>
  <c r="N10" i="1" s="1"/>
  <c r="Q10" i="1" s="1"/>
  <c r="R10" i="1"/>
  <c r="M6" i="1"/>
  <c r="N6" i="1" s="1"/>
  <c r="Q6" i="1" s="1"/>
  <c r="R6" i="1"/>
  <c r="M8" i="1"/>
  <c r="N8" i="1" s="1"/>
  <c r="Q8" i="1" s="1"/>
  <c r="R8" i="1"/>
  <c r="R14" i="1"/>
  <c r="M14" i="1"/>
  <c r="N14" i="1" s="1"/>
  <c r="Q14" i="1" s="1"/>
  <c r="M12" i="1"/>
  <c r="N12" i="1" s="1"/>
  <c r="Q12" i="1" s="1"/>
  <c r="R12" i="1"/>
  <c r="M9" i="1"/>
  <c r="N9" i="1" s="1"/>
  <c r="Q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Lien Chi</author>
  </authors>
  <commentList>
    <comment ref="T3" authorId="0" shapeId="0" xr:uid="{256CE522-2467-467C-BD5C-0DD225A59485}">
      <text>
        <r>
          <rPr>
            <b/>
            <sz val="9"/>
            <color indexed="81"/>
            <rFont val="Tahoma"/>
            <family val="2"/>
          </rPr>
          <t>Nguyen Thi Lien Chi:</t>
        </r>
        <r>
          <rPr>
            <sz val="9"/>
            <color indexed="81"/>
            <rFont val="Tahoma"/>
            <family val="2"/>
          </rPr>
          <t xml:space="preserve">
số chênh lệch do net addition (ex: non taxable OT, etc.)</t>
        </r>
      </text>
    </comment>
  </commentList>
</comments>
</file>

<file path=xl/sharedStrings.xml><?xml version="1.0" encoding="utf-8"?>
<sst xmlns="http://schemas.openxmlformats.org/spreadsheetml/2006/main" count="51" uniqueCount="40">
  <si>
    <t>Net benefits (VND)</t>
  </si>
  <si>
    <t>Employee portion</t>
  </si>
  <si>
    <t>Month of payroll</t>
  </si>
  <si>
    <t>v-number</t>
  </si>
  <si>
    <t>Name</t>
  </si>
  <si>
    <t>Total Net</t>
  </si>
  <si>
    <t>Tax deduction (self and dependant)</t>
  </si>
  <si>
    <t>HI</t>
  </si>
  <si>
    <t>Gross up net income</t>
  </si>
  <si>
    <t>Employee's taxable income</t>
  </si>
  <si>
    <t>Total Taxable Income</t>
  </si>
  <si>
    <t>Total accessible income</t>
  </si>
  <si>
    <t>Total PIT payable</t>
  </si>
  <si>
    <t>Accessible income</t>
  </si>
  <si>
    <t>Employee's PIT payable</t>
  </si>
  <si>
    <t>PIT dif</t>
  </si>
  <si>
    <t>Gross dif</t>
  </si>
  <si>
    <t>Note</t>
  </si>
  <si>
    <t>Employee Regconition Award</t>
  </si>
  <si>
    <t>v11156</t>
  </si>
  <si>
    <t>v10977</t>
  </si>
  <si>
    <t>v12474</t>
  </si>
  <si>
    <t>v13104</t>
  </si>
  <si>
    <t>Visa, Resident card expenses</t>
  </si>
  <si>
    <t>v13113</t>
  </si>
  <si>
    <t>v13122</t>
  </si>
  <si>
    <t>v13101</t>
  </si>
  <si>
    <t>v13103</t>
  </si>
  <si>
    <t>v11829.01</t>
  </si>
  <si>
    <t>v10709</t>
  </si>
  <si>
    <t>v13091</t>
  </si>
  <si>
    <t xml:space="preserve"> v12008 </t>
  </si>
  <si>
    <t>Ex gratia payment, RMIT paid tax</t>
  </si>
  <si>
    <t xml:space="preserve"> v12987 </t>
  </si>
  <si>
    <t>Visa, Resident card expenses for non-rresidential staff (visiting professor)</t>
  </si>
  <si>
    <t>Net 1 - visa/TRC expenses</t>
  </si>
  <si>
    <t>Net 2 - Employee Recognition Award</t>
  </si>
  <si>
    <t>Net 3 - Ex gratia payment ER taxed</t>
  </si>
  <si>
    <t>data taken from salary</t>
  </si>
  <si>
    <t>GROSSED UP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</si>
</sst>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  <numFmt numFmtId="166" formatCode="[$-409]mmm\-yy;@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3" fillId="0" borderId="0" xfId="3" applyFont="1" applyAlignment="1">
      <alignment vertical="center"/>
    </xf>
    <xf numFmtId="164" fontId="3" fillId="0" borderId="0" xfId="3" applyNumberFormat="1" applyFont="1" applyAlignment="1">
      <alignment vertical="center" wrapText="1"/>
    </xf>
    <xf numFmtId="164" fontId="4" fillId="0" borderId="0" xfId="3" applyNumberFormat="1" applyFont="1" applyAlignment="1">
      <alignment vertical="center" wrapText="1"/>
    </xf>
    <xf numFmtId="165" fontId="3" fillId="0" borderId="0" xfId="1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166" fontId="6" fillId="0" borderId="0" xfId="3" applyNumberFormat="1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164" fontId="6" fillId="0" borderId="0" xfId="3" applyNumberFormat="1" applyFont="1" applyAlignment="1">
      <alignment horizontal="center" vertical="center"/>
    </xf>
    <xf numFmtId="0" fontId="7" fillId="0" borderId="0" xfId="3" applyFont="1" applyAlignment="1">
      <alignment horizontal="left" vertical="center"/>
    </xf>
    <xf numFmtId="165" fontId="6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166" fontId="6" fillId="2" borderId="1" xfId="3" applyNumberFormat="1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166" fontId="9" fillId="0" borderId="1" xfId="4" applyNumberFormat="1" applyFont="1" applyBorder="1" applyAlignment="1">
      <alignment vertical="center" wrapText="1"/>
    </xf>
    <xf numFmtId="165" fontId="9" fillId="0" borderId="1" xfId="4" applyFont="1" applyBorder="1" applyAlignment="1">
      <alignment vertical="center"/>
    </xf>
    <xf numFmtId="164" fontId="9" fillId="0" borderId="1" xfId="4" applyNumberFormat="1" applyFont="1" applyFill="1" applyBorder="1" applyAlignment="1">
      <alignment vertical="center" wrapText="1"/>
    </xf>
    <xf numFmtId="164" fontId="9" fillId="0" borderId="1" xfId="4" applyNumberFormat="1" applyFont="1" applyBorder="1" applyAlignment="1">
      <alignment vertical="center" wrapText="1"/>
    </xf>
    <xf numFmtId="164" fontId="9" fillId="2" borderId="1" xfId="1" applyNumberFormat="1" applyFont="1" applyFill="1" applyBorder="1" applyAlignment="1">
      <alignment vertical="center" wrapText="1"/>
    </xf>
    <xf numFmtId="167" fontId="9" fillId="0" borderId="1" xfId="6" applyNumberFormat="1" applyFont="1" applyBorder="1" applyAlignment="1">
      <alignment horizontal="right" vertical="center"/>
    </xf>
    <xf numFmtId="164" fontId="4" fillId="0" borderId="1" xfId="4" applyNumberFormat="1" applyFont="1" applyBorder="1" applyAlignment="1">
      <alignment vertical="center" wrapText="1"/>
    </xf>
    <xf numFmtId="167" fontId="9" fillId="4" borderId="1" xfId="6" applyNumberFormat="1" applyFont="1" applyFill="1" applyBorder="1" applyAlignment="1">
      <alignment horizontal="right" vertical="center"/>
    </xf>
    <xf numFmtId="165" fontId="3" fillId="0" borderId="0" xfId="3" applyNumberFormat="1" applyFont="1" applyAlignment="1">
      <alignment vertical="center" wrapText="1"/>
    </xf>
    <xf numFmtId="9" fontId="3" fillId="0" borderId="0" xfId="2" applyFont="1" applyAlignment="1">
      <alignment vertical="center" wrapText="1"/>
    </xf>
    <xf numFmtId="43" fontId="3" fillId="0" borderId="0" xfId="3" applyNumberFormat="1" applyFont="1" applyAlignment="1">
      <alignment vertical="center" wrapText="1"/>
    </xf>
    <xf numFmtId="167" fontId="3" fillId="0" borderId="0" xfId="3" applyNumberFormat="1" applyFont="1" applyAlignment="1">
      <alignment vertical="center" wrapText="1"/>
    </xf>
    <xf numFmtId="166" fontId="3" fillId="0" borderId="0" xfId="3" applyNumberFormat="1" applyFont="1" applyAlignment="1">
      <alignment vertical="center" wrapText="1"/>
    </xf>
    <xf numFmtId="0" fontId="5" fillId="0" borderId="0" xfId="5"/>
    <xf numFmtId="0" fontId="4" fillId="0" borderId="0" xfId="3" applyFont="1" applyAlignment="1">
      <alignment vertical="center" wrapText="1"/>
    </xf>
    <xf numFmtId="167" fontId="9" fillId="5" borderId="1" xfId="6" applyNumberFormat="1" applyFont="1" applyFill="1" applyBorder="1" applyAlignment="1">
      <alignment horizontal="right" vertical="center"/>
    </xf>
    <xf numFmtId="0" fontId="6" fillId="2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</cellXfs>
  <cellStyles count="7">
    <cellStyle name="Comma" xfId="1" builtinId="3"/>
    <cellStyle name="Comma 2" xfId="4" xr:uid="{7AA8666B-51CD-437A-81D6-AA9EFF9128FE}"/>
    <cellStyle name="Comma 2 2" xfId="6" xr:uid="{0FD39E0F-394C-4C40-A603-0D0BE82DE829}"/>
    <cellStyle name="Normal" xfId="0" builtinId="0"/>
    <cellStyle name="Normal 2" xfId="3" xr:uid="{CE19EF53-8D86-4587-8268-F15E72974A3B}"/>
    <cellStyle name="Normal 2 2" xfId="5" xr:uid="{1DE91B23-D661-4A89-9913-E20B4B3E8A3E}"/>
    <cellStyle name="Percent" xfId="2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D631-7303-46A2-8A3C-8ED422781625}">
  <sheetPr>
    <tabColor rgb="FFFF0000"/>
  </sheetPr>
  <dimension ref="A1:AD24"/>
  <sheetViews>
    <sheetView showGridLines="0" tabSelected="1" view="pageBreakPreview" zoomScaleNormal="100" zoomScaleSheetLayoutView="100" workbookViewId="0">
      <pane xSplit="3" ySplit="3" topLeftCell="D4" activePane="bottomRight" state="frozen"/>
      <selection pane="topRight" activeCell="E1" sqref="E1"/>
      <selection pane="bottomLeft" activeCell="A5" sqref="A5"/>
      <selection pane="bottomRight" activeCell="A2" sqref="A2"/>
    </sheetView>
  </sheetViews>
  <sheetFormatPr defaultColWidth="9.109375" defaultRowHeight="13.8" x14ac:dyDescent="0.3"/>
  <cols>
    <col min="1" max="1" width="8.44140625" style="31" customWidth="1"/>
    <col min="2" max="2" width="10.44140625" style="2" customWidth="1"/>
    <col min="3" max="3" width="10.77734375" style="3" customWidth="1"/>
    <col min="4" max="4" width="12.33203125" style="2" customWidth="1"/>
    <col min="5" max="5" width="10.88671875" style="2" customWidth="1"/>
    <col min="6" max="6" width="10.5546875" style="2" customWidth="1"/>
    <col min="7" max="7" width="13.21875" style="2" customWidth="1"/>
    <col min="8" max="8" width="12.88671875" style="2" customWidth="1"/>
    <col min="9" max="9" width="10.5546875" style="2" customWidth="1"/>
    <col min="10" max="10" width="12.44140625" style="2" customWidth="1"/>
    <col min="11" max="11" width="12.77734375" style="2" customWidth="1"/>
    <col min="12" max="12" width="12.88671875" style="33" customWidth="1"/>
    <col min="13" max="13" width="12.21875" style="2" customWidth="1"/>
    <col min="14" max="14" width="13.109375" style="2" customWidth="1"/>
    <col min="15" max="16" width="12.77734375" style="2" customWidth="1"/>
    <col min="17" max="18" width="10.88671875" style="2" customWidth="1"/>
    <col min="19" max="19" width="30.88671875" style="3" bestFit="1" customWidth="1"/>
    <col min="20" max="20" width="15.6640625" style="2" bestFit="1" customWidth="1"/>
    <col min="21" max="21" width="16.88671875" style="6" customWidth="1"/>
    <col min="22" max="22" width="13.33203125" style="2" bestFit="1" customWidth="1"/>
    <col min="23" max="23" width="9.33203125" style="2" bestFit="1" customWidth="1"/>
    <col min="24" max="24" width="9.88671875" style="2" bestFit="1" customWidth="1"/>
    <col min="25" max="25" width="12.109375" style="2" bestFit="1" customWidth="1"/>
    <col min="26" max="26" width="9.88671875" style="2" bestFit="1" customWidth="1"/>
    <col min="27" max="27" width="9.109375" style="2"/>
    <col min="28" max="28" width="9.6640625" style="2" bestFit="1" customWidth="1"/>
    <col min="29" max="29" width="14.44140625" style="7" bestFit="1" customWidth="1"/>
    <col min="30" max="30" width="10.6640625" style="2" customWidth="1"/>
    <col min="31" max="31" width="13.44140625" style="2" bestFit="1" customWidth="1"/>
    <col min="32" max="16384" width="9.109375" style="2"/>
  </cols>
  <sheetData>
    <row r="1" spans="1:30" ht="25.8" x14ac:dyDescent="0.3">
      <c r="A1" s="1" t="s">
        <v>39</v>
      </c>
      <c r="D1" s="4"/>
      <c r="L1" s="5"/>
      <c r="N1" s="4"/>
      <c r="Q1" s="4"/>
      <c r="R1" s="4"/>
    </row>
    <row r="2" spans="1:30" s="9" customFormat="1" ht="27.6" x14ac:dyDescent="0.3">
      <c r="A2" s="8"/>
      <c r="C2" s="10"/>
      <c r="D2" s="35" t="s">
        <v>0</v>
      </c>
      <c r="E2" s="35"/>
      <c r="F2" s="35"/>
      <c r="G2" s="35"/>
      <c r="H2" s="9" t="s">
        <v>38</v>
      </c>
      <c r="I2" s="9" t="s">
        <v>38</v>
      </c>
      <c r="K2" s="9" t="s">
        <v>38</v>
      </c>
      <c r="L2" s="11"/>
      <c r="O2" s="36" t="s">
        <v>1</v>
      </c>
      <c r="P2" s="36"/>
      <c r="S2" s="10"/>
      <c r="U2" s="12"/>
      <c r="AC2" s="13"/>
    </row>
    <row r="3" spans="1:30" s="9" customFormat="1" ht="55.2" x14ac:dyDescent="0.3">
      <c r="A3" s="14" t="s">
        <v>2</v>
      </c>
      <c r="B3" s="15" t="s">
        <v>3</v>
      </c>
      <c r="C3" s="16" t="s">
        <v>4</v>
      </c>
      <c r="D3" s="15" t="s">
        <v>35</v>
      </c>
      <c r="E3" s="15" t="s">
        <v>36</v>
      </c>
      <c r="F3" s="15" t="s">
        <v>37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7" t="s">
        <v>10</v>
      </c>
      <c r="M3" s="15" t="s">
        <v>11</v>
      </c>
      <c r="N3" s="15" t="s">
        <v>12</v>
      </c>
      <c r="O3" s="15" t="s">
        <v>13</v>
      </c>
      <c r="P3" s="15" t="s">
        <v>14</v>
      </c>
      <c r="Q3" s="18" t="s">
        <v>15</v>
      </c>
      <c r="R3" s="18" t="s">
        <v>16</v>
      </c>
      <c r="S3" s="16" t="s">
        <v>17</v>
      </c>
      <c r="U3" s="12"/>
      <c r="AC3" s="13"/>
    </row>
    <row r="4" spans="1:30" x14ac:dyDescent="0.3">
      <c r="A4" s="19">
        <v>43862</v>
      </c>
      <c r="B4" s="21" t="s">
        <v>19</v>
      </c>
      <c r="C4" s="20"/>
      <c r="D4" s="21">
        <v>5000000</v>
      </c>
      <c r="E4" s="22"/>
      <c r="F4" s="22"/>
      <c r="G4" s="22">
        <f t="shared" ref="G4:G10" si="0">SUM(D4:F4)</f>
        <v>5000000</v>
      </c>
      <c r="H4" s="23">
        <v>19800000</v>
      </c>
      <c r="I4" s="23">
        <v>3648000</v>
      </c>
      <c r="J4" s="24">
        <f>IF((G4-H4-I4)&lt;0,G4,IF(((G4-H4-I4))&gt;61850000,((G4-H4-I4)-9850000)/65%,IF((G4-H4-I4)&gt;42250000,((G4-H4-I4)-5850000)/70%,IF(((G4-H4-I4))&gt;27250000,((G4-H4-I4)-3250000)/75%,IF(((G4-H4-I4))&gt;16050000,((G4-H4-I4)-1650000)/80%,IF(((G4-H4-I4))&gt;9250000,((G4-H4-I4)-750000)/85%,IF(((G4-H4-I4))&gt;4750000,((G4-H4-I4)-250000)/90%,((G4-H4-I4))/95%))))))+H4+I4)</f>
        <v>5000000</v>
      </c>
      <c r="K4" s="23">
        <v>82274643</v>
      </c>
      <c r="L4" s="25">
        <f t="shared" ref="L4:L14" si="1">J4+K4</f>
        <v>87274643</v>
      </c>
      <c r="M4" s="22">
        <f t="shared" ref="M4:M14" si="2">L4-H4-I4</f>
        <v>63826643</v>
      </c>
      <c r="N4" s="24">
        <f>IF(M4&lt;=5000000,M4*5%,IF(M4&lt;=10000000,(M4-5000000)*10%+250000,IF(M4&lt;=18000000,(M4-10000000)*15%+750000,IF(M4&lt;=32000000,(M4-18000000)*20%+1950000,IF(M4&lt;=52000000,(M4-32000000)*25%+4750000,IF(M4&lt;=80000000,(M4-52000000)*30%+9750000,(M4-80000000)*35%+18150000))))))</f>
        <v>13297992.9</v>
      </c>
      <c r="O4" s="24">
        <f t="shared" ref="O4:O14" si="3">IF(K4-H4-I4&gt;0,K4-H4-I4,0)</f>
        <v>58826643</v>
      </c>
      <c r="P4" s="24">
        <f t="shared" ref="P4:P14" si="4">IF(O4&lt;=5000000,O4*5%,IF(O4&lt;=10000000,(O4-5000000)*10%+250000,IF(O4&lt;=18000000,(O4-10000000)*15%+750000,IF(O4&lt;=32000000,(O4-18000000)*20%+1950000,IF(O4&lt;=52000000,(O4-32000000)*25%+4750000,IF(O4&lt;=80000000,(O4-52000000)*30%+9750000,(O4-80000000)*35%+18150000))))))</f>
        <v>11797992.9</v>
      </c>
      <c r="Q4" s="26">
        <f t="shared" ref="Q4:Q14" si="5">N4-P4</f>
        <v>1500000</v>
      </c>
      <c r="R4" s="26">
        <f t="shared" ref="R4:R14" si="6">L4-K4</f>
        <v>5000000</v>
      </c>
      <c r="S4" s="20" t="s">
        <v>18</v>
      </c>
      <c r="T4" s="27"/>
      <c r="V4" s="4"/>
      <c r="W4" s="28"/>
      <c r="X4" s="4"/>
      <c r="Y4" s="28"/>
      <c r="Z4" s="28"/>
      <c r="AB4" s="29"/>
      <c r="AD4" s="30"/>
    </row>
    <row r="5" spans="1:30" x14ac:dyDescent="0.3">
      <c r="A5" s="19">
        <v>43862</v>
      </c>
      <c r="B5" s="21" t="s">
        <v>20</v>
      </c>
      <c r="C5" s="20"/>
      <c r="D5" s="21">
        <v>5000000</v>
      </c>
      <c r="E5" s="22"/>
      <c r="F5" s="22"/>
      <c r="G5" s="22">
        <f t="shared" si="0"/>
        <v>5000000</v>
      </c>
      <c r="H5" s="23">
        <v>12600000</v>
      </c>
      <c r="I5" s="23">
        <v>1173900</v>
      </c>
      <c r="J5" s="24">
        <f t="shared" ref="J4:J14" si="7">IF((G5-H5-I5)&lt;0,G5,IF(((G5-H5-I5))&gt;61850000,((G5-H5-I5)-9850000)/65%,IF((G5-H5-I5)&gt;42250000,((G5-H5-I5)-5850000)/70%,IF(((G5-H5-I5))&gt;27250000,((G5-H5-I5)-3250000)/75%,IF(((G5-H5-I5))&gt;16050000,((G5-H5-I5)-1650000)/80%,IF(((G5-H5-I5))&gt;9250000,((G5-H5-I5)-750000)/85%,IF(((G5-H5-I5))&gt;4750000,((G5-H5-I5)-250000)/90%,((G5-H5-I5))/95%))))))+H5+I5)</f>
        <v>5000000</v>
      </c>
      <c r="K5" s="23">
        <v>12959449</v>
      </c>
      <c r="L5" s="25">
        <f t="shared" si="1"/>
        <v>17959449</v>
      </c>
      <c r="M5" s="22">
        <f t="shared" si="2"/>
        <v>4185549</v>
      </c>
      <c r="N5" s="24">
        <f t="shared" ref="N4:N14" si="8">IF(M5&lt;=5000000,M5*5%,IF(M5&lt;=10000000,(M5-5000000)*10%+250000,IF(M5&lt;=18000000,(M5-10000000)*15%+750000,IF(M5&lt;=32000000,(M5-18000000)*20%+1950000,IF(M5&lt;=52000000,(M5-32000000)*25%+4750000,IF(M5&lt;=80000000,(M5-52000000)*30%+9750000,(M5-80000000)*35%+18150000))))))</f>
        <v>209277.45</v>
      </c>
      <c r="O5" s="24">
        <f t="shared" si="3"/>
        <v>0</v>
      </c>
      <c r="P5" s="24">
        <f t="shared" si="4"/>
        <v>0</v>
      </c>
      <c r="Q5" s="26">
        <f t="shared" si="5"/>
        <v>209277.45</v>
      </c>
      <c r="R5" s="26">
        <f t="shared" si="6"/>
        <v>5000000</v>
      </c>
      <c r="S5" s="20" t="s">
        <v>18</v>
      </c>
      <c r="T5" s="27"/>
      <c r="V5" s="4"/>
      <c r="W5" s="28"/>
      <c r="X5" s="4"/>
      <c r="Y5" s="28"/>
      <c r="Z5" s="28"/>
      <c r="AB5" s="29"/>
      <c r="AD5" s="30"/>
    </row>
    <row r="6" spans="1:30" x14ac:dyDescent="0.3">
      <c r="A6" s="19">
        <v>43862</v>
      </c>
      <c r="B6" s="21" t="s">
        <v>21</v>
      </c>
      <c r="C6" s="20"/>
      <c r="D6" s="21">
        <v>5000000</v>
      </c>
      <c r="E6" s="22"/>
      <c r="F6" s="22"/>
      <c r="G6" s="22">
        <f t="shared" si="0"/>
        <v>5000000</v>
      </c>
      <c r="H6" s="23">
        <v>9000000</v>
      </c>
      <c r="I6" s="23">
        <v>447000</v>
      </c>
      <c r="J6" s="24">
        <f t="shared" si="7"/>
        <v>5000000</v>
      </c>
      <c r="K6" s="23">
        <v>137393744</v>
      </c>
      <c r="L6" s="25">
        <f t="shared" si="1"/>
        <v>142393744</v>
      </c>
      <c r="M6" s="22">
        <f t="shared" si="2"/>
        <v>132946744</v>
      </c>
      <c r="N6" s="24">
        <f t="shared" si="8"/>
        <v>36681360.399999999</v>
      </c>
      <c r="O6" s="24">
        <f t="shared" si="3"/>
        <v>127946744</v>
      </c>
      <c r="P6" s="24">
        <f t="shared" si="4"/>
        <v>34931360.399999999</v>
      </c>
      <c r="Q6" s="26">
        <f t="shared" si="5"/>
        <v>1750000</v>
      </c>
      <c r="R6" s="26">
        <f t="shared" si="6"/>
        <v>5000000</v>
      </c>
      <c r="S6" s="20" t="s">
        <v>18</v>
      </c>
      <c r="T6" s="27"/>
      <c r="V6" s="4"/>
      <c r="W6" s="28"/>
      <c r="X6" s="4"/>
      <c r="Y6" s="28"/>
      <c r="Z6" s="28"/>
      <c r="AB6" s="29"/>
      <c r="AD6" s="30"/>
    </row>
    <row r="7" spans="1:30" x14ac:dyDescent="0.3">
      <c r="A7" s="19">
        <v>43862</v>
      </c>
      <c r="B7" s="21" t="s">
        <v>22</v>
      </c>
      <c r="C7" s="20"/>
      <c r="D7" s="21">
        <v>600902</v>
      </c>
      <c r="E7" s="22"/>
      <c r="F7" s="22"/>
      <c r="G7" s="22">
        <f t="shared" si="0"/>
        <v>600902</v>
      </c>
      <c r="H7" s="23">
        <v>9000000</v>
      </c>
      <c r="I7" s="23">
        <v>447000</v>
      </c>
      <c r="J7" s="24">
        <f t="shared" si="7"/>
        <v>600902</v>
      </c>
      <c r="K7" s="23">
        <v>137393744</v>
      </c>
      <c r="L7" s="25">
        <f t="shared" si="1"/>
        <v>137994646</v>
      </c>
      <c r="M7" s="22">
        <f t="shared" si="2"/>
        <v>128547646</v>
      </c>
      <c r="N7" s="24">
        <f t="shared" si="8"/>
        <v>35141676.099999994</v>
      </c>
      <c r="O7" s="24">
        <f t="shared" si="3"/>
        <v>127946744</v>
      </c>
      <c r="P7" s="24">
        <f t="shared" si="4"/>
        <v>34931360.399999999</v>
      </c>
      <c r="Q7" s="26">
        <f t="shared" si="5"/>
        <v>210315.69999999553</v>
      </c>
      <c r="R7" s="26">
        <f t="shared" si="6"/>
        <v>600902</v>
      </c>
      <c r="S7" s="20" t="s">
        <v>23</v>
      </c>
      <c r="T7" s="27"/>
      <c r="V7" s="4"/>
      <c r="W7" s="28"/>
      <c r="X7" s="4"/>
      <c r="Y7" s="28"/>
      <c r="Z7" s="28"/>
      <c r="AB7" s="29"/>
      <c r="AD7" s="30"/>
    </row>
    <row r="8" spans="1:30" x14ac:dyDescent="0.3">
      <c r="A8" s="19">
        <v>43862</v>
      </c>
      <c r="B8" s="21" t="s">
        <v>24</v>
      </c>
      <c r="C8" s="20"/>
      <c r="D8" s="21">
        <v>18700</v>
      </c>
      <c r="E8" s="22">
        <v>3379225</v>
      </c>
      <c r="F8" s="22"/>
      <c r="G8" s="22">
        <f t="shared" si="0"/>
        <v>3397925</v>
      </c>
      <c r="H8" s="23">
        <v>9000000</v>
      </c>
      <c r="I8" s="23">
        <v>447000</v>
      </c>
      <c r="J8" s="24">
        <f t="shared" si="7"/>
        <v>3397925</v>
      </c>
      <c r="K8" s="23">
        <v>181507256</v>
      </c>
      <c r="L8" s="25">
        <f t="shared" si="1"/>
        <v>184905181</v>
      </c>
      <c r="M8" s="22">
        <f t="shared" si="2"/>
        <v>175458181</v>
      </c>
      <c r="N8" s="24">
        <f t="shared" si="8"/>
        <v>51560363.349999994</v>
      </c>
      <c r="O8" s="24">
        <f t="shared" si="3"/>
        <v>172060256</v>
      </c>
      <c r="P8" s="24">
        <f t="shared" si="4"/>
        <v>50371089.599999994</v>
      </c>
      <c r="Q8" s="26">
        <f t="shared" si="5"/>
        <v>1189273.75</v>
      </c>
      <c r="R8" s="26">
        <f t="shared" si="6"/>
        <v>3397925</v>
      </c>
      <c r="S8" s="20" t="s">
        <v>23</v>
      </c>
      <c r="T8" s="27"/>
      <c r="V8" s="4"/>
      <c r="W8" s="28"/>
      <c r="X8" s="4"/>
      <c r="Y8" s="28"/>
      <c r="Z8" s="28"/>
      <c r="AB8" s="29"/>
      <c r="AD8" s="30"/>
    </row>
    <row r="9" spans="1:30" x14ac:dyDescent="0.3">
      <c r="A9" s="19">
        <v>43862</v>
      </c>
      <c r="B9" s="21" t="s">
        <v>25</v>
      </c>
      <c r="C9" s="20"/>
      <c r="D9" s="21"/>
      <c r="E9" s="22"/>
      <c r="F9" s="22">
        <v>660000</v>
      </c>
      <c r="G9" s="22">
        <f t="shared" si="0"/>
        <v>660000</v>
      </c>
      <c r="H9" s="23">
        <v>9000000</v>
      </c>
      <c r="I9" s="23">
        <v>447000</v>
      </c>
      <c r="J9" s="24">
        <f t="shared" si="7"/>
        <v>660000</v>
      </c>
      <c r="K9" s="23">
        <v>105523000</v>
      </c>
      <c r="L9" s="25">
        <f t="shared" si="1"/>
        <v>106183000</v>
      </c>
      <c r="M9" s="22">
        <f t="shared" si="2"/>
        <v>96736000</v>
      </c>
      <c r="N9" s="24">
        <f t="shared" si="8"/>
        <v>24007600</v>
      </c>
      <c r="O9" s="24">
        <f t="shared" si="3"/>
        <v>96076000</v>
      </c>
      <c r="P9" s="24">
        <f t="shared" si="4"/>
        <v>23776600</v>
      </c>
      <c r="Q9" s="26">
        <f t="shared" si="5"/>
        <v>231000</v>
      </c>
      <c r="R9" s="26">
        <f t="shared" si="6"/>
        <v>660000</v>
      </c>
      <c r="S9" s="20" t="s">
        <v>23</v>
      </c>
      <c r="T9" s="27"/>
      <c r="V9" s="4"/>
      <c r="W9" s="28"/>
      <c r="X9" s="4"/>
      <c r="Y9" s="28"/>
      <c r="Z9" s="28"/>
      <c r="AB9" s="29"/>
      <c r="AD9" s="30"/>
    </row>
    <row r="10" spans="1:30" x14ac:dyDescent="0.3">
      <c r="A10" s="19">
        <v>43862</v>
      </c>
      <c r="B10" s="21" t="s">
        <v>26</v>
      </c>
      <c r="C10" s="20"/>
      <c r="D10" s="21">
        <v>600902</v>
      </c>
      <c r="E10" s="22">
        <v>3349500</v>
      </c>
      <c r="F10" s="22"/>
      <c r="G10" s="22">
        <f t="shared" si="0"/>
        <v>3950402</v>
      </c>
      <c r="H10" s="23">
        <v>9000000</v>
      </c>
      <c r="I10" s="23">
        <v>447000</v>
      </c>
      <c r="J10" s="24">
        <f t="shared" si="7"/>
        <v>3950402</v>
      </c>
      <c r="K10" s="23">
        <v>310505800</v>
      </c>
      <c r="L10" s="25">
        <f t="shared" si="1"/>
        <v>314456202</v>
      </c>
      <c r="M10" s="22">
        <f t="shared" si="2"/>
        <v>305009202</v>
      </c>
      <c r="N10" s="24">
        <f t="shared" si="8"/>
        <v>96903220.699999988</v>
      </c>
      <c r="O10" s="24">
        <f t="shared" si="3"/>
        <v>301058800</v>
      </c>
      <c r="P10" s="24">
        <f t="shared" si="4"/>
        <v>95520580</v>
      </c>
      <c r="Q10" s="26">
        <f t="shared" si="5"/>
        <v>1382640.6999999881</v>
      </c>
      <c r="R10" s="26">
        <f t="shared" si="6"/>
        <v>3950402</v>
      </c>
      <c r="S10" s="20" t="s">
        <v>23</v>
      </c>
      <c r="T10" s="27"/>
      <c r="V10" s="4"/>
      <c r="W10" s="28"/>
      <c r="X10" s="4"/>
      <c r="Y10" s="28"/>
      <c r="Z10" s="28"/>
      <c r="AB10" s="29"/>
      <c r="AD10" s="30"/>
    </row>
    <row r="11" spans="1:30" x14ac:dyDescent="0.3">
      <c r="A11" s="19">
        <v>43862</v>
      </c>
      <c r="B11" s="21" t="s">
        <v>27</v>
      </c>
      <c r="C11" s="20"/>
      <c r="D11" s="21">
        <v>600902</v>
      </c>
      <c r="E11" s="22">
        <v>3358200</v>
      </c>
      <c r="F11" s="22"/>
      <c r="G11" s="22">
        <f t="shared" ref="G11" si="9">SUM(D11:F11)</f>
        <v>3959102</v>
      </c>
      <c r="H11" s="23">
        <v>9000000</v>
      </c>
      <c r="I11" s="23">
        <v>447000</v>
      </c>
      <c r="J11" s="24">
        <f t="shared" si="7"/>
        <v>3959102</v>
      </c>
      <c r="K11" s="23">
        <v>306708838</v>
      </c>
      <c r="L11" s="25">
        <f t="shared" si="1"/>
        <v>310667940</v>
      </c>
      <c r="M11" s="22">
        <f t="shared" si="2"/>
        <v>301220940</v>
      </c>
      <c r="N11" s="24">
        <f t="shared" si="8"/>
        <v>95577329</v>
      </c>
      <c r="O11" s="24">
        <f t="shared" si="3"/>
        <v>297261838</v>
      </c>
      <c r="P11" s="24">
        <f t="shared" si="4"/>
        <v>94191643.299999997</v>
      </c>
      <c r="Q11" s="26">
        <f t="shared" si="5"/>
        <v>1385685.700000003</v>
      </c>
      <c r="R11" s="26">
        <f t="shared" si="6"/>
        <v>3959102</v>
      </c>
      <c r="S11" s="20" t="s">
        <v>23</v>
      </c>
      <c r="T11" s="27"/>
      <c r="V11" s="4"/>
      <c r="W11" s="28"/>
      <c r="X11" s="4"/>
      <c r="Y11" s="28"/>
      <c r="Z11" s="28"/>
      <c r="AB11" s="29"/>
      <c r="AD11" s="30"/>
    </row>
    <row r="12" spans="1:30" x14ac:dyDescent="0.3">
      <c r="A12" s="19">
        <v>43862</v>
      </c>
      <c r="B12" s="21" t="s">
        <v>28</v>
      </c>
      <c r="C12" s="20"/>
      <c r="D12" s="21"/>
      <c r="E12" s="22">
        <v>3368350</v>
      </c>
      <c r="F12" s="22"/>
      <c r="G12" s="22">
        <f t="shared" ref="G12:G14" si="10">SUM(D12:F12)</f>
        <v>3368350</v>
      </c>
      <c r="H12" s="23">
        <v>12600000</v>
      </c>
      <c r="I12" s="23">
        <v>0</v>
      </c>
      <c r="J12" s="24">
        <f t="shared" si="7"/>
        <v>3368350</v>
      </c>
      <c r="K12" s="23">
        <v>0</v>
      </c>
      <c r="L12" s="25">
        <f t="shared" si="1"/>
        <v>3368350</v>
      </c>
      <c r="M12" s="22">
        <f>IF((L12-H12-I12)&lt;0,0,L12-H12-I12)</f>
        <v>0</v>
      </c>
      <c r="N12" s="24">
        <f t="shared" si="8"/>
        <v>0</v>
      </c>
      <c r="O12" s="24">
        <f t="shared" si="3"/>
        <v>0</v>
      </c>
      <c r="P12" s="24">
        <f t="shared" si="4"/>
        <v>0</v>
      </c>
      <c r="Q12" s="26">
        <f t="shared" si="5"/>
        <v>0</v>
      </c>
      <c r="R12" s="26">
        <f t="shared" si="6"/>
        <v>3368350</v>
      </c>
      <c r="S12" s="20" t="s">
        <v>23</v>
      </c>
      <c r="T12" s="27"/>
      <c r="V12" s="4"/>
      <c r="W12" s="28"/>
      <c r="X12" s="4"/>
      <c r="Y12" s="28"/>
      <c r="Z12" s="28"/>
      <c r="AB12" s="29"/>
      <c r="AD12" s="30"/>
    </row>
    <row r="13" spans="1:30" x14ac:dyDescent="0.3">
      <c r="A13" s="19">
        <v>43862</v>
      </c>
      <c r="B13" s="22" t="s">
        <v>29</v>
      </c>
      <c r="C13" s="20"/>
      <c r="D13" s="21"/>
      <c r="E13" s="22"/>
      <c r="F13" s="22">
        <v>1650000</v>
      </c>
      <c r="G13" s="22">
        <f t="shared" si="10"/>
        <v>1650000</v>
      </c>
      <c r="H13" s="23">
        <v>9000000</v>
      </c>
      <c r="I13" s="23">
        <v>447000</v>
      </c>
      <c r="J13" s="24">
        <f t="shared" si="7"/>
        <v>1650000</v>
      </c>
      <c r="K13" s="23">
        <v>129620256</v>
      </c>
      <c r="L13" s="25">
        <f t="shared" si="1"/>
        <v>131270256</v>
      </c>
      <c r="M13" s="22">
        <f t="shared" si="2"/>
        <v>121823256</v>
      </c>
      <c r="N13" s="24">
        <f t="shared" si="8"/>
        <v>32788139.600000001</v>
      </c>
      <c r="O13" s="24">
        <f t="shared" si="3"/>
        <v>120173256</v>
      </c>
      <c r="P13" s="24">
        <f t="shared" si="4"/>
        <v>32210639.600000001</v>
      </c>
      <c r="Q13" s="26">
        <f t="shared" si="5"/>
        <v>577500</v>
      </c>
      <c r="R13" s="26">
        <f t="shared" si="6"/>
        <v>1650000</v>
      </c>
      <c r="S13" s="20" t="s">
        <v>23</v>
      </c>
      <c r="T13" s="27"/>
      <c r="V13" s="4"/>
      <c r="W13" s="28"/>
      <c r="X13" s="4"/>
      <c r="Y13" s="28"/>
      <c r="Z13" s="28"/>
      <c r="AB13" s="29"/>
      <c r="AD13" s="30"/>
    </row>
    <row r="14" spans="1:30" x14ac:dyDescent="0.3">
      <c r="A14" s="19">
        <v>43862</v>
      </c>
      <c r="B14" s="22" t="s">
        <v>30</v>
      </c>
      <c r="C14" s="20"/>
      <c r="D14" s="21"/>
      <c r="E14" s="22"/>
      <c r="F14" s="22">
        <v>3350225</v>
      </c>
      <c r="G14" s="22">
        <f t="shared" si="10"/>
        <v>3350225</v>
      </c>
      <c r="H14" s="23">
        <v>9000000</v>
      </c>
      <c r="I14" s="23">
        <v>447000</v>
      </c>
      <c r="J14" s="24">
        <f t="shared" si="7"/>
        <v>3350225</v>
      </c>
      <c r="K14" s="23">
        <v>112907744</v>
      </c>
      <c r="L14" s="25">
        <f t="shared" si="1"/>
        <v>116257969</v>
      </c>
      <c r="M14" s="22">
        <f t="shared" si="2"/>
        <v>106810969</v>
      </c>
      <c r="N14" s="24">
        <f t="shared" si="8"/>
        <v>27533839.149999999</v>
      </c>
      <c r="O14" s="24">
        <f t="shared" si="3"/>
        <v>103460744</v>
      </c>
      <c r="P14" s="24">
        <f t="shared" si="4"/>
        <v>26361260.399999999</v>
      </c>
      <c r="Q14" s="26">
        <f t="shared" si="5"/>
        <v>1172578.75</v>
      </c>
      <c r="R14" s="26">
        <f t="shared" si="6"/>
        <v>3350225</v>
      </c>
      <c r="S14" s="20" t="s">
        <v>23</v>
      </c>
      <c r="T14" s="27"/>
      <c r="V14" s="4"/>
      <c r="W14" s="28"/>
      <c r="X14" s="4"/>
      <c r="Y14" s="28"/>
      <c r="Z14" s="28"/>
      <c r="AB14" s="29"/>
      <c r="AD14" s="30"/>
    </row>
    <row r="15" spans="1:30" x14ac:dyDescent="0.3">
      <c r="A15" s="19"/>
      <c r="B15" s="22" t="s">
        <v>31</v>
      </c>
      <c r="C15" s="20"/>
      <c r="D15" s="21">
        <v>41135833</v>
      </c>
      <c r="E15" s="22"/>
      <c r="F15" s="22"/>
      <c r="G15" s="22">
        <f t="shared" ref="G15:G16" si="11">SUM(D15:F15)</f>
        <v>41135833</v>
      </c>
      <c r="H15" s="23">
        <v>12600000</v>
      </c>
      <c r="I15" s="23">
        <v>0</v>
      </c>
      <c r="J15" s="24">
        <f t="shared" ref="J15" si="12">IF((G15-H15-I15)&lt;0,G15,IF(((G15-H15-I15))&gt;61850000,((G15-H15-I15)-9850000)/65%,IF((G15-H15-I15)&gt;42250000,((G15-H15-I15)-5850000)/70%,IF(((G15-H15-I15))&gt;27250000,((G15-H15-I15)-3250000)/75%,IF(((G15-H15-I15))&gt;16050000,((G15-H15-I15)-1650000)/80%,IF(((G15-H15-I15))&gt;9250000,((G15-H15-I15)-750000)/85%,IF(((G15-H15-I15))&gt;4750000,((G15-H15-I15)-250000)/90%,((G15-H15-I15))/95%))))))+H15+I15)</f>
        <v>46314444</v>
      </c>
      <c r="K15" s="23">
        <v>53261995</v>
      </c>
      <c r="L15" s="25">
        <f t="shared" ref="L15:L16" si="13">J15+K15</f>
        <v>99576439</v>
      </c>
      <c r="M15" s="22">
        <f t="shared" ref="M15:M16" si="14">L15-H15-I15</f>
        <v>86976439</v>
      </c>
      <c r="N15" s="24">
        <f t="shared" ref="N15" si="15">IF(M15&lt;=5000000,M15*5%,IF(M15&lt;=10000000,(M15-5000000)*10%+250000,IF(M15&lt;=18000000,(M15-10000000)*15%+750000,IF(M15&lt;=32000000,(M15-18000000)*20%+1950000,IF(M15&lt;=52000000,(M15-32000000)*25%+4750000,IF(M15&lt;=80000000,(M15-52000000)*30%+9750000,(M15-80000000)*35%+18150000))))))</f>
        <v>20591753.649999999</v>
      </c>
      <c r="O15" s="24">
        <f t="shared" ref="O15:O16" si="16">IF(K15-H15-I15&gt;0,K15-H15-I15,0)</f>
        <v>40661995</v>
      </c>
      <c r="P15" s="24">
        <f t="shared" ref="P15:P16" si="17">IF(O15&lt;=5000000,O15*5%,IF(O15&lt;=10000000,(O15-5000000)*10%+250000,IF(O15&lt;=18000000,(O15-10000000)*15%+750000,IF(O15&lt;=32000000,(O15-18000000)*20%+1950000,IF(O15&lt;=52000000,(O15-32000000)*25%+4750000,IF(O15&lt;=80000000,(O15-52000000)*30%+9750000,(O15-80000000)*35%+18150000))))))</f>
        <v>6915498.75</v>
      </c>
      <c r="Q15" s="26">
        <f t="shared" ref="Q15:Q16" si="18">N15-P15</f>
        <v>13676254.899999999</v>
      </c>
      <c r="R15" s="26">
        <f t="shared" ref="R15:R16" si="19">L15-K15</f>
        <v>46314444</v>
      </c>
      <c r="S15" s="20" t="s">
        <v>32</v>
      </c>
      <c r="T15" s="27"/>
      <c r="V15" s="4"/>
      <c r="W15" s="28"/>
      <c r="X15" s="4"/>
      <c r="Y15" s="28"/>
      <c r="Z15" s="28"/>
      <c r="AB15" s="29"/>
      <c r="AD15" s="30"/>
    </row>
    <row r="16" spans="1:30" x14ac:dyDescent="0.3">
      <c r="A16" s="19"/>
      <c r="B16" s="22" t="s">
        <v>33</v>
      </c>
      <c r="C16" s="20"/>
      <c r="D16" s="21">
        <v>601811</v>
      </c>
      <c r="E16" s="22"/>
      <c r="F16" s="22"/>
      <c r="G16" s="22">
        <f t="shared" si="11"/>
        <v>601811</v>
      </c>
      <c r="H16" s="23">
        <v>0</v>
      </c>
      <c r="I16" s="23">
        <v>0</v>
      </c>
      <c r="J16" s="34">
        <f>ROUND(G16/0.8,0)</f>
        <v>752264</v>
      </c>
      <c r="K16" s="23">
        <v>0</v>
      </c>
      <c r="L16" s="25">
        <f t="shared" si="13"/>
        <v>752264</v>
      </c>
      <c r="M16" s="22">
        <f t="shared" si="14"/>
        <v>752264</v>
      </c>
      <c r="N16" s="34">
        <f>ROUND(M16*0.2,0)</f>
        <v>150453</v>
      </c>
      <c r="O16" s="24">
        <f t="shared" si="16"/>
        <v>0</v>
      </c>
      <c r="P16" s="24">
        <f t="shared" si="17"/>
        <v>0</v>
      </c>
      <c r="Q16" s="26">
        <f t="shared" si="18"/>
        <v>150453</v>
      </c>
      <c r="R16" s="26">
        <f t="shared" si="19"/>
        <v>752264</v>
      </c>
      <c r="S16" s="20" t="s">
        <v>34</v>
      </c>
      <c r="T16" s="27"/>
      <c r="V16" s="4"/>
      <c r="W16" s="28"/>
      <c r="X16" s="4"/>
      <c r="Y16" s="28"/>
      <c r="Z16" s="28"/>
      <c r="AB16" s="29"/>
      <c r="AD16" s="30"/>
    </row>
    <row r="17" spans="3:19" x14ac:dyDescent="0.25">
      <c r="C17" s="32"/>
      <c r="H17" s="3"/>
      <c r="K17" s="37"/>
      <c r="S17" s="32"/>
    </row>
    <row r="18" spans="3:19" x14ac:dyDescent="0.25">
      <c r="C18" s="32"/>
      <c r="K18" s="38"/>
      <c r="S18" s="32"/>
    </row>
    <row r="19" spans="3:19" ht="14.4" customHeight="1" x14ac:dyDescent="0.25">
      <c r="C19" s="32"/>
      <c r="H19" s="3"/>
      <c r="K19" s="38"/>
      <c r="S19" s="32"/>
    </row>
    <row r="20" spans="3:19" x14ac:dyDescent="0.25">
      <c r="C20" s="32"/>
      <c r="S20" s="32"/>
    </row>
    <row r="21" spans="3:19" ht="14.4" x14ac:dyDescent="0.3">
      <c r="C21" s="32"/>
      <c r="S21" s="32"/>
    </row>
    <row r="22" spans="3:19" ht="14.4" x14ac:dyDescent="0.3">
      <c r="C22" s="32"/>
      <c r="S22" s="32"/>
    </row>
    <row r="23" spans="3:19" ht="14.4" x14ac:dyDescent="0.3">
      <c r="C23" s="32"/>
      <c r="S23" s="32"/>
    </row>
    <row r="24" spans="3:19" ht="14.4" x14ac:dyDescent="0.3">
      <c r="C24" s="32"/>
      <c r="S24" s="32"/>
    </row>
  </sheetData>
  <autoFilter ref="A3:Z9" xr:uid="{00000000-0009-0000-0000-00000D000000}"/>
  <mergeCells count="3">
    <mergeCell ref="D2:G2"/>
    <mergeCell ref="O2:P2"/>
    <mergeCell ref="K17:K19"/>
  </mergeCells>
  <conditionalFormatting sqref="B17:B1048576 B1:B6">
    <cfRule type="duplicateValues" dxfId="42" priority="48"/>
  </conditionalFormatting>
  <conditionalFormatting sqref="B17:B1048576">
    <cfRule type="duplicateValues" dxfId="41" priority="47"/>
  </conditionalFormatting>
  <conditionalFormatting sqref="C17:C1048576 C1:C6">
    <cfRule type="duplicateValues" dxfId="40" priority="50"/>
  </conditionalFormatting>
  <conditionalFormatting sqref="B17:C1048576 B1:C6">
    <cfRule type="duplicateValues" dxfId="39" priority="51"/>
  </conditionalFormatting>
  <conditionalFormatting sqref="B17:B1048576">
    <cfRule type="duplicateValues" dxfId="38" priority="45"/>
  </conditionalFormatting>
  <conditionalFormatting sqref="B10">
    <cfRule type="duplicateValues" dxfId="37" priority="35"/>
  </conditionalFormatting>
  <conditionalFormatting sqref="B10">
    <cfRule type="duplicateValues" dxfId="36" priority="36"/>
  </conditionalFormatting>
  <conditionalFormatting sqref="B10">
    <cfRule type="duplicateValues" dxfId="35" priority="34"/>
  </conditionalFormatting>
  <conditionalFormatting sqref="C10">
    <cfRule type="duplicateValues" dxfId="34" priority="37"/>
  </conditionalFormatting>
  <conditionalFormatting sqref="B10:C10">
    <cfRule type="duplicateValues" dxfId="33" priority="38"/>
  </conditionalFormatting>
  <conditionalFormatting sqref="B10">
    <cfRule type="duplicateValues" dxfId="32" priority="33"/>
  </conditionalFormatting>
  <conditionalFormatting sqref="B11">
    <cfRule type="duplicateValues" dxfId="31" priority="29"/>
  </conditionalFormatting>
  <conditionalFormatting sqref="B11">
    <cfRule type="duplicateValues" dxfId="30" priority="30"/>
  </conditionalFormatting>
  <conditionalFormatting sqref="B11">
    <cfRule type="duplicateValues" dxfId="29" priority="28"/>
  </conditionalFormatting>
  <conditionalFormatting sqref="C11">
    <cfRule type="duplicateValues" dxfId="28" priority="31"/>
  </conditionalFormatting>
  <conditionalFormatting sqref="B11:C11">
    <cfRule type="duplicateValues" dxfId="27" priority="32"/>
  </conditionalFormatting>
  <conditionalFormatting sqref="B11">
    <cfRule type="duplicateValues" dxfId="26" priority="27"/>
  </conditionalFormatting>
  <conditionalFormatting sqref="B13:B14">
    <cfRule type="duplicateValues" dxfId="25" priority="17"/>
  </conditionalFormatting>
  <conditionalFormatting sqref="B13:B14">
    <cfRule type="duplicateValues" dxfId="24" priority="18"/>
  </conditionalFormatting>
  <conditionalFormatting sqref="B13:B14">
    <cfRule type="duplicateValues" dxfId="23" priority="16"/>
  </conditionalFormatting>
  <conditionalFormatting sqref="C13:C14">
    <cfRule type="duplicateValues" dxfId="22" priority="19"/>
  </conditionalFormatting>
  <conditionalFormatting sqref="B13:C14">
    <cfRule type="duplicateValues" dxfId="21" priority="20"/>
  </conditionalFormatting>
  <conditionalFormatting sqref="B13:B14">
    <cfRule type="duplicateValues" dxfId="20" priority="15"/>
  </conditionalFormatting>
  <conditionalFormatting sqref="S17:S1048576 S1:S3">
    <cfRule type="duplicateValues" dxfId="19" priority="13"/>
  </conditionalFormatting>
  <conditionalFormatting sqref="S17:S1048576">
    <cfRule type="duplicateValues" dxfId="18" priority="14"/>
  </conditionalFormatting>
  <conditionalFormatting sqref="B7:B9">
    <cfRule type="duplicateValues" dxfId="17" priority="63"/>
  </conditionalFormatting>
  <conditionalFormatting sqref="C7:C9">
    <cfRule type="duplicateValues" dxfId="16" priority="69"/>
  </conditionalFormatting>
  <conditionalFormatting sqref="B7:C9">
    <cfRule type="duplicateValues" dxfId="15" priority="71"/>
  </conditionalFormatting>
  <conditionalFormatting sqref="B12">
    <cfRule type="duplicateValues" dxfId="14" priority="76"/>
  </conditionalFormatting>
  <conditionalFormatting sqref="C12">
    <cfRule type="duplicateValues" dxfId="13" priority="77"/>
  </conditionalFormatting>
  <conditionalFormatting sqref="B12:C12">
    <cfRule type="duplicateValues" dxfId="12" priority="78"/>
  </conditionalFormatting>
  <conditionalFormatting sqref="B15">
    <cfRule type="duplicateValues" dxfId="11" priority="9"/>
  </conditionalFormatting>
  <conditionalFormatting sqref="B15">
    <cfRule type="duplicateValues" dxfId="10" priority="10"/>
  </conditionalFormatting>
  <conditionalFormatting sqref="B15">
    <cfRule type="duplicateValues" dxfId="9" priority="8"/>
  </conditionalFormatting>
  <conditionalFormatting sqref="C15">
    <cfRule type="duplicateValues" dxfId="8" priority="11"/>
  </conditionalFormatting>
  <conditionalFormatting sqref="B15:C15">
    <cfRule type="duplicateValues" dxfId="7" priority="12"/>
  </conditionalFormatting>
  <conditionalFormatting sqref="B15">
    <cfRule type="duplicateValues" dxfId="6" priority="7"/>
  </conditionalFormatting>
  <conditionalFormatting sqref="B16">
    <cfRule type="duplicateValues" dxfId="5" priority="3"/>
  </conditionalFormatting>
  <conditionalFormatting sqref="B16">
    <cfRule type="duplicateValues" dxfId="4" priority="4"/>
  </conditionalFormatting>
  <conditionalFormatting sqref="B16">
    <cfRule type="duplicateValues" dxfId="3" priority="2"/>
  </conditionalFormatting>
  <conditionalFormatting sqref="C16">
    <cfRule type="duplicateValues" dxfId="2" priority="5"/>
  </conditionalFormatting>
  <conditionalFormatting sqref="B16:C16">
    <cfRule type="duplicateValues" dxfId="1" priority="6"/>
  </conditionalFormatting>
  <conditionalFormatting sqref="B16">
    <cfRule type="duplicateValues" dxfId="0" priority="1"/>
  </conditionalFormatting>
  <pageMargins left="0.7" right="0.7" top="0.75" bottom="0.75" header="0.3" footer="0.3"/>
  <pageSetup paperSize="9" scale="74" orientation="portrait" r:id="rId1"/>
  <colBreaks count="1" manualBreakCount="1">
    <brk id="13" max="1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Gross up</vt:lpstr>
      <vt:lpstr>'Gross up'!Print_Area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Hoang Kim</dc:creator>
  <cp:lastModifiedBy>Lien Chi</cp:lastModifiedBy>
  <dcterms:created xsi:type="dcterms:W3CDTF">2020-03-31T05:04:57Z</dcterms:created>
  <dcterms:modified xsi:type="dcterms:W3CDTF">2020-03-31T09:14:54Z</dcterms:modified>
</cp:coreProperties>
</file>