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Qi's Workspace\RMIT VN\BP Questionnaire\Sepcial Rules from Chi\"/>
    </mc:Choice>
  </mc:AlternateContent>
  <xr:revisionPtr revIDLastSave="0" documentId="13_ncr:1_{845DD585-54A8-4170-A0E5-C089F98D9AC0}" xr6:coauthVersionLast="41" xr6:coauthVersionMax="41" xr10:uidLastSave="{00000000-0000-0000-0000-000000000000}"/>
  <bookViews>
    <workbookView xWindow="-110" yWindow="-110" windowWidth="19420" windowHeight="10420" tabRatio="793" firstSheet="1" activeTab="3" xr2:uid="{00000000-000D-0000-FFFF-FFFF00000000}"/>
  </bookViews>
  <sheets>
    <sheet name="Sheet1" sheetId="4" state="hidden" r:id="rId1"/>
    <sheet name="Gross up" sheetId="13" r:id="rId2"/>
    <sheet name="Manual Sample" sheetId="14" r:id="rId3"/>
    <sheet name="GV Logic" sheetId="15" r:id="rId4"/>
  </sheets>
  <definedNames>
    <definedName name="_xlnm._FilterDatabase" localSheetId="1" hidden="1">'Gross up'!$A$3:$AH$9</definedName>
    <definedName name="_xlnm.Print_Area" localSheetId="1">'Gross up'!$A$1:$Z$9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5" l="1"/>
  <c r="D8" i="15" s="1"/>
  <c r="B9" i="15" s="1"/>
  <c r="C10" i="14"/>
  <c r="C11" i="14" s="1"/>
  <c r="C9" i="15" l="1"/>
  <c r="D9" i="15" s="1"/>
  <c r="B10" i="15" s="1"/>
  <c r="C12" i="14"/>
  <c r="C13" i="14" s="1"/>
  <c r="J11" i="13"/>
  <c r="M11" i="13" s="1"/>
  <c r="N11" i="13" s="1"/>
  <c r="O11" i="13" s="1"/>
  <c r="C10" i="15" l="1"/>
  <c r="D10" i="15" s="1"/>
  <c r="B11" i="15" s="1"/>
  <c r="C20" i="14"/>
  <c r="C2" i="13"/>
  <c r="G1" i="13"/>
  <c r="T8" i="13"/>
  <c r="U8" i="13" s="1"/>
  <c r="T9" i="13"/>
  <c r="U9" i="13" s="1"/>
  <c r="J8" i="13"/>
  <c r="M8" i="13" s="1"/>
  <c r="N8" i="13" s="1"/>
  <c r="O8" i="13" s="1"/>
  <c r="P8" i="13" s="1"/>
  <c r="Z8" i="13" s="1"/>
  <c r="J9" i="13"/>
  <c r="M9" i="13" s="1"/>
  <c r="N9" i="13" s="1"/>
  <c r="O9" i="13" s="1"/>
  <c r="P9" i="13" s="1"/>
  <c r="C11" i="15" l="1"/>
  <c r="D11" i="15" s="1"/>
  <c r="B12" i="15" s="1"/>
  <c r="F21" i="14"/>
  <c r="C21" i="14"/>
  <c r="C22" i="14" s="1"/>
  <c r="C23" i="14" s="1"/>
  <c r="C24" i="14" s="1"/>
  <c r="Q9" i="13"/>
  <c r="R9" i="13" s="1"/>
  <c r="V9" i="13" s="1"/>
  <c r="Z9" i="13"/>
  <c r="Q8" i="13"/>
  <c r="R8" i="13" s="1"/>
  <c r="C12" i="15" l="1"/>
  <c r="D12" i="15" s="1"/>
  <c r="B13" i="15" s="1"/>
  <c r="C25" i="14"/>
  <c r="C26" i="14" s="1"/>
  <c r="V8" i="13"/>
  <c r="X9" i="13"/>
  <c r="Y9" i="13" s="1"/>
  <c r="C13" i="15" l="1"/>
  <c r="D13" i="15" s="1"/>
  <c r="B14" i="15" s="1"/>
  <c r="X8" i="13"/>
  <c r="Y8" i="13" s="1"/>
  <c r="J6" i="13"/>
  <c r="J5" i="13"/>
  <c r="J7" i="13"/>
  <c r="J4" i="13"/>
  <c r="C14" i="15" l="1"/>
  <c r="D14" i="15" s="1"/>
  <c r="B15" i="15" s="1"/>
  <c r="T7" i="13"/>
  <c r="U7" i="13" s="1"/>
  <c r="T5" i="13"/>
  <c r="U5" i="13" s="1"/>
  <c r="T6" i="13"/>
  <c r="U6" i="13" s="1"/>
  <c r="T4" i="13"/>
  <c r="U4" i="13" s="1"/>
  <c r="C15" i="15" l="1"/>
  <c r="D15" i="15" s="1"/>
  <c r="B16" i="15" s="1"/>
  <c r="M4" i="13"/>
  <c r="N4" i="13" s="1"/>
  <c r="O4" i="13" s="1"/>
  <c r="P4" i="13" s="1"/>
  <c r="Z4" i="13" s="1"/>
  <c r="M5" i="13"/>
  <c r="N5" i="13" s="1"/>
  <c r="O5" i="13" s="1"/>
  <c r="P5" i="13" s="1"/>
  <c r="Z5" i="13" s="1"/>
  <c r="M6" i="13"/>
  <c r="N6" i="13" s="1"/>
  <c r="O6" i="13" s="1"/>
  <c r="P6" i="13" s="1"/>
  <c r="Z6" i="13" s="1"/>
  <c r="M7" i="13"/>
  <c r="N7" i="13" s="1"/>
  <c r="O7" i="13" s="1"/>
  <c r="P7" i="13" s="1"/>
  <c r="Z7" i="13" s="1"/>
  <c r="C16" i="15" l="1"/>
  <c r="D16" i="15" s="1"/>
  <c r="B17" i="15"/>
  <c r="Q5" i="13"/>
  <c r="R5" i="13" s="1"/>
  <c r="V5" i="13" s="1"/>
  <c r="Q7" i="13"/>
  <c r="R7" i="13" s="1"/>
  <c r="V7" i="13" s="1"/>
  <c r="Q4" i="13"/>
  <c r="R4" i="13" s="1"/>
  <c r="V4" i="13" s="1"/>
  <c r="Q6" i="13"/>
  <c r="R6" i="13" s="1"/>
  <c r="V6" i="13" s="1"/>
  <c r="C17" i="15" l="1"/>
  <c r="D17" i="15" s="1"/>
  <c r="B18" i="15"/>
  <c r="C18" i="15" s="1"/>
  <c r="D18" i="15" s="1"/>
  <c r="Z1" i="13"/>
  <c r="X6" i="13"/>
  <c r="Y6" i="13" s="1"/>
  <c r="X7" i="13"/>
  <c r="Y7" i="13" s="1"/>
  <c r="X5" i="13"/>
  <c r="Y5" i="13" s="1"/>
  <c r="X4" i="13" l="1"/>
  <c r="Y4" i="13" s="1"/>
  <c r="R1" i="13" l="1"/>
  <c r="V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tc={8CDE2FEB-1FA8-4FB0-90B0-A122AC50CE02}</author>
    <author>tc={5AB9F08D-1858-435C-B3A3-86A85034CDCD}</author>
    <author>tc={6F1E467D-7903-417D-A146-6671B336BAE8}</author>
  </authors>
  <commentList>
    <comment ref="D3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from monthly payroll</t>
      </text>
    </comment>
    <comment ref="E3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 medical insurance - PIT covered by staff</t>
      </text>
    </comment>
    <comment ref="G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from visa / temporary residence card fees</t>
      </text>
    </comment>
  </commentList>
</comments>
</file>

<file path=xl/sharedStrings.xml><?xml version="1.0" encoding="utf-8"?>
<sst xmlns="http://schemas.openxmlformats.org/spreadsheetml/2006/main" count="114" uniqueCount="106">
  <si>
    <t>Name</t>
  </si>
  <si>
    <t>CODE</t>
  </si>
  <si>
    <t>WKP</t>
  </si>
  <si>
    <t>MISC</t>
  </si>
  <si>
    <t>VISA/R</t>
  </si>
  <si>
    <t>AUTHEN</t>
  </si>
  <si>
    <t>COUR</t>
  </si>
  <si>
    <t>RESI</t>
  </si>
  <si>
    <t>VISA</t>
  </si>
  <si>
    <t>RELO</t>
  </si>
  <si>
    <t>TRANS</t>
  </si>
  <si>
    <t>HEALTH</t>
  </si>
  <si>
    <t xml:space="preserve">VISA </t>
  </si>
  <si>
    <t>EILTS fee</t>
  </si>
  <si>
    <t>TOEFL test</t>
  </si>
  <si>
    <t>VISA CHANGE, NEW PASSPORT</t>
  </si>
  <si>
    <t>PHOTO</t>
  </si>
  <si>
    <t>(blank)</t>
  </si>
  <si>
    <t>Grand Total</t>
  </si>
  <si>
    <t>Expenses VND</t>
  </si>
  <si>
    <t>Expenses USD</t>
  </si>
  <si>
    <t>(blank) Total</t>
  </si>
  <si>
    <t>Anderson Sheilagh Rheanne</t>
  </si>
  <si>
    <t>VISA CHANGE, NEW PASSPORT Total</t>
  </si>
  <si>
    <t>Henrik Skov</t>
  </si>
  <si>
    <t>TOEFL test Total</t>
  </si>
  <si>
    <t>Net benefits (VND)</t>
  </si>
  <si>
    <t>ER</t>
  </si>
  <si>
    <t>Net 1</t>
  </si>
  <si>
    <t>Net 2</t>
  </si>
  <si>
    <t>Net 3</t>
  </si>
  <si>
    <t>Total Net</t>
  </si>
  <si>
    <t>Tax deduction (self and dependant)</t>
  </si>
  <si>
    <t>HI</t>
  </si>
  <si>
    <t>Total taxable income</t>
  </si>
  <si>
    <t>Total accessible income</t>
  </si>
  <si>
    <t>Total PIT payable</t>
  </si>
  <si>
    <t>Employee's taxable income</t>
  </si>
  <si>
    <t>Accessible income</t>
  </si>
  <si>
    <t>Employee's PIT payable</t>
  </si>
  <si>
    <t>PIT dif</t>
  </si>
  <si>
    <t>Net-take-home (VND)</t>
  </si>
  <si>
    <t>Net-take-home (USD)</t>
  </si>
  <si>
    <t>v-number</t>
  </si>
  <si>
    <t>Month of payroll</t>
  </si>
  <si>
    <t>x</t>
  </si>
  <si>
    <t>Gross dif</t>
  </si>
  <si>
    <t>Monthly net (VND)</t>
  </si>
  <si>
    <t>MI</t>
  </si>
  <si>
    <t>Net + / -</t>
  </si>
  <si>
    <t>Total Taxable Income</t>
  </si>
  <si>
    <t>Accessible income (from net BIK)</t>
  </si>
  <si>
    <t>(grossed up)</t>
  </si>
  <si>
    <t>Column O &amp; P the same</t>
  </si>
  <si>
    <t>GROSSED UP</t>
  </si>
  <si>
    <t>Staff 1</t>
  </si>
  <si>
    <t>Staff 2</t>
  </si>
  <si>
    <t>Staff 3</t>
  </si>
  <si>
    <t>Staff 4</t>
  </si>
  <si>
    <t>Staff 5</t>
  </si>
  <si>
    <t>Staff 6</t>
  </si>
  <si>
    <t>Staff 1 (GV version)</t>
    <phoneticPr fontId="45" type="noConversion"/>
  </si>
  <si>
    <t>Converted Income/month</t>
    <phoneticPr fontId="45" type="noConversion"/>
  </si>
  <si>
    <t>EE</t>
    <phoneticPr fontId="1" type="noConversion"/>
  </si>
  <si>
    <t>Amount</t>
    <phoneticPr fontId="1" type="noConversion"/>
  </si>
  <si>
    <t>Formula</t>
    <phoneticPr fontId="1" type="noConversion"/>
  </si>
  <si>
    <t>1000 Monthly Salary</t>
  </si>
  <si>
    <t>1100 Higher Duties Allowance</t>
  </si>
  <si>
    <t>1102 Managerial Allowance</t>
  </si>
  <si>
    <t>5V03 Monthly MI by ER - DP</t>
  </si>
  <si>
    <t>/410 Total EE SI Contribution</t>
  </si>
  <si>
    <t>/492 Dependant Tax Exemption</t>
  </si>
  <si>
    <t>/491 EE Personal Tax Exemption</t>
  </si>
  <si>
    <t>Step 1</t>
    <phoneticPr fontId="1" type="noConversion"/>
  </si>
  <si>
    <t>WT/106 taxable income</t>
    <phoneticPr fontId="1" type="noConversion"/>
  </si>
  <si>
    <t>SUM(C2:C5)-C6</t>
  </si>
  <si>
    <t>Actual taxable income</t>
    <phoneticPr fontId="1" type="noConversion"/>
  </si>
  <si>
    <t>MAX(C11-C7-C8,0)</t>
    <phoneticPr fontId="1" type="noConversion"/>
  </si>
  <si>
    <t>Original Income Tax</t>
    <phoneticPr fontId="1" type="noConversion"/>
  </si>
  <si>
    <t>ROUND(MAX(C12*{5;10;15;20;25;30;35}%-{0;0.25;0.75;1.65;3.25;5.85;9.85}*1000000,0),0)</t>
    <phoneticPr fontId="1" type="noConversion"/>
  </si>
  <si>
    <t>Original Net</t>
    <phoneticPr fontId="1" type="noConversion"/>
  </si>
  <si>
    <t>C2+C3+C4-C6-C12</t>
    <phoneticPr fontId="1" type="noConversion"/>
  </si>
  <si>
    <t>Step 2</t>
    <phoneticPr fontId="1" type="noConversion"/>
  </si>
  <si>
    <t>5V31 Visa/TRC Gross-up</t>
  </si>
  <si>
    <t>Gross-up Items</t>
  </si>
  <si>
    <t>5V40 Net Private Medical Ins</t>
  </si>
  <si>
    <t>5V41 Net Utilities</t>
  </si>
  <si>
    <t>5V42 Net Superannuation</t>
  </si>
  <si>
    <t>Net for gross-up</t>
    <phoneticPr fontId="1" type="noConversion"/>
  </si>
  <si>
    <t>C12-C13+SUM(C16:C19)</t>
    <phoneticPr fontId="1" type="noConversion"/>
  </si>
  <si>
    <t>In case EE has got original income tax</t>
    <phoneticPr fontId="1" type="noConversion"/>
  </si>
  <si>
    <t>Total Taxable gross-up</t>
    <phoneticPr fontId="1" type="noConversion"/>
  </si>
  <si>
    <t>ROUND(MAX((C21-{0;0.25;0.75;1.65;3.25;5.85;9.85}*1000000)/(1-{5;10;15;20;25;30;35}%),0),0)</t>
  </si>
  <si>
    <t>Manual easy formula will be like this ------&gt;</t>
  </si>
  <si>
    <t>WT/106 Final Taxable Income</t>
    <phoneticPr fontId="1" type="noConversion"/>
  </si>
  <si>
    <t>C20+C11+C7+C8+C6</t>
    <phoneticPr fontId="1" type="noConversion"/>
  </si>
  <si>
    <t>Add back SI &amp; Personnel deductions</t>
    <phoneticPr fontId="1" type="noConversion"/>
  </si>
  <si>
    <t>Final taxable income</t>
    <phoneticPr fontId="1" type="noConversion"/>
  </si>
  <si>
    <t>C21-C6-C7-C8</t>
    <phoneticPr fontId="1" type="noConversion"/>
  </si>
  <si>
    <t>WT/400 Final Income Tax</t>
    <phoneticPr fontId="1" type="noConversion"/>
  </si>
  <si>
    <t>ROUND(MAX(C22*{5;10;15;20;25;30;35}%-{0;0.25;0.75;1.65;3.25;5.85;9.85}*1000000,0),0)</t>
    <phoneticPr fontId="1" type="noConversion"/>
  </si>
  <si>
    <t>WT9802</t>
    <phoneticPr fontId="1" type="noConversion"/>
  </si>
  <si>
    <t>C23-C12</t>
    <phoneticPr fontId="1" type="noConversion"/>
  </si>
  <si>
    <t>WT/560 Net Pay</t>
    <phoneticPr fontId="1" type="noConversion"/>
  </si>
  <si>
    <t>C2+C3+C4-C6-C23+C24</t>
    <phoneticPr fontId="1" type="noConversion"/>
  </si>
  <si>
    <t>WT9802 is beard by ER and paid to EE &amp; Net Pay is not changed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</si>
</sst>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[$-409]mmm\-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20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A7D00"/>
      <name val="Calibri"/>
      <family val="2"/>
      <charset val="163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5"/>
      </left>
      <right/>
      <top style="thin">
        <color indexed="64"/>
      </top>
      <bottom style="thick">
        <color indexed="64"/>
      </bottom>
      <diagonal/>
    </border>
    <border>
      <left style="thin">
        <color indexed="8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2">
    <xf numFmtId="0" fontId="0" fillId="0" borderId="0"/>
    <xf numFmtId="164" fontId="13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8" fillId="0" borderId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3" borderId="0" applyNumberFormat="0" applyBorder="0" applyAlignment="0" applyProtection="0"/>
    <xf numFmtId="0" fontId="20" fillId="7" borderId="0" applyNumberFormat="0" applyBorder="0" applyAlignment="0" applyProtection="0"/>
    <xf numFmtId="0" fontId="21" fillId="24" borderId="16" applyNumberFormat="0" applyAlignment="0" applyProtection="0"/>
    <xf numFmtId="0" fontId="22" fillId="25" borderId="17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43" fontId="13" fillId="0" borderId="0" applyFont="0" applyFill="0" applyBorder="0" applyAlignment="0" applyProtection="0"/>
    <xf numFmtId="43" fontId="13" fillId="0" borderId="0"/>
    <xf numFmtId="43" fontId="13" fillId="0" borderId="0"/>
    <xf numFmtId="43" fontId="13" fillId="0" borderId="0"/>
    <xf numFmtId="164" fontId="12" fillId="0" borderId="0" applyFont="0" applyFill="0" applyBorder="0" applyAlignment="0" applyProtection="0"/>
    <xf numFmtId="44" fontId="13" fillId="0" borderId="0"/>
    <xf numFmtId="0" fontId="23" fillId="0" borderId="0" applyNumberFormat="0" applyFill="0" applyBorder="0" applyAlignment="0" applyProtection="0"/>
    <xf numFmtId="0" fontId="24" fillId="8" borderId="0" applyNumberFormat="0" applyBorder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7" fillId="0" borderId="20" applyNumberFormat="0" applyFill="0" applyAlignment="0" applyProtection="0"/>
    <xf numFmtId="0" fontId="27" fillId="0" borderId="0" applyNumberFormat="0" applyFill="0" applyBorder="0" applyAlignment="0" applyProtection="0"/>
    <xf numFmtId="0" fontId="28" fillId="11" borderId="16" applyNumberFormat="0" applyAlignment="0" applyProtection="0"/>
    <xf numFmtId="0" fontId="29" fillId="0" borderId="21" applyNumberFormat="0" applyFill="0" applyAlignment="0" applyProtection="0"/>
    <xf numFmtId="0" fontId="30" fillId="26" borderId="0" applyNumberFormat="0" applyBorder="0" applyAlignment="0" applyProtection="0"/>
    <xf numFmtId="0" fontId="12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2" borderId="22" applyNumberFormat="0" applyFont="0" applyAlignment="0" applyProtection="0"/>
    <xf numFmtId="0" fontId="18" fillId="2" borderId="22" applyNumberFormat="0" applyFont="0" applyAlignment="0" applyProtection="0"/>
    <xf numFmtId="0" fontId="13" fillId="2" borderId="22" applyNumberFormat="0" applyFont="0" applyAlignment="0" applyProtection="0"/>
    <xf numFmtId="0" fontId="12" fillId="3" borderId="15" applyNumberFormat="0" applyFont="0" applyAlignment="0" applyProtection="0"/>
    <xf numFmtId="0" fontId="31" fillId="24" borderId="23" applyNumberFormat="0" applyAlignment="0" applyProtection="0"/>
    <xf numFmtId="9" fontId="1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4" applyNumberFormat="0" applyFill="0" applyAlignment="0" applyProtection="0"/>
    <xf numFmtId="0" fontId="35" fillId="0" borderId="0" applyNumberFormat="0" applyFill="0" applyBorder="0" applyAlignment="0" applyProtection="0"/>
    <xf numFmtId="9" fontId="39" fillId="0" borderId="0" applyFont="0" applyFill="0" applyBorder="0" applyAlignment="0" applyProtection="0"/>
    <xf numFmtId="0" fontId="11" fillId="0" borderId="0"/>
    <xf numFmtId="164" fontId="13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42" fillId="27" borderId="25" applyNumberFormat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44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5" fillId="0" borderId="5" xfId="0" applyFont="1" applyBorder="1"/>
    <xf numFmtId="0" fontId="15" fillId="2" borderId="6" xfId="0" applyFont="1" applyFill="1" applyBorder="1"/>
    <xf numFmtId="0" fontId="16" fillId="2" borderId="7" xfId="0" applyFont="1" applyFill="1" applyBorder="1"/>
    <xf numFmtId="0" fontId="16" fillId="2" borderId="8" xfId="0" applyFont="1" applyFill="1" applyBorder="1"/>
    <xf numFmtId="0" fontId="16" fillId="2" borderId="9" xfId="0" applyFont="1" applyFill="1" applyBorder="1"/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16" fillId="2" borderId="11" xfId="0" applyFont="1" applyFill="1" applyBorder="1" applyAlignment="1">
      <alignment horizontal="right"/>
    </xf>
    <xf numFmtId="0" fontId="16" fillId="2" borderId="12" xfId="0" applyFont="1" applyFill="1" applyBorder="1" applyAlignment="1">
      <alignment horizontal="right"/>
    </xf>
    <xf numFmtId="0" fontId="16" fillId="2" borderId="13" xfId="0" applyFont="1" applyFill="1" applyBorder="1" applyAlignment="1">
      <alignment horizontal="right"/>
    </xf>
    <xf numFmtId="0" fontId="15" fillId="2" borderId="8" xfId="0" applyFont="1" applyFill="1" applyBorder="1"/>
    <xf numFmtId="0" fontId="15" fillId="2" borderId="14" xfId="0" applyFont="1" applyFill="1" applyBorder="1"/>
    <xf numFmtId="0" fontId="15" fillId="2" borderId="14" xfId="0" applyFont="1" applyFill="1" applyBorder="1" applyAlignment="1">
      <alignment horizontal="right"/>
    </xf>
    <xf numFmtId="0" fontId="15" fillId="2" borderId="11" xfId="0" applyFont="1" applyFill="1" applyBorder="1" applyAlignment="1">
      <alignment horizontal="right"/>
    </xf>
    <xf numFmtId="0" fontId="17" fillId="0" borderId="0" xfId="2" applyFont="1" applyAlignment="1">
      <alignment vertical="center"/>
    </xf>
    <xf numFmtId="165" fontId="36" fillId="0" borderId="6" xfId="3" applyNumberFormat="1" applyFont="1" applyBorder="1" applyAlignment="1">
      <alignment vertical="center" wrapText="1"/>
    </xf>
    <xf numFmtId="0" fontId="37" fillId="0" borderId="0" xfId="2" applyFont="1" applyAlignment="1">
      <alignment vertical="center" wrapText="1"/>
    </xf>
    <xf numFmtId="165" fontId="37" fillId="0" borderId="0" xfId="1" applyNumberFormat="1" applyFont="1" applyAlignment="1">
      <alignment vertical="center" wrapText="1"/>
    </xf>
    <xf numFmtId="0" fontId="38" fillId="4" borderId="6" xfId="2" applyFont="1" applyFill="1" applyBorder="1" applyAlignment="1">
      <alignment horizontal="center" vertical="center" wrapText="1"/>
    </xf>
    <xf numFmtId="165" fontId="38" fillId="4" borderId="6" xfId="1" applyNumberFormat="1" applyFont="1" applyFill="1" applyBorder="1" applyAlignment="1">
      <alignment horizontal="center" vertical="center" wrapText="1"/>
    </xf>
    <xf numFmtId="0" fontId="38" fillId="5" borderId="6" xfId="2" applyFont="1" applyFill="1" applyBorder="1" applyAlignment="1">
      <alignment horizontal="center" vertical="center" wrapText="1"/>
    </xf>
    <xf numFmtId="0" fontId="38" fillId="0" borderId="0" xfId="2" applyFont="1" applyAlignment="1">
      <alignment horizontal="center" vertical="center" wrapText="1"/>
    </xf>
    <xf numFmtId="166" fontId="36" fillId="0" borderId="6" xfId="4" applyNumberFormat="1" applyFont="1" applyBorder="1" applyAlignment="1">
      <alignment horizontal="right" vertical="center"/>
    </xf>
    <xf numFmtId="166" fontId="36" fillId="5" borderId="6" xfId="4" applyNumberFormat="1" applyFont="1" applyFill="1" applyBorder="1" applyAlignment="1">
      <alignment horizontal="right" vertical="center"/>
    </xf>
    <xf numFmtId="164" fontId="36" fillId="0" borderId="6" xfId="3" applyFont="1" applyBorder="1" applyAlignment="1">
      <alignment horizontal="right" vertical="center"/>
    </xf>
    <xf numFmtId="165" fontId="37" fillId="0" borderId="0" xfId="2" applyNumberFormat="1" applyFont="1" applyAlignment="1">
      <alignment vertical="center" wrapText="1"/>
    </xf>
    <xf numFmtId="167" fontId="37" fillId="0" borderId="0" xfId="2" applyNumberFormat="1" applyFont="1" applyAlignment="1">
      <alignment vertical="center" wrapText="1"/>
    </xf>
    <xf numFmtId="167" fontId="38" fillId="4" borderId="6" xfId="2" applyNumberFormat="1" applyFont="1" applyFill="1" applyBorder="1" applyAlignment="1">
      <alignment horizontal="center" vertical="center" wrapText="1"/>
    </xf>
    <xf numFmtId="167" fontId="38" fillId="0" borderId="0" xfId="2" applyNumberFormat="1" applyFont="1" applyAlignment="1">
      <alignment horizontal="center" vertical="center" wrapText="1"/>
    </xf>
    <xf numFmtId="165" fontId="38" fillId="0" borderId="0" xfId="1" applyNumberFormat="1" applyFont="1" applyAlignment="1">
      <alignment horizontal="center" vertical="center" wrapText="1"/>
    </xf>
    <xf numFmtId="167" fontId="36" fillId="0" borderId="6" xfId="3" applyNumberFormat="1" applyFont="1" applyBorder="1" applyAlignment="1">
      <alignment vertical="center" wrapText="1"/>
    </xf>
    <xf numFmtId="164" fontId="37" fillId="0" borderId="0" xfId="2" applyNumberFormat="1" applyFont="1" applyAlignment="1">
      <alignment vertical="center" wrapText="1"/>
    </xf>
    <xf numFmtId="164" fontId="37" fillId="0" borderId="0" xfId="1" applyFont="1" applyAlignment="1">
      <alignment vertical="center" wrapText="1"/>
    </xf>
    <xf numFmtId="9" fontId="37" fillId="0" borderId="0" xfId="76" applyFont="1" applyAlignment="1">
      <alignment vertical="center" wrapText="1"/>
    </xf>
    <xf numFmtId="165" fontId="40" fillId="0" borderId="0" xfId="2" applyNumberFormat="1" applyFont="1" applyAlignment="1">
      <alignment vertical="center" wrapText="1"/>
    </xf>
    <xf numFmtId="0" fontId="41" fillId="4" borderId="6" xfId="2" applyFont="1" applyFill="1" applyBorder="1" applyAlignment="1">
      <alignment horizontal="center" vertical="center" wrapText="1"/>
    </xf>
    <xf numFmtId="165" fontId="40" fillId="0" borderId="6" xfId="3" applyNumberFormat="1" applyFont="1" applyBorder="1" applyAlignment="1">
      <alignment vertical="center" wrapText="1"/>
    </xf>
    <xf numFmtId="0" fontId="40" fillId="0" borderId="0" xfId="2" applyFont="1" applyAlignment="1">
      <alignment vertical="center" wrapText="1"/>
    </xf>
    <xf numFmtId="165" fontId="36" fillId="4" borderId="6" xfId="1" applyNumberFormat="1" applyFont="1" applyFill="1" applyBorder="1" applyAlignment="1">
      <alignment vertical="center" wrapText="1"/>
    </xf>
    <xf numFmtId="0" fontId="38" fillId="4" borderId="6" xfId="2" applyFont="1" applyFill="1" applyBorder="1" applyAlignment="1">
      <alignment horizontal="center" vertical="center"/>
    </xf>
    <xf numFmtId="0" fontId="37" fillId="0" borderId="0" xfId="2" applyFont="1" applyAlignment="1">
      <alignment vertical="center"/>
    </xf>
    <xf numFmtId="164" fontId="36" fillId="0" borderId="6" xfId="3" applyFont="1" applyBorder="1" applyAlignment="1">
      <alignment vertical="center"/>
    </xf>
    <xf numFmtId="0" fontId="43" fillId="0" borderId="0" xfId="2" applyFont="1" applyAlignment="1">
      <alignment horizontal="left" vertical="center"/>
    </xf>
    <xf numFmtId="164" fontId="38" fillId="0" borderId="0" xfId="1" applyFont="1" applyAlignment="1">
      <alignment horizontal="center" vertical="center" wrapText="1"/>
    </xf>
    <xf numFmtId="165" fontId="38" fillId="0" borderId="0" xfId="2" applyNumberFormat="1" applyFont="1" applyAlignment="1">
      <alignment horizontal="center" vertical="center"/>
    </xf>
    <xf numFmtId="167" fontId="36" fillId="0" borderId="0" xfId="3" applyNumberFormat="1" applyFont="1" applyBorder="1" applyAlignment="1">
      <alignment vertical="center" wrapText="1"/>
    </xf>
    <xf numFmtId="165" fontId="36" fillId="0" borderId="0" xfId="3" applyNumberFormat="1" applyFont="1" applyBorder="1" applyAlignment="1">
      <alignment vertical="center" wrapText="1"/>
    </xf>
    <xf numFmtId="164" fontId="36" fillId="0" borderId="0" xfId="3" applyFont="1" applyBorder="1" applyAlignment="1">
      <alignment vertical="center"/>
    </xf>
    <xf numFmtId="165" fontId="36" fillId="4" borderId="0" xfId="1" applyNumberFormat="1" applyFont="1" applyFill="1" applyBorder="1" applyAlignment="1">
      <alignment vertical="center" wrapText="1"/>
    </xf>
    <xf numFmtId="166" fontId="36" fillId="0" borderId="0" xfId="4" applyNumberFormat="1" applyFont="1" applyBorder="1" applyAlignment="1">
      <alignment horizontal="right" vertical="center"/>
    </xf>
    <xf numFmtId="165" fontId="40" fillId="0" borderId="0" xfId="3" applyNumberFormat="1" applyFont="1" applyBorder="1" applyAlignment="1">
      <alignment vertical="center" wrapText="1"/>
    </xf>
    <xf numFmtId="166" fontId="36" fillId="5" borderId="0" xfId="4" applyNumberFormat="1" applyFont="1" applyFill="1" applyBorder="1" applyAlignment="1">
      <alignment horizontal="right" vertical="center"/>
    </xf>
    <xf numFmtId="164" fontId="36" fillId="0" borderId="0" xfId="3" applyFont="1" applyBorder="1" applyAlignment="1">
      <alignment horizontal="right" vertical="center"/>
    </xf>
    <xf numFmtId="0" fontId="38" fillId="4" borderId="6" xfId="2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28" borderId="0" xfId="0" applyFill="1" applyAlignment="1">
      <alignment vertical="center"/>
    </xf>
    <xf numFmtId="3" fontId="0" fillId="28" borderId="0" xfId="0" applyNumberFormat="1" applyFill="1" applyAlignment="1">
      <alignment vertical="center"/>
    </xf>
    <xf numFmtId="0" fontId="0" fillId="28" borderId="0" xfId="0" applyFill="1" applyAlignment="1">
      <alignment horizontal="center" vertical="center" wrapText="1"/>
    </xf>
    <xf numFmtId="0" fontId="47" fillId="0" borderId="0" xfId="0" applyFont="1" applyAlignment="1">
      <alignment vertical="center"/>
    </xf>
  </cellXfs>
  <cellStyles count="102">
    <cellStyle name="20% - Accent1 2" xfId="9" xr:uid="{00000000-0005-0000-0000-000000000000}"/>
    <cellStyle name="20% - Accent2 2" xfId="10" xr:uid="{00000000-0005-0000-0000-000001000000}"/>
    <cellStyle name="20% - Accent3 2" xfId="11" xr:uid="{00000000-0005-0000-0000-000002000000}"/>
    <cellStyle name="20% - Accent4 2" xfId="12" xr:uid="{00000000-0005-0000-0000-000003000000}"/>
    <cellStyle name="20% - Accent5 2" xfId="13" xr:uid="{00000000-0005-0000-0000-000004000000}"/>
    <cellStyle name="20% - Accent6 2" xfId="14" xr:uid="{00000000-0005-0000-0000-000005000000}"/>
    <cellStyle name="40% - Accent1 2" xfId="15" xr:uid="{00000000-0005-0000-0000-000006000000}"/>
    <cellStyle name="40% - Accent2 2" xfId="16" xr:uid="{00000000-0005-0000-0000-000007000000}"/>
    <cellStyle name="40% - Accent3 2" xfId="17" xr:uid="{00000000-0005-0000-0000-000008000000}"/>
    <cellStyle name="40% - Accent4 2" xfId="18" xr:uid="{00000000-0005-0000-0000-000009000000}"/>
    <cellStyle name="40% - Accent5 2" xfId="19" xr:uid="{00000000-0005-0000-0000-00000A000000}"/>
    <cellStyle name="40% - Accent6 2" xfId="20" xr:uid="{00000000-0005-0000-0000-00000B000000}"/>
    <cellStyle name="60% - Accent1 2" xfId="21" xr:uid="{00000000-0005-0000-0000-00000C000000}"/>
    <cellStyle name="60% - Accent2 2" xfId="22" xr:uid="{00000000-0005-0000-0000-00000D000000}"/>
    <cellStyle name="60% - Accent3 2" xfId="23" xr:uid="{00000000-0005-0000-0000-00000E000000}"/>
    <cellStyle name="60% - Accent4 2" xfId="24" xr:uid="{00000000-0005-0000-0000-00000F000000}"/>
    <cellStyle name="60% - Accent5 2" xfId="25" xr:uid="{00000000-0005-0000-0000-000010000000}"/>
    <cellStyle name="60% - Accent6 2" xfId="26" xr:uid="{00000000-0005-0000-0000-000011000000}"/>
    <cellStyle name="Accent1 2" xfId="27" xr:uid="{00000000-0005-0000-0000-000012000000}"/>
    <cellStyle name="Accent2 2" xfId="28" xr:uid="{00000000-0005-0000-0000-000013000000}"/>
    <cellStyle name="Accent3 2" xfId="29" xr:uid="{00000000-0005-0000-0000-000014000000}"/>
    <cellStyle name="Accent4 2" xfId="30" xr:uid="{00000000-0005-0000-0000-000015000000}"/>
    <cellStyle name="Accent5 2" xfId="31" xr:uid="{00000000-0005-0000-0000-000016000000}"/>
    <cellStyle name="Accent6 2" xfId="32" xr:uid="{00000000-0005-0000-0000-000017000000}"/>
    <cellStyle name="Bad 2" xfId="33" xr:uid="{00000000-0005-0000-0000-000018000000}"/>
    <cellStyle name="Calculation 2" xfId="34" xr:uid="{00000000-0005-0000-0000-000019000000}"/>
    <cellStyle name="Calculation 3" xfId="82" xr:uid="{00000000-0005-0000-0000-00001A000000}"/>
    <cellStyle name="Check Cell 2" xfId="35" xr:uid="{00000000-0005-0000-0000-00001B000000}"/>
    <cellStyle name="Comma" xfId="1" builtinId="3"/>
    <cellStyle name="Comma 10" xfId="86" xr:uid="{00000000-0005-0000-0000-00001D000000}"/>
    <cellStyle name="Comma 11" xfId="88" xr:uid="{00000000-0005-0000-0000-00001E000000}"/>
    <cellStyle name="Comma 12" xfId="90" xr:uid="{00000000-0005-0000-0000-00001F000000}"/>
    <cellStyle name="Comma 13" xfId="93" xr:uid="{00000000-0005-0000-0000-000020000000}"/>
    <cellStyle name="Comma 14" xfId="95" xr:uid="{00000000-0005-0000-0000-000021000000}"/>
    <cellStyle name="Comma 15" xfId="97" xr:uid="{00000000-0005-0000-0000-000022000000}"/>
    <cellStyle name="Comma 16" xfId="99" xr:uid="{00000000-0005-0000-0000-000023000000}"/>
    <cellStyle name="Comma 17" xfId="101" xr:uid="{00000000-0005-0000-0000-000024000000}"/>
    <cellStyle name="Comma 2" xfId="3" xr:uid="{00000000-0005-0000-0000-000025000000}"/>
    <cellStyle name="Comma 2 2" xfId="4" xr:uid="{00000000-0005-0000-0000-000026000000}"/>
    <cellStyle name="Comma 2 2 2" xfId="36" xr:uid="{00000000-0005-0000-0000-000027000000}"/>
    <cellStyle name="Comma 2 3" xfId="37" xr:uid="{00000000-0005-0000-0000-000028000000}"/>
    <cellStyle name="Comma 2 4" xfId="38" xr:uid="{00000000-0005-0000-0000-000029000000}"/>
    <cellStyle name="Comma 2 5" xfId="78" xr:uid="{00000000-0005-0000-0000-00002A000000}"/>
    <cellStyle name="Comma 3" xfId="5" xr:uid="{00000000-0005-0000-0000-00002B000000}"/>
    <cellStyle name="Comma 3 2" xfId="39" xr:uid="{00000000-0005-0000-0000-00002C000000}"/>
    <cellStyle name="Comma 4" xfId="6" xr:uid="{00000000-0005-0000-0000-00002D000000}"/>
    <cellStyle name="Comma 4 2" xfId="40" xr:uid="{00000000-0005-0000-0000-00002E000000}"/>
    <cellStyle name="Comma 5" xfId="41" xr:uid="{00000000-0005-0000-0000-00002F000000}"/>
    <cellStyle name="Comma 6" xfId="42" xr:uid="{00000000-0005-0000-0000-000030000000}"/>
    <cellStyle name="Comma 7" xfId="79" xr:uid="{00000000-0005-0000-0000-000031000000}"/>
    <cellStyle name="Comma 8" xfId="81" xr:uid="{00000000-0005-0000-0000-000032000000}"/>
    <cellStyle name="Comma 9" xfId="84" xr:uid="{00000000-0005-0000-0000-000033000000}"/>
    <cellStyle name="Currency 2" xfId="43" xr:uid="{00000000-0005-0000-0000-000034000000}"/>
    <cellStyle name="Explanatory Text 2" xfId="44" xr:uid="{00000000-0005-0000-0000-000035000000}"/>
    <cellStyle name="Good 2" xfId="45" xr:uid="{00000000-0005-0000-0000-000036000000}"/>
    <cellStyle name="Heading 1 2" xfId="46" xr:uid="{00000000-0005-0000-0000-000037000000}"/>
    <cellStyle name="Heading 2 2" xfId="47" xr:uid="{00000000-0005-0000-0000-000038000000}"/>
    <cellStyle name="Heading 3 2" xfId="48" xr:uid="{00000000-0005-0000-0000-000039000000}"/>
    <cellStyle name="Heading 4 2" xfId="49" xr:uid="{00000000-0005-0000-0000-00003A000000}"/>
    <cellStyle name="Input 2" xfId="50" xr:uid="{00000000-0005-0000-0000-00003B000000}"/>
    <cellStyle name="Linked Cell 2" xfId="51" xr:uid="{00000000-0005-0000-0000-00003C000000}"/>
    <cellStyle name="Neutral 2" xfId="52" xr:uid="{00000000-0005-0000-0000-00003D000000}"/>
    <cellStyle name="Normal" xfId="0" builtinId="0"/>
    <cellStyle name="Normal 10" xfId="53" xr:uid="{00000000-0005-0000-0000-00003F000000}"/>
    <cellStyle name="Normal 11" xfId="77" xr:uid="{00000000-0005-0000-0000-000040000000}"/>
    <cellStyle name="Normal 12" xfId="80" xr:uid="{00000000-0005-0000-0000-000041000000}"/>
    <cellStyle name="Normal 13" xfId="83" xr:uid="{00000000-0005-0000-0000-000042000000}"/>
    <cellStyle name="Normal 14" xfId="85" xr:uid="{00000000-0005-0000-0000-000043000000}"/>
    <cellStyle name="Normal 15" xfId="87" xr:uid="{00000000-0005-0000-0000-000044000000}"/>
    <cellStyle name="Normal 16" xfId="89" xr:uid="{00000000-0005-0000-0000-000045000000}"/>
    <cellStyle name="Normal 17" xfId="91" xr:uid="{00000000-0005-0000-0000-000046000000}"/>
    <cellStyle name="Normal 18" xfId="92" xr:uid="{00000000-0005-0000-0000-000047000000}"/>
    <cellStyle name="Normal 19" xfId="94" xr:uid="{00000000-0005-0000-0000-000048000000}"/>
    <cellStyle name="Normal 2" xfId="2" xr:uid="{00000000-0005-0000-0000-000049000000}"/>
    <cellStyle name="Normal 2 2" xfId="54" xr:uid="{00000000-0005-0000-0000-00004A000000}"/>
    <cellStyle name="Normal 20" xfId="96" xr:uid="{00000000-0005-0000-0000-00004B000000}"/>
    <cellStyle name="Normal 21" xfId="98" xr:uid="{00000000-0005-0000-0000-00004C000000}"/>
    <cellStyle name="Normal 22" xfId="100" xr:uid="{00000000-0005-0000-0000-00004D000000}"/>
    <cellStyle name="Normal 3" xfId="7" xr:uid="{00000000-0005-0000-0000-00004E000000}"/>
    <cellStyle name="Normal 3 2" xfId="55" xr:uid="{00000000-0005-0000-0000-00004F000000}"/>
    <cellStyle name="Normal 3 2 2" xfId="56" xr:uid="{00000000-0005-0000-0000-000050000000}"/>
    <cellStyle name="Normal 3 3" xfId="57" xr:uid="{00000000-0005-0000-0000-000051000000}"/>
    <cellStyle name="Normal 4" xfId="58" xr:uid="{00000000-0005-0000-0000-000052000000}"/>
    <cellStyle name="Normal 5" xfId="59" xr:uid="{00000000-0005-0000-0000-000053000000}"/>
    <cellStyle name="Normal 6" xfId="60" xr:uid="{00000000-0005-0000-0000-000054000000}"/>
    <cellStyle name="Normal 7" xfId="61" xr:uid="{00000000-0005-0000-0000-000055000000}"/>
    <cellStyle name="Normal 75" xfId="62" xr:uid="{00000000-0005-0000-0000-000056000000}"/>
    <cellStyle name="Normal 8" xfId="63" xr:uid="{00000000-0005-0000-0000-000057000000}"/>
    <cellStyle name="Normal 9" xfId="64" xr:uid="{00000000-0005-0000-0000-000058000000}"/>
    <cellStyle name="Normal 9 2" xfId="65" xr:uid="{00000000-0005-0000-0000-000059000000}"/>
    <cellStyle name="Note 2" xfId="66" xr:uid="{00000000-0005-0000-0000-00005A000000}"/>
    <cellStyle name="Note 3" xfId="67" xr:uid="{00000000-0005-0000-0000-00005B000000}"/>
    <cellStyle name="Note 4" xfId="68" xr:uid="{00000000-0005-0000-0000-00005C000000}"/>
    <cellStyle name="Note 5" xfId="69" xr:uid="{00000000-0005-0000-0000-00005D000000}"/>
    <cellStyle name="Output 2" xfId="70" xr:uid="{00000000-0005-0000-0000-00005E000000}"/>
    <cellStyle name="Percent" xfId="76" builtinId="5"/>
    <cellStyle name="Percent 2" xfId="71" xr:uid="{00000000-0005-0000-0000-000060000000}"/>
    <cellStyle name="T_cham trung bay ck 1 m.Bac milk co ke 2_ĐƠN ĐẶT HÀNG VNM" xfId="8" xr:uid="{00000000-0005-0000-0000-000061000000}"/>
    <cellStyle name="Title 2" xfId="72" xr:uid="{00000000-0005-0000-0000-000062000000}"/>
    <cellStyle name="Title 3" xfId="73" xr:uid="{00000000-0005-0000-0000-000063000000}"/>
    <cellStyle name="Total 2" xfId="74" xr:uid="{00000000-0005-0000-0000-000064000000}"/>
    <cellStyle name="Warning Text 2" xfId="75" xr:uid="{00000000-0005-0000-0000-00006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139701</xdr:rowOff>
    </xdr:from>
    <xdr:to>
      <xdr:col>6</xdr:col>
      <xdr:colOff>67276</xdr:colOff>
      <xdr:row>35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387601"/>
          <a:ext cx="4486876" cy="38227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11</xdr:row>
      <xdr:rowOff>139700</xdr:rowOff>
    </xdr:from>
    <xdr:to>
      <xdr:col>13</xdr:col>
      <xdr:colOff>579069</xdr:colOff>
      <xdr:row>28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2387600"/>
          <a:ext cx="4630369" cy="273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14</xdr:col>
      <xdr:colOff>363169</xdr:colOff>
      <xdr:row>29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15A881-C7A8-428C-9BF4-EFBC57EA7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00200" y="2209800"/>
          <a:ext cx="4630369" cy="273685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19</xdr:row>
      <xdr:rowOff>114300</xdr:rowOff>
    </xdr:from>
    <xdr:to>
      <xdr:col>12</xdr:col>
      <xdr:colOff>120650</xdr:colOff>
      <xdr:row>20</xdr:row>
      <xdr:rowOff>107950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9A855D-249F-4404-B1F4-A5320C00F1B2}"/>
            </a:ext>
          </a:extLst>
        </xdr:cNvPr>
        <xdr:cNvCxnSpPr/>
      </xdr:nvCxnSpPr>
      <xdr:spPr>
        <a:xfrm flipH="1">
          <a:off x="13728700" y="3613150"/>
          <a:ext cx="3740150" cy="177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guyen Thi Lien Chi" id="{9E5BA64A-EC2E-45A8-9D94-B9DA467F357A}" userId="S::chi.nguyenthilien@rmit.edu.vn::0144d9d6-e3d5-40e3-b778-f0f0b8d0eb73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HR\01.%20Operation\02-%20C&amp;B\Compensation%20&amp;%20Benefits\Payroll%20and%20HR%20Data\Salary\2019\1.%20Jan%202019\Expenses%20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60501" refreshedDate="40844.71803275463" createdVersion="1" refreshedVersion="2" recordCount="527" upgradeOnRefresh="1" xr:uid="{00000000-000A-0000-FFFF-FFFF00000000}">
  <cacheSource type="worksheet">
    <worksheetSource ref="B748" sheet="2016" r:id="rId2"/>
  </cacheSource>
  <cacheFields count="7">
    <cacheField name="Employee ID" numFmtId="0">
      <sharedItems containsBlank="1"/>
    </cacheField>
    <cacheField name="Name" numFmtId="0">
      <sharedItems containsBlank="1" count="335">
        <s v="Anna Semmerling"/>
        <s v="Semmerling Anna Elzbieta"/>
        <s v="Caroline Nguyen"/>
        <s v="A P Corke"/>
        <s v="Adrian Corke"/>
        <s v="Anna Felipe"/>
        <s v="Axel Marrocco"/>
        <s v="Bloom John"/>
        <s v="David Edwards"/>
        <s v="Hayden Jordan"/>
        <s v="Jordan Hayden James"/>
        <s v="John A Ianitto"/>
        <s v="John Ianitto"/>
        <s v="Nancy Mitchell"/>
        <s v="Neil Martin"/>
        <s v="Kevin Olivier"/>
        <s v="Masse Stephane Bruno"/>
        <s v="Steven Fairclough"/>
        <s v="Vo thi Thuy"/>
        <s v="Jake Pang"/>
        <s v="Yat Ming Pang"/>
        <s v="Blooma Mohan John"/>
        <s v="Kevin Amirault"/>
        <s v="Elizabeth Molyneux"/>
        <s v="Hayden James"/>
        <s v="Mark Knight"/>
        <s v="Olivier Amirault"/>
        <s v="Sandra Martin"/>
        <s v="Stephane Masse"/>
        <s v="Timothy Costigan"/>
        <s v="Murphy James Hugh"/>
        <s v="Blooma John"/>
        <s v="Elizabeth Molynewa"/>
        <s v="Eric Young"/>
        <s v="James Richard Murphy"/>
        <s v="Niel Martin"/>
        <s v="Anna Filipe"/>
        <s v="Frederic Martin"/>
        <s v="Pang Yat Ming"/>
        <s v="John Kalish"/>
        <s v="Oliver Amirault"/>
        <s v="Pakawat Kietisaksopon"/>
        <m/>
        <s v="Conrad Ozog"/>
        <s v="Aster Yong"/>
        <s v="Deborah Elder"/>
        <s v="Irfan Ul Haq"/>
        <s v="Ul Hag Irfan"/>
        <s v="Jochen Hoffman"/>
        <s v="Marcia Mcgugan"/>
        <s v="Melina Silva"/>
        <s v="Pierre Rostan"/>
        <s v="Rebecca Amos"/>
        <s v="Rodney Gillett"/>
        <s v="Wei Wei"/>
        <s v="Ismail Perkin"/>
        <s v="Sally Philips"/>
        <s v="Alexander Conrad Kazimierz"/>
        <s v="Desti Kannaiah"/>
        <s v="James Brierley"/>
        <s v="Marcia Macgugan "/>
        <s v="Anjana Vakil"/>
        <s v="Ganakrisnan Gopalakrisnan"/>
        <s v="Maung Thu Yein Win"/>
        <s v="Alexander Ozog"/>
        <s v="Ozog Alexander Conrad"/>
        <s v="Ali Maghoo"/>
        <s v="Hoffmann Jochen"/>
        <s v="Nawin Rajah"/>
        <s v="Nawin Tharumarajah"/>
        <s v="Wade Winton"/>
        <s v="William Brantingham"/>
        <s v="Townsend Anne Royall"/>
        <s v="Ismail Pekin"/>
        <s v="Mahabubur Rahman"/>
        <s v="Andrew Booth"/>
        <s v="Jacquelyn Ingram"/>
        <s v="Nguyen Duy"/>
        <s v="Nguyen Thanh Ha"/>
        <s v="Gavin Johnson"/>
        <s v="Greene Russell"/>
        <s v="Ulhaq Irfan"/>
        <s v="Anne Townsend"/>
        <s v="Kieran Brennan"/>
        <s v="Nicholas Canning"/>
        <s v="Andrea Flores"/>
        <s v="Robyn McKechnie"/>
        <s v="Yew Lee Tan"/>
        <s v="Amy Brown"/>
        <s v="Sara Shields"/>
        <s v="Wesley Kendal"/>
        <s v="Bhaskar Sen"/>
        <s v="Daniel Bourne"/>
        <s v="Borlase Shane"/>
        <s v="Claudette Clerc"/>
        <s v="Tran Peter"/>
        <s v="Irma Fabular"/>
        <s v="Scown Andrew David Leslie"/>
        <s v="Kalish David"/>
        <s v="Brendan Smith"/>
        <s v="Micheal Joshep"/>
        <s v="Kietaibl Anton Josef"/>
        <s v="Carol Witney"/>
        <s v="Jason James"/>
        <s v="Jis Kuruvilla"/>
        <s v="Oehlke Khanh Duy Nguyen"/>
        <s v="Cristen Leary"/>
        <s v="Hollenbeck D Robert"/>
        <s v="Melanie Brown"/>
        <s v="Helga Nagy"/>
        <s v="Shamsub Hannarong"/>
        <s v="Sasha Stubbs"/>
        <s v="Luke Andrew"/>
        <s v="Lukas Parker"/>
        <s v="Ulas Basar"/>
        <s v="Martens Wil"/>
        <s v="Bridge Carla Victoria"/>
        <s v="Bridge Gayle Lorraine"/>
        <s v="Hughes Andrea Marie"/>
        <s v="Carl Frie"/>
        <s v="Gibson Mary Christina"/>
        <s v="Tuyet Nguyen"/>
        <s v="Hanneke Mallegrom"/>
        <s v="Astrid Perkins"/>
        <s v="Thong Li Ping"/>
        <s v="Chris William"/>
        <s v="Frederique Bouilheres"/>
        <s v="Graeme William"/>
        <s v="Huynh Huy Quang"/>
        <s v="Arnold David"/>
        <s v="Mark Hershey"/>
        <s v="Nieuwkoop Sara Marie"/>
        <s v="Patrick Noel"/>
        <s v="Lee Stacey Binh"/>
        <s v="Clare Magee "/>
        <s v="Samia Ibrahimo"/>
        <s v="Veerasamy Ashok Kumar"/>
        <s v="Supanida Chantarin"/>
        <s v="Trembath Jodie Lee"/>
        <s v="Tuang Arlene Kenghua"/>
        <s v="Christopher Gunn"/>
        <s v="Mark David"/>
        <s v="Waite Paul"/>
        <s v="Daniel Malone"/>
        <s v="Ongcoy Robert Truong"/>
        <s v="Robert Ongcoy"/>
        <s v="Carnie Landon"/>
        <s v="Christian Berg"/>
        <s v="Llouquet Olivier Pierre"/>
        <s v="Andrew Miller"/>
        <s v="Budisantoso Tjong"/>
        <s v="Melanie Alma Leyva"/>
        <s v="Zaveri Moulik Mahendra"/>
        <s v="Andrew Jobe"/>
        <s v="Bilowol Jade"/>
        <s v="Clara Nkhoma"/>
        <s v="De Souza Daw Anthony"/>
        <s v="Henrik Jakobus"/>
        <s v="Kevin Jackson"/>
        <s v="Mathews Nkhoma"/>
        <s v="Ondris Pui"/>
        <s v="Judith Slater"/>
        <s v="Katherine Elizabeth"/>
        <s v="Montuori Crystal"/>
        <s v="Jonnathan Gibbon"/>
        <s v="Brayne Alan"/>
        <s v="Gemma Cane"/>
        <s v="Madoc Karen Elizabeth"/>
        <s v="Lulofs Sarah Jane"/>
        <s v="Leiva Shannon Maureen"/>
        <s v="Soviero Lisa Marie"/>
        <s v="Daniel Jon Bourne"/>
        <s v="Mccutchan Robyn"/>
        <s v="Henrik Skov"/>
        <s v="Hawley Ernest Micheal"/>
        <s v="Bainbridge Peter Valentine"/>
        <s v="Stephen Paris"/>
        <s v="Inkster Brian Keith"/>
        <s v="Keith Insester"/>
        <s v="Brent Kurkoski"/>
        <s v="Ali Arican"/>
        <s v="Jason Costa"/>
        <s v="James Murphy"/>
        <s v="Robert Hollenbeck"/>
        <s v="Kevin Kuruvilla"/>
        <s v="Branigin Theresa Anne Vicker"/>
        <s v="Henry Webb III"/>
        <s v="Matthew Parker"/>
        <s v="Rizwan Khan"/>
        <s v="Eswaranathan Ehambaranathan"/>
        <s v="Melvin Fernando"/>
        <s v="Agatha Heng"/>
        <s v="Noel Reid"/>
        <s v="Thompson kathleen Liese"/>
        <s v="Wallace Thomas Morgan"/>
        <s v="Patric Elliot"/>
        <s v="Patrick Sharbaugh"/>
        <s v="Sharbough Patrick Elliot"/>
        <s v="Dominic Mahon"/>
        <s v="Mahon Dominic"/>
        <s v="Jodie-Lee Trembath"/>
        <s v="Terry King"/>
        <s v="Mark Jones"/>
        <s v="Halford Steven Peter"/>
        <s v="Harrold Peter Alexander"/>
        <s v="Olivier Llouquet"/>
        <s v="Melanie Casul"/>
        <s v="Moulik Zaveri"/>
        <s v="Tjong Budisantoso"/>
        <s v="Stephanie Mee"/>
        <s v="Marriage Wayney Wilson"/>
        <s v="Crystal Montuori"/>
        <s v="Ketherine Rick"/>
        <s v="Adamski Andrew"/>
        <s v="Alan Brayne"/>
        <s v="Karen Madoc"/>
        <s v="Hendrik Kotze"/>
        <s v="Lufofs Sarah Jane"/>
        <s v="Sara Lulofs"/>
        <s v="Ian Handsley"/>
        <s v="Anderson Sheilagh Rheanne"/>
        <s v="Daniel Willams"/>
        <s v="Diana Rhoades"/>
        <s v="Louise Stringer"/>
        <s v="Shannon Maureen"/>
        <s v="Stringer Louise Marie"/>
        <s v="Felix Ng"/>
        <s v="Felix Ng Chee Yew"/>
        <s v="Ng Chee Yew"/>
        <s v="Yew Chee NG"/>
        <s v="Brown Amy Ruth"/>
        <s v="Catherine Savage"/>
        <s v="Joanne Marie"/>
        <s v="John Philip"/>
        <s v="Lucy Harrison"/>
        <s v="Lucy Jane"/>
        <s v="Nancy Harbord"/>
        <s v="Owens Janeane"/>
        <s v="Shields Sara Lei Yun"/>
        <s v="Stephen Walsh"/>
        <s v="Christopher John"/>
        <s v="Derek Thisanuthit"/>
        <s v="Ernesto Guzman"/>
        <s v="Giovanni Merola"/>
        <s v="Guzman Emesto Abaya"/>
        <s v="Heather Van Meter"/>
        <s v="John Christopher"/>
        <s v="Justin Thorp"/>
        <s v="Bisson Jason Michael"/>
        <s v="Knibbs Micheal Joseph"/>
        <s v="Adam Karen Ruth"/>
        <s v="Nguyen Khoa Trong"/>
        <s v="Cowan Matthew"/>
        <s v="Lee Christina Veronica"/>
        <s v="Andrew Adamski"/>
        <s v="Nguyen Hung Thanh"/>
        <s v="Nguyen Thanh Hung"/>
        <s v="Sharbaugh Patrick Elliot"/>
        <s v="Scott Haagsma"/>
        <s v="Steven Adam"/>
        <s v="Audrey Merlevede"/>
        <s v="Albert Van Ahee"/>
        <s v="Christopher Kirrane"/>
        <s v="Andienne Radclisffe"/>
        <s v="Hung Huck Nguyen"/>
        <s v="Dennis Ian, Goin"/>
        <s v="Christopher Albright"/>
        <s v="Matthew Sukumaran"/>
        <s v="Robyn McCutchan"/>
        <s v="Ian Stuckey"/>
        <s v="Nguyen Chee Yew"/>
        <s v="Shane Borlase"/>
        <s v="Peter Tran"/>
        <s v="Jason Bisson"/>
        <s v="Michael Clifford"/>
        <s v="Michael Knibbs"/>
        <s v="Karen Adam"/>
        <s v="Linh Nguyen"/>
        <s v="Khanh Oehlke"/>
        <s v="Christopher Barker"/>
        <s v="Hannarong Shamsub"/>
        <s v="Ulas Gezgin"/>
        <s v="Wil Martens"/>
        <s v="Carla Bridge"/>
        <s v="Gayle Bridge"/>
        <s v="Christina Gibson"/>
        <s v="Tzach Ronen"/>
        <s v="Thanapat Kijbumrung"/>
        <s v="Theresa Branigin"/>
        <s v="David Person"/>
        <s v="Grame Domm"/>
        <s v="Gopalakrisnan Muthukrisnan"/>
        <s v="David Feliz"/>
        <s v="Kathleen Thompson"/>
        <s v="Stacey Lee"/>
        <s v="Thomas Wallace"/>
        <s v="Khoa Nguyen"/>
        <s v="Ashok Veerasamy"/>
        <s v="Huy Le Khac"/>
        <s v="Sheilagh Anderson" u="1"/>
        <s v="Katherine Rick" u="1"/>
        <s v="Taxi fares - July 2011" u="1"/>
        <s v="Wayne Marriage" u="1"/>
        <s v="Residence card forms" u="1"/>
        <s v="Residence cards forms" u="1"/>
        <s v="June Lee Mie" u="1"/>
        <s v=" Wei Wei" u="1"/>
        <s v="Paul Waite" u="1"/>
        <s v="Labour Book" u="1"/>
        <s v="Christopher Paget" u="1"/>
        <s v="Heiko Ernest Rudolph" u="1"/>
        <s v="Corke James Mccutchan" u="1"/>
        <s v="Taxi receipt" u="1"/>
        <s v="Philip Corke" u="1"/>
        <s v="Corke Aleksandr Mccutchan" u="1"/>
        <s v="Gamma Anne" u="1"/>
        <s v="Landon Carnie" u="1"/>
        <s v="Shannon Leiva" u="1"/>
        <s v="Jade Bilowol" u="1"/>
        <s v="Mckechnie Findlay" u="1"/>
        <s v="Taxi fares" u="1"/>
        <s v="Louis Stringer" u="1"/>
        <s v="John Beck" u="1"/>
        <s v="Forms" u="1"/>
        <s v="Matthew Cowan" u="1"/>
        <s v="Work permit extensions forms" u="1"/>
        <s v="Ablameyko Sergey" u="1"/>
        <s v="Anthony De Souza Daw" u="1"/>
        <s v="Michel Frederic" u="1"/>
        <s v="Micheal Healy" u="1"/>
        <s v="Ronald Edwards" u="1"/>
        <s v="Tyler Graham Pattrick" u="1"/>
        <s v="Lisa Soviero" u="1"/>
        <s v="Guest ( Serge Demidenko)" u="1"/>
        <s v="Janeane Owens" u="1"/>
      </sharedItems>
    </cacheField>
    <cacheField name="Transaction date" numFmtId="0">
      <sharedItems containsDate="1" containsString="0" containsBlank="1" minDate="2010-07-01T00:00:00" maxDate="2011-11-12T00:00:00"/>
    </cacheField>
    <cacheField name="Expeneses USD" numFmtId="0">
      <sharedItems containsString="0" containsBlank="1" containsNumber="1" minValue="2" maxValue="9235.61"/>
    </cacheField>
    <cacheField name="Expeneses VND" numFmtId="0">
      <sharedItems containsString="0" containsBlank="1" containsNumber="1" minValue="2000" maxValue="60115126"/>
    </cacheField>
    <cacheField name="CODE" numFmtId="0">
      <sharedItems containsBlank="1" count="18">
        <s v="AUTHEN"/>
        <s v="EILTS fee"/>
        <s v="HEALTH"/>
        <s v="RELO"/>
        <s v="RESI"/>
        <s v="TRANS"/>
        <s v="VISA"/>
        <s v="VISA/R"/>
        <s v="WKP"/>
        <m/>
        <s v="COUR"/>
        <s v="TOEFL test"/>
        <s v="VISA "/>
        <s v="VISA CHANGE, NEW PASSPORT"/>
        <s v="MISC"/>
        <s v="PHOTO"/>
        <s v="AIR TICKET" u="1"/>
        <s v="MICS" u="1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7">
  <r>
    <s v="V10663"/>
    <x v="0"/>
    <d v="2011-02-24T00:00:00"/>
    <m/>
    <n v="50000"/>
    <x v="0"/>
    <m/>
  </r>
  <r>
    <s v="V10663"/>
    <x v="1"/>
    <d v="2011-04-07T00:00:00"/>
    <m/>
    <n v="100000"/>
    <x v="0"/>
    <s v="Authentication in VN"/>
  </r>
  <r>
    <s v="v10656"/>
    <x v="2"/>
    <d v="2011-02-10T00:00:00"/>
    <m/>
    <n v="320000"/>
    <x v="0"/>
    <s v="Legalisation doc by Foreign Affairs"/>
  </r>
  <r>
    <s v="v10656"/>
    <x v="2"/>
    <m/>
    <m/>
    <n v="178600"/>
    <x v="0"/>
    <s v="Legalisation by French Consulate"/>
  </r>
  <r>
    <s v="v10690"/>
    <x v="3"/>
    <d v="2011-03-24T00:00:00"/>
    <m/>
    <n v="840000"/>
    <x v="0"/>
    <s v="Legalisation doc by Foreign Affairs"/>
  </r>
  <r>
    <s v="v10690"/>
    <x v="4"/>
    <d v="2011-08-04T00:00:00"/>
    <m/>
    <n v="100000"/>
    <x v="0"/>
    <s v="Criminal check in VN"/>
  </r>
  <r>
    <s v="v10706"/>
    <x v="5"/>
    <d v="2011-09-08T00:00:00"/>
    <m/>
    <n v="1150000"/>
    <x v="0"/>
    <s v="Legalisations docs by Philippines Cons"/>
  </r>
  <r>
    <s v="v10721"/>
    <x v="6"/>
    <d v="2011-09-08T00:00:00"/>
    <m/>
    <n v="160000"/>
    <x v="0"/>
    <s v="Legalisations docs by Foreign affairs"/>
  </r>
  <r>
    <s v="v10659"/>
    <x v="7"/>
    <d v="2011-09-05T00:00:00"/>
    <n v="2"/>
    <m/>
    <x v="0"/>
    <s v="Legalisations docs by Singapore Cons"/>
  </r>
  <r>
    <s v="v10725"/>
    <x v="8"/>
    <d v="2011-07-28T00:00:00"/>
    <m/>
    <n v="2100000"/>
    <x v="0"/>
    <s v="Legalisation Docs by British Embassy in HN"/>
  </r>
  <r>
    <s v="v10730"/>
    <x v="9"/>
    <d v="2011-09-08T00:00:00"/>
    <m/>
    <n v="160000"/>
    <x v="0"/>
    <s v="Legalisations docs by Foreign affairs"/>
  </r>
  <r>
    <s v="v10730"/>
    <x v="10"/>
    <d v="2011-08-11T00:00:00"/>
    <n v="60"/>
    <m/>
    <x v="0"/>
    <s v="Legalisations docs by New Zealand Cons"/>
  </r>
  <r>
    <s v="v10679"/>
    <x v="11"/>
    <d v="2011-03-10T00:00:00"/>
    <m/>
    <n v="840000"/>
    <x v="0"/>
    <s v="Legalisation doc by Foreign Affairs"/>
  </r>
  <r>
    <s v="v10679"/>
    <x v="12"/>
    <d v="2011-03-23T00:00:00"/>
    <m/>
    <n v="160000"/>
    <x v="0"/>
    <s v="Legalisation doc by Foreign Affairs"/>
  </r>
  <r>
    <s v="v10679"/>
    <x v="12"/>
    <d v="2011-03-24T00:00:00"/>
    <m/>
    <n v="163000"/>
    <x v="0"/>
    <s v="Legalisation doc by Foreign Affairs"/>
  </r>
  <r>
    <s v="v10733"/>
    <x v="13"/>
    <d v="2011-08-25T00:00:00"/>
    <m/>
    <n v="100000"/>
    <x v="0"/>
    <s v="Criminal check in VN"/>
  </r>
  <r>
    <s v="v10718"/>
    <x v="14"/>
    <d v="2011-06-16T00:00:00"/>
    <m/>
    <n v="100000"/>
    <x v="0"/>
    <s v="Criminal check in VN"/>
  </r>
  <r>
    <s v="v10712"/>
    <x v="15"/>
    <d v="2011-08-04T00:00:00"/>
    <m/>
    <n v="100000"/>
    <x v="0"/>
    <s v="Criminal check in VN"/>
  </r>
  <r>
    <s v="v10712"/>
    <x v="15"/>
    <d v="2011-08-09T00:00:00"/>
    <m/>
    <n v="204600"/>
    <x v="0"/>
    <s v="Legalisation Docs by French Consulate in HCM"/>
  </r>
  <r>
    <s v="v10735"/>
    <x v="16"/>
    <d v="2011-08-25T00:00:00"/>
    <m/>
    <n v="100000"/>
    <x v="0"/>
    <s v="Criminal check in VN"/>
  </r>
  <r>
    <s v="v10726"/>
    <x v="17"/>
    <d v="2011-07-28T00:00:00"/>
    <m/>
    <n v="2100000"/>
    <x v="0"/>
    <s v="Legalisation Docs by British Embassy in HN"/>
  </r>
  <r>
    <s v="v10747"/>
    <x v="18"/>
    <d v="2011-09-06T00:00:00"/>
    <m/>
    <n v="100000"/>
    <x v="0"/>
    <s v="Criminal check in VN"/>
  </r>
  <r>
    <s v="v10645"/>
    <x v="19"/>
    <d v="2011-07-14T00:00:00"/>
    <m/>
    <n v="16000"/>
    <x v="0"/>
    <s v="copy"/>
  </r>
  <r>
    <s v="v10645"/>
    <x v="20"/>
    <d v="2011-02-17T00:00:00"/>
    <m/>
    <n v="1020000"/>
    <x v="0"/>
    <s v="Legalisation doc by Australian Consulate"/>
  </r>
  <r>
    <s v="v10645"/>
    <x v="20"/>
    <d v="2011-05-12T00:00:00"/>
    <m/>
    <n v="100000"/>
    <x v="0"/>
    <s v="Criminal check in VN"/>
  </r>
  <r>
    <s v="v10645"/>
    <x v="20"/>
    <d v="2011-03-23T00:00:00"/>
    <m/>
    <n v="160000"/>
    <x v="0"/>
    <s v="Legalisation doc by Foreign Affairs"/>
  </r>
  <r>
    <s v="v10645"/>
    <x v="20"/>
    <d v="2011-03-24T00:00:00"/>
    <m/>
    <n v="85000"/>
    <x v="0"/>
    <s v="Legalisation doc by Foreign Affairs"/>
  </r>
  <r>
    <s v="v10659"/>
    <x v="21"/>
    <d v="2011-03-25T00:00:00"/>
    <m/>
    <n v="3200000"/>
    <x v="1"/>
    <s v="EILTS Fee"/>
  </r>
  <r>
    <s v="v10712"/>
    <x v="22"/>
    <d v="2011-07-07T00:00:00"/>
    <m/>
    <n v="1057230"/>
    <x v="1"/>
    <s v="EILTS Fee"/>
  </r>
  <r>
    <s v="v10712"/>
    <x v="22"/>
    <d v="2011-07-07T00:00:00"/>
    <m/>
    <n v="2142770"/>
    <x v="1"/>
    <s v="EILTS Fee"/>
  </r>
  <r>
    <s v="V10663"/>
    <x v="0"/>
    <d v="2011-04-21T00:00:00"/>
    <m/>
    <n v="1400000"/>
    <x v="2"/>
    <s v="Health check for WKP"/>
  </r>
  <r>
    <s v="v10690"/>
    <x v="4"/>
    <d v="2011-04-25T00:00:00"/>
    <m/>
    <n v="1400000"/>
    <x v="2"/>
    <s v="Health check for WKP"/>
  </r>
  <r>
    <s v="v10725"/>
    <x v="8"/>
    <d v="2011-08-16T00:00:00"/>
    <m/>
    <n v="1400000"/>
    <x v="2"/>
    <s v="Health check for WKP"/>
  </r>
  <r>
    <s v="v10729"/>
    <x v="23"/>
    <d v="2011-09-26T00:00:00"/>
    <m/>
    <n v="1400000"/>
    <x v="2"/>
    <s v="Health check for WKP"/>
  </r>
  <r>
    <s v="v10730"/>
    <x v="24"/>
    <d v="2011-08-30T00:00:00"/>
    <m/>
    <n v="1400000"/>
    <x v="2"/>
    <s v="Health check for WKP"/>
  </r>
  <r>
    <s v="v10749"/>
    <x v="25"/>
    <d v="2011-09-26T00:00:00"/>
    <m/>
    <n v="1400000"/>
    <x v="2"/>
    <s v="Health check for WKP"/>
  </r>
  <r>
    <s v="v10718"/>
    <x v="14"/>
    <d v="2011-08-30T00:00:00"/>
    <m/>
    <n v="1400000"/>
    <x v="2"/>
    <s v="Health check for WKP"/>
  </r>
  <r>
    <s v="v10712"/>
    <x v="26"/>
    <d v="2011-08-30T00:00:00"/>
    <m/>
    <n v="1400000"/>
    <x v="2"/>
    <s v="Health check for WKP"/>
  </r>
  <r>
    <s v="v10740"/>
    <x v="27"/>
    <d v="2011-09-26T00:00:00"/>
    <m/>
    <n v="1400000"/>
    <x v="2"/>
    <s v="Health check for WKP"/>
  </r>
  <r>
    <s v="v10735"/>
    <x v="28"/>
    <d v="2011-08-30T00:00:00"/>
    <m/>
    <n v="1400000"/>
    <x v="2"/>
    <s v="Health check for WKP"/>
  </r>
  <r>
    <s v="v10685"/>
    <x v="29"/>
    <d v="2011-04-27T00:00:00"/>
    <m/>
    <n v="1400000"/>
    <x v="2"/>
    <s v="Health check for WKP"/>
  </r>
  <r>
    <s v="v10645"/>
    <x v="20"/>
    <d v="2011-06-17T00:00:00"/>
    <m/>
    <n v="1400000"/>
    <x v="2"/>
    <s v="Health check for WKP"/>
  </r>
  <r>
    <s v="V10663"/>
    <x v="0"/>
    <d v="2011-02-14T00:00:00"/>
    <n v="13.75"/>
    <m/>
    <x v="3"/>
    <s v="1/2 day tour- Sem 1, 2011"/>
  </r>
  <r>
    <s v="v10690"/>
    <x v="4"/>
    <d v="2011-03-10T00:00:00"/>
    <n v="100"/>
    <m/>
    <x v="4"/>
    <s v="Residence card 2-3 years"/>
  </r>
  <r>
    <s v="v10731"/>
    <x v="30"/>
    <d v="2011-04-14T00:00:00"/>
    <n v="80"/>
    <m/>
    <x v="4"/>
    <s v="Residence card"/>
  </r>
  <r>
    <s v="v10679"/>
    <x v="12"/>
    <d v="2011-06-09T00:00:00"/>
    <n v="80"/>
    <m/>
    <x v="4"/>
    <s v="Residence card - 2 years"/>
  </r>
  <r>
    <s v="v10718"/>
    <x v="14"/>
    <d v="2011-09-20T00:00:00"/>
    <n v="100"/>
    <m/>
    <x v="4"/>
    <s v="Residence card - 2-3 years"/>
  </r>
  <r>
    <s v="v10656"/>
    <x v="2"/>
    <d v="2011-02-10T00:00:00"/>
    <m/>
    <n v="140000"/>
    <x v="5"/>
    <s v="Translation fee"/>
  </r>
  <r>
    <s v="v10690"/>
    <x v="4"/>
    <d v="2011-04-18T00:00:00"/>
    <m/>
    <n v="220000"/>
    <x v="5"/>
    <s v="Translation fee"/>
  </r>
  <r>
    <s v="v10721"/>
    <x v="6"/>
    <d v="2011-09-06T00:00:00"/>
    <m/>
    <n v="125000"/>
    <x v="5"/>
    <s v="Translation fee"/>
  </r>
  <r>
    <s v="v10659"/>
    <x v="31"/>
    <d v="2011-03-24T00:00:00"/>
    <m/>
    <n v="210000"/>
    <x v="5"/>
    <s v="Translation fee"/>
  </r>
  <r>
    <s v="v10729"/>
    <x v="32"/>
    <d v="2011-08-25T00:00:00"/>
    <m/>
    <n v="150000"/>
    <x v="5"/>
    <s v="Translation fee"/>
  </r>
  <r>
    <s v="v10728"/>
    <x v="33"/>
    <d v="2011-08-18T00:00:00"/>
    <m/>
    <n v="300000"/>
    <x v="5"/>
    <s v="Translation fee"/>
  </r>
  <r>
    <s v="v10730"/>
    <x v="9"/>
    <d v="2011-09-06T00:00:00"/>
    <m/>
    <n v="250000"/>
    <x v="5"/>
    <s v="Translation fee"/>
  </r>
  <r>
    <s v="v10731"/>
    <x v="34"/>
    <d v="2011-08-18T00:00:00"/>
    <m/>
    <n v="402000"/>
    <x v="5"/>
    <s v="Translation fee"/>
  </r>
  <r>
    <s v="v10733"/>
    <x v="13"/>
    <d v="2011-08-18T00:00:00"/>
    <m/>
    <n v="250000"/>
    <x v="5"/>
    <s v="Translation fee"/>
  </r>
  <r>
    <s v="v10718"/>
    <x v="35"/>
    <d v="2011-08-11T00:00:00"/>
    <m/>
    <n v="158000"/>
    <x v="5"/>
    <s v="Translation fee"/>
  </r>
  <r>
    <s v="v10712"/>
    <x v="26"/>
    <d v="2011-08-11T00:00:00"/>
    <m/>
    <n v="22000"/>
    <x v="5"/>
    <s v="Translation fee"/>
  </r>
  <r>
    <s v="V10663"/>
    <x v="0"/>
    <d v="2011-05-19T00:00:00"/>
    <n v="60"/>
    <m/>
    <x v="6"/>
    <s v="Visa extension"/>
  </r>
  <r>
    <s v="V10663"/>
    <x v="1"/>
    <d v="2011-03-10T00:00:00"/>
    <n v="60"/>
    <m/>
    <x v="6"/>
    <s v="Visa extension"/>
  </r>
  <r>
    <s v="V10663"/>
    <x v="1"/>
    <d v="2011-09-06T00:00:00"/>
    <n v="61"/>
    <m/>
    <x v="6"/>
    <s v="Visa extension"/>
  </r>
  <r>
    <s v="v10656"/>
    <x v="2"/>
    <d v="2011-03-17T00:00:00"/>
    <m/>
    <n v="400000"/>
    <x v="6"/>
    <s v="Visa cost"/>
  </r>
  <r>
    <s v="v10706"/>
    <x v="36"/>
    <d v="2011-07-28T00:00:00"/>
    <n v="60"/>
    <m/>
    <x v="6"/>
    <s v="Visa extension"/>
  </r>
  <r>
    <s v="v10659"/>
    <x v="21"/>
    <d v="2011-06-30T00:00:00"/>
    <n v="10"/>
    <m/>
    <x v="6"/>
    <s v="Transfer visa to new passport"/>
  </r>
  <r>
    <s v="v10713"/>
    <x v="37"/>
    <d v="2011-10-20T00:00:00"/>
    <n v="60"/>
    <m/>
    <x v="6"/>
    <s v="Visa fee (2560 BT)"/>
  </r>
  <r>
    <s v="v10730"/>
    <x v="10"/>
    <d v="2011-08-18T00:00:00"/>
    <n v="60"/>
    <m/>
    <x v="6"/>
    <s v="Visa extension"/>
  </r>
  <r>
    <s v="v10718"/>
    <x v="14"/>
    <d v="2011-06-23T00:00:00"/>
    <n v="60"/>
    <m/>
    <x v="6"/>
    <s v="Visa extension"/>
  </r>
  <r>
    <s v="v10645"/>
    <x v="38"/>
    <d v="2011-03-31T00:00:00"/>
    <n v="110"/>
    <m/>
    <x v="6"/>
    <s v="Visa extension"/>
  </r>
  <r>
    <s v="v10645"/>
    <x v="20"/>
    <d v="2011-07-07T00:00:00"/>
    <n v="60"/>
    <m/>
    <x v="6"/>
    <s v="Visa extension"/>
  </r>
  <r>
    <s v="v10713"/>
    <x v="37"/>
    <d v="2011-09-20T00:00:00"/>
    <m/>
    <n v="40986"/>
    <x v="7"/>
    <s v="Fax fee"/>
  </r>
  <r>
    <s v="V10663"/>
    <x v="0"/>
    <d v="2011-06-02T00:00:00"/>
    <m/>
    <n v="400000"/>
    <x v="8"/>
    <s v="Work permit cost"/>
  </r>
  <r>
    <s v="v10690"/>
    <x v="4"/>
    <d v="2011-09-13T00:00:00"/>
    <m/>
    <n v="400000"/>
    <x v="8"/>
    <s v="Work permit cost"/>
  </r>
  <r>
    <s v="v10728"/>
    <x v="33"/>
    <d v="2011-09-13T00:00:00"/>
    <m/>
    <n v="400000"/>
    <x v="8"/>
    <s v="Work permit cost"/>
  </r>
  <r>
    <s v="v10731"/>
    <x v="34"/>
    <d v="2011-09-13T00:00:00"/>
    <m/>
    <n v="400000"/>
    <x v="8"/>
    <s v="Work permit cost"/>
  </r>
  <r>
    <s v="v10679"/>
    <x v="12"/>
    <d v="2011-04-26T00:00:00"/>
    <m/>
    <n v="400000"/>
    <x v="8"/>
    <s v="WP cost"/>
  </r>
  <r>
    <s v="v10679"/>
    <x v="39"/>
    <d v="2011-04-07T00:00:00"/>
    <m/>
    <n v="200000"/>
    <x v="8"/>
    <s v="WP extension"/>
  </r>
  <r>
    <s v="v10733"/>
    <x v="13"/>
    <d v="2011-09-13T00:00:00"/>
    <m/>
    <n v="400000"/>
    <x v="8"/>
    <s v="Work permit cost"/>
  </r>
  <r>
    <s v="v10718"/>
    <x v="14"/>
    <d v="2011-09-13T00:00:00"/>
    <m/>
    <n v="400000"/>
    <x v="8"/>
    <s v="Work permit cost"/>
  </r>
  <r>
    <s v="v10712"/>
    <x v="40"/>
    <d v="2011-09-13T00:00:00"/>
    <m/>
    <n v="400000"/>
    <x v="8"/>
    <s v="Work permit cost"/>
  </r>
  <r>
    <s v="v61020"/>
    <x v="41"/>
    <d v="2011-04-26T00:00:00"/>
    <m/>
    <n v="400000"/>
    <x v="8"/>
    <s v="WP cost"/>
  </r>
  <r>
    <s v="v10735"/>
    <x v="28"/>
    <d v="2011-09-13T00:00:00"/>
    <m/>
    <n v="400000"/>
    <x v="8"/>
    <s v="Work permit cost"/>
  </r>
  <r>
    <s v="v10645"/>
    <x v="19"/>
    <d v="2011-08-04T00:00:00"/>
    <m/>
    <n v="400000"/>
    <x v="8"/>
    <s v="Work permit cost"/>
  </r>
  <r>
    <m/>
    <x v="42"/>
    <m/>
    <n v="1036.75"/>
    <n v="40975186"/>
    <x v="9"/>
    <m/>
  </r>
  <r>
    <s v="v10648"/>
    <x v="43"/>
    <d v="2011-03-16T00:00:00"/>
    <n v="67.459999999999994"/>
    <m/>
    <x v="0"/>
    <s v="Authentication in UK"/>
  </r>
  <r>
    <s v="v10648"/>
    <x v="43"/>
    <d v="2011-03-23T00:00:00"/>
    <m/>
    <n v="320000"/>
    <x v="0"/>
    <s v="Legalisation doc by Foreign Affairs"/>
  </r>
  <r>
    <s v="v10648"/>
    <x v="43"/>
    <d v="2011-03-24T00:00:00"/>
    <m/>
    <n v="250000"/>
    <x v="0"/>
    <s v="Legalisation doc by Foreign Affairs"/>
  </r>
  <r>
    <s v="v10648"/>
    <x v="43"/>
    <d v="2011-03-10T00:00:00"/>
    <m/>
    <n v="979000"/>
    <x v="0"/>
    <s v="Legalisation doc by Foreign Affairs"/>
  </r>
  <r>
    <s v="v10661"/>
    <x v="44"/>
    <d v="2011-02-22T00:00:00"/>
    <m/>
    <n v="610000"/>
    <x v="0"/>
    <s v="Qualification"/>
  </r>
  <r>
    <s v="v10760"/>
    <x v="45"/>
    <d v="2011-09-10T00:00:00"/>
    <n v="63.23"/>
    <m/>
    <x v="0"/>
    <s v="Criminal check fees"/>
  </r>
  <r>
    <s v="v10651"/>
    <x v="46"/>
    <d v="2011-05-12T00:00:00"/>
    <m/>
    <n v="2100000"/>
    <x v="0"/>
    <s v="Legalisations documents by British Cons"/>
  </r>
  <r>
    <s v="v10651"/>
    <x v="46"/>
    <d v="2011-05-19T00:00:00"/>
    <m/>
    <n v="320000"/>
    <x v="0"/>
    <s v="Legalisations documents by Foreign Affairs"/>
  </r>
  <r>
    <s v="v10651"/>
    <x v="47"/>
    <d v="2011-03-03T00:00:00"/>
    <n v="207.33"/>
    <m/>
    <x v="0"/>
    <s v="Authentication by UK Solicitors (£129.6)"/>
  </r>
  <r>
    <s v="v10658"/>
    <x v="48"/>
    <d v="2011-03-24T00:00:00"/>
    <m/>
    <n v="276000"/>
    <x v="0"/>
    <s v="Legalisation doc by Foreign Affairs"/>
  </r>
  <r>
    <s v="v10699"/>
    <x v="49"/>
    <d v="2011-05-17T00:00:00"/>
    <m/>
    <n v="1980000"/>
    <x v="0"/>
    <s v="Legalisation doc by Australian Consulate"/>
  </r>
  <r>
    <s v="v10652"/>
    <x v="50"/>
    <d v="2011-09-06T00:00:00"/>
    <n v="2"/>
    <m/>
    <x v="0"/>
    <s v="Legalisations docs by Singapore Cons"/>
  </r>
  <r>
    <s v="v10652"/>
    <x v="50"/>
    <d v="2011-10-03T00:00:00"/>
    <n v="7"/>
    <m/>
    <x v="0"/>
    <s v="Legalisations docs by Malaysia Cons"/>
  </r>
  <r>
    <s v="v10750"/>
    <x v="51"/>
    <d v="2011-09-19T00:00:00"/>
    <m/>
    <n v="521600"/>
    <x v="0"/>
    <s v="Legalisations docs by France Cons"/>
  </r>
  <r>
    <s v="v10750"/>
    <x v="51"/>
    <d v="2011-09-13T00:00:00"/>
    <m/>
    <n v="1060000"/>
    <x v="0"/>
    <s v="Legalisations docs by Canada Cons"/>
  </r>
  <r>
    <s v="v10761"/>
    <x v="52"/>
    <d v="2011-09-28T00:00:00"/>
    <n v="40"/>
    <m/>
    <x v="0"/>
    <s v="Criminal check"/>
  </r>
  <r>
    <s v="v10722"/>
    <x v="53"/>
    <d v="2011-07-21T00:00:00"/>
    <m/>
    <n v="880000"/>
    <x v="0"/>
    <s v="Authentication by Australian Consulate"/>
  </r>
  <r>
    <s v="v10722"/>
    <x v="53"/>
    <d v="2011-08-02T00:00:00"/>
    <m/>
    <n v="320000"/>
    <x v="0"/>
    <s v="Legalisations documents by Foreign Affairs"/>
  </r>
  <r>
    <s v="v10691"/>
    <x v="54"/>
    <d v="2011-08-22T00:00:00"/>
    <n v="60"/>
    <m/>
    <x v="0"/>
    <s v="Legalisations docs by British Cons"/>
  </r>
  <r>
    <s v="v10708"/>
    <x v="55"/>
    <d v="2011-09-29T00:00:00"/>
    <n v="150"/>
    <m/>
    <x v="0"/>
    <s v="Legalisations docs by US Cons"/>
  </r>
  <r>
    <s v="v10765"/>
    <x v="56"/>
    <d v="2011-09-28T00:00:00"/>
    <n v="48"/>
    <m/>
    <x v="0"/>
    <s v="Criminal check in the US"/>
  </r>
  <r>
    <s v="v10648"/>
    <x v="43"/>
    <d v="2011-03-16T00:00:00"/>
    <n v="4.5599999999999996"/>
    <m/>
    <x v="10"/>
    <s v="Fedex fee"/>
  </r>
  <r>
    <s v="v10648"/>
    <x v="43"/>
    <d v="2011-05-16T00:00:00"/>
    <n v="4.8"/>
    <m/>
    <x v="10"/>
    <s v="Fedex fee"/>
  </r>
  <r>
    <s v="v10651"/>
    <x v="46"/>
    <d v="2011-06-10T00:00:00"/>
    <n v="36.08"/>
    <m/>
    <x v="10"/>
    <s v="Fedex fee"/>
  </r>
  <r>
    <s v="v10651"/>
    <x v="47"/>
    <d v="2011-05-26T00:00:00"/>
    <n v="28.08"/>
    <m/>
    <x v="10"/>
    <s v="Fedex fee"/>
  </r>
  <r>
    <s v="v10651"/>
    <x v="46"/>
    <d v="2011-06-06T00:00:00"/>
    <m/>
    <n v="3200000"/>
    <x v="1"/>
    <s v="IELTS test"/>
  </r>
  <r>
    <s v="v10648"/>
    <x v="57"/>
    <d v="2011-03-14T00:00:00"/>
    <m/>
    <n v="1400000"/>
    <x v="2"/>
    <s v="Health check for WKP"/>
  </r>
  <r>
    <s v="v10661"/>
    <x v="44"/>
    <d v="2011-03-03T00:00:00"/>
    <m/>
    <n v="1400000"/>
    <x v="2"/>
    <s v="Health check for WKP"/>
  </r>
  <r>
    <s v="v10657"/>
    <x v="58"/>
    <d v="2011-03-23T00:00:00"/>
    <m/>
    <n v="1400000"/>
    <x v="2"/>
    <s v="Health check for WKP"/>
  </r>
  <r>
    <s v="v10651"/>
    <x v="46"/>
    <d v="2011-04-08T00:00:00"/>
    <m/>
    <n v="1400000"/>
    <x v="2"/>
    <s v="Health check for WKP"/>
  </r>
  <r>
    <s v="v10727"/>
    <x v="59"/>
    <d v="2011-08-16T00:00:00"/>
    <m/>
    <n v="1400000"/>
    <x v="2"/>
    <s v="Health check for WKP"/>
  </r>
  <r>
    <s v="v10658"/>
    <x v="48"/>
    <d v="2011-03-01T00:00:00"/>
    <m/>
    <n v="1400000"/>
    <x v="2"/>
    <s v="Health check for WKP"/>
  </r>
  <r>
    <s v="v10699"/>
    <x v="60"/>
    <d v="2011-05-16T00:00:00"/>
    <m/>
    <n v="1400000"/>
    <x v="2"/>
    <s v="Health check for WKP"/>
  </r>
  <r>
    <s v="v10722"/>
    <x v="53"/>
    <d v="2011-08-16T00:00:00"/>
    <m/>
    <n v="1400000"/>
    <x v="2"/>
    <s v="Health check for WKP"/>
  </r>
  <r>
    <s v="v10691"/>
    <x v="54"/>
    <d v="2011-06-20T00:00:00"/>
    <m/>
    <n v="1400000"/>
    <x v="2"/>
    <s v="Health check for WKP"/>
  </r>
  <r>
    <s v="v10754"/>
    <x v="61"/>
    <d v="2011-09-26T00:00:00"/>
    <m/>
    <n v="1400000"/>
    <x v="2"/>
    <s v="Health check for WKP"/>
  </r>
  <r>
    <s v="v10709"/>
    <x v="62"/>
    <d v="2011-08-16T00:00:00"/>
    <m/>
    <n v="1400000"/>
    <x v="2"/>
    <s v="Health check for WKP"/>
  </r>
  <r>
    <s v="v10704"/>
    <x v="63"/>
    <d v="2011-07-26T00:00:00"/>
    <m/>
    <n v="1400000"/>
    <x v="2"/>
    <s v="Health check for WKP"/>
  </r>
  <r>
    <s v="v10651"/>
    <x v="46"/>
    <d v="2011-05-19T00:00:00"/>
    <m/>
    <n v="195000"/>
    <x v="5"/>
    <s v="Translation fee"/>
  </r>
  <r>
    <s v="v10658"/>
    <x v="48"/>
    <d v="2011-03-30T00:00:00"/>
    <m/>
    <n v="130000"/>
    <x v="5"/>
    <s v="Translation fee"/>
  </r>
  <r>
    <s v="v10722"/>
    <x v="53"/>
    <d v="2011-08-04T00:00:00"/>
    <m/>
    <n v="192000"/>
    <x v="5"/>
    <s v="Translation fee"/>
  </r>
  <r>
    <s v="v10691"/>
    <x v="54"/>
    <d v="2011-09-06T00:00:00"/>
    <m/>
    <n v="250000"/>
    <x v="5"/>
    <s v="Translation fee"/>
  </r>
  <r>
    <s v="v10651"/>
    <x v="46"/>
    <d v="2011-06-17T00:00:00"/>
    <m/>
    <n v="400000"/>
    <x v="8"/>
    <s v="Work permit cost"/>
  </r>
  <r>
    <s v="v10658"/>
    <x v="48"/>
    <d v="2011-04-26T00:00:00"/>
    <m/>
    <n v="400000"/>
    <x v="8"/>
    <s v="WP cost"/>
  </r>
  <r>
    <s v="v10722"/>
    <x v="53"/>
    <d v="2011-08-30T00:00:00"/>
    <m/>
    <n v="400000"/>
    <x v="8"/>
    <s v="Work permit cost"/>
  </r>
  <r>
    <s v="v10652"/>
    <x v="50"/>
    <d v="2011-04-26T00:00:00"/>
    <n v="231.84"/>
    <m/>
    <x v="3"/>
    <s v="AIR TICKET COST+ IELTS TEST FEE"/>
  </r>
  <r>
    <s v="v10648"/>
    <x v="64"/>
    <d v="2011-01-12T00:00:00"/>
    <n v="1226.54"/>
    <m/>
    <x v="3"/>
    <s v="Airfares and excess baggage"/>
  </r>
  <r>
    <s v="v10648"/>
    <x v="43"/>
    <d v="2011-03-03T00:00:00"/>
    <n v="130.75"/>
    <m/>
    <x v="3"/>
    <s v="USD/Rm=0.33102(395Rm)"/>
  </r>
  <r>
    <s v="v10648"/>
    <x v="65"/>
    <d v="2011-02-28T00:00:00"/>
    <m/>
    <n v="9029700"/>
    <x v="3"/>
    <s v="Room charge + pick up"/>
  </r>
  <r>
    <s v="v10762"/>
    <x v="66"/>
    <d v="2011-09-09T00:00:00"/>
    <m/>
    <n v="20583992"/>
    <x v="3"/>
    <s v="Air fare"/>
  </r>
  <r>
    <s v="v10661"/>
    <x v="44"/>
    <d v="2011-02-14T00:00:00"/>
    <n v="13.75"/>
    <m/>
    <x v="3"/>
    <s v="1/2 day tour- Sem 1, 2011"/>
  </r>
  <r>
    <s v="v10657"/>
    <x v="58"/>
    <d v="2011-03-04T00:00:00"/>
    <m/>
    <n v="8292765"/>
    <x v="3"/>
    <s v="Airfare"/>
  </r>
  <r>
    <s v="v10657"/>
    <x v="58"/>
    <d v="2011-04-05T00:00:00"/>
    <m/>
    <n v="5115603"/>
    <x v="3"/>
    <s v="Desti Kannaiah's hotel fee"/>
  </r>
  <r>
    <s v="v10651"/>
    <x v="46"/>
    <d v="2011-02-14T00:00:00"/>
    <n v="13.75"/>
    <m/>
    <x v="3"/>
    <s v="1/2 day tour- Sem 1, 2011"/>
  </r>
  <r>
    <s v="v10651"/>
    <x v="46"/>
    <d v="2011-03-04T00:00:00"/>
    <m/>
    <n v="10742550"/>
    <x v="3"/>
    <s v="Airfare"/>
  </r>
  <r>
    <s v="v10651"/>
    <x v="46"/>
    <d v="2011-02-28T00:00:00"/>
    <m/>
    <n v="4664850"/>
    <x v="3"/>
    <s v="Room charge + pick up"/>
  </r>
  <r>
    <s v="v10658"/>
    <x v="67"/>
    <d v="2011-02-28T00:00:00"/>
    <m/>
    <n v="6535500"/>
    <x v="3"/>
    <s v="Room charge + pick up"/>
  </r>
  <r>
    <s v="v10658"/>
    <x v="48"/>
    <d v="2011-01-12T00:00:00"/>
    <n v="3151.71"/>
    <m/>
    <x v="3"/>
    <s v="Airfares and excess baggage"/>
  </r>
  <r>
    <s v="v10699"/>
    <x v="60"/>
    <d v="2011-03-29T00:00:00"/>
    <n v="664.11"/>
    <m/>
    <x v="3"/>
    <s v="Airfare"/>
  </r>
  <r>
    <s v="v10652"/>
    <x v="50"/>
    <d v="2011-02-14T00:00:00"/>
    <n v="13.75"/>
    <m/>
    <x v="3"/>
    <s v="1/2 day tour- Sem 1, 2011"/>
  </r>
  <r>
    <s v="v10652"/>
    <x v="50"/>
    <d v="2011-02-28T00:00:00"/>
    <m/>
    <n v="4664850"/>
    <x v="3"/>
    <s v="Room charge + pick up"/>
  </r>
  <r>
    <s v="v10655"/>
    <x v="68"/>
    <d v="2011-02-14T00:00:00"/>
    <n v="13.75"/>
    <m/>
    <x v="3"/>
    <s v="1/2 day tour- Sem 1, 2011"/>
  </r>
  <r>
    <s v="v10655"/>
    <x v="69"/>
    <d v="2011-03-04T00:00:00"/>
    <m/>
    <n v="5213520"/>
    <x v="3"/>
    <s v="Airfare"/>
  </r>
  <r>
    <s v="v10655"/>
    <x v="69"/>
    <d v="2011-02-28T00:00:00"/>
    <m/>
    <n v="4664850"/>
    <x v="3"/>
    <s v="Room charge + pick up"/>
  </r>
  <r>
    <s v="v10750"/>
    <x v="51"/>
    <d v="2011-09-30T00:00:00"/>
    <m/>
    <n v="4718002"/>
    <x v="3"/>
    <s v="1 week hotel &amp; Airport pick up"/>
  </r>
  <r>
    <s v="v10750"/>
    <x v="51"/>
    <d v="2011-09-09T00:00:00"/>
    <m/>
    <n v="32376036"/>
    <x v="3"/>
    <s v="Air fare"/>
  </r>
  <r>
    <s v="v10750"/>
    <x v="51"/>
    <d v="2011-09-19T00:00:00"/>
    <n v="39"/>
    <m/>
    <x v="3"/>
    <s v="Air fare (Excess baggage)"/>
  </r>
  <r>
    <s v="v10750"/>
    <x v="51"/>
    <d v="2011-10-07T00:00:00"/>
    <n v="390"/>
    <m/>
    <x v="3"/>
    <s v="Air fare (Excess baggage)"/>
  </r>
  <r>
    <s v="v10761"/>
    <x v="52"/>
    <d v="2011-09-30T00:00:00"/>
    <m/>
    <n v="4718001"/>
    <x v="3"/>
    <s v="1 week hotel &amp; Airport pick up"/>
  </r>
  <r>
    <s v="v10722"/>
    <x v="53"/>
    <d v="2011-04-05T00:00:00"/>
    <m/>
    <n v="28061260"/>
    <x v="3"/>
    <s v="Airfare"/>
  </r>
  <r>
    <s v="v10722"/>
    <x v="53"/>
    <d v="2011-06-09T00:00:00"/>
    <m/>
    <n v="55734129"/>
    <x v="3"/>
    <s v="Airfare"/>
  </r>
  <r>
    <s v="v10722"/>
    <x v="53"/>
    <d v="2011-04-05T00:00:00"/>
    <m/>
    <n v="10264301"/>
    <x v="3"/>
    <s v="Room charge + pick up"/>
  </r>
  <r>
    <s v="v10722"/>
    <x v="53"/>
    <d v="2011-08-02T00:00:00"/>
    <m/>
    <n v="60115126"/>
    <x v="3"/>
    <s v="Room charge + pick up"/>
  </r>
  <r>
    <s v="v10766"/>
    <x v="70"/>
    <d v="2011-09-30T00:00:00"/>
    <m/>
    <n v="4718003"/>
    <x v="3"/>
    <s v="1 week hotel &amp; Airport pick up"/>
  </r>
  <r>
    <s v="v10766"/>
    <x v="70"/>
    <d v="2011-09-22T00:00:00"/>
    <n v="110.92"/>
    <m/>
    <x v="3"/>
    <s v="Air fare (Excess baggage)"/>
  </r>
  <r>
    <s v="v10766"/>
    <x v="70"/>
    <d v="2011-10-13T00:00:00"/>
    <m/>
    <n v="5041828"/>
    <x v="3"/>
    <s v="Airfare for new comer"/>
  </r>
  <r>
    <s v="v10691"/>
    <x v="54"/>
    <d v="2011-05-16T00:00:00"/>
    <m/>
    <n v="4647000"/>
    <x v="3"/>
    <s v="Room charge + pick up"/>
  </r>
  <r>
    <s v="v10744"/>
    <x v="71"/>
    <d v="2011-09-06T00:00:00"/>
    <n v="80"/>
    <n v="2991000"/>
    <x v="3"/>
    <s v="Visa and hotel"/>
  </r>
  <r>
    <s v="v10746"/>
    <x v="72"/>
    <d v="2011-09-30T00:00:00"/>
    <m/>
    <n v="4718000"/>
    <x v="3"/>
    <s v="1 week hotel &amp; Airport pick up"/>
  </r>
  <r>
    <s v="v10708"/>
    <x v="73"/>
    <d v="2011-06-22T00:00:00"/>
    <m/>
    <n v="4676000"/>
    <x v="3"/>
    <s v="Room charge + pick up"/>
  </r>
  <r>
    <s v="v10707"/>
    <x v="74"/>
    <d v="2011-06-22T00:00:00"/>
    <m/>
    <n v="4676000"/>
    <x v="3"/>
    <s v="Room charge + pick up"/>
  </r>
  <r>
    <s v="v10704"/>
    <x v="63"/>
    <d v="2011-06-09T00:00:00"/>
    <n v="1020"/>
    <m/>
    <x v="3"/>
    <s v="Airfare"/>
  </r>
  <r>
    <s v="v10741"/>
    <x v="75"/>
    <d v="2011-08-22T00:00:00"/>
    <m/>
    <n v="3349500"/>
    <x v="3"/>
    <s v="1 week accommodation"/>
  </r>
  <r>
    <s v="v10742"/>
    <x v="76"/>
    <d v="2011-08-22T00:00:00"/>
    <m/>
    <n v="3349500"/>
    <x v="3"/>
    <s v="1 week accommodation"/>
  </r>
  <r>
    <s v="v10653"/>
    <x v="77"/>
    <d v="2011-02-14T00:00:00"/>
    <n v="13.75"/>
    <m/>
    <x v="3"/>
    <s v="1/2 day tour- Sem 1, 2011"/>
  </r>
  <r>
    <s v="v10660"/>
    <x v="78"/>
    <d v="2011-02-14T00:00:00"/>
    <n v="13.75"/>
    <m/>
    <x v="3"/>
    <s v="1/2 day tour- Sem 1, 2011"/>
  </r>
  <r>
    <s v="v10648"/>
    <x v="57"/>
    <d v="2011-04-28T00:00:00"/>
    <n v="80"/>
    <m/>
    <x v="4"/>
    <s v="Residence card"/>
  </r>
  <r>
    <s v="v10762"/>
    <x v="66"/>
    <d v="2011-09-21T00:00:00"/>
    <m/>
    <n v="1035000"/>
    <x v="6"/>
    <s v="New Visa"/>
  </r>
  <r>
    <s v="v10762"/>
    <x v="66"/>
    <d v="2011-09-01T00:00:00"/>
    <m/>
    <n v="817320"/>
    <x v="6"/>
    <s v="Visa collected at the airport"/>
  </r>
  <r>
    <s v="v10741"/>
    <x v="75"/>
    <d v="2011-08-22T00:00:00"/>
    <m/>
    <m/>
    <x v="6"/>
    <s v="visa fee (£65)"/>
  </r>
  <r>
    <s v="v10760"/>
    <x v="45"/>
    <d v="2011-09-01T00:00:00"/>
    <m/>
    <n v="817320"/>
    <x v="6"/>
    <s v="Visa collected at the airport"/>
  </r>
  <r>
    <s v="v10760"/>
    <x v="45"/>
    <d v="2011-09-10T00:00:00"/>
    <n v="50"/>
    <m/>
    <x v="6"/>
    <m/>
  </r>
  <r>
    <s v="v10657"/>
    <x v="58"/>
    <d v="2011-02-09T00:00:00"/>
    <m/>
    <n v="947500"/>
    <x v="6"/>
    <s v="Visa fees"/>
  </r>
  <r>
    <s v="v10651"/>
    <x v="47"/>
    <d v="2011-04-28T00:00:00"/>
    <n v="60"/>
    <m/>
    <x v="6"/>
    <s v="VISA Extension"/>
  </r>
  <r>
    <s v="v10651"/>
    <x v="47"/>
    <d v="2011-07-15T00:00:00"/>
    <n v="110"/>
    <m/>
    <x v="6"/>
    <s v="Visa extension &gt; 6 months+Residence"/>
  </r>
  <r>
    <s v="v10742"/>
    <x v="76"/>
    <d v="2011-08-22T00:00:00"/>
    <m/>
    <m/>
    <x v="6"/>
    <s v="visa fee (£65)"/>
  </r>
  <r>
    <s v="v10699"/>
    <x v="49"/>
    <d v="2011-05-31T00:00:00"/>
    <n v="106.5"/>
    <m/>
    <x v="6"/>
    <s v="Visa - new staff"/>
  </r>
  <r>
    <s v="v10699"/>
    <x v="49"/>
    <d v="2011-02-10T00:00:00"/>
    <m/>
    <n v="41690"/>
    <x v="6"/>
    <s v="Visa cost"/>
  </r>
  <r>
    <s v="v10699"/>
    <x v="49"/>
    <d v="2011-03-07T00:00:00"/>
    <m/>
    <n v="45584"/>
    <x v="6"/>
    <s v="Visa cost"/>
  </r>
  <r>
    <s v="v10652"/>
    <x v="50"/>
    <d v="2011-03-14T00:00:00"/>
    <n v="60"/>
    <m/>
    <x v="6"/>
    <s v="Visa extension"/>
  </r>
  <r>
    <s v="v10652"/>
    <x v="50"/>
    <d v="2011-07-07T00:00:00"/>
    <n v="60"/>
    <m/>
    <x v="6"/>
    <s v="VISA Extension"/>
  </r>
  <r>
    <s v="v10655"/>
    <x v="69"/>
    <d v="2011-03-10T00:00:00"/>
    <n v="60"/>
    <m/>
    <x v="6"/>
    <s v="Visa extension"/>
  </r>
  <r>
    <s v="v10750"/>
    <x v="51"/>
    <d v="2011-09-01T00:00:00"/>
    <m/>
    <n v="1634640"/>
    <x v="6"/>
    <s v="Visa collected at the airport + his wife"/>
  </r>
  <r>
    <s v="v10750"/>
    <x v="51"/>
    <d v="2011-09-19T00:00:00"/>
    <n v="50"/>
    <m/>
    <x v="6"/>
    <s v="Visa fee"/>
  </r>
  <r>
    <s v="v10761"/>
    <x v="52"/>
    <d v="2011-09-28T00:00:00"/>
    <n v="60"/>
    <m/>
    <x v="6"/>
    <s v="Visa cost"/>
  </r>
  <r>
    <s v="v10722"/>
    <x v="53"/>
    <d v="2011-09-01T00:00:00"/>
    <m/>
    <n v="233520"/>
    <x v="6"/>
    <s v="Visa collected at the airport"/>
  </r>
  <r>
    <s v="v10766"/>
    <x v="70"/>
    <d v="2011-09-22T00:00:00"/>
    <n v="50"/>
    <m/>
    <x v="6"/>
    <s v="Visa fee"/>
  </r>
  <r>
    <s v="v10691"/>
    <x v="54"/>
    <d v="2011-03-31T00:00:00"/>
    <m/>
    <n v="41026"/>
    <x v="6"/>
    <s v="Visa cost"/>
  </r>
  <r>
    <s v="v10691"/>
    <x v="54"/>
    <d v="2011-08-04T00:00:00"/>
    <n v="60"/>
    <m/>
    <x v="6"/>
    <s v="Visa extension"/>
  </r>
  <r>
    <s v="v10754"/>
    <x v="61"/>
    <d v="2011-09-01T00:00:00"/>
    <m/>
    <n v="817320"/>
    <x v="6"/>
    <s v="Visa collected at the airport"/>
  </r>
  <r>
    <s v="v10738"/>
    <x v="79"/>
    <d v="2011-09-01T00:00:00"/>
    <m/>
    <n v="817320"/>
    <x v="6"/>
    <s v="Visa collected at the airport"/>
  </r>
  <r>
    <s v="v10708"/>
    <x v="55"/>
    <d v="2011-09-13T00:00:00"/>
    <n v="60"/>
    <m/>
    <x v="6"/>
    <s v="Visa extension"/>
  </r>
  <r>
    <s v="v10707"/>
    <x v="74"/>
    <d v="2011-08-26T00:00:00"/>
    <n v="60"/>
    <m/>
    <x v="6"/>
    <s v="Visa extension"/>
  </r>
  <r>
    <s v="v10745"/>
    <x v="80"/>
    <d v="2011-09-01T00:00:00"/>
    <m/>
    <n v="817320"/>
    <x v="6"/>
    <s v="Visa collected at the airport"/>
  </r>
  <r>
    <s v="v10765"/>
    <x v="56"/>
    <d v="2011-09-28T00:00:00"/>
    <n v="50"/>
    <m/>
    <x v="6"/>
    <s v="Visa cost"/>
  </r>
  <r>
    <s v="v10765"/>
    <x v="56"/>
    <d v="2011-09-01T00:00:00"/>
    <m/>
    <n v="817320"/>
    <x v="6"/>
    <s v="Visa collected at the airport"/>
  </r>
  <r>
    <s v="v10648"/>
    <x v="64"/>
    <d v="2011-01-12T00:00:00"/>
    <n v="136.15"/>
    <m/>
    <x v="7"/>
    <s v="Visa cost"/>
  </r>
  <r>
    <s v="v10657"/>
    <x v="58"/>
    <d v="2011-01-20T00:00:00"/>
    <m/>
    <n v="37521"/>
    <x v="7"/>
    <s v="Visa - fax fee"/>
  </r>
  <r>
    <s v="v10651"/>
    <x v="46"/>
    <d v="2011-01-13T00:00:00"/>
    <m/>
    <n v="41690"/>
    <x v="7"/>
    <s v="Visa for new staff"/>
  </r>
  <r>
    <s v="v10651"/>
    <x v="81"/>
    <d v="2011-01-13T00:00:00"/>
    <n v="71.67"/>
    <m/>
    <x v="7"/>
    <s v="Visa cost"/>
  </r>
  <r>
    <s v="v10727"/>
    <x v="59"/>
    <d v="2011-07-28T00:00:00"/>
    <n v="50"/>
    <m/>
    <x v="7"/>
    <s v="Visa for new staff"/>
  </r>
  <r>
    <s v="v10658"/>
    <x v="48"/>
    <d v="2011-01-12T00:00:00"/>
    <n v="105.38"/>
    <m/>
    <x v="7"/>
    <s v="Visa cost"/>
  </r>
  <r>
    <s v="v10722"/>
    <x v="53"/>
    <d v="2011-05-20T00:00:00"/>
    <m/>
    <n v="56925"/>
    <x v="7"/>
    <s v="Fax fee"/>
  </r>
  <r>
    <s v="v10744"/>
    <x v="71"/>
    <d v="2011-08-09T00:00:00"/>
    <m/>
    <n v="40808"/>
    <x v="7"/>
    <s v="Fax fee"/>
  </r>
  <r>
    <s v="v10754"/>
    <x v="61"/>
    <d v="2011-09-19T00:00:00"/>
    <n v="50"/>
    <m/>
    <x v="7"/>
    <s v="Visa fee"/>
  </r>
  <r>
    <s v="v10746"/>
    <x v="82"/>
    <d v="2011-08-16T00:00:00"/>
    <m/>
    <n v="45540"/>
    <x v="7"/>
    <s v="Fax fee"/>
  </r>
  <r>
    <s v="v10704"/>
    <x v="63"/>
    <d v="2011-05-16T00:00:00"/>
    <m/>
    <n v="45540"/>
    <x v="7"/>
    <s v="Fax fee"/>
  </r>
  <r>
    <s v="v10648"/>
    <x v="43"/>
    <d v="2011-04-14T00:00:00"/>
    <m/>
    <n v="400000"/>
    <x v="8"/>
    <s v="WP cost"/>
  </r>
  <r>
    <m/>
    <x v="42"/>
    <m/>
    <n v="9235.61"/>
    <n v="16895.065238095238"/>
    <x v="9"/>
    <m/>
  </r>
  <r>
    <s v="v04909"/>
    <x v="83"/>
    <d v="2011-10-03T00:00:00"/>
    <m/>
    <n v="20194846"/>
    <x v="3"/>
    <s v="1 week hotel in Hanoi as new appointment"/>
  </r>
  <r>
    <s v="v04909"/>
    <x v="83"/>
    <d v="2011-09-09T00:00:00"/>
    <m/>
    <n v="12430000"/>
    <x v="3"/>
    <s v="Air fare (for family to view apartment)"/>
  </r>
  <r>
    <s v="v04909"/>
    <x v="83"/>
    <d v="2011-10-03T00:00:00"/>
    <m/>
    <n v="8710000"/>
    <x v="3"/>
    <s v="Airfares to Hanoi as new appointment"/>
  </r>
  <r>
    <s v="v91011"/>
    <x v="84"/>
    <d v="2011-02-22T00:00:00"/>
    <n v="500"/>
    <m/>
    <x v="3"/>
    <s v="Move to SGS"/>
  </r>
  <r>
    <s v="v91011"/>
    <x v="84"/>
    <d v="2011-03-04T00:00:00"/>
    <m/>
    <n v="2034000"/>
    <x v="3"/>
    <s v="Move to SGS"/>
  </r>
  <r>
    <s v="v91011"/>
    <x v="84"/>
    <d v="2011-02-28T00:00:00"/>
    <m/>
    <n v="4041300"/>
    <x v="3"/>
    <s v="Room charge + pick up"/>
  </r>
  <r>
    <s v="v91104"/>
    <x v="85"/>
    <d v="2011-03-04T00:00:00"/>
    <m/>
    <n v="1115000"/>
    <x v="3"/>
    <s v="Move to SGS"/>
  </r>
  <r>
    <s v="v91104"/>
    <x v="85"/>
    <d v="2011-02-28T00:00:00"/>
    <m/>
    <n v="4664850"/>
    <x v="3"/>
    <s v="Room charge + pick up"/>
  </r>
  <r>
    <s v="v10548"/>
    <x v="86"/>
    <d v="2011-03-04T00:00:00"/>
    <m/>
    <n v="3572000"/>
    <x v="3"/>
    <s v="Move to SGS"/>
  </r>
  <r>
    <s v="v10548"/>
    <x v="86"/>
    <d v="2011-02-28T00:00:00"/>
    <m/>
    <n v="4926625"/>
    <x v="3"/>
    <s v="Room charge + pick up"/>
  </r>
  <r>
    <s v="v10610"/>
    <x v="87"/>
    <d v="2011-02-14T00:00:00"/>
    <n v="13.75"/>
    <m/>
    <x v="3"/>
    <s v="1/2 day tour- Sem 1, 2011"/>
  </r>
  <r>
    <s v="v10590"/>
    <x v="88"/>
    <d v="2011-03-04T00:00:00"/>
    <m/>
    <n v="1038000"/>
    <x v="3"/>
    <s v="Move to SGS"/>
  </r>
  <r>
    <s v="v10590"/>
    <x v="88"/>
    <d v="2011-01-13T00:00:00"/>
    <n v="514"/>
    <m/>
    <x v="3"/>
    <s v="Relocation fees from HN to SGS Campus"/>
  </r>
  <r>
    <s v="v10590"/>
    <x v="88"/>
    <d v="2011-02-28T00:00:00"/>
    <m/>
    <n v="4664850"/>
    <x v="3"/>
    <s v="Room charge + pick up"/>
  </r>
  <r>
    <s v="v10592"/>
    <x v="89"/>
    <d v="2011-03-04T00:00:00"/>
    <m/>
    <n v="1038000"/>
    <x v="3"/>
    <s v="Move to SGS"/>
  </r>
  <r>
    <s v="v10592"/>
    <x v="89"/>
    <d v="2011-02-28T00:00:00"/>
    <m/>
    <n v="4664850"/>
    <x v="3"/>
    <s v="Room charge + pick up"/>
  </r>
  <r>
    <s v="v10592"/>
    <x v="89"/>
    <d v="2011-02-25T00:00:00"/>
    <n v="550"/>
    <n v="450000"/>
    <x v="3"/>
    <s v="Taxi fares + deposit"/>
  </r>
  <r>
    <s v="v10628"/>
    <x v="90"/>
    <d v="2011-01-12T00:00:00"/>
    <m/>
    <n v="4972500"/>
    <x v="3"/>
    <s v="Hotel in Hanoi"/>
  </r>
  <r>
    <s v="v10637"/>
    <x v="91"/>
    <d v="2011-01-12T00:00:00"/>
    <m/>
    <n v="4972500"/>
    <x v="3"/>
    <s v="Hotel in Hanoi"/>
  </r>
  <r>
    <s v="v10639"/>
    <x v="92"/>
    <d v="2011-03-03T00:00:00"/>
    <m/>
    <n v="4088000"/>
    <x v="3"/>
    <s v="Move to HN campus"/>
  </r>
  <r>
    <s v="v10639"/>
    <x v="92"/>
    <d v="2011-03-10T00:00:00"/>
    <n v="138.6"/>
    <m/>
    <x v="3"/>
    <s v="Move to HN campus"/>
  </r>
  <r>
    <s v="v00042"/>
    <x v="93"/>
    <d v="2011-03-17T00:00:00"/>
    <n v="80"/>
    <m/>
    <x v="4"/>
    <s v="Residence card"/>
  </r>
  <r>
    <s v="v00143"/>
    <x v="94"/>
    <d v="2011-06-30T00:00:00"/>
    <n v="80"/>
    <m/>
    <x v="4"/>
    <s v="Residence card - 2 years"/>
  </r>
  <r>
    <s v="v00121"/>
    <x v="95"/>
    <d v="2011-06-09T00:00:00"/>
    <n v="100"/>
    <m/>
    <x v="4"/>
    <s v="Residence card - 3 years"/>
  </r>
  <r>
    <s v="v04912"/>
    <x v="96"/>
    <d v="2011-06-02T00:00:00"/>
    <n v="100"/>
    <m/>
    <x v="4"/>
    <s v="Residence card - 3 years"/>
  </r>
  <r>
    <s v="v50205"/>
    <x v="97"/>
    <d v="2011-08-26T00:00:00"/>
    <n v="80"/>
    <m/>
    <x v="4"/>
    <s v="Residence card - 2 years"/>
  </r>
  <r>
    <s v="v41012"/>
    <x v="98"/>
    <d v="2011-06-23T00:00:00"/>
    <n v="80"/>
    <m/>
    <x v="4"/>
    <s v="Residence card - 2 years"/>
  </r>
  <r>
    <s v="v51063"/>
    <x v="99"/>
    <m/>
    <n v="100"/>
    <m/>
    <x v="4"/>
    <s v="Residence card - 3 years"/>
  </r>
  <r>
    <s v="v51062"/>
    <x v="100"/>
    <d v="2011-06-09T00:00:00"/>
    <n v="100"/>
    <m/>
    <x v="4"/>
    <s v="Residence card - 3 years"/>
  </r>
  <r>
    <s v="v60606"/>
    <x v="101"/>
    <d v="2011-04-07T00:00:00"/>
    <n v="80"/>
    <m/>
    <x v="4"/>
    <s v="Residence card"/>
  </r>
  <r>
    <s v="v61002"/>
    <x v="102"/>
    <d v="2011-05-19T00:00:00"/>
    <n v="80"/>
    <m/>
    <x v="4"/>
    <s v="Residence card - 2 years"/>
  </r>
  <r>
    <s v="v61016"/>
    <x v="103"/>
    <d v="2011-04-07T00:00:00"/>
    <n v="80"/>
    <m/>
    <x v="4"/>
    <s v="Residence card"/>
  </r>
  <r>
    <s v="v61007"/>
    <x v="104"/>
    <d v="2011-01-20T00:00:00"/>
    <n v="80"/>
    <m/>
    <x v="4"/>
    <s v="Residence card - 2 years"/>
  </r>
  <r>
    <s v="v61027"/>
    <x v="105"/>
    <d v="2011-03-17T00:00:00"/>
    <n v="80"/>
    <m/>
    <x v="4"/>
    <s v="Residence card"/>
  </r>
  <r>
    <s v="v61029"/>
    <x v="106"/>
    <d v="2011-07-14T00:00:00"/>
    <n v="80"/>
    <m/>
    <x v="4"/>
    <s v="Residence card - 2 years"/>
  </r>
  <r>
    <s v="v61201"/>
    <x v="107"/>
    <d v="2011-04-07T00:00:00"/>
    <n v="80"/>
    <m/>
    <x v="4"/>
    <s v="Residence card"/>
  </r>
  <r>
    <s v="v70102"/>
    <x v="108"/>
    <d v="2011-01-27T00:00:00"/>
    <n v="80"/>
    <m/>
    <x v="4"/>
    <s v="Residence card - 2 years"/>
  </r>
  <r>
    <s v="v70210"/>
    <x v="109"/>
    <d v="2011-05-05T00:00:00"/>
    <n v="100"/>
    <m/>
    <x v="4"/>
    <s v="Residence card - 3 years"/>
  </r>
  <r>
    <s v="v70201"/>
    <x v="110"/>
    <d v="2011-03-03T00:00:00"/>
    <n v="80"/>
    <m/>
    <x v="4"/>
    <s v="Residence card"/>
  </r>
  <r>
    <s v="v70502"/>
    <x v="111"/>
    <d v="2011-06-09T00:00:00"/>
    <n v="80"/>
    <m/>
    <x v="4"/>
    <s v="Residence card - 2 years"/>
  </r>
  <r>
    <s v="v70512"/>
    <x v="112"/>
    <d v="2011-09-01T00:00:00"/>
    <n v="80"/>
    <m/>
    <x v="4"/>
    <s v="Residence card - 2 years"/>
  </r>
  <r>
    <s v="v70608"/>
    <x v="113"/>
    <d v="2011-05-19T00:00:00"/>
    <n v="100"/>
    <m/>
    <x v="4"/>
    <s v="Residence card - 3 years"/>
  </r>
  <r>
    <s v="v70611"/>
    <x v="114"/>
    <d v="2011-06-09T00:00:00"/>
    <n v="100"/>
    <m/>
    <x v="4"/>
    <s v="Residence card - 3 years"/>
  </r>
  <r>
    <s v="v70605"/>
    <x v="115"/>
    <d v="2011-06-09T00:00:00"/>
    <n v="100"/>
    <m/>
    <x v="4"/>
    <s v="Residence card - 3 years"/>
  </r>
  <r>
    <s v="v70504"/>
    <x v="116"/>
    <d v="2011-03-17T00:00:00"/>
    <n v="80"/>
    <m/>
    <x v="4"/>
    <s v="Residence card"/>
  </r>
  <r>
    <s v="v70503"/>
    <x v="117"/>
    <d v="2011-08-26T00:00:00"/>
    <n v="80"/>
    <m/>
    <x v="4"/>
    <s v="Residence card - 2 years"/>
  </r>
  <r>
    <s v="v70709"/>
    <x v="118"/>
    <d v="2011-04-21T00:00:00"/>
    <n v="80"/>
    <m/>
    <x v="4"/>
    <s v="Residence card"/>
  </r>
  <r>
    <s v="v70908"/>
    <x v="119"/>
    <d v="2011-03-03T00:00:00"/>
    <n v="80"/>
    <m/>
    <x v="4"/>
    <s v="Residence card"/>
  </r>
  <r>
    <s v="v61006"/>
    <x v="120"/>
    <d v="2011-04-28T00:00:00"/>
    <n v="80"/>
    <m/>
    <x v="4"/>
    <s v="Residence card"/>
  </r>
  <r>
    <s v="v70920"/>
    <x v="121"/>
    <d v="2011-05-26T00:00:00"/>
    <n v="80"/>
    <m/>
    <x v="4"/>
    <s v="Residence card - 2 years"/>
  </r>
  <r>
    <s v="v71009"/>
    <x v="122"/>
    <d v="2011-01-24T00:00:00"/>
    <n v="60"/>
    <m/>
    <x v="4"/>
    <s v="Residence card - 1 year"/>
  </r>
  <r>
    <s v="v71110"/>
    <x v="123"/>
    <d v="2011-07-07T00:00:00"/>
    <n v="80"/>
    <m/>
    <x v="4"/>
    <s v="Residence card - 2 years"/>
  </r>
  <r>
    <s v="v80108"/>
    <x v="124"/>
    <d v="2011-03-10T00:00:00"/>
    <n v="80"/>
    <m/>
    <x v="4"/>
    <s v="Residence card 1-2 years"/>
  </r>
  <r>
    <s v="v80207"/>
    <x v="125"/>
    <d v="2011-06-09T00:00:00"/>
    <n v="80"/>
    <m/>
    <x v="4"/>
    <s v="Residence card - 2 years"/>
  </r>
  <r>
    <s v="v80210"/>
    <x v="126"/>
    <d v="2011-06-02T00:00:00"/>
    <n v="80"/>
    <m/>
    <x v="4"/>
    <s v="Residence card - 2 years"/>
  </r>
  <r>
    <s v="v80301"/>
    <x v="127"/>
    <d v="2011-04-14T00:00:00"/>
    <n v="80"/>
    <m/>
    <x v="4"/>
    <s v="Residence card"/>
  </r>
  <r>
    <s v="v80624"/>
    <x v="128"/>
    <d v="2011-09-20T00:00:00"/>
    <n v="80"/>
    <m/>
    <x v="4"/>
    <s v="Residence card - 2 years"/>
  </r>
  <r>
    <s v="v80602"/>
    <x v="129"/>
    <d v="2011-07-14T00:00:00"/>
    <n v="80"/>
    <m/>
    <x v="4"/>
    <s v="Residence card - 2 years"/>
  </r>
  <r>
    <s v="v80704"/>
    <x v="130"/>
    <d v="2011-01-05T00:00:00"/>
    <n v="80"/>
    <m/>
    <x v="4"/>
    <s v="Residence card - 2 years"/>
  </r>
  <r>
    <s v="v80705"/>
    <x v="131"/>
    <d v="2011-03-03T00:00:00"/>
    <n v="80"/>
    <m/>
    <x v="4"/>
    <s v="Residence card"/>
  </r>
  <r>
    <s v="v80801"/>
    <x v="132"/>
    <d v="2011-07-28T00:00:00"/>
    <n v="100"/>
    <m/>
    <x v="4"/>
    <s v="Residence card - 3 years"/>
  </r>
  <r>
    <s v="v80914"/>
    <x v="133"/>
    <d v="2011-09-13T00:00:00"/>
    <n v="80"/>
    <m/>
    <x v="4"/>
    <s v="Residence card - 2 years"/>
  </r>
  <r>
    <s v="v90101"/>
    <x v="134"/>
    <d v="2011-01-24T00:00:00"/>
    <n v="80"/>
    <m/>
    <x v="4"/>
    <s v="Residence card - 2 years"/>
  </r>
  <r>
    <s v="v90214"/>
    <x v="135"/>
    <d v="2011-07-07T00:00:00"/>
    <n v="80"/>
    <m/>
    <x v="4"/>
    <s v="Residence card - 2 years"/>
  </r>
  <r>
    <s v="v90207"/>
    <x v="136"/>
    <d v="2011-03-03T00:00:00"/>
    <n v="80"/>
    <m/>
    <x v="4"/>
    <s v="Residence card"/>
  </r>
  <r>
    <s v="v90212"/>
    <x v="137"/>
    <d v="2011-01-27T00:00:00"/>
    <n v="100"/>
    <m/>
    <x v="4"/>
    <s v="Residence card - 3 years"/>
  </r>
  <r>
    <s v="v90305"/>
    <x v="138"/>
    <d v="2011-04-14T00:00:00"/>
    <n v="80"/>
    <m/>
    <x v="4"/>
    <s v="Residence card"/>
  </r>
  <r>
    <s v="v90606"/>
    <x v="139"/>
    <d v="2011-04-29T00:00:00"/>
    <n v="80"/>
    <m/>
    <x v="4"/>
    <s v="Residence card"/>
  </r>
  <r>
    <s v="v90627"/>
    <x v="140"/>
    <d v="2011-02-09T00:00:00"/>
    <n v="80"/>
    <m/>
    <x v="4"/>
    <s v="Residence card - 2 years"/>
  </r>
  <r>
    <s v="v90710"/>
    <x v="141"/>
    <d v="2011-09-01T00:00:00"/>
    <n v="80"/>
    <m/>
    <x v="4"/>
    <s v="Residence card - 2 years"/>
  </r>
  <r>
    <s v="v90810"/>
    <x v="142"/>
    <d v="2011-09-13T00:00:00"/>
    <n v="80"/>
    <m/>
    <x v="4"/>
    <s v="Residence card - 2 years"/>
  </r>
  <r>
    <s v="v90805"/>
    <x v="143"/>
    <d v="2011-01-24T00:00:00"/>
    <n v="80"/>
    <m/>
    <x v="4"/>
    <s v="Residence card - 2 years"/>
  </r>
  <r>
    <s v="v90804"/>
    <x v="144"/>
    <d v="2011-03-10T00:00:00"/>
    <n v="80"/>
    <m/>
    <x v="4"/>
    <s v="Residence card 1-2 years"/>
  </r>
  <r>
    <s v="v90804"/>
    <x v="145"/>
    <m/>
    <n v="80"/>
    <m/>
    <x v="4"/>
    <s v="Residence card - 2 years"/>
  </r>
  <r>
    <s v="v91023"/>
    <x v="146"/>
    <d v="2011-08-26T00:00:00"/>
    <n v="80"/>
    <m/>
    <x v="4"/>
    <s v="Residence card - 2 years"/>
  </r>
  <r>
    <s v="v91018"/>
    <x v="147"/>
    <d v="2011-01-27T00:00:00"/>
    <n v="100"/>
    <m/>
    <x v="4"/>
    <s v="Residence card - 3 years"/>
  </r>
  <r>
    <s v="v91020"/>
    <x v="148"/>
    <d v="2011-04-21T00:00:00"/>
    <n v="80"/>
    <m/>
    <x v="4"/>
    <s v="Residence card"/>
  </r>
  <r>
    <s v="v91205"/>
    <x v="149"/>
    <m/>
    <n v="80"/>
    <m/>
    <x v="4"/>
    <s v="Residence card - 2 years"/>
  </r>
  <r>
    <s v="v10471"/>
    <x v="150"/>
    <d v="2011-03-24T00:00:00"/>
    <n v="100"/>
    <m/>
    <x v="4"/>
    <s v="Residence card"/>
  </r>
  <r>
    <s v="v10481"/>
    <x v="151"/>
    <d v="2011-04-07T00:00:00"/>
    <n v="80"/>
    <m/>
    <x v="4"/>
    <s v="Residence card"/>
  </r>
  <r>
    <s v="v10472"/>
    <x v="152"/>
    <d v="2011-03-10T00:00:00"/>
    <n v="80"/>
    <m/>
    <x v="4"/>
    <s v="Residence card 1-2 years"/>
  </r>
  <r>
    <s v="v10509"/>
    <x v="153"/>
    <d v="2011-06-02T00:00:00"/>
    <n v="80"/>
    <m/>
    <x v="4"/>
    <s v="Residence card - 2 years"/>
  </r>
  <r>
    <s v="v10524"/>
    <x v="154"/>
    <d v="2011-06-09T00:00:00"/>
    <n v="80"/>
    <m/>
    <x v="4"/>
    <s v="Residence card - 2 years"/>
  </r>
  <r>
    <s v="v10515"/>
    <x v="155"/>
    <d v="2011-05-26T00:00:00"/>
    <n v="100"/>
    <m/>
    <x v="4"/>
    <s v="Residence card - 3 years"/>
  </r>
  <r>
    <s v="v10517"/>
    <x v="156"/>
    <d v="2011-08-18T00:00:00"/>
    <n v="80"/>
    <m/>
    <x v="4"/>
    <s v="Residence card - 2 years"/>
  </r>
  <r>
    <s v="v10513"/>
    <x v="157"/>
    <d v="2011-09-01T00:00:00"/>
    <n v="80"/>
    <m/>
    <x v="4"/>
    <s v="Residence card - 2 years"/>
  </r>
  <r>
    <s v="v10528"/>
    <x v="48"/>
    <d v="2011-05-05T00:00:00"/>
    <n v="80"/>
    <m/>
    <x v="4"/>
    <s v="Residence card - 2 years"/>
  </r>
  <r>
    <s v="v10532"/>
    <x v="158"/>
    <d v="2011-01-25T00:00:00"/>
    <n v="80"/>
    <m/>
    <x v="4"/>
    <s v="Residence card - 2 years"/>
  </r>
  <r>
    <s v="v10516"/>
    <x v="159"/>
    <d v="2011-05-26T00:00:00"/>
    <n v="100"/>
    <m/>
    <x v="4"/>
    <s v="Residence card - 3 years"/>
  </r>
  <r>
    <s v="v10525"/>
    <x v="160"/>
    <d v="2011-06-09T00:00:00"/>
    <n v="80"/>
    <m/>
    <x v="4"/>
    <s v="Residence card - 2 years"/>
  </r>
  <r>
    <s v="v10520"/>
    <x v="161"/>
    <d v="2011-08-04T00:00:00"/>
    <n v="80"/>
    <m/>
    <x v="4"/>
    <s v="Residence card - 2 years"/>
  </r>
  <r>
    <s v="v10519"/>
    <x v="162"/>
    <d v="2011-09-20T00:00:00"/>
    <n v="80"/>
    <m/>
    <x v="4"/>
    <s v="Residence card - 2 years"/>
  </r>
  <r>
    <s v="v10522"/>
    <x v="163"/>
    <d v="2011-06-09T00:00:00"/>
    <n v="100"/>
    <m/>
    <x v="4"/>
    <s v="Residence card - 3 years"/>
  </r>
  <r>
    <s v="v10506"/>
    <x v="164"/>
    <d v="2011-07-28T00:00:00"/>
    <n v="80"/>
    <m/>
    <x v="4"/>
    <s v="Residence card - 2 years"/>
  </r>
  <r>
    <s v="v10534"/>
    <x v="165"/>
    <d v="2011-08-04T00:00:00"/>
    <n v="80"/>
    <m/>
    <x v="4"/>
    <s v="Residence card - 2 years"/>
  </r>
  <r>
    <s v="v10547"/>
    <x v="166"/>
    <d v="2011-07-28T00:00:00"/>
    <n v="80"/>
    <m/>
    <x v="4"/>
    <s v="Residence card - 2 years"/>
  </r>
  <r>
    <s v="v10546"/>
    <x v="167"/>
    <d v="2011-09-01T00:00:00"/>
    <n v="80"/>
    <m/>
    <x v="4"/>
    <s v="Residence card - 2 years"/>
  </r>
  <r>
    <s v="v10548"/>
    <x v="86"/>
    <d v="2011-07-28T00:00:00"/>
    <n v="80"/>
    <m/>
    <x v="4"/>
    <s v="Residence card - 2 years"/>
  </r>
  <r>
    <s v="v10556"/>
    <x v="168"/>
    <d v="2011-09-01T00:00:00"/>
    <n v="80"/>
    <m/>
    <x v="4"/>
    <s v="Residence card - 2 years"/>
  </r>
  <r>
    <s v="v10568"/>
    <x v="169"/>
    <d v="2011-08-18T00:00:00"/>
    <n v="80"/>
    <m/>
    <x v="4"/>
    <s v="Residence card - 2 years"/>
  </r>
  <r>
    <s v="v10567"/>
    <x v="170"/>
    <d v="2011-08-11T00:00:00"/>
    <n v="100"/>
    <m/>
    <x v="4"/>
    <s v="Residence card - 3 years"/>
  </r>
  <r>
    <s v="v10639"/>
    <x v="171"/>
    <d v="2011-03-17T00:00:00"/>
    <n v="80"/>
    <m/>
    <x v="4"/>
    <s v="Residence card"/>
  </r>
  <r>
    <s v="v10641"/>
    <x v="172"/>
    <d v="2011-03-10T00:00:00"/>
    <n v="100"/>
    <m/>
    <x v="4"/>
    <s v="Residence card 2-3 years"/>
  </r>
  <r>
    <s v="v10513"/>
    <x v="173"/>
    <d v="2010-07-01T00:00:00"/>
    <n v="180"/>
    <m/>
    <x v="11"/>
    <s v="TOEFL Test"/>
  </r>
  <r>
    <s v="v00020"/>
    <x v="174"/>
    <d v="2011-03-10T00:00:00"/>
    <n v="110"/>
    <m/>
    <x v="6"/>
    <s v="VISA Extension"/>
  </r>
  <r>
    <s v="v00066"/>
    <x v="175"/>
    <d v="2011-09-01T00:00:00"/>
    <n v="10"/>
    <m/>
    <x v="6"/>
    <s v="Resident extension"/>
  </r>
  <r>
    <s v="v00094"/>
    <x v="176"/>
    <d v="2011-06-09T00:00:00"/>
    <n v="110"/>
    <m/>
    <x v="6"/>
    <s v="VISA Extension"/>
  </r>
  <r>
    <s v="v00102"/>
    <x v="177"/>
    <d v="2011-03-04T00:00:00"/>
    <n v="110"/>
    <m/>
    <x v="6"/>
    <s v="Visa extension"/>
  </r>
  <r>
    <s v="v00102"/>
    <x v="178"/>
    <d v="2011-02-25T00:00:00"/>
    <m/>
    <n v="200000"/>
    <x v="6"/>
    <s v="Visa cost"/>
  </r>
  <r>
    <s v="v60255"/>
    <x v="179"/>
    <d v="2011-07-21T00:00:00"/>
    <n v="110"/>
    <m/>
    <x v="6"/>
    <s v="Visa extension &gt; 6 months+Residence"/>
  </r>
  <r>
    <s v="v60604"/>
    <x v="180"/>
    <d v="2011-06-30T00:00:00"/>
    <n v="110"/>
    <m/>
    <x v="6"/>
    <s v="VISA Extension"/>
  </r>
  <r>
    <s v="v61016"/>
    <x v="181"/>
    <d v="2011-02-24T00:00:00"/>
    <m/>
    <n v="200000"/>
    <x v="6"/>
    <s v="VISA Extension"/>
  </r>
  <r>
    <s v="v61102"/>
    <x v="182"/>
    <d v="2011-01-27T00:00:00"/>
    <n v="60"/>
    <m/>
    <x v="6"/>
    <s v="Visa extension"/>
  </r>
  <r>
    <s v="v61201"/>
    <x v="183"/>
    <d v="2011-01-24T00:00:00"/>
    <n v="60"/>
    <m/>
    <x v="6"/>
    <s v="Visa extension"/>
  </r>
  <r>
    <s v="v70203"/>
    <x v="184"/>
    <d v="2011-08-02T00:00:00"/>
    <n v="60"/>
    <m/>
    <x v="6"/>
    <s v="Visa extension"/>
  </r>
  <r>
    <s v="v70203"/>
    <x v="184"/>
    <d v="2011-07-21T00:00:00"/>
    <n v="35"/>
    <m/>
    <x v="6"/>
    <s v="Visa cost"/>
  </r>
  <r>
    <s v="v71203"/>
    <x v="185"/>
    <d v="2011-04-14T00:00:00"/>
    <n v="110"/>
    <m/>
    <x v="6"/>
    <s v="VISA Extension"/>
  </r>
  <r>
    <s v="v80202"/>
    <x v="186"/>
    <d v="2011-07-14T00:00:00"/>
    <n v="35"/>
    <m/>
    <x v="6"/>
    <s v="Visa cost"/>
  </r>
  <r>
    <s v="v80103"/>
    <x v="187"/>
    <d v="2011-07-07T00:00:00"/>
    <n v="60"/>
    <m/>
    <x v="6"/>
    <s v="VISA Extension"/>
  </r>
  <r>
    <s v="v80209"/>
    <x v="188"/>
    <d v="2011-01-20T00:00:00"/>
    <n v="110"/>
    <m/>
    <x v="6"/>
    <s v="Visa extension"/>
  </r>
  <r>
    <s v="v80609"/>
    <x v="189"/>
    <d v="2011-07-09T00:00:00"/>
    <n v="35"/>
    <m/>
    <x v="6"/>
    <s v="VISA Extension"/>
  </r>
  <r>
    <s v="v80609"/>
    <x v="189"/>
    <d v="2011-07-21T00:00:00"/>
    <n v="70"/>
    <m/>
    <x v="6"/>
    <s v="Visa cost"/>
  </r>
  <r>
    <s v="v80609"/>
    <x v="189"/>
    <d v="2011-07-09T00:00:00"/>
    <n v="35"/>
    <m/>
    <x v="6"/>
    <s v="Visa cost"/>
  </r>
  <r>
    <s v="v80627"/>
    <x v="190"/>
    <d v="2011-08-11T00:00:00"/>
    <n v="110"/>
    <m/>
    <x v="6"/>
    <s v="Visa extension"/>
  </r>
  <r>
    <s v="v80627"/>
    <x v="190"/>
    <d v="2011-07-21T00:00:00"/>
    <n v="35"/>
    <m/>
    <x v="6"/>
    <s v="Visa cost"/>
  </r>
  <r>
    <s v="v80616"/>
    <x v="191"/>
    <d v="2011-06-30T00:00:00"/>
    <n v="110"/>
    <m/>
    <x v="6"/>
    <s v="VISA Extension"/>
  </r>
  <r>
    <s v="v80801"/>
    <x v="192"/>
    <d v="2011-06-30T00:00:00"/>
    <n v="10"/>
    <m/>
    <x v="6"/>
    <s v="Transfer visa to new passport"/>
  </r>
  <r>
    <s v="v80905"/>
    <x v="193"/>
    <d v="2011-09-20T00:00:00"/>
    <n v="110"/>
    <m/>
    <x v="6"/>
    <s v="Visa extension &gt; 6 months+Residence"/>
  </r>
  <r>
    <s v="v80906"/>
    <x v="194"/>
    <d v="2011-09-01T00:00:00"/>
    <n v="60"/>
    <m/>
    <x v="6"/>
    <s v="Visa extension"/>
  </r>
  <r>
    <s v="v81030"/>
    <x v="195"/>
    <d v="2011-04-28T00:00:00"/>
    <n v="60"/>
    <m/>
    <x v="6"/>
    <s v="VISA Extension"/>
  </r>
  <r>
    <s v="v81030"/>
    <x v="196"/>
    <d v="2011-02-17T00:00:00"/>
    <n v="60"/>
    <m/>
    <x v="6"/>
    <s v="Visa extension"/>
  </r>
  <r>
    <s v="v81030"/>
    <x v="197"/>
    <d v="2011-08-18T00:00:00"/>
    <n v="60"/>
    <m/>
    <x v="6"/>
    <s v="Visa extension"/>
  </r>
  <r>
    <s v="v81002"/>
    <x v="198"/>
    <d v="2011-03-03T00:00:00"/>
    <m/>
    <n v="200000"/>
    <x v="6"/>
    <s v="VISA Extension"/>
  </r>
  <r>
    <s v="v81002"/>
    <x v="199"/>
    <d v="2011-03-10T00:00:00"/>
    <n v="60"/>
    <m/>
    <x v="6"/>
    <s v="Visa extension"/>
  </r>
  <r>
    <s v="v90305"/>
    <x v="200"/>
    <d v="2011-01-07T00:00:00"/>
    <n v="60"/>
    <m/>
    <x v="6"/>
    <s v="Visa extension"/>
  </r>
  <r>
    <s v="v90601"/>
    <x v="201"/>
    <d v="2011-05-31T00:00:00"/>
    <n v="60"/>
    <m/>
    <x v="6"/>
    <s v="VISA Extension"/>
  </r>
  <r>
    <s v="v90601"/>
    <x v="201"/>
    <d v="2011-09-01T00:00:00"/>
    <m/>
    <n v="817320"/>
    <x v="6"/>
    <s v="Visa collected at the airport"/>
  </r>
  <r>
    <s v="v90710"/>
    <x v="202"/>
    <d v="2011-08-04T00:00:00"/>
    <n v="10"/>
    <m/>
    <x v="6"/>
    <s v="Resident extension"/>
  </r>
  <r>
    <s v="v90901"/>
    <x v="203"/>
    <d v="2011-09-20T00:00:00"/>
    <n v="60"/>
    <m/>
    <x v="6"/>
    <s v="Visa extension"/>
  </r>
  <r>
    <s v="v90904"/>
    <x v="204"/>
    <d v="2011-09-13T00:00:00"/>
    <n v="110"/>
    <m/>
    <x v="6"/>
    <s v="Visa extension &gt; 6 months+Residence"/>
  </r>
  <r>
    <s v="v91020"/>
    <x v="205"/>
    <d v="2011-01-27T00:00:00"/>
    <n v="60"/>
    <m/>
    <x v="6"/>
    <s v="Visa extension"/>
  </r>
  <r>
    <s v="v10481"/>
    <x v="206"/>
    <d v="2011-01-14T00:00:00"/>
    <n v="60"/>
    <m/>
    <x v="6"/>
    <s v="Visa extension"/>
  </r>
  <r>
    <s v="v10472"/>
    <x v="207"/>
    <d v="2011-03-16T00:00:00"/>
    <n v="25"/>
    <m/>
    <x v="6"/>
    <s v="Visa"/>
  </r>
  <r>
    <s v="v10472"/>
    <x v="207"/>
    <d v="2011-03-17T00:00:00"/>
    <m/>
    <n v="210000"/>
    <x v="6"/>
    <s v="Visa cost"/>
  </r>
  <r>
    <s v="v10471"/>
    <x v="208"/>
    <d v="2011-09-13T00:00:00"/>
    <n v="35"/>
    <m/>
    <x v="6"/>
    <s v="Visa extension"/>
  </r>
  <r>
    <s v="v10511"/>
    <x v="209"/>
    <d v="2011-05-19T00:00:00"/>
    <n v="110"/>
    <m/>
    <x v="6"/>
    <s v="Visa extension"/>
  </r>
  <r>
    <s v="v10514"/>
    <x v="210"/>
    <d v="2011-08-18T00:00:00"/>
    <n v="60"/>
    <m/>
    <x v="6"/>
    <s v="Visa extension"/>
  </r>
  <r>
    <s v="v10516"/>
    <x v="159"/>
    <d v="2011-07-07T00:00:00"/>
    <n v="10"/>
    <m/>
    <x v="6"/>
    <s v="Resident extension"/>
  </r>
  <r>
    <s v="v10522"/>
    <x v="211"/>
    <d v="2011-01-17T00:00:00"/>
    <n v="60"/>
    <m/>
    <x v="6"/>
    <s v="Visa extension"/>
  </r>
  <r>
    <s v="v10520"/>
    <x v="161"/>
    <d v="2011-05-19T00:00:00"/>
    <n v="60"/>
    <m/>
    <x v="6"/>
    <s v="Visa extension"/>
  </r>
  <r>
    <s v="v10519"/>
    <x v="212"/>
    <d v="2011-06-23T00:00:00"/>
    <n v="10"/>
    <m/>
    <x v="6"/>
    <s v="Resident extension"/>
  </r>
  <r>
    <s v="v10538"/>
    <x v="213"/>
    <d v="2011-08-26T00:00:00"/>
    <n v="60"/>
    <m/>
    <x v="6"/>
    <s v="Visa extension"/>
  </r>
  <r>
    <s v="v10534"/>
    <x v="214"/>
    <d v="2011-01-07T00:00:00"/>
    <n v="60"/>
    <m/>
    <x v="6"/>
    <s v="Visa extension"/>
  </r>
  <r>
    <s v="v10534"/>
    <x v="214"/>
    <d v="2011-02-25T00:00:00"/>
    <m/>
    <n v="400000"/>
    <x v="6"/>
    <s v="Visa cost"/>
  </r>
  <r>
    <s v="v10534"/>
    <x v="165"/>
    <d v="2011-04-14T00:00:00"/>
    <n v="60"/>
    <m/>
    <x v="6"/>
    <s v="VISA Extension"/>
  </r>
  <r>
    <s v="v10547"/>
    <x v="166"/>
    <d v="2011-01-30T00:00:00"/>
    <n v="60"/>
    <m/>
    <x v="6"/>
    <s v="Visa extension"/>
  </r>
  <r>
    <s v="v10546"/>
    <x v="215"/>
    <d v="2011-08-04T00:00:00"/>
    <n v="10"/>
    <m/>
    <x v="6"/>
    <s v="Resident extension"/>
  </r>
  <r>
    <s v="v10548"/>
    <x v="86"/>
    <d v="2011-01-07T00:00:00"/>
    <n v="110"/>
    <m/>
    <x v="6"/>
    <s v="Visa extension"/>
  </r>
  <r>
    <s v="v10557"/>
    <x v="216"/>
    <d v="2011-08-04T00:00:00"/>
    <n v="10"/>
    <m/>
    <x v="6"/>
    <s v="Resident extension"/>
  </r>
  <r>
    <s v="v10556"/>
    <x v="217"/>
    <d v="2011-08-04T00:00:00"/>
    <n v="10"/>
    <m/>
    <x v="6"/>
    <s v="Resident extension"/>
  </r>
  <r>
    <s v="v10556"/>
    <x v="218"/>
    <d v="2011-08-04T00:00:00"/>
    <n v="10"/>
    <m/>
    <x v="6"/>
    <s v="Resident extension"/>
  </r>
  <r>
    <s v="v10555"/>
    <x v="219"/>
    <d v="2011-01-20T00:00:00"/>
    <n v="110"/>
    <m/>
    <x v="6"/>
    <s v="Visa extension"/>
  </r>
  <r>
    <s v="v10571"/>
    <x v="220"/>
    <d v="2011-08-26T00:00:00"/>
    <n v="60"/>
    <m/>
    <x v="6"/>
    <s v="Visa extension"/>
  </r>
  <r>
    <s v="v10563"/>
    <x v="221"/>
    <d v="2011-01-27T00:00:00"/>
    <n v="110"/>
    <m/>
    <x v="6"/>
    <s v="Visa extension"/>
  </r>
  <r>
    <s v="v10566"/>
    <x v="222"/>
    <d v="2011-01-20T00:00:00"/>
    <n v="110"/>
    <m/>
    <x v="6"/>
    <s v="Visa extension"/>
  </r>
  <r>
    <s v="v10562"/>
    <x v="223"/>
    <d v="2011-01-27T00:00:00"/>
    <n v="110"/>
    <m/>
    <x v="6"/>
    <s v="Visa extension"/>
  </r>
  <r>
    <s v="v10568"/>
    <x v="224"/>
    <d v="2011-03-03T00:00:00"/>
    <n v="110"/>
    <m/>
    <x v="6"/>
    <s v="Visa extension"/>
  </r>
  <r>
    <s v="v10567"/>
    <x v="170"/>
    <d v="2011-03-03T00:00:00"/>
    <n v="110"/>
    <m/>
    <x v="6"/>
    <s v="Visa extension"/>
  </r>
  <r>
    <s v="v10562"/>
    <x v="225"/>
    <d v="2011-08-26T00:00:00"/>
    <n v="10"/>
    <m/>
    <x v="6"/>
    <s v="Resident extension"/>
  </r>
  <r>
    <s v="v10612"/>
    <x v="226"/>
    <d v="2011-01-06T00:00:00"/>
    <n v="60"/>
    <m/>
    <x v="6"/>
    <s v="Visa extension"/>
  </r>
  <r>
    <s v="v10612"/>
    <x v="227"/>
    <d v="2011-09-06T00:00:00"/>
    <n v="60"/>
    <m/>
    <x v="6"/>
    <s v="Visa extension"/>
  </r>
  <r>
    <s v="v10612"/>
    <x v="228"/>
    <d v="2011-04-14T00:00:00"/>
    <n v="60"/>
    <m/>
    <x v="6"/>
    <s v="VISA Extension"/>
  </r>
  <r>
    <s v="v10612"/>
    <x v="229"/>
    <d v="2011-07-14T00:00:00"/>
    <n v="10"/>
    <m/>
    <x v="6"/>
    <s v="Resident extension"/>
  </r>
  <r>
    <s v="v10590"/>
    <x v="230"/>
    <d v="2011-03-31T00:00:00"/>
    <n v="110"/>
    <m/>
    <x v="6"/>
    <s v="Visa extension"/>
  </r>
  <r>
    <s v="v10591"/>
    <x v="231"/>
    <d v="2011-11-11T00:00:00"/>
    <n v="121"/>
    <m/>
    <x v="6"/>
    <s v="Visa cost"/>
  </r>
  <r>
    <s v="v10597"/>
    <x v="232"/>
    <d v="2011-09-13T00:00:00"/>
    <n v="60"/>
    <m/>
    <x v="6"/>
    <s v="Visa extension"/>
  </r>
  <r>
    <s v="v10594"/>
    <x v="233"/>
    <d v="2011-03-03T00:00:00"/>
    <n v="110"/>
    <m/>
    <x v="6"/>
    <s v="Visa extension"/>
  </r>
  <r>
    <s v="v10598"/>
    <x v="234"/>
    <d v="2011-03-24T00:00:00"/>
    <n v="110"/>
    <m/>
    <x v="6"/>
    <s v="VISA Extension"/>
  </r>
  <r>
    <s v="v10598"/>
    <x v="235"/>
    <d v="2011-09-13T00:00:00"/>
    <n v="60"/>
    <m/>
    <x v="6"/>
    <s v="Visa extension"/>
  </r>
  <r>
    <s v="v10624"/>
    <x v="236"/>
    <d v="2011-03-10T00:00:00"/>
    <n v="60"/>
    <m/>
    <x v="6"/>
    <s v="Visa extension"/>
  </r>
  <r>
    <s v="v10624"/>
    <x v="236"/>
    <d v="2011-06-02T00:00:00"/>
    <n v="10"/>
    <m/>
    <x v="6"/>
    <s v="Resident extension"/>
  </r>
  <r>
    <s v="v10595"/>
    <x v="237"/>
    <d v="2011-03-03T00:00:00"/>
    <n v="110"/>
    <m/>
    <x v="6"/>
    <s v="Visa extension"/>
  </r>
  <r>
    <s v="v10592"/>
    <x v="238"/>
    <d v="2011-03-31T00:00:00"/>
    <n v="110"/>
    <m/>
    <x v="6"/>
    <s v="Visa extension"/>
  </r>
  <r>
    <s v="v10593"/>
    <x v="239"/>
    <d v="2011-09-13T00:00:00"/>
    <n v="60"/>
    <m/>
    <x v="6"/>
    <s v="Visa extension"/>
  </r>
  <r>
    <s v="v10619"/>
    <x v="240"/>
    <d v="2011-04-07T00:00:00"/>
    <n v="60"/>
    <m/>
    <x v="6"/>
    <s v="Visa extension"/>
  </r>
  <r>
    <s v="v10616"/>
    <x v="241"/>
    <d v="2011-01-06T00:00:00"/>
    <n v="110"/>
    <m/>
    <x v="6"/>
    <s v="Visa extension"/>
  </r>
  <r>
    <s v="v10620"/>
    <x v="242"/>
    <d v="2011-01-07T00:00:00"/>
    <n v="60"/>
    <m/>
    <x v="6"/>
    <s v="Visa extension"/>
  </r>
  <r>
    <s v="v10615"/>
    <x v="243"/>
    <d v="2011-01-06T00:00:00"/>
    <n v="110"/>
    <m/>
    <x v="6"/>
    <s v="Visa extension"/>
  </r>
  <r>
    <s v="v10620"/>
    <x v="244"/>
    <d v="2011-03-24T00:00:00"/>
    <n v="110"/>
    <m/>
    <x v="6"/>
    <s v="VISA Extension"/>
  </r>
  <r>
    <s v="v10613"/>
    <x v="245"/>
    <d v="2011-01-20T00:00:00"/>
    <n v="110"/>
    <m/>
    <x v="6"/>
    <s v="Visa extension"/>
  </r>
  <r>
    <s v="v10619"/>
    <x v="246"/>
    <d v="2011-07-07T00:00:00"/>
    <n v="60"/>
    <m/>
    <x v="6"/>
    <s v="VISA Extension"/>
  </r>
  <r>
    <s v="v10614"/>
    <x v="247"/>
    <d v="2011-01-20T00:00:00"/>
    <n v="110"/>
    <m/>
    <x v="6"/>
    <s v="Visa extension"/>
  </r>
  <r>
    <s v="v10639"/>
    <x v="92"/>
    <d v="2011-02-25T00:00:00"/>
    <m/>
    <n v="400000"/>
    <x v="6"/>
    <s v="Visa cost"/>
  </r>
  <r>
    <s v="v04901"/>
    <x v="248"/>
    <d v="2011-02-22T00:00:00"/>
    <n v="80"/>
    <m/>
    <x v="12"/>
    <s v="VISA Extension"/>
  </r>
  <r>
    <s v="v51062"/>
    <x v="249"/>
    <d v="2011-02-22T00:00:00"/>
    <n v="80"/>
    <m/>
    <x v="12"/>
    <s v="VISA Extension"/>
  </r>
  <r>
    <s v="v60306"/>
    <x v="250"/>
    <d v="2011-02-22T00:00:00"/>
    <n v="80"/>
    <m/>
    <x v="12"/>
    <s v="VISA Extension"/>
  </r>
  <r>
    <s v="v81031"/>
    <x v="251"/>
    <d v="2011-02-22T00:00:00"/>
    <n v="80"/>
    <m/>
    <x v="12"/>
    <s v="VISA Extension"/>
  </r>
  <r>
    <s v="v10474"/>
    <x v="252"/>
    <d v="2011-02-22T00:00:00"/>
    <n v="80"/>
    <m/>
    <x v="12"/>
    <s v="VISA Extension"/>
  </r>
  <r>
    <s v="V10629"/>
    <x v="253"/>
    <d v="2011-02-24T00:00:00"/>
    <n v="60"/>
    <m/>
    <x v="12"/>
    <s v="VISA Extension"/>
  </r>
  <r>
    <s v="v10571"/>
    <x v="220"/>
    <d v="2011-04-07T00:00:00"/>
    <n v="10"/>
    <m/>
    <x v="13"/>
    <s v="VISA CHANGE, NEW PASSPORT"/>
  </r>
  <r>
    <s v="v10528"/>
    <x v="48"/>
    <d v="2011-01-20T00:00:00"/>
    <m/>
    <n v="41690"/>
    <x v="7"/>
    <s v="Visa - fax fee"/>
  </r>
  <r>
    <s v="v10528"/>
    <x v="48"/>
    <d v="2011-01-27T00:00:00"/>
    <n v="11.2"/>
    <m/>
    <x v="7"/>
    <s v="Visa at the airport"/>
  </r>
  <r>
    <s v="v10538"/>
    <x v="254"/>
    <d v="2011-01-13T00:00:00"/>
    <m/>
    <n v="930000"/>
    <x v="7"/>
    <s v="Visa for new staff"/>
  </r>
  <r>
    <s v="v10563"/>
    <x v="221"/>
    <d v="2011-01-05T00:00:00"/>
    <n v="193.95"/>
    <m/>
    <x v="7"/>
    <s v="Visa cost"/>
  </r>
  <r>
    <s v="v10562"/>
    <x v="223"/>
    <d v="2011-01-05T00:00:00"/>
    <n v="193.95"/>
    <m/>
    <x v="7"/>
    <s v="Visa cost"/>
  </r>
  <r>
    <s v="v10590"/>
    <x v="88"/>
    <d v="2011-01-07T00:00:00"/>
    <n v="98.37"/>
    <m/>
    <x v="7"/>
    <s v="Visa cost"/>
  </r>
  <r>
    <s v="v10591"/>
    <x v="231"/>
    <d v="2011-09-06T00:00:00"/>
    <m/>
    <n v="40986"/>
    <x v="7"/>
    <s v="Fax fee"/>
  </r>
  <r>
    <s v="v70617"/>
    <x v="255"/>
    <d v="2011-08-11T00:00:00"/>
    <m/>
    <n v="100000"/>
    <x v="0"/>
    <s v="Criminal check in VN"/>
  </r>
  <r>
    <s v="v70617"/>
    <x v="256"/>
    <d v="2011-09-19T00:00:00"/>
    <n v="50"/>
    <m/>
    <x v="0"/>
    <s v="Legalisations docs by US Cons"/>
  </r>
  <r>
    <s v="v81030"/>
    <x v="196"/>
    <d v="2011-09-06T00:00:00"/>
    <m/>
    <n v="14000"/>
    <x v="0"/>
    <s v="Certifying True copy - Degrees"/>
  </r>
  <r>
    <s v="v81030"/>
    <x v="257"/>
    <d v="2011-03-17T00:00:00"/>
    <m/>
    <n v="100000"/>
    <x v="0"/>
    <s v="Authentication in VN"/>
  </r>
  <r>
    <s v="v10528"/>
    <x v="48"/>
    <d v="2011-02-11T00:00:00"/>
    <m/>
    <n v="150000"/>
    <x v="0"/>
    <s v="Legalisation doc by German Consulate"/>
  </r>
  <r>
    <s v="v10544"/>
    <x v="258"/>
    <d v="2011-03-24T00:00:00"/>
    <m/>
    <n v="10000"/>
    <x v="0"/>
    <s v="Legalisation doc by Foreign Affairs"/>
  </r>
  <r>
    <s v="v10534"/>
    <x v="214"/>
    <d v="2011-01-24T00:00:00"/>
    <m/>
    <n v="320000"/>
    <x v="0"/>
    <s v="Legalisation doc by Foreign Affairs"/>
  </r>
  <r>
    <s v="v10534"/>
    <x v="214"/>
    <d v="2011-01-06T00:00:00"/>
    <m/>
    <n v="1958000"/>
    <x v="0"/>
    <s v="Legalisation docs by British Consulate"/>
  </r>
  <r>
    <s v="v10563"/>
    <x v="221"/>
    <d v="2011-01-05T00:00:00"/>
    <n v="169.75"/>
    <m/>
    <x v="0"/>
    <s v="Authentications fees, Criminal check"/>
  </r>
  <r>
    <s v="v10562"/>
    <x v="223"/>
    <d v="2011-01-05T00:00:00"/>
    <n v="259.19"/>
    <m/>
    <x v="0"/>
    <s v="Authentications fees, Criminal check"/>
  </r>
  <r>
    <s v="v10601"/>
    <x v="259"/>
    <d v="2011-08-25T00:00:00"/>
    <m/>
    <n v="100000"/>
    <x v="0"/>
    <s v="Criminal check in VN"/>
  </r>
  <r>
    <s v="v10611"/>
    <x v="260"/>
    <m/>
    <m/>
    <n v="178600"/>
    <x v="0"/>
    <s v="Legalisation by French Consulate"/>
  </r>
  <r>
    <s v="v10612"/>
    <x v="226"/>
    <d v="2011-03-16T00:00:00"/>
    <n v="67.459999999999994"/>
    <m/>
    <x v="0"/>
    <s v="Authentication in UK"/>
  </r>
  <r>
    <s v="v10612"/>
    <x v="227"/>
    <d v="2011-04-19T00:00:00"/>
    <m/>
    <n v="480000"/>
    <x v="0"/>
    <s v="Legalisation doc by Foreign Affairs"/>
  </r>
  <r>
    <s v="v10612"/>
    <x v="227"/>
    <d v="2011-03-10T00:00:00"/>
    <m/>
    <n v="979000"/>
    <x v="0"/>
    <s v="Legalisation doc by Foreign Affairs"/>
  </r>
  <r>
    <s v="v10590"/>
    <x v="88"/>
    <d v="2011-01-07T00:00:00"/>
    <n v="86.15"/>
    <m/>
    <x v="0"/>
    <s v="Authentications fees"/>
  </r>
  <r>
    <s v="v10590"/>
    <x v="88"/>
    <d v="2011-09-06T00:00:00"/>
    <m/>
    <n v="14000"/>
    <x v="0"/>
    <s v="Certifying True copy - Degrees"/>
  </r>
  <r>
    <s v="v10624"/>
    <x v="236"/>
    <d v="2011-03-16T00:00:00"/>
    <n v="134.96"/>
    <m/>
    <x v="0"/>
    <s v="Authentication in UK"/>
  </r>
  <r>
    <s v="v10624"/>
    <x v="236"/>
    <d v="2011-03-23T00:00:00"/>
    <m/>
    <n v="320000"/>
    <x v="0"/>
    <s v="Legalisation doc by Foreign Affairs"/>
  </r>
  <r>
    <s v="v10624"/>
    <x v="236"/>
    <d v="2011-03-24T00:00:00"/>
    <m/>
    <n v="250000"/>
    <x v="0"/>
    <s v="Legalisation doc by Foreign Affairs"/>
  </r>
  <r>
    <s v="v10624"/>
    <x v="236"/>
    <d v="2011-03-10T00:00:00"/>
    <m/>
    <n v="1958000"/>
    <x v="0"/>
    <s v="Legalisation doc by Foreign Affairs"/>
  </r>
  <r>
    <s v="v10627"/>
    <x v="261"/>
    <d v="2011-04-14T00:00:00"/>
    <m/>
    <n v="160000"/>
    <x v="0"/>
    <s v="Legalisation doc by Foreign Affairs"/>
  </r>
  <r>
    <s v="v10619"/>
    <x v="262"/>
    <d v="2011-03-16T00:00:00"/>
    <n v="134.96"/>
    <m/>
    <x v="0"/>
    <s v="Authentication in UK"/>
  </r>
  <r>
    <s v="v10619"/>
    <x v="262"/>
    <d v="2011-03-23T00:00:00"/>
    <m/>
    <n v="320000"/>
    <x v="0"/>
    <s v="Legalisation doc by Foreign Affairs"/>
  </r>
  <r>
    <s v="v10619"/>
    <x v="262"/>
    <d v="2011-03-24T00:00:00"/>
    <m/>
    <n v="250000"/>
    <x v="0"/>
    <s v="Legalisation doc by Foreign Affairs"/>
  </r>
  <r>
    <s v="v10619"/>
    <x v="262"/>
    <d v="2011-03-10T00:00:00"/>
    <m/>
    <n v="1958000"/>
    <x v="0"/>
    <s v="Legalisation doc by Foreign Affairs"/>
  </r>
  <r>
    <s v="v10639"/>
    <x v="92"/>
    <d v="2011-01-24T00:00:00"/>
    <m/>
    <n v="160000"/>
    <x v="0"/>
    <s v="Legalisation doc by Foreign Affairs"/>
  </r>
  <r>
    <s v="v10639"/>
    <x v="92"/>
    <d v="2011-01-06T00:00:00"/>
    <m/>
    <n v="979000"/>
    <x v="0"/>
    <s v="Legalisation docs by British Consulate"/>
  </r>
  <r>
    <s v="v10534"/>
    <x v="214"/>
    <d v="2011-01-10T00:00:00"/>
    <n v="12.9"/>
    <m/>
    <x v="10"/>
    <s v="Fedex fee"/>
  </r>
  <r>
    <s v="v10534"/>
    <x v="214"/>
    <d v="2011-01-20T00:00:00"/>
    <n v="14.22"/>
    <m/>
    <x v="10"/>
    <s v="Fedex fee"/>
  </r>
  <r>
    <s v="v10565"/>
    <x v="263"/>
    <m/>
    <n v="28.76"/>
    <m/>
    <x v="10"/>
    <s v="Fedex fee"/>
  </r>
  <r>
    <s v="v10612"/>
    <x v="43"/>
    <d v="2011-03-16T00:00:00"/>
    <n v="4.5599999999999996"/>
    <m/>
    <x v="10"/>
    <s v="Fedex fee"/>
  </r>
  <r>
    <s v="v10612"/>
    <x v="226"/>
    <d v="2011-05-16T00:00:00"/>
    <n v="4.8"/>
    <m/>
    <x v="10"/>
    <s v="Fedex fee"/>
  </r>
  <r>
    <s v="v10624"/>
    <x v="236"/>
    <d v="2011-03-16T00:00:00"/>
    <n v="9.1199999999999992"/>
    <m/>
    <x v="10"/>
    <s v="Fedex fee"/>
  </r>
  <r>
    <s v="v10624"/>
    <x v="236"/>
    <d v="2011-05-16T00:00:00"/>
    <n v="9.61"/>
    <m/>
    <x v="10"/>
    <s v="Fedex fee"/>
  </r>
  <r>
    <s v="v10619"/>
    <x v="262"/>
    <d v="2011-03-16T00:00:00"/>
    <n v="9.11"/>
    <m/>
    <x v="10"/>
    <s v="Fedex fee"/>
  </r>
  <r>
    <s v="v10619"/>
    <x v="262"/>
    <d v="2011-05-16T00:00:00"/>
    <n v="9.6199999999999992"/>
    <m/>
    <x v="10"/>
    <s v="Fedex fee"/>
  </r>
  <r>
    <s v="v10639"/>
    <x v="92"/>
    <d v="2011-01-10T00:00:00"/>
    <n v="12.9"/>
    <m/>
    <x v="10"/>
    <s v="Fedex fee"/>
  </r>
  <r>
    <s v="v10639"/>
    <x v="92"/>
    <d v="2011-01-25T00:00:00"/>
    <n v="14.23"/>
    <m/>
    <x v="10"/>
    <s v="Fedex fee"/>
  </r>
  <r>
    <s v="v70617"/>
    <x v="264"/>
    <d v="2011-09-26T00:00:00"/>
    <m/>
    <n v="1400000"/>
    <x v="2"/>
    <s v="Health check for WKP"/>
  </r>
  <r>
    <s v="v81030"/>
    <x v="196"/>
    <d v="2011-08-30T00:00:00"/>
    <m/>
    <n v="1400000"/>
    <x v="2"/>
    <s v="Health check for WKP"/>
  </r>
  <r>
    <s v="v10575"/>
    <x v="265"/>
    <d v="2011-03-03T00:00:00"/>
    <m/>
    <n v="1400000"/>
    <x v="2"/>
    <s v="Health check for WKP"/>
  </r>
  <r>
    <s v="v10625"/>
    <x v="266"/>
    <d v="2011-06-02T00:00:00"/>
    <m/>
    <n v="1400000"/>
    <x v="2"/>
    <s v="Health check for WKP"/>
  </r>
  <r>
    <s v="v10624"/>
    <x v="236"/>
    <d v="2011-03-14T00:00:00"/>
    <m/>
    <n v="1400000"/>
    <x v="2"/>
    <s v="Health check for WKP"/>
  </r>
  <r>
    <s v="v10619"/>
    <x v="262"/>
    <d v="2011-03-03T00:00:00"/>
    <m/>
    <n v="1400000"/>
    <x v="2"/>
    <s v="Health check for WKP"/>
  </r>
  <r>
    <s v="v10554"/>
    <x v="267"/>
    <d v="2011-01-20T00:00:00"/>
    <m/>
    <n v="4000"/>
    <x v="14"/>
    <s v="Certifying True copy"/>
  </r>
  <r>
    <s v="v10641"/>
    <x v="268"/>
    <d v="2011-01-20T00:00:00"/>
    <m/>
    <n v="2000"/>
    <x v="14"/>
    <s v="Certifying True copy"/>
  </r>
  <r>
    <s v="v60902"/>
    <x v="269"/>
    <d v="2011-04-25T00:00:00"/>
    <m/>
    <n v="40000"/>
    <x v="15"/>
    <s v="photo fee"/>
  </r>
  <r>
    <s v="v61201"/>
    <x v="183"/>
    <d v="2011-01-18T00:00:00"/>
    <m/>
    <n v="400000"/>
    <x v="5"/>
    <s v="Translation fee"/>
  </r>
  <r>
    <s v="v70617"/>
    <x v="264"/>
    <d v="2011-08-25T00:00:00"/>
    <m/>
    <n v="140000"/>
    <x v="5"/>
    <s v="Translation fee"/>
  </r>
  <r>
    <s v="v81030"/>
    <x v="196"/>
    <d v="2011-08-04T00:00:00"/>
    <m/>
    <n v="350000"/>
    <x v="5"/>
    <s v="Translation fee"/>
  </r>
  <r>
    <s v="v10534"/>
    <x v="214"/>
    <d v="2011-01-26T00:00:00"/>
    <m/>
    <n v="224000"/>
    <x v="5"/>
    <s v="Translation fee"/>
  </r>
  <r>
    <s v="v10612"/>
    <x v="270"/>
    <d v="2011-04-21T00:00:00"/>
    <m/>
    <n v="205000"/>
    <x v="5"/>
    <s v="Translation fee"/>
  </r>
  <r>
    <s v="v10627"/>
    <x v="261"/>
    <d v="2011-04-18T00:00:00"/>
    <m/>
    <n v="225000"/>
    <x v="5"/>
    <s v="Translation fee"/>
  </r>
  <r>
    <s v="v10639"/>
    <x v="92"/>
    <d v="2011-01-26T00:00:00"/>
    <m/>
    <n v="232000"/>
    <x v="5"/>
    <s v="Translation fee"/>
  </r>
  <r>
    <s v="v00042"/>
    <x v="271"/>
    <d v="2011-02-10T00:00:00"/>
    <m/>
    <n v="200000"/>
    <x v="8"/>
    <s v="WP extension"/>
  </r>
  <r>
    <s v="v00143"/>
    <x v="94"/>
    <d v="2011-02-17T00:00:00"/>
    <m/>
    <n v="200000"/>
    <x v="8"/>
    <s v="WP extension + reissuance"/>
  </r>
  <r>
    <s v="v00121"/>
    <x v="272"/>
    <d v="2011-05-27T00:00:00"/>
    <m/>
    <n v="200000"/>
    <x v="8"/>
    <s v="WP extension"/>
  </r>
  <r>
    <s v="v04901"/>
    <x v="273"/>
    <d v="2011-02-14T00:00:00"/>
    <m/>
    <n v="200000"/>
    <x v="8"/>
    <s v="WP extension"/>
  </r>
  <r>
    <s v="v04912"/>
    <x v="96"/>
    <d v="2011-05-27T00:00:00"/>
    <m/>
    <n v="200000"/>
    <x v="8"/>
    <s v="WP extension"/>
  </r>
  <r>
    <s v="v00146"/>
    <x v="274"/>
    <d v="2011-01-27T00:00:00"/>
    <m/>
    <n v="200000"/>
    <x v="8"/>
    <s v="WP extension"/>
  </r>
  <r>
    <s v="v51062"/>
    <x v="275"/>
    <d v="2011-02-17T00:00:00"/>
    <m/>
    <n v="200000"/>
    <x v="8"/>
    <s v="WP extension + reissuance"/>
  </r>
  <r>
    <s v="v60255"/>
    <x v="179"/>
    <d v="2011-06-02T00:00:00"/>
    <m/>
    <n v="200000"/>
    <x v="8"/>
    <s v="WP extension"/>
  </r>
  <r>
    <s v="v60306"/>
    <x v="276"/>
    <d v="2011-02-14T00:00:00"/>
    <m/>
    <n v="200000"/>
    <x v="8"/>
    <s v="WP extension"/>
  </r>
  <r>
    <s v="v60311"/>
    <x v="277"/>
    <d v="2011-06-03T00:00:00"/>
    <m/>
    <n v="300000"/>
    <x v="8"/>
    <s v="WP extension + reissuance"/>
  </r>
  <r>
    <s v="v60902"/>
    <x v="269"/>
    <d v="2011-05-19T00:00:00"/>
    <m/>
    <n v="200000"/>
    <x v="8"/>
    <s v="WP extension"/>
  </r>
  <r>
    <s v="v61002"/>
    <x v="102"/>
    <d v="2011-04-07T00:00:00"/>
    <m/>
    <n v="200000"/>
    <x v="8"/>
    <s v="WP extension"/>
  </r>
  <r>
    <s v="v61102"/>
    <x v="182"/>
    <d v="2011-02-17T00:00:00"/>
    <m/>
    <n v="200000"/>
    <x v="8"/>
    <s v="WP extension + reissuance"/>
  </r>
  <r>
    <s v="v61027"/>
    <x v="278"/>
    <d v="2011-02-17T00:00:00"/>
    <m/>
    <n v="200000"/>
    <x v="8"/>
    <s v="WP extension + reissuance"/>
  </r>
  <r>
    <s v="v61029"/>
    <x v="106"/>
    <d v="2011-05-31T00:00:00"/>
    <m/>
    <n v="200000"/>
    <x v="8"/>
    <s v="WP extension"/>
  </r>
  <r>
    <s v="v61201"/>
    <x v="183"/>
    <d v="2011-02-17T00:00:00"/>
    <m/>
    <n v="200000"/>
    <x v="8"/>
    <s v="WP extension + reissuance"/>
  </r>
  <r>
    <s v="v70102"/>
    <x v="108"/>
    <d v="2011-01-19T00:00:00"/>
    <m/>
    <n v="200000"/>
    <x v="8"/>
    <s v="WP extension"/>
  </r>
  <r>
    <s v="v70105"/>
    <x v="279"/>
    <d v="2011-06-03T00:00:00"/>
    <m/>
    <n v="300000"/>
    <x v="8"/>
    <s v="WP extension + reissuance"/>
  </r>
  <r>
    <s v="v70203"/>
    <x v="184"/>
    <d v="2011-06-03T00:00:00"/>
    <m/>
    <n v="200000"/>
    <x v="8"/>
    <s v="WP extension"/>
  </r>
  <r>
    <s v="v70201"/>
    <x v="280"/>
    <d v="2011-02-10T00:00:00"/>
    <m/>
    <n v="200000"/>
    <x v="8"/>
    <s v="WP extension"/>
  </r>
  <r>
    <s v="v70210"/>
    <x v="109"/>
    <d v="2011-04-28T00:00:00"/>
    <m/>
    <n v="200000"/>
    <x v="8"/>
    <s v="WP cost"/>
  </r>
  <r>
    <s v="v70502"/>
    <x v="111"/>
    <d v="2011-04-07T00:00:00"/>
    <m/>
    <n v="200000"/>
    <x v="8"/>
    <s v="WP extension"/>
  </r>
  <r>
    <s v="v70608"/>
    <x v="113"/>
    <d v="2011-05-10T00:00:00"/>
    <m/>
    <n v="200000"/>
    <x v="8"/>
    <s v="WP extension"/>
  </r>
  <r>
    <s v="v70611"/>
    <x v="281"/>
    <d v="2011-05-27T00:00:00"/>
    <m/>
    <n v="200000"/>
    <x v="8"/>
    <s v="WP extension"/>
  </r>
  <r>
    <s v="v70605"/>
    <x v="282"/>
    <d v="2011-05-27T00:00:00"/>
    <m/>
    <n v="200000"/>
    <x v="8"/>
    <s v="WP extension"/>
  </r>
  <r>
    <s v="v70504"/>
    <x v="283"/>
    <d v="2011-02-17T00:00:00"/>
    <m/>
    <n v="300000"/>
    <x v="8"/>
    <s v="WP extension + reissuance"/>
  </r>
  <r>
    <s v="v70503"/>
    <x v="284"/>
    <d v="2011-07-07T00:00:00"/>
    <m/>
    <n v="200000"/>
    <x v="8"/>
    <s v="WP extension"/>
  </r>
  <r>
    <s v="v70709"/>
    <x v="118"/>
    <d v="2011-04-07T00:00:00"/>
    <m/>
    <n v="200000"/>
    <x v="8"/>
    <s v="WP extension"/>
  </r>
  <r>
    <s v="v70908"/>
    <x v="119"/>
    <d v="2011-02-17T00:00:00"/>
    <m/>
    <n v="200000"/>
    <x v="8"/>
    <s v="WP extension + reissuance"/>
  </r>
  <r>
    <s v="v61006"/>
    <x v="285"/>
    <d v="2011-04-07T00:00:00"/>
    <m/>
    <n v="200000"/>
    <x v="8"/>
    <s v="WP extension"/>
  </r>
  <r>
    <s v="v70919"/>
    <x v="286"/>
    <d v="2011-09-13T00:00:00"/>
    <m/>
    <n v="200000"/>
    <x v="8"/>
    <s v="WP extension"/>
  </r>
  <r>
    <s v="v71002"/>
    <x v="287"/>
    <d v="2011-09-13T00:00:00"/>
    <m/>
    <n v="200000"/>
    <x v="8"/>
    <s v="WP extension"/>
  </r>
  <r>
    <s v="v71110"/>
    <x v="123"/>
    <d v="2011-06-02T00:00:00"/>
    <m/>
    <n v="200000"/>
    <x v="8"/>
    <s v="WP extension"/>
  </r>
  <r>
    <s v="v71203"/>
    <x v="288"/>
    <d v="2011-02-17T00:00:00"/>
    <m/>
    <n v="200000"/>
    <x v="8"/>
    <s v="WP extension + reissuance"/>
  </r>
  <r>
    <s v="v80202"/>
    <x v="186"/>
    <d v="2011-05-27T00:00:00"/>
    <m/>
    <n v="200000"/>
    <x v="8"/>
    <s v="WP extension"/>
  </r>
  <r>
    <s v="v80210"/>
    <x v="126"/>
    <d v="2011-05-21T00:00:00"/>
    <m/>
    <n v="200000"/>
    <x v="8"/>
    <s v="WP extension"/>
  </r>
  <r>
    <s v="v80220"/>
    <x v="289"/>
    <d v="2011-05-27T00:00:00"/>
    <m/>
    <n v="200000"/>
    <x v="8"/>
    <s v="WP extension"/>
  </r>
  <r>
    <s v="v80301"/>
    <x v="290"/>
    <d v="2011-02-10T00:00:00"/>
    <m/>
    <n v="400000"/>
    <x v="8"/>
    <s v="WP extension + change position"/>
  </r>
  <r>
    <s v="v80609"/>
    <x v="189"/>
    <d v="2011-05-27T00:00:00"/>
    <m/>
    <n v="200000"/>
    <x v="8"/>
    <s v="WP extension"/>
  </r>
  <r>
    <s v="v80627"/>
    <x v="190"/>
    <d v="2011-05-27T00:00:00"/>
    <m/>
    <n v="200000"/>
    <x v="8"/>
    <s v="WP extension"/>
  </r>
  <r>
    <s v="v80611"/>
    <x v="291"/>
    <d v="2011-06-09T00:00:00"/>
    <m/>
    <n v="200000"/>
    <x v="8"/>
    <s v="WP extension"/>
  </r>
  <r>
    <s v="v80616"/>
    <x v="191"/>
    <d v="2011-06-09T00:00:00"/>
    <m/>
    <n v="200000"/>
    <x v="8"/>
    <s v="WP extension"/>
  </r>
  <r>
    <s v="v80602"/>
    <x v="292"/>
    <d v="2011-05-27T00:00:00"/>
    <m/>
    <n v="200000"/>
    <x v="8"/>
    <s v="WP extension"/>
  </r>
  <r>
    <s v="v80801"/>
    <x v="192"/>
    <d v="2011-07-07T00:00:00"/>
    <m/>
    <n v="200000"/>
    <x v="8"/>
    <s v="WP extension"/>
  </r>
  <r>
    <s v="v80905"/>
    <x v="293"/>
    <d v="2011-08-30T00:00:00"/>
    <m/>
    <n v="200000"/>
    <x v="8"/>
    <s v="WP extension"/>
  </r>
  <r>
    <s v="v80914"/>
    <x v="294"/>
    <d v="2011-08-30T00:00:00"/>
    <m/>
    <n v="200000"/>
    <x v="8"/>
    <s v="WP extension"/>
  </r>
  <r>
    <s v="v80906"/>
    <x v="295"/>
    <d v="2011-08-30T00:00:00"/>
    <m/>
    <n v="200000"/>
    <x v="8"/>
    <s v="WP extension"/>
  </r>
  <r>
    <s v="v81031"/>
    <x v="296"/>
    <d v="2011-02-10T00:00:00"/>
    <m/>
    <n v="200000"/>
    <x v="8"/>
    <s v="WP extension"/>
  </r>
  <r>
    <s v="v81030"/>
    <x v="196"/>
    <d v="2011-09-13T00:00:00"/>
    <m/>
    <n v="400000"/>
    <x v="8"/>
    <s v="Work permit cost"/>
  </r>
  <r>
    <s v="v90101"/>
    <x v="134"/>
    <d v="2011-01-06T00:00:00"/>
    <m/>
    <n v="200000"/>
    <x v="8"/>
    <s v="WP extension"/>
  </r>
  <r>
    <s v="v90207"/>
    <x v="297"/>
    <d v="2011-01-13T00:00:00"/>
    <m/>
    <n v="200000"/>
    <x v="8"/>
    <s v="WP extension"/>
  </r>
  <r>
    <s v="v90214"/>
    <x v="135"/>
    <d v="2011-05-31T00:00:00"/>
    <m/>
    <n v="200000"/>
    <x v="8"/>
    <s v="WP extension"/>
  </r>
  <r>
    <s v="v90224"/>
    <x v="298"/>
    <d v="2011-05-27T00:00:00"/>
    <m/>
    <n v="200000"/>
    <x v="8"/>
    <s v="WP extens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utoFormatId="4109" applyNumberFormats="1" applyBorderFormats="1" applyFontFormats="1" applyPatternFormats="1" applyAlignmentFormats="1" applyWidthHeightFormats="1" dataCaption="Data" updatedVersion="3" showMemberPropertyTips="0" useAutoFormatting="1" itemPrintTitles="1" createdVersion="1" indent="0" compact="0" compactData="0" gridDropZones="1">
  <location ref="A3:D23" firstHeaderRow="0" firstDataRow="1" firstDataCol="2"/>
  <pivotFields count="7">
    <pivotField compact="0" outline="0" subtotalTop="0" showAll="0" includeNewItemsInFilter="1"/>
    <pivotField axis="axisRow" compact="0" outline="0" subtotalTop="0" showAll="0" includeNewItemsInFilter="1">
      <items count="336">
        <item m="1" x="306"/>
        <item x="3"/>
        <item m="1" x="326"/>
        <item x="250"/>
        <item x="213"/>
        <item x="4"/>
        <item x="191"/>
        <item x="214"/>
        <item x="261"/>
        <item x="57"/>
        <item x="64"/>
        <item x="180"/>
        <item x="66"/>
        <item x="88"/>
        <item x="220"/>
        <item x="263"/>
        <item x="85"/>
        <item x="254"/>
        <item x="75"/>
        <item x="153"/>
        <item x="149"/>
        <item x="61"/>
        <item x="5"/>
        <item x="36"/>
        <item x="0"/>
        <item x="82"/>
        <item m="1" x="327"/>
        <item x="129"/>
        <item x="297"/>
        <item x="44"/>
        <item x="123"/>
        <item x="260"/>
        <item x="6"/>
        <item x="175"/>
        <item x="91"/>
        <item x="154"/>
        <item x="248"/>
        <item x="7"/>
        <item x="31"/>
        <item x="21"/>
        <item x="93"/>
        <item x="185"/>
        <item x="165"/>
        <item x="99"/>
        <item x="179"/>
        <item x="116"/>
        <item x="117"/>
        <item x="230"/>
        <item x="150"/>
        <item x="119"/>
        <item x="283"/>
        <item x="146"/>
        <item x="102"/>
        <item x="2"/>
        <item x="125"/>
        <item x="147"/>
        <item x="285"/>
        <item x="266"/>
        <item x="279"/>
        <item x="140"/>
        <item x="240"/>
        <item x="262"/>
        <item m="1" x="309"/>
        <item x="155"/>
        <item x="134"/>
        <item x="94"/>
        <item x="43"/>
        <item m="1" x="314"/>
        <item m="1" x="311"/>
        <item x="252"/>
        <item x="106"/>
        <item x="211"/>
        <item x="92"/>
        <item x="171"/>
        <item x="143"/>
        <item x="221"/>
        <item x="8"/>
        <item x="292"/>
        <item x="289"/>
        <item x="156"/>
        <item x="45"/>
        <item x="265"/>
        <item x="241"/>
        <item x="58"/>
        <item x="222"/>
        <item x="198"/>
        <item x="23"/>
        <item x="32"/>
        <item x="33"/>
        <item x="242"/>
        <item x="189"/>
        <item x="226"/>
        <item x="227"/>
        <item m="1" x="323"/>
        <item x="126"/>
        <item m="1" x="315"/>
        <item x="62"/>
        <item x="79"/>
        <item x="284"/>
        <item x="166"/>
        <item x="120"/>
        <item x="243"/>
        <item x="291"/>
        <item x="127"/>
        <item x="290"/>
        <item x="80"/>
        <item m="1" x="333"/>
        <item x="244"/>
        <item x="280"/>
        <item x="122"/>
        <item x="174"/>
        <item x="24"/>
        <item x="9"/>
        <item x="245"/>
        <item m="1" x="310"/>
        <item x="109"/>
        <item x="216"/>
        <item x="157"/>
        <item x="173"/>
        <item x="186"/>
        <item x="67"/>
        <item x="107"/>
        <item x="118"/>
        <item x="264"/>
        <item x="298"/>
        <item x="219"/>
        <item x="269"/>
        <item x="177"/>
        <item x="46"/>
        <item x="96"/>
        <item x="73"/>
        <item x="76"/>
        <item m="1" x="318"/>
        <item x="19"/>
        <item x="59"/>
        <item x="182"/>
        <item x="34"/>
        <item m="1" x="334"/>
        <item x="273"/>
        <item x="181"/>
        <item x="103"/>
        <item x="104"/>
        <item x="48"/>
        <item x="200"/>
        <item x="11"/>
        <item m="1" x="322"/>
        <item x="246"/>
        <item x="12"/>
        <item x="39"/>
        <item x="233"/>
        <item x="164"/>
        <item x="10"/>
        <item x="161"/>
        <item m="1" x="305"/>
        <item x="247"/>
        <item x="98"/>
        <item x="276"/>
        <item x="215"/>
        <item m="1" x="300"/>
        <item x="293"/>
        <item x="178"/>
        <item x="212"/>
        <item x="22"/>
        <item x="158"/>
        <item x="184"/>
        <item x="15"/>
        <item x="278"/>
        <item x="296"/>
        <item x="83"/>
        <item x="101"/>
        <item x="249"/>
        <item m="1" x="308"/>
        <item m="1" x="316"/>
        <item x="253"/>
        <item x="169"/>
        <item x="277"/>
        <item m="1" x="332"/>
        <item x="148"/>
        <item m="1" x="321"/>
        <item x="223"/>
        <item x="234"/>
        <item x="217"/>
        <item x="113"/>
        <item x="112"/>
        <item x="168"/>
        <item x="167"/>
        <item x="74"/>
        <item x="199"/>
        <item x="60"/>
        <item x="49"/>
        <item x="141"/>
        <item x="130"/>
        <item x="202"/>
        <item x="25"/>
        <item x="210"/>
        <item x="115"/>
        <item x="16"/>
        <item x="159"/>
        <item m="1" x="324"/>
        <item x="187"/>
        <item x="267"/>
        <item x="63"/>
        <item x="172"/>
        <item m="1" x="319"/>
        <item x="151"/>
        <item x="108"/>
        <item x="206"/>
        <item x="50"/>
        <item x="190"/>
        <item x="274"/>
        <item x="275"/>
        <item m="1" x="329"/>
        <item x="100"/>
        <item m="1" x="328"/>
        <item x="163"/>
        <item x="207"/>
        <item x="30"/>
        <item x="236"/>
        <item x="13"/>
        <item x="68"/>
        <item x="69"/>
        <item x="14"/>
        <item x="228"/>
        <item x="270"/>
        <item x="77"/>
        <item x="255"/>
        <item x="251"/>
        <item x="78"/>
        <item x="256"/>
        <item x="84"/>
        <item x="35"/>
        <item x="131"/>
        <item x="192"/>
        <item x="105"/>
        <item x="26"/>
        <item x="205"/>
        <item x="160"/>
        <item x="144"/>
        <item x="237"/>
        <item x="65"/>
        <item x="41"/>
        <item x="38"/>
        <item x="195"/>
        <item x="132"/>
        <item x="196"/>
        <item m="1" x="307"/>
        <item x="272"/>
        <item m="1" x="313"/>
        <item x="51"/>
        <item x="52"/>
        <item m="1" x="303"/>
        <item m="1" x="304"/>
        <item x="188"/>
        <item x="183"/>
        <item x="145"/>
        <item x="268"/>
        <item x="86"/>
        <item x="53"/>
        <item m="1" x="330"/>
        <item x="56"/>
        <item x="135"/>
        <item x="27"/>
        <item x="218"/>
        <item x="89"/>
        <item x="111"/>
        <item x="258"/>
        <item x="97"/>
        <item x="1"/>
        <item x="110"/>
        <item x="271"/>
        <item m="1" x="317"/>
        <item x="224"/>
        <item x="257"/>
        <item x="197"/>
        <item m="1" x="299"/>
        <item x="238"/>
        <item x="170"/>
        <item x="294"/>
        <item x="28"/>
        <item x="209"/>
        <item x="176"/>
        <item x="259"/>
        <item x="17"/>
        <item x="225"/>
        <item x="137"/>
        <item m="1" x="320"/>
        <item m="1" x="301"/>
        <item m="1" x="312"/>
        <item x="201"/>
        <item x="288"/>
        <item x="295"/>
        <item x="124"/>
        <item x="29"/>
        <item x="95"/>
        <item x="138"/>
        <item x="139"/>
        <item x="121"/>
        <item m="1" x="331"/>
        <item x="47"/>
        <item x="114"/>
        <item x="281"/>
        <item x="81"/>
        <item x="136"/>
        <item x="70"/>
        <item x="194"/>
        <item m="1" x="302"/>
        <item x="54"/>
        <item x="90"/>
        <item x="282"/>
        <item x="71"/>
        <item m="1" x="325"/>
        <item x="20"/>
        <item x="229"/>
        <item x="87"/>
        <item x="152"/>
        <item x="18"/>
        <item x="37"/>
        <item x="40"/>
        <item x="42"/>
        <item x="55"/>
        <item x="72"/>
        <item x="128"/>
        <item x="133"/>
        <item x="142"/>
        <item x="162"/>
        <item x="193"/>
        <item x="203"/>
        <item x="204"/>
        <item x="208"/>
        <item x="231"/>
        <item x="232"/>
        <item x="235"/>
        <item x="239"/>
        <item x="286"/>
        <item x="287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19">
        <item m="1" x="16"/>
        <item sd="0" x="0"/>
        <item sd="0" x="10"/>
        <item sd="0" x="1"/>
        <item sd="0" x="2"/>
        <item sd="0" m="1" x="17"/>
        <item sd="0" x="14"/>
        <item sd="0" x="15"/>
        <item sd="0" x="3"/>
        <item sd="0" x="4"/>
        <item x="11"/>
        <item sd="0" x="5"/>
        <item sd="0" x="6"/>
        <item sd="0" x="12"/>
        <item x="13"/>
        <item sd="0" x="7"/>
        <item sd="0" x="8"/>
        <item x="9"/>
        <item t="default" sd="0"/>
      </items>
    </pivotField>
    <pivotField compact="0" outline="0" subtotalTop="0" showAll="0" includeNewItemsInFilter="1"/>
  </pivotFields>
  <rowFields count="2">
    <field x="5"/>
    <field x="1"/>
  </rowFields>
  <rowItems count="20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  <x v="118"/>
    </i>
    <i t="default">
      <x v="10"/>
    </i>
    <i>
      <x v="11"/>
    </i>
    <i>
      <x v="12"/>
    </i>
    <i>
      <x v="13"/>
    </i>
    <i>
      <x v="14"/>
      <x v="14"/>
    </i>
    <i t="default">
      <x v="14"/>
    </i>
    <i>
      <x v="15"/>
    </i>
    <i>
      <x v="16"/>
    </i>
    <i>
      <x v="17"/>
      <x v="318"/>
    </i>
    <i t="default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Expenses USD" fld="3" baseField="0" baseItem="0"/>
    <dataField name="Expenses VND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19-08-20T01:22:29.45" personId="{9E5BA64A-EC2E-45A8-9D94-B9DA467F357A}" id="{8CDE2FEB-1FA8-4FB0-90B0-A122AC50CE02}">
    <text>Net from monthly payroll</text>
  </threadedComment>
  <threadedComment ref="E3" dT="2019-08-20T01:23:26.38" personId="{9E5BA64A-EC2E-45A8-9D94-B9DA467F357A}" id="{5AB9F08D-1858-435C-B3A3-86A85034CDCD}">
    <text>Monthly medical insurance - PIT covered by staff</text>
  </threadedComment>
  <threadedComment ref="G3" dT="2019-08-20T01:24:05.68" personId="{9E5BA64A-EC2E-45A8-9D94-B9DA467F357A}" id="{6F1E467D-7903-417D-A146-6671B336BAE8}">
    <text>Net from visa / temporary residence card fees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15"/>
  <sheetViews>
    <sheetView workbookViewId="0">
      <selection activeCell="B32" sqref="B32"/>
    </sheetView>
  </sheetViews>
  <sheetFormatPr defaultRowHeight="12.5"/>
  <cols>
    <col min="1" max="1" width="30.7265625" bestFit="1" customWidth="1"/>
    <col min="2" max="2" width="24.81640625" customWidth="1"/>
    <col min="3" max="4" width="14.1796875" customWidth="1"/>
  </cols>
  <sheetData>
    <row r="3" spans="1:4" ht="13">
      <c r="A3" s="5" t="s">
        <v>1</v>
      </c>
      <c r="B3" s="5" t="s">
        <v>0</v>
      </c>
      <c r="C3" s="10" t="s">
        <v>20</v>
      </c>
      <c r="D3" s="11" t="s">
        <v>19</v>
      </c>
    </row>
    <row r="4" spans="1:4" ht="13.5" thickBot="1">
      <c r="A4" s="7" t="s">
        <v>5</v>
      </c>
      <c r="B4" s="1"/>
      <c r="C4" s="14">
        <v>1609.4900000000002</v>
      </c>
      <c r="D4" s="15">
        <v>30882400</v>
      </c>
    </row>
    <row r="5" spans="1:4" ht="14" thickTop="1" thickBot="1">
      <c r="A5" s="7" t="s">
        <v>6</v>
      </c>
      <c r="B5" s="1"/>
      <c r="C5" s="14">
        <v>203.35000000000002</v>
      </c>
      <c r="D5" s="15"/>
    </row>
    <row r="6" spans="1:4" ht="14" thickTop="1" thickBot="1">
      <c r="A6" s="7" t="s">
        <v>13</v>
      </c>
      <c r="B6" s="1"/>
      <c r="C6" s="14"/>
      <c r="D6" s="15">
        <v>9600000</v>
      </c>
    </row>
    <row r="7" spans="1:4" ht="14" thickTop="1" thickBot="1">
      <c r="A7" s="7" t="s">
        <v>11</v>
      </c>
      <c r="B7" s="1"/>
      <c r="C7" s="14"/>
      <c r="D7" s="15">
        <v>42000000</v>
      </c>
    </row>
    <row r="8" spans="1:4" ht="14" thickTop="1" thickBot="1">
      <c r="A8" s="7" t="s">
        <v>3</v>
      </c>
      <c r="B8" s="1"/>
      <c r="C8" s="14"/>
      <c r="D8" s="15">
        <v>6000</v>
      </c>
    </row>
    <row r="9" spans="1:4" ht="14" thickTop="1" thickBot="1">
      <c r="A9" s="7" t="s">
        <v>16</v>
      </c>
      <c r="B9" s="1"/>
      <c r="C9" s="14"/>
      <c r="D9" s="15">
        <v>40000</v>
      </c>
    </row>
    <row r="10" spans="1:4" ht="14" thickTop="1" thickBot="1">
      <c r="A10" s="7" t="s">
        <v>9</v>
      </c>
      <c r="B10" s="1"/>
      <c r="C10" s="14">
        <v>8857.4699999999993</v>
      </c>
      <c r="D10" s="15">
        <v>401239187</v>
      </c>
    </row>
    <row r="11" spans="1:4" ht="14" thickTop="1" thickBot="1">
      <c r="A11" s="7" t="s">
        <v>7</v>
      </c>
      <c r="B11" s="1"/>
      <c r="C11" s="12">
        <v>7320</v>
      </c>
      <c r="D11" s="13"/>
    </row>
    <row r="12" spans="1:4" ht="13.5" thickTop="1">
      <c r="A12" s="6" t="s">
        <v>14</v>
      </c>
      <c r="B12" s="2" t="s">
        <v>24</v>
      </c>
      <c r="C12" s="3">
        <v>180</v>
      </c>
      <c r="D12" s="4"/>
    </row>
    <row r="13" spans="1:4" ht="13.5" thickBot="1">
      <c r="A13" s="8" t="s">
        <v>25</v>
      </c>
      <c r="B13" s="9"/>
      <c r="C13" s="12">
        <v>180</v>
      </c>
      <c r="D13" s="13"/>
    </row>
    <row r="14" spans="1:4" ht="14" thickTop="1" thickBot="1">
      <c r="A14" s="7" t="s">
        <v>10</v>
      </c>
      <c r="B14" s="1"/>
      <c r="C14" s="14"/>
      <c r="D14" s="15">
        <v>4770000</v>
      </c>
    </row>
    <row r="15" spans="1:4" ht="14" thickTop="1" thickBot="1">
      <c r="A15" s="7" t="s">
        <v>8</v>
      </c>
      <c r="B15" s="1"/>
      <c r="C15" s="14">
        <v>7153.5</v>
      </c>
      <c r="D15" s="15">
        <v>11710200</v>
      </c>
    </row>
    <row r="16" spans="1:4" ht="14" thickTop="1" thickBot="1">
      <c r="A16" s="7" t="s">
        <v>12</v>
      </c>
      <c r="B16" s="1"/>
      <c r="C16" s="12">
        <v>460</v>
      </c>
      <c r="D16" s="13"/>
    </row>
    <row r="17" spans="1:4" ht="13.5" thickTop="1">
      <c r="A17" s="6" t="s">
        <v>15</v>
      </c>
      <c r="B17" s="2" t="s">
        <v>22</v>
      </c>
      <c r="C17" s="3">
        <v>10</v>
      </c>
      <c r="D17" s="4"/>
    </row>
    <row r="18" spans="1:4" ht="13.5" thickBot="1">
      <c r="A18" s="8" t="s">
        <v>23</v>
      </c>
      <c r="B18" s="9"/>
      <c r="C18" s="12">
        <v>10</v>
      </c>
      <c r="D18" s="13"/>
    </row>
    <row r="19" spans="1:4" ht="14" thickTop="1" thickBot="1">
      <c r="A19" s="7" t="s">
        <v>4</v>
      </c>
      <c r="B19" s="1"/>
      <c r="C19" s="14">
        <v>910.67</v>
      </c>
      <c r="D19" s="15">
        <v>1321686</v>
      </c>
    </row>
    <row r="20" spans="1:4" ht="14" thickTop="1" thickBot="1">
      <c r="A20" s="7" t="s">
        <v>2</v>
      </c>
      <c r="B20" s="1"/>
      <c r="C20" s="12"/>
      <c r="D20" s="13">
        <v>17500000</v>
      </c>
    </row>
    <row r="21" spans="1:4" ht="13.5" thickTop="1">
      <c r="A21" s="6" t="s">
        <v>17</v>
      </c>
      <c r="B21" s="2" t="s">
        <v>17</v>
      </c>
      <c r="C21" s="3">
        <v>10272.36</v>
      </c>
      <c r="D21" s="4">
        <v>40992081.065238096</v>
      </c>
    </row>
    <row r="22" spans="1:4" ht="13.5" thickBot="1">
      <c r="A22" s="8" t="s">
        <v>21</v>
      </c>
      <c r="B22" s="9"/>
      <c r="C22" s="12">
        <v>10272.36</v>
      </c>
      <c r="D22" s="13">
        <v>40992081.065238096</v>
      </c>
    </row>
    <row r="23" spans="1:4" ht="14" thickTop="1" thickBot="1">
      <c r="A23" s="16" t="s">
        <v>18</v>
      </c>
      <c r="B23" s="17"/>
      <c r="C23" s="18">
        <v>36976.839999999997</v>
      </c>
      <c r="D23" s="19">
        <v>560061554.06523812</v>
      </c>
    </row>
    <row r="24" spans="1:4" ht="13" thickTop="1"/>
    <row r="25" spans="1:4" ht="13" thickBot="1"/>
    <row r="26" spans="1:4" ht="13.5" thickTop="1" thickBot="1"/>
    <row r="27" spans="1:4" ht="13" thickTop="1"/>
    <row r="28" spans="1:4" ht="13.5" thickTop="1" thickBot="1"/>
    <row r="29" spans="1:4" ht="13.5" thickTop="1" thickBot="1"/>
    <row r="30" spans="1:4" ht="13" thickTop="1"/>
    <row r="37" ht="13" thickBot="1"/>
    <row r="38" ht="13" thickTop="1"/>
    <row r="40" ht="13" thickBot="1"/>
    <row r="41" ht="13" thickTop="1"/>
    <row r="43" ht="13" thickBot="1"/>
    <row r="44" ht="13.5" thickTop="1" thickBot="1"/>
    <row r="45" ht="13.5" thickTop="1" thickBot="1"/>
    <row r="46" ht="13.5" thickTop="1" thickBot="1"/>
    <row r="47" ht="13" thickTop="1"/>
    <row r="49" ht="13" thickBot="1"/>
    <row r="50" ht="13" thickTop="1"/>
    <row r="52" ht="13" thickBot="1"/>
    <row r="53" ht="13.5" thickTop="1" thickBot="1"/>
    <row r="54" ht="13.5" thickTop="1" thickBot="1"/>
    <row r="56" ht="13" thickBot="1"/>
    <row r="57" ht="13.5" thickTop="1" thickBot="1"/>
    <row r="58" ht="13.5" thickTop="1" thickBot="1"/>
    <row r="59" ht="13.5" thickTop="1" thickBot="1"/>
    <row r="60" ht="13.5" thickTop="1" thickBot="1"/>
    <row r="61" ht="13.5" thickTop="1" thickBot="1"/>
    <row r="62" ht="13.5" thickTop="1" thickBot="1"/>
    <row r="63" ht="13.5" thickTop="1" thickBot="1"/>
    <row r="64" ht="13" thickTop="1"/>
    <row r="65" ht="13" thickBot="1"/>
    <row r="66" ht="13.5" thickTop="1" thickBot="1"/>
    <row r="67" ht="13.5" thickTop="1" thickBot="1"/>
    <row r="68" ht="13.5" thickTop="1" thickBot="1"/>
    <row r="69" ht="13" thickTop="1"/>
    <row r="70" ht="13" thickBot="1"/>
    <row r="71" ht="13.5" thickTop="1" thickBot="1"/>
    <row r="72" ht="13.5" thickTop="1" thickBot="1"/>
    <row r="73" ht="13" thickTop="1"/>
    <row r="74" ht="13" thickBot="1"/>
    <row r="75" ht="13.5" thickTop="1" thickBot="1"/>
    <row r="76" ht="13" thickTop="1"/>
    <row r="77" ht="13.5" thickTop="1" thickBot="1"/>
    <row r="78" ht="13" thickTop="1"/>
    <row r="79" ht="13" thickBot="1"/>
    <row r="80" ht="13.5" thickTop="1" thickBot="1"/>
    <row r="81" ht="13.5" thickTop="1" thickBot="1"/>
    <row r="82" ht="13" thickTop="1"/>
    <row r="83" ht="13" thickBot="1"/>
    <row r="84" ht="13.5" thickTop="1" thickBot="1"/>
    <row r="85" ht="13" thickTop="1"/>
    <row r="86" ht="13" thickBot="1"/>
    <row r="87" ht="13.5" thickTop="1" thickBot="1"/>
    <row r="88" ht="13" thickTop="1"/>
    <row r="89" ht="13" thickTop="1"/>
    <row r="90" ht="13" thickBot="1"/>
    <row r="91" ht="13.5" thickTop="1" thickBot="1"/>
    <row r="92" ht="13" thickTop="1"/>
    <row r="94" ht="13" thickBot="1"/>
    <row r="95" ht="13" thickTop="1"/>
    <row r="96" ht="13" thickBot="1"/>
    <row r="97" ht="13.5" thickTop="1" thickBot="1"/>
    <row r="98" ht="13" thickTop="1"/>
    <row r="99" ht="13.5" thickTop="1" thickBot="1"/>
    <row r="101" ht="13" thickBot="1"/>
    <row r="102" ht="13.5" thickTop="1" thickBot="1"/>
    <row r="103" ht="13.5" thickTop="1" thickBot="1"/>
    <row r="104" ht="13.5" thickTop="1" thickBot="1"/>
    <row r="105" ht="13.5" thickTop="1" thickBot="1"/>
    <row r="106" ht="13" thickTop="1"/>
    <row r="107" ht="13" thickBot="1"/>
    <row r="108" ht="13.5" thickTop="1" thickBot="1"/>
    <row r="109" ht="13.5" thickTop="1" thickBot="1"/>
    <row r="110" ht="13.5" thickTop="1" thickBot="1"/>
    <row r="111" ht="13" thickTop="1"/>
    <row r="112" ht="13" thickBot="1"/>
    <row r="113" ht="13.5" thickTop="1" thickBot="1"/>
    <row r="114" ht="13.5" thickTop="1" thickBot="1"/>
    <row r="115" ht="13" thickTop="1"/>
    <row r="116" ht="13" thickBot="1"/>
    <row r="117" ht="13.5" thickTop="1" thickBot="1"/>
    <row r="118" ht="13" thickTop="1"/>
    <row r="125" ht="13" thickBot="1"/>
    <row r="126" ht="13" thickTop="1"/>
    <row r="132" ht="13" thickBot="1"/>
    <row r="133" ht="13" thickTop="1"/>
    <row r="134" ht="13" thickBot="1"/>
    <row r="135" ht="13.5" thickTop="1" thickBot="1"/>
    <row r="136" ht="13" thickTop="1"/>
    <row r="148" ht="13" thickBot="1"/>
    <row r="150" ht="13" thickBot="1"/>
    <row r="151" ht="13" thickTop="1"/>
    <row r="155" ht="13" thickBot="1"/>
    <row r="157" ht="13" thickBot="1"/>
    <row r="158" ht="13" thickTop="1"/>
    <row r="159" ht="13" thickBot="1"/>
    <row r="160" ht="13.5" thickTop="1" thickBot="1"/>
    <row r="161" ht="13" thickTop="1"/>
    <row r="180" ht="13" thickBot="1"/>
    <row r="181" ht="13" thickTop="1"/>
    <row r="183" ht="13" thickBot="1"/>
    <row r="184" ht="13" thickTop="1"/>
    <row r="185" ht="13" thickBot="1"/>
    <row r="186" ht="13.5" thickTop="1" thickBot="1"/>
    <row r="187" ht="13" thickTop="1"/>
    <row r="188" ht="13.5" thickTop="1" thickBot="1"/>
    <row r="189" ht="13" thickTop="1"/>
    <row r="190" ht="13" thickBot="1"/>
    <row r="192" ht="13" thickBot="1"/>
    <row r="194" ht="13" thickBot="1"/>
    <row r="195" ht="13" thickTop="1"/>
    <row r="196" ht="13" thickBot="1"/>
    <row r="197" ht="13.5" thickTop="1" thickBot="1"/>
    <row r="198" ht="13.5" thickTop="1" thickBot="1"/>
    <row r="199" ht="13.5" thickTop="1" thickBot="1"/>
    <row r="200" ht="13" thickTop="1"/>
    <row r="201" ht="13" thickBot="1"/>
    <row r="202" ht="13.5" thickTop="1" thickBot="1"/>
    <row r="203" ht="13" thickTop="1"/>
    <row r="205" ht="13" thickBot="1"/>
    <row r="206" ht="13" thickTop="1"/>
    <row r="207" ht="13" thickBot="1"/>
    <row r="208" ht="13.5" thickTop="1" thickBot="1"/>
    <row r="209" ht="13" thickTop="1"/>
    <row r="219" ht="13" thickBot="1"/>
    <row r="220" ht="13.5" thickTop="1" thickBot="1"/>
    <row r="221" ht="13.5" thickTop="1" thickBot="1"/>
    <row r="222" ht="13" thickTop="1"/>
    <row r="223" ht="13" thickBot="1"/>
    <row r="224" ht="13.5" thickTop="1" thickBot="1"/>
    <row r="225" ht="13" thickTop="1"/>
    <row r="227" ht="13" thickBot="1"/>
    <row r="228" ht="13" thickTop="1"/>
    <row r="229" ht="13" thickBot="1"/>
    <row r="230" ht="13.5" thickTop="1" thickBot="1"/>
    <row r="231" ht="13" thickTop="1"/>
    <row r="232" ht="13" thickBot="1"/>
    <row r="233" ht="13.5" thickTop="1" thickBot="1"/>
    <row r="234" ht="13" thickTop="1"/>
    <row r="244" ht="13" thickBot="1"/>
    <row r="245" ht="13" thickTop="1"/>
    <row r="251" ht="13" thickBot="1"/>
    <row r="252" ht="13" thickTop="1"/>
    <row r="253" ht="13" thickBot="1"/>
    <row r="254" ht="13.5" thickTop="1" thickBot="1"/>
    <row r="255" ht="13" thickTop="1"/>
    <row r="260" ht="13" thickBot="1"/>
    <row r="261" ht="13" thickTop="1"/>
    <row r="263" ht="13" thickBot="1"/>
    <row r="264" ht="13" thickTop="1"/>
    <row r="265" ht="13" thickBot="1"/>
    <row r="266" ht="13.5" thickTop="1" thickBot="1"/>
    <row r="267" ht="13" thickTop="1"/>
    <row r="272" ht="13" thickBot="1"/>
    <row r="273" ht="13" thickTop="1"/>
    <row r="274" ht="13" thickBot="1"/>
    <row r="275" ht="13.5" thickTop="1" thickBot="1"/>
    <row r="276" ht="13" thickTop="1"/>
    <row r="294" ht="13" thickBot="1"/>
    <row r="295" ht="13" thickTop="1"/>
    <row r="296" ht="13" thickBot="1"/>
    <row r="297" ht="13.5" thickTop="1" thickBot="1"/>
    <row r="298" ht="13" thickTop="1"/>
    <row r="300" ht="13" thickBot="1"/>
    <row r="301" ht="13" thickTop="1"/>
    <row r="302" ht="13" thickBot="1"/>
    <row r="303" ht="13.5" thickTop="1" thickBot="1"/>
    <row r="304" ht="13" thickTop="1"/>
    <row r="324" ht="13" thickBot="1"/>
    <row r="325" ht="13" thickTop="1"/>
    <row r="326" ht="13" thickBot="1"/>
    <row r="327" ht="13.5" thickTop="1" thickBot="1"/>
    <row r="328" ht="13" thickTop="1"/>
    <row r="331" ht="13" thickBot="1"/>
    <row r="332" ht="13" thickTop="1"/>
    <row r="338" ht="13" thickBot="1"/>
    <row r="339" ht="13" thickTop="1"/>
    <row r="340" ht="13" thickBot="1"/>
    <row r="341" ht="13.5" thickTop="1" thickBot="1"/>
    <row r="342" ht="13" thickTop="1"/>
    <row r="411" ht="13" thickBot="1"/>
    <row r="412" ht="13" thickTop="1"/>
    <row r="413" ht="13" thickBot="1"/>
    <row r="414" ht="13.5" thickTop="1" thickBot="1"/>
    <row r="415" ht="13" thickTop="1"/>
  </sheetData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H11"/>
  <sheetViews>
    <sheetView showGridLines="0" topLeftCell="D1" zoomScaleNormal="100" zoomScaleSheetLayoutView="120" workbookViewId="0">
      <selection activeCell="O15" sqref="O15"/>
    </sheetView>
  </sheetViews>
  <sheetFormatPr defaultColWidth="9.1796875" defaultRowHeight="13"/>
  <cols>
    <col min="1" max="1" width="8.1796875" style="32" customWidth="1"/>
    <col min="2" max="2" width="8.54296875" style="22" customWidth="1"/>
    <col min="3" max="3" width="22.1796875" style="46" bestFit="1" customWidth="1"/>
    <col min="4" max="4" width="13.54296875" style="23" customWidth="1"/>
    <col min="5" max="5" width="10.453125" style="23" customWidth="1"/>
    <col min="6" max="6" width="8.81640625" style="22" customWidth="1"/>
    <col min="7" max="7" width="12.26953125" style="22" customWidth="1"/>
    <col min="8" max="9" width="8.1796875" style="22" customWidth="1"/>
    <col min="10" max="10" width="12.453125" style="22" customWidth="1"/>
    <col min="11" max="11" width="14.453125" style="22" customWidth="1"/>
    <col min="12" max="12" width="10.54296875" style="22" customWidth="1"/>
    <col min="13" max="13" width="14.26953125" style="22" customWidth="1"/>
    <col min="14" max="14" width="13.81640625" style="22" customWidth="1"/>
    <col min="15" max="15" width="12.81640625" style="43" customWidth="1"/>
    <col min="16" max="16" width="12.81640625" style="22" customWidth="1"/>
    <col min="17" max="17" width="13.7265625" style="22" customWidth="1"/>
    <col min="18" max="18" width="13.1796875" style="22" customWidth="1"/>
    <col min="19" max="19" width="13.81640625" style="22" customWidth="1"/>
    <col min="20" max="20" width="14" style="22" customWidth="1"/>
    <col min="21" max="21" width="14.26953125" style="22" customWidth="1"/>
    <col min="22" max="22" width="11.81640625" style="22" customWidth="1"/>
    <col min="23" max="23" width="10.7265625" style="22" customWidth="1"/>
    <col min="24" max="24" width="13.1796875" style="22" customWidth="1"/>
    <col min="25" max="25" width="11.81640625" style="22" customWidth="1"/>
    <col min="26" max="26" width="12.1796875" style="22" customWidth="1"/>
    <col min="27" max="27" width="10.7265625" style="23" customWidth="1"/>
    <col min="28" max="28" width="13.26953125" style="22" bestFit="1" customWidth="1"/>
    <col min="29" max="29" width="16.81640625" style="38" customWidth="1"/>
    <col min="30" max="30" width="10.81640625" style="22" bestFit="1" customWidth="1"/>
    <col min="31" max="31" width="9.1796875" style="22"/>
    <col min="32" max="32" width="9.7265625" style="22" bestFit="1" customWidth="1"/>
    <col min="33" max="33" width="11.81640625" style="22" bestFit="1" customWidth="1"/>
    <col min="34" max="34" width="9.7265625" style="22" bestFit="1" customWidth="1"/>
    <col min="35" max="16384" width="9.1796875" style="22"/>
  </cols>
  <sheetData>
    <row r="1" spans="1:34" ht="26">
      <c r="A1" s="20" t="s">
        <v>54</v>
      </c>
      <c r="D1" s="23">
        <v>79</v>
      </c>
      <c r="E1" s="23">
        <v>56</v>
      </c>
      <c r="G1" s="31">
        <f>SUM(G4:G9)</f>
        <v>20294925</v>
      </c>
      <c r="K1" s="22">
        <v>32</v>
      </c>
      <c r="L1" s="22">
        <v>55</v>
      </c>
      <c r="O1" s="40"/>
      <c r="R1" s="31">
        <f>SUM(R4:R9)</f>
        <v>248176416.02472526</v>
      </c>
      <c r="S1" s="22">
        <v>27</v>
      </c>
      <c r="V1" s="31">
        <f>SUM(V4:V9)</f>
        <v>9581329</v>
      </c>
      <c r="Z1" s="31">
        <f>SUM(Z4:Z9)</f>
        <v>29876253</v>
      </c>
    </row>
    <row r="2" spans="1:34" s="27" customFormat="1">
      <c r="A2" s="34"/>
      <c r="C2" s="50">
        <f>COUNTA(C4:C9)</f>
        <v>6</v>
      </c>
      <c r="D2" s="35" t="s">
        <v>45</v>
      </c>
      <c r="E2" s="35" t="s">
        <v>45</v>
      </c>
      <c r="G2" s="59" t="s">
        <v>26</v>
      </c>
      <c r="H2" s="59"/>
      <c r="I2" s="59"/>
      <c r="J2" s="59"/>
      <c r="K2" s="27" t="s">
        <v>45</v>
      </c>
      <c r="L2" s="27" t="s">
        <v>45</v>
      </c>
      <c r="N2" s="27" t="s">
        <v>52</v>
      </c>
      <c r="O2" s="48" t="s">
        <v>53</v>
      </c>
      <c r="S2" s="27" t="s">
        <v>45</v>
      </c>
      <c r="V2" s="27" t="s">
        <v>45</v>
      </c>
      <c r="Z2" s="27" t="s">
        <v>45</v>
      </c>
      <c r="AA2" s="35"/>
      <c r="AC2" s="49"/>
    </row>
    <row r="3" spans="1:34" s="27" customFormat="1" ht="60.75" customHeight="1">
      <c r="A3" s="33" t="s">
        <v>44</v>
      </c>
      <c r="B3" s="24" t="s">
        <v>43</v>
      </c>
      <c r="C3" s="45" t="s">
        <v>0</v>
      </c>
      <c r="D3" s="25" t="s">
        <v>47</v>
      </c>
      <c r="E3" s="25" t="s">
        <v>48</v>
      </c>
      <c r="F3" s="24" t="s">
        <v>27</v>
      </c>
      <c r="G3" s="24" t="s">
        <v>28</v>
      </c>
      <c r="H3" s="24" t="s">
        <v>29</v>
      </c>
      <c r="I3" s="24" t="s">
        <v>30</v>
      </c>
      <c r="J3" s="24" t="s">
        <v>31</v>
      </c>
      <c r="K3" s="24" t="s">
        <v>32</v>
      </c>
      <c r="L3" s="24" t="s">
        <v>33</v>
      </c>
      <c r="M3" s="41" t="s">
        <v>62</v>
      </c>
      <c r="N3" s="24" t="s">
        <v>51</v>
      </c>
      <c r="O3" s="41" t="s">
        <v>50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6" t="s">
        <v>40</v>
      </c>
      <c r="W3" s="24" t="s">
        <v>49</v>
      </c>
      <c r="X3" s="24" t="s">
        <v>41</v>
      </c>
      <c r="Y3" s="24" t="s">
        <v>42</v>
      </c>
      <c r="Z3" s="26" t="s">
        <v>46</v>
      </c>
      <c r="AA3" s="35"/>
      <c r="AC3" s="49"/>
    </row>
    <row r="4" spans="1:34">
      <c r="A4" s="36">
        <v>43586</v>
      </c>
      <c r="B4" s="21"/>
      <c r="C4" s="47" t="s">
        <v>55</v>
      </c>
      <c r="D4" s="44">
        <v>53473501</v>
      </c>
      <c r="E4" s="44">
        <v>0</v>
      </c>
      <c r="F4" s="21">
        <v>23470</v>
      </c>
      <c r="G4" s="21">
        <v>3371250</v>
      </c>
      <c r="H4" s="21"/>
      <c r="I4" s="21"/>
      <c r="J4" s="21">
        <f t="shared" ref="J4:J7" si="0">SUM(G4:I4)+D4+E4</f>
        <v>56844751</v>
      </c>
      <c r="K4" s="44">
        <v>9000000</v>
      </c>
      <c r="L4" s="44">
        <v>417000</v>
      </c>
      <c r="M4" s="21">
        <f t="shared" ref="M4:M7" si="1">IF(J4-K4&gt;0,J4-K4,0)</f>
        <v>47844751</v>
      </c>
      <c r="N4" s="28">
        <f t="shared" ref="N4:N7" si="2">IF(M4&lt;0,0,IF((M4)&gt;61850000,(M4-9850000)/65%,IF((M4)&gt;42250000,(M4-5850000)/70%,IF((M4)&gt;27250000,(M4-3250000)/75%,IF((M4)&gt;16050000,(M4-1650000)/80%,IF((M4)&gt;9250000,(M4-750000)/85%,IF((M4)&gt;4750000,(M4-250000)/90%,(M4)/95%)))))))</f>
        <v>59992501.428571433</v>
      </c>
      <c r="O4" s="42">
        <f t="shared" ref="O4:O7" si="3">N4+K4+L4</f>
        <v>69409501.428571433</v>
      </c>
      <c r="P4" s="21">
        <f t="shared" ref="P4:P7" si="4">O4</f>
        <v>69409501.428571433</v>
      </c>
      <c r="Q4" s="21">
        <f t="shared" ref="Q4:Q7" si="5">IF(P4-K4-L4&gt;0,P4-K4-L4,0)</f>
        <v>59992501.428571433</v>
      </c>
      <c r="R4" s="28">
        <f t="shared" ref="R4:R8" si="6">IF(Q4&lt;=5000000,Q4*5%,IF(Q4&lt;=10000000,(Q4-5000000)*10%+250000,IF(Q4&lt;=18000000,(Q4-10000000)*15%+750000,IF(Q4&lt;=32000000,(Q4-18000000)*20%+1950000,IF(Q4&lt;=52000000,(Q4-32000000)*25%+4750000,IF(Q4&lt;=80000000,(Q4-52000000)*30%+9750000,(Q4-80000000)*35%+18150000))))))</f>
        <v>12147750.428571429</v>
      </c>
      <c r="S4" s="44">
        <v>64593430</v>
      </c>
      <c r="T4" s="28">
        <f t="shared" ref="T4:T7" si="7">IF(S4-K4-L4&gt;0,S4-K4-L4,0)</f>
        <v>55176430</v>
      </c>
      <c r="U4" s="28">
        <f t="shared" ref="U4:U7" si="8">IF(T4&lt;=5000000,T4*5%,IF(T4&lt;=10000000,(T4-5000000)*10%+250000,IF(T4&lt;=18000000,(T4-10000000)*15%+750000,IF(T4&lt;=32000000,(T4-18000000)*20%+1950000,IF(T4&lt;=52000000,(T4-32000000)*25%+4750000,IF(T4&lt;=80000000,(T4-52000000)*30%+9750000,(T4-80000000)*35%+18150000))))))</f>
        <v>10702929</v>
      </c>
      <c r="V4" s="29">
        <f t="shared" ref="V4:V9" si="9">ROUND(R4-U4,0)</f>
        <v>1444821</v>
      </c>
      <c r="W4" s="30"/>
      <c r="X4" s="28">
        <f t="shared" ref="X4:X7" si="10">P4-L4-R4+V4-Z4-E4</f>
        <v>53473501</v>
      </c>
      <c r="Y4" s="30">
        <f t="shared" ref="Y4:Y7" si="11">ROUND(X4/F4,2)</f>
        <v>2278.38</v>
      </c>
      <c r="Z4" s="29">
        <f t="shared" ref="Z4:Z9" si="12">ROUND(P4-S4,0)</f>
        <v>4816071</v>
      </c>
      <c r="AB4" s="37"/>
      <c r="AD4" s="31"/>
      <c r="AE4" s="39"/>
      <c r="AF4" s="31"/>
      <c r="AG4" s="39"/>
      <c r="AH4" s="39"/>
    </row>
    <row r="5" spans="1:34" hidden="1">
      <c r="A5" s="36">
        <v>43586</v>
      </c>
      <c r="B5" s="21"/>
      <c r="C5" s="47" t="s">
        <v>56</v>
      </c>
      <c r="D5" s="44">
        <v>194307539</v>
      </c>
      <c r="E5" s="44">
        <v>0</v>
      </c>
      <c r="F5" s="21">
        <v>23470</v>
      </c>
      <c r="G5" s="21">
        <v>3371250</v>
      </c>
      <c r="H5" s="21"/>
      <c r="I5" s="21"/>
      <c r="J5" s="21">
        <f t="shared" si="0"/>
        <v>197678789</v>
      </c>
      <c r="K5" s="44">
        <v>9000000</v>
      </c>
      <c r="L5" s="44">
        <v>417000</v>
      </c>
      <c r="M5" s="21">
        <f t="shared" si="1"/>
        <v>188678789</v>
      </c>
      <c r="N5" s="28">
        <f t="shared" si="2"/>
        <v>275121213.84615386</v>
      </c>
      <c r="O5" s="42">
        <f t="shared" si="3"/>
        <v>284538213.84615386</v>
      </c>
      <c r="P5" s="21">
        <f t="shared" si="4"/>
        <v>284538213.84615386</v>
      </c>
      <c r="Q5" s="21">
        <f t="shared" si="5"/>
        <v>275121213.84615386</v>
      </c>
      <c r="R5" s="28">
        <f t="shared" si="6"/>
        <v>86442424.84615384</v>
      </c>
      <c r="S5" s="44">
        <v>279351675</v>
      </c>
      <c r="T5" s="28">
        <f t="shared" si="7"/>
        <v>269934675</v>
      </c>
      <c r="U5" s="28">
        <f t="shared" si="8"/>
        <v>84627136.25</v>
      </c>
      <c r="V5" s="29">
        <f t="shared" si="9"/>
        <v>1815289</v>
      </c>
      <c r="W5" s="30"/>
      <c r="X5" s="28">
        <f t="shared" si="10"/>
        <v>194307539</v>
      </c>
      <c r="Y5" s="30">
        <f t="shared" si="11"/>
        <v>8278.9699999999993</v>
      </c>
      <c r="Z5" s="29">
        <f t="shared" si="12"/>
        <v>5186539</v>
      </c>
      <c r="AB5" s="37"/>
      <c r="AD5" s="31"/>
      <c r="AE5" s="39"/>
      <c r="AF5" s="31"/>
      <c r="AG5" s="39"/>
      <c r="AH5" s="39"/>
    </row>
    <row r="6" spans="1:34" hidden="1">
      <c r="A6" s="36">
        <v>43586</v>
      </c>
      <c r="B6" s="21"/>
      <c r="C6" s="47" t="s">
        <v>57</v>
      </c>
      <c r="D6" s="44">
        <v>30832399</v>
      </c>
      <c r="E6" s="44">
        <v>0</v>
      </c>
      <c r="F6" s="21">
        <v>23470</v>
      </c>
      <c r="G6" s="21">
        <v>3384300</v>
      </c>
      <c r="H6" s="21"/>
      <c r="I6" s="21"/>
      <c r="J6" s="21">
        <f t="shared" si="0"/>
        <v>34216699</v>
      </c>
      <c r="K6" s="44">
        <v>9000000</v>
      </c>
      <c r="L6" s="44">
        <v>0</v>
      </c>
      <c r="M6" s="21">
        <f t="shared" si="1"/>
        <v>25216699</v>
      </c>
      <c r="N6" s="28">
        <f t="shared" si="2"/>
        <v>29458373.75</v>
      </c>
      <c r="O6" s="42">
        <f t="shared" si="3"/>
        <v>38458373.75</v>
      </c>
      <c r="P6" s="21">
        <f t="shared" si="4"/>
        <v>38458373.75</v>
      </c>
      <c r="Q6" s="21">
        <f t="shared" si="5"/>
        <v>29458373.75</v>
      </c>
      <c r="R6" s="28">
        <f t="shared" si="6"/>
        <v>4241674.75</v>
      </c>
      <c r="S6" s="44">
        <v>34227999</v>
      </c>
      <c r="T6" s="28">
        <f t="shared" si="7"/>
        <v>25227999</v>
      </c>
      <c r="U6" s="28">
        <f t="shared" si="8"/>
        <v>3395599.8</v>
      </c>
      <c r="V6" s="29">
        <f t="shared" si="9"/>
        <v>846075</v>
      </c>
      <c r="W6" s="30"/>
      <c r="X6" s="28">
        <f t="shared" si="10"/>
        <v>30832399</v>
      </c>
      <c r="Y6" s="30">
        <f t="shared" si="11"/>
        <v>1313.69</v>
      </c>
      <c r="Z6" s="29">
        <f t="shared" si="12"/>
        <v>4230375</v>
      </c>
      <c r="AB6" s="37"/>
      <c r="AD6" s="31"/>
      <c r="AE6" s="39"/>
      <c r="AF6" s="31"/>
      <c r="AG6" s="39"/>
      <c r="AH6" s="39"/>
    </row>
    <row r="7" spans="1:34" hidden="1">
      <c r="A7" s="36">
        <v>43586</v>
      </c>
      <c r="B7" s="21"/>
      <c r="C7" s="47" t="s">
        <v>58</v>
      </c>
      <c r="D7" s="44">
        <v>101611759</v>
      </c>
      <c r="E7" s="44">
        <v>6450178</v>
      </c>
      <c r="F7" s="21">
        <v>23470</v>
      </c>
      <c r="G7" s="21">
        <v>3389375</v>
      </c>
      <c r="H7" s="21"/>
      <c r="I7" s="21"/>
      <c r="J7" s="21">
        <f t="shared" si="0"/>
        <v>111451312</v>
      </c>
      <c r="K7" s="44">
        <v>12600000</v>
      </c>
      <c r="L7" s="44">
        <v>417000</v>
      </c>
      <c r="M7" s="21">
        <f t="shared" si="1"/>
        <v>98851312</v>
      </c>
      <c r="N7" s="28">
        <f t="shared" si="2"/>
        <v>136925095.38461539</v>
      </c>
      <c r="O7" s="42">
        <f t="shared" si="3"/>
        <v>149942095.38461539</v>
      </c>
      <c r="P7" s="21">
        <f t="shared" si="4"/>
        <v>149942095.38461539</v>
      </c>
      <c r="Q7" s="21">
        <f t="shared" si="5"/>
        <v>136925095.38461539</v>
      </c>
      <c r="R7" s="28">
        <f t="shared" si="6"/>
        <v>38073783.384615384</v>
      </c>
      <c r="S7" s="44">
        <v>144727673</v>
      </c>
      <c r="T7" s="28">
        <f t="shared" si="7"/>
        <v>131710673</v>
      </c>
      <c r="U7" s="28">
        <f t="shared" si="8"/>
        <v>36248735.549999997</v>
      </c>
      <c r="V7" s="29">
        <f t="shared" si="9"/>
        <v>1825048</v>
      </c>
      <c r="W7" s="30"/>
      <c r="X7" s="28">
        <f t="shared" si="10"/>
        <v>101611760</v>
      </c>
      <c r="Y7" s="30">
        <f t="shared" si="11"/>
        <v>4329.43</v>
      </c>
      <c r="Z7" s="29">
        <f t="shared" si="12"/>
        <v>5214422</v>
      </c>
      <c r="AB7" s="37"/>
      <c r="AD7" s="31"/>
      <c r="AE7" s="39"/>
      <c r="AF7" s="31"/>
      <c r="AG7" s="39"/>
      <c r="AH7" s="39"/>
    </row>
    <row r="8" spans="1:34" hidden="1">
      <c r="A8" s="36">
        <v>43586</v>
      </c>
      <c r="B8" s="21"/>
      <c r="C8" s="47" t="s">
        <v>59</v>
      </c>
      <c r="D8" s="44">
        <v>99385875</v>
      </c>
      <c r="E8" s="44">
        <v>0</v>
      </c>
      <c r="F8" s="21">
        <v>23470</v>
      </c>
      <c r="G8" s="21">
        <v>3389375</v>
      </c>
      <c r="H8" s="21"/>
      <c r="I8" s="21"/>
      <c r="J8" s="21">
        <f>SUM(G8:I8)+D8+E8</f>
        <v>102775250</v>
      </c>
      <c r="K8" s="44">
        <v>23400000</v>
      </c>
      <c r="L8" s="44">
        <v>417000</v>
      </c>
      <c r="M8" s="21">
        <f>IF(J8-K8&gt;0,J8-K8,0)</f>
        <v>79375250</v>
      </c>
      <c r="N8" s="28">
        <f>IF(M8&lt;0,0,IF((M8)&gt;61850000,(M8-9850000)/65%,IF((M8)&gt;42250000,(M8-5850000)/70%,IF((M8)&gt;27250000,(M8-3250000)/75%,IF((M8)&gt;16050000,(M8-1650000)/80%,IF((M8)&gt;9250000,(M8-750000)/85%,IF((M8)&gt;4750000,(M8-250000)/90%,(M8)/95%)))))))</f>
        <v>106961923.07692307</v>
      </c>
      <c r="O8" s="42">
        <f>N8+K8+L8</f>
        <v>130778923.07692307</v>
      </c>
      <c r="P8" s="21">
        <f>O8</f>
        <v>130778923.07692307</v>
      </c>
      <c r="Q8" s="21">
        <f>IF(P8-K8-L8&gt;0,P8-K8-L8,0)</f>
        <v>106961923.07692307</v>
      </c>
      <c r="R8" s="28">
        <f t="shared" si="6"/>
        <v>27586673.076923072</v>
      </c>
      <c r="S8" s="44">
        <v>125564500</v>
      </c>
      <c r="T8" s="28">
        <f>IF(S8-K8-L8&gt;0,S8-K8-L8,0)</f>
        <v>101747500</v>
      </c>
      <c r="U8" s="28">
        <f>IF(T8&lt;=5000000,T8*5%,IF(T8&lt;=10000000,(T8-5000000)*10%+250000,IF(T8&lt;=18000000,(T8-10000000)*15%+750000,IF(T8&lt;=32000000,(T8-18000000)*20%+1950000,IF(T8&lt;=52000000,(T8-32000000)*25%+4750000,IF(T8&lt;=80000000,(T8-52000000)*30%+9750000,(T8-80000000)*35%+18150000))))))</f>
        <v>25761625</v>
      </c>
      <c r="V8" s="29">
        <f t="shared" si="9"/>
        <v>1825048</v>
      </c>
      <c r="W8" s="30"/>
      <c r="X8" s="28">
        <f>P8-L8-R8+V8-Z8-E8</f>
        <v>99385875</v>
      </c>
      <c r="Y8" s="30">
        <f>ROUND(X8/F8,2)</f>
        <v>4234.59</v>
      </c>
      <c r="Z8" s="29">
        <f t="shared" si="12"/>
        <v>5214423</v>
      </c>
      <c r="AB8" s="37"/>
      <c r="AD8" s="31"/>
      <c r="AE8" s="39"/>
      <c r="AF8" s="31"/>
      <c r="AG8" s="39"/>
      <c r="AH8" s="39"/>
    </row>
    <row r="9" spans="1:34" hidden="1">
      <c r="A9" s="36">
        <v>43586</v>
      </c>
      <c r="B9" s="21"/>
      <c r="C9" s="47" t="s">
        <v>60</v>
      </c>
      <c r="D9" s="44">
        <v>176960344</v>
      </c>
      <c r="E9" s="44">
        <v>4777913</v>
      </c>
      <c r="F9" s="21">
        <v>23470</v>
      </c>
      <c r="G9" s="21">
        <v>3389375</v>
      </c>
      <c r="H9" s="21"/>
      <c r="I9" s="21"/>
      <c r="J9" s="21">
        <f t="shared" ref="J9" si="13">SUM(G9:I9)+D9+E9</f>
        <v>185127632</v>
      </c>
      <c r="K9" s="44">
        <v>9000000</v>
      </c>
      <c r="L9" s="44">
        <v>417000</v>
      </c>
      <c r="M9" s="21">
        <f t="shared" ref="M9" si="14">IF(J9-K9&gt;0,J9-K9,0)</f>
        <v>176127632</v>
      </c>
      <c r="N9" s="28">
        <f t="shared" ref="N9" si="15">IF(M9&lt;0,0,IF((M9)&gt;61850000,(M9-9850000)/65%,IF((M9)&gt;42250000,(M9-5850000)/70%,IF((M9)&gt;27250000,(M9-3250000)/75%,IF((M9)&gt;16050000,(M9-1650000)/80%,IF((M9)&gt;9250000,(M9-750000)/85%,IF((M9)&gt;4750000,(M9-250000)/90%,(M9)/95%)))))))</f>
        <v>255811741.53846154</v>
      </c>
      <c r="O9" s="42">
        <f t="shared" ref="O9" si="16">N9+K9+L9</f>
        <v>265228741.53846154</v>
      </c>
      <c r="P9" s="21">
        <f t="shared" ref="P9" si="17">O9</f>
        <v>265228741.53846154</v>
      </c>
      <c r="Q9" s="21">
        <f t="shared" ref="Q9" si="18">IF(P9-K9-L9&gt;0,P9-K9-L9,0)</f>
        <v>255811741.53846154</v>
      </c>
      <c r="R9" s="28">
        <f t="shared" ref="R9" si="19">IF(Q9&lt;=5000000,Q9*5%,IF(Q9&lt;=10000000,(Q9-5000000)*10%+250000,IF(Q9&lt;=18000000,(Q9-10000000)*15%+750000,IF(Q9&lt;=32000000,(Q9-18000000)*20%+1950000,IF(Q9&lt;=52000000,(Q9-32000000)*25%+4750000,IF(Q9&lt;=80000000,(Q9-52000000)*30%+9750000,(Q9-80000000)*35%+18150000))))))</f>
        <v>79684109.538461536</v>
      </c>
      <c r="S9" s="44">
        <v>260014319</v>
      </c>
      <c r="T9" s="28">
        <f t="shared" ref="T9" si="20">IF(S9-K9-L9&gt;0,S9-K9-L9,0)</f>
        <v>250597319</v>
      </c>
      <c r="U9" s="28">
        <f t="shared" ref="U9" si="21">IF(T9&lt;=5000000,T9*5%,IF(T9&lt;=10000000,(T9-5000000)*10%+250000,IF(T9&lt;=18000000,(T9-10000000)*15%+750000,IF(T9&lt;=32000000,(T9-18000000)*20%+1950000,IF(T9&lt;=52000000,(T9-32000000)*25%+4750000,IF(T9&lt;=80000000,(T9-52000000)*30%+9750000,(T9-80000000)*35%+18150000))))))</f>
        <v>77859061.650000006</v>
      </c>
      <c r="V9" s="29">
        <f t="shared" si="9"/>
        <v>1825048</v>
      </c>
      <c r="W9" s="30"/>
      <c r="X9" s="28">
        <f t="shared" ref="X9" si="22">P9-L9-R9+V9-Z9-E9</f>
        <v>176960344</v>
      </c>
      <c r="Y9" s="30">
        <f t="shared" ref="Y9" si="23">ROUND(X9/F9,2)</f>
        <v>7539.85</v>
      </c>
      <c r="Z9" s="29">
        <f t="shared" si="12"/>
        <v>5214423</v>
      </c>
      <c r="AB9" s="37"/>
      <c r="AD9" s="31"/>
      <c r="AE9" s="39"/>
      <c r="AF9" s="31"/>
      <c r="AG9" s="39"/>
      <c r="AH9" s="39"/>
    </row>
    <row r="10" spans="1:34">
      <c r="A10" s="51"/>
      <c r="B10" s="52"/>
      <c r="C10" s="53"/>
      <c r="D10" s="54"/>
      <c r="E10" s="54"/>
      <c r="F10" s="52"/>
      <c r="G10" s="52"/>
      <c r="H10" s="52"/>
      <c r="I10" s="52"/>
      <c r="J10" s="52"/>
      <c r="K10" s="54"/>
      <c r="L10" s="54"/>
      <c r="M10" s="52"/>
      <c r="N10" s="55"/>
      <c r="O10" s="56"/>
      <c r="P10" s="52"/>
      <c r="Q10" s="52"/>
      <c r="R10" s="55"/>
      <c r="S10" s="54"/>
      <c r="T10" s="55"/>
      <c r="U10" s="55"/>
      <c r="V10" s="57"/>
      <c r="W10" s="58"/>
      <c r="X10" s="55"/>
      <c r="Y10" s="58"/>
      <c r="Z10" s="57"/>
      <c r="AB10" s="37"/>
      <c r="AD10" s="31"/>
      <c r="AE10" s="39"/>
      <c r="AF10" s="31"/>
      <c r="AG10" s="39"/>
      <c r="AH10" s="39"/>
    </row>
    <row r="11" spans="1:34">
      <c r="A11" s="51"/>
      <c r="B11" s="52"/>
      <c r="C11" s="53" t="s">
        <v>61</v>
      </c>
      <c r="D11" s="54"/>
      <c r="E11" s="54"/>
      <c r="F11" s="52"/>
      <c r="G11" s="52">
        <v>53473501</v>
      </c>
      <c r="H11" s="52"/>
      <c r="I11" s="52"/>
      <c r="J11" s="21">
        <f t="shared" ref="J11" si="24">SUM(G11:I11)+D11+E11</f>
        <v>53473501</v>
      </c>
      <c r="K11" s="54">
        <v>9000000</v>
      </c>
      <c r="L11" s="54"/>
      <c r="M11" s="21">
        <f t="shared" ref="M11" si="25">IF(J11-K11&gt;0,J11-K11,0)</f>
        <v>44473501</v>
      </c>
      <c r="N11" s="28">
        <f t="shared" ref="N11" si="26">IF(M11&lt;0,0,IF((M11)&gt;61850000,(M11-9850000)/65%,IF((M11)&gt;42250000,(M11-5850000)/70%,IF((M11)&gt;27250000,(M11-3250000)/75%,IF((M11)&gt;16050000,(M11-1650000)/80%,IF((M11)&gt;9250000,(M11-750000)/85%,IF((M11)&gt;4750000,(M11-250000)/90%,(M11)/95%)))))))</f>
        <v>55176430</v>
      </c>
      <c r="O11" s="42">
        <f t="shared" ref="O11" si="27">N11+K11+L11</f>
        <v>64176430</v>
      </c>
      <c r="P11" s="52"/>
      <c r="Q11" s="52"/>
      <c r="R11" s="55"/>
      <c r="S11" s="54"/>
      <c r="T11" s="55"/>
      <c r="U11" s="55"/>
      <c r="V11" s="57"/>
      <c r="W11" s="58"/>
      <c r="X11" s="55"/>
      <c r="Y11" s="58"/>
      <c r="Z11" s="57"/>
      <c r="AB11" s="37"/>
      <c r="AD11" s="31"/>
      <c r="AE11" s="39"/>
      <c r="AF11" s="31"/>
      <c r="AG11" s="39"/>
      <c r="AH11" s="39"/>
    </row>
  </sheetData>
  <autoFilter ref="A3:AH9" xr:uid="{00000000-0009-0000-0000-000001000000}"/>
  <mergeCells count="1">
    <mergeCell ref="G2:J2"/>
  </mergeCells>
  <phoneticPr fontId="45" type="noConversion"/>
  <conditionalFormatting sqref="B1:B1048576">
    <cfRule type="duplicateValues" dxfId="0" priority="1"/>
  </conditionalFormatting>
  <pageMargins left="0.7" right="0.7" top="0.75" bottom="0.75" header="0.3" footer="0.3"/>
  <pageSetup paperSize="9" scale="74" orientation="portrait" r:id="rId1"/>
  <colBreaks count="1" manualBreakCount="1">
    <brk id="17" max="10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0487-20A8-439C-8DDE-BDFE4383C546}">
  <dimension ref="A1:F26"/>
  <sheetViews>
    <sheetView workbookViewId="0">
      <selection activeCell="D12" sqref="D12"/>
    </sheetView>
  </sheetViews>
  <sheetFormatPr defaultRowHeight="12.5"/>
  <cols>
    <col min="1" max="1" width="8.7265625" style="62"/>
    <col min="2" max="2" width="31.453125" style="62" bestFit="1" customWidth="1"/>
    <col min="3" max="3" width="11.6328125" style="62" bestFit="1" customWidth="1"/>
    <col min="4" max="4" width="81.36328125" style="64" customWidth="1"/>
    <col min="5" max="5" width="54.08984375" style="62" bestFit="1" customWidth="1"/>
    <col min="6" max="16384" width="8.7265625" style="62"/>
  </cols>
  <sheetData>
    <row r="1" spans="1:4" ht="14.5">
      <c r="A1" s="60" t="s">
        <v>63</v>
      </c>
      <c r="B1" s="60">
        <v>41888801</v>
      </c>
      <c r="C1" s="60" t="s">
        <v>64</v>
      </c>
      <c r="D1" s="61" t="s">
        <v>65</v>
      </c>
    </row>
    <row r="2" spans="1:4">
      <c r="B2" s="62" t="s">
        <v>66</v>
      </c>
      <c r="C2" s="63">
        <v>5000000</v>
      </c>
    </row>
    <row r="3" spans="1:4">
      <c r="B3" s="62" t="s">
        <v>67</v>
      </c>
      <c r="C3" s="63">
        <v>500000</v>
      </c>
    </row>
    <row r="4" spans="1:4">
      <c r="B4" s="62" t="s">
        <v>68</v>
      </c>
      <c r="C4" s="63">
        <v>1000000</v>
      </c>
    </row>
    <row r="5" spans="1:4">
      <c r="B5" s="62" t="s">
        <v>69</v>
      </c>
      <c r="C5" s="63">
        <v>194778</v>
      </c>
    </row>
    <row r="6" spans="1:4">
      <c r="B6" s="62" t="s">
        <v>70</v>
      </c>
      <c r="C6" s="63">
        <v>682500</v>
      </c>
    </row>
    <row r="7" spans="1:4">
      <c r="B7" s="62" t="s">
        <v>71</v>
      </c>
      <c r="C7" s="63">
        <v>3600000</v>
      </c>
    </row>
    <row r="8" spans="1:4">
      <c r="B8" s="62" t="s">
        <v>72</v>
      </c>
      <c r="C8" s="63">
        <v>9000000</v>
      </c>
    </row>
    <row r="10" spans="1:4">
      <c r="A10" s="62" t="s">
        <v>73</v>
      </c>
      <c r="B10" s="62" t="s">
        <v>74</v>
      </c>
      <c r="C10" s="63">
        <f>SUM(C2:C5)-C6</f>
        <v>6012278</v>
      </c>
      <c r="D10" s="64" t="s">
        <v>75</v>
      </c>
    </row>
    <row r="11" spans="1:4">
      <c r="B11" s="62" t="s">
        <v>76</v>
      </c>
      <c r="C11" s="63">
        <f>MAX(C10-C7-C8,0)</f>
        <v>0</v>
      </c>
      <c r="D11" s="64" t="s">
        <v>77</v>
      </c>
    </row>
    <row r="12" spans="1:4">
      <c r="B12" s="62" t="s">
        <v>78</v>
      </c>
      <c r="C12" s="62">
        <f>ROUND(MAX(C11*{5;10;15;20;25;30;35}%-{0;0.25;0.75;1.65;3.25;5.85;9.85}*1000000,0),0)</f>
        <v>0</v>
      </c>
      <c r="D12" s="64" t="s">
        <v>79</v>
      </c>
    </row>
    <row r="13" spans="1:4">
      <c r="B13" s="62" t="s">
        <v>80</v>
      </c>
      <c r="C13" s="63">
        <f>C2+C3+C4-C6-C12</f>
        <v>5817500</v>
      </c>
      <c r="D13" s="64" t="s">
        <v>81</v>
      </c>
    </row>
    <row r="15" spans="1:4">
      <c r="A15" s="62" t="s">
        <v>82</v>
      </c>
      <c r="B15" s="65" t="s">
        <v>83</v>
      </c>
      <c r="C15" s="66">
        <v>5000000</v>
      </c>
      <c r="D15" s="67" t="s">
        <v>84</v>
      </c>
    </row>
    <row r="16" spans="1:4">
      <c r="B16" s="65" t="s">
        <v>85</v>
      </c>
      <c r="C16" s="66">
        <v>6000000</v>
      </c>
      <c r="D16" s="67"/>
    </row>
    <row r="17" spans="2:6">
      <c r="B17" s="65" t="s">
        <v>86</v>
      </c>
      <c r="C17" s="66">
        <v>7000000</v>
      </c>
      <c r="D17" s="67"/>
    </row>
    <row r="18" spans="2:6">
      <c r="B18" s="65" t="s">
        <v>87</v>
      </c>
      <c r="C18" s="66">
        <v>8000000</v>
      </c>
      <c r="D18" s="67"/>
    </row>
    <row r="20" spans="2:6">
      <c r="B20" s="62" t="s">
        <v>88</v>
      </c>
      <c r="C20" s="63">
        <f>C11-C12+SUM(C15:C18)</f>
        <v>26000000</v>
      </c>
      <c r="D20" s="64" t="s">
        <v>89</v>
      </c>
      <c r="E20" s="62" t="s">
        <v>90</v>
      </c>
    </row>
    <row r="21" spans="2:6" ht="14.5">
      <c r="B21" s="62" t="s">
        <v>91</v>
      </c>
      <c r="C21" s="63">
        <f>ROUND(MAX((C20-{0;0.25;0.75;1.65;3.25;5.85;9.85}*1000000)/(1-{5;10;15;20;25;30;35}%),0),0)</f>
        <v>30437500</v>
      </c>
      <c r="D21" s="64" t="s">
        <v>92</v>
      </c>
      <c r="E21" s="68" t="s">
        <v>93</v>
      </c>
      <c r="F21" s="68">
        <f>(C20-1650000)/0.8</f>
        <v>30437500</v>
      </c>
    </row>
    <row r="22" spans="2:6">
      <c r="B22" s="62" t="s">
        <v>94</v>
      </c>
      <c r="C22" s="63">
        <f>C21+C11+C7+C8+C6</f>
        <v>43720000</v>
      </c>
      <c r="D22" s="64" t="s">
        <v>95</v>
      </c>
      <c r="E22" s="62" t="s">
        <v>96</v>
      </c>
    </row>
    <row r="23" spans="2:6">
      <c r="B23" s="62" t="s">
        <v>97</v>
      </c>
      <c r="C23" s="63">
        <f>C22-C6-C7-C8</f>
        <v>30437500</v>
      </c>
      <c r="D23" s="64" t="s">
        <v>98</v>
      </c>
    </row>
    <row r="24" spans="2:6">
      <c r="B24" s="62" t="s">
        <v>99</v>
      </c>
      <c r="C24" s="63">
        <f>ROUND(MAX(C23*{5;10;15;20;25;30;35}%-{0;0.25;0.75;1.65;3.25;5.85;9.85}*1000000,0),0)</f>
        <v>4437500</v>
      </c>
      <c r="D24" s="64" t="s">
        <v>100</v>
      </c>
    </row>
    <row r="25" spans="2:6">
      <c r="B25" s="62" t="s">
        <v>101</v>
      </c>
      <c r="C25" s="63">
        <f>C24-C12</f>
        <v>4437500</v>
      </c>
      <c r="D25" s="64" t="s">
        <v>102</v>
      </c>
    </row>
    <row r="26" spans="2:6">
      <c r="B26" s="62" t="s">
        <v>103</v>
      </c>
      <c r="C26" s="63">
        <f>C2+C3+C4-C6-C24+C25</f>
        <v>5817500</v>
      </c>
      <c r="D26" s="64" t="s">
        <v>104</v>
      </c>
      <c r="E26" s="62" t="s">
        <v>105</v>
      </c>
    </row>
  </sheetData>
  <mergeCells count="1">
    <mergeCell ref="D15:D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ACC3-38C0-444A-9853-B62889404925}">
  <dimension ref="B7:D18"/>
  <sheetViews>
    <sheetView tabSelected="1" workbookViewId="0">
      <selection activeCell="F17" sqref="F17"/>
    </sheetView>
  </sheetViews>
  <sheetFormatPr defaultRowHeight="12.5"/>
  <cols>
    <col min="2" max="2" width="17.81640625" customWidth="1"/>
    <col min="3" max="3" width="20.1796875" customWidth="1"/>
    <col min="4" max="4" width="28.26953125" customWidth="1"/>
  </cols>
  <sheetData>
    <row r="7" spans="2:4">
      <c r="B7" s="62">
        <v>0</v>
      </c>
      <c r="C7" s="62">
        <v>0</v>
      </c>
      <c r="D7" s="62"/>
    </row>
    <row r="8" spans="2:4">
      <c r="B8" s="62">
        <v>26000000</v>
      </c>
      <c r="C8" s="62">
        <f t="shared" ref="C8:C13" si="0">B8*20%-1650000</f>
        <v>3550000</v>
      </c>
      <c r="D8" s="62">
        <f t="shared" ref="D8:D18" si="1">C8-C7</f>
        <v>3550000</v>
      </c>
    </row>
    <row r="9" spans="2:4">
      <c r="B9" s="62">
        <f t="shared" ref="B9:B18" si="2">B8+D8</f>
        <v>29550000</v>
      </c>
      <c r="C9" s="62">
        <f t="shared" si="0"/>
        <v>4260000</v>
      </c>
      <c r="D9" s="62">
        <f t="shared" si="1"/>
        <v>710000</v>
      </c>
    </row>
    <row r="10" spans="2:4">
      <c r="B10" s="62">
        <f t="shared" si="2"/>
        <v>30260000</v>
      </c>
      <c r="C10" s="62">
        <f t="shared" si="0"/>
        <v>4402000</v>
      </c>
      <c r="D10" s="62">
        <f t="shared" si="1"/>
        <v>142000</v>
      </c>
    </row>
    <row r="11" spans="2:4">
      <c r="B11" s="62">
        <f t="shared" si="2"/>
        <v>30402000</v>
      </c>
      <c r="C11" s="62">
        <f t="shared" si="0"/>
        <v>4430400</v>
      </c>
      <c r="D11" s="62">
        <f t="shared" si="1"/>
        <v>28400</v>
      </c>
    </row>
    <row r="12" spans="2:4">
      <c r="B12" s="62">
        <f t="shared" si="2"/>
        <v>30430400</v>
      </c>
      <c r="C12" s="62">
        <f t="shared" si="0"/>
        <v>4436080</v>
      </c>
      <c r="D12" s="62">
        <f t="shared" si="1"/>
        <v>5680</v>
      </c>
    </row>
    <row r="13" spans="2:4">
      <c r="B13" s="62">
        <f t="shared" si="2"/>
        <v>30436080</v>
      </c>
      <c r="C13" s="62">
        <f t="shared" si="0"/>
        <v>4437216</v>
      </c>
      <c r="D13" s="62">
        <f t="shared" si="1"/>
        <v>1136</v>
      </c>
    </row>
    <row r="14" spans="2:4">
      <c r="B14" s="62">
        <f t="shared" si="2"/>
        <v>30437216</v>
      </c>
      <c r="C14" s="62">
        <f>ROUND((B14*20%-1650000),0)</f>
        <v>4437443</v>
      </c>
      <c r="D14" s="62">
        <f t="shared" si="1"/>
        <v>227</v>
      </c>
    </row>
    <row r="15" spans="2:4">
      <c r="B15" s="62">
        <f t="shared" si="2"/>
        <v>30437443</v>
      </c>
      <c r="C15" s="62">
        <f>ROUND((B15*20%-1650000),0)</f>
        <v>4437489</v>
      </c>
      <c r="D15" s="62">
        <f t="shared" si="1"/>
        <v>46</v>
      </c>
    </row>
    <row r="16" spans="2:4">
      <c r="B16" s="62">
        <f t="shared" si="2"/>
        <v>30437489</v>
      </c>
      <c r="C16" s="62">
        <f>ROUND((B16*20%-1650000),0)</f>
        <v>4437498</v>
      </c>
      <c r="D16" s="62">
        <f t="shared" si="1"/>
        <v>9</v>
      </c>
    </row>
    <row r="17" spans="2:4">
      <c r="B17" s="62">
        <f t="shared" si="2"/>
        <v>30437498</v>
      </c>
      <c r="C17" s="62">
        <f>ROUND((B17*20%-1650000),0)</f>
        <v>4437500</v>
      </c>
      <c r="D17" s="62">
        <f t="shared" si="1"/>
        <v>2</v>
      </c>
    </row>
    <row r="18" spans="2:4">
      <c r="B18" s="62">
        <f t="shared" si="2"/>
        <v>30437500</v>
      </c>
      <c r="C18" s="62">
        <f>ROUND((B18*20%-1650000),0)</f>
        <v>4437500</v>
      </c>
      <c r="D18" s="6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Gross up</vt:lpstr>
      <vt:lpstr>Manual Sample</vt:lpstr>
      <vt:lpstr>GV Logic</vt:lpstr>
      <vt:lpstr>'Gross up'!Print_Area</vt:lpstr>
    </vt:vector>
  </TitlesOfParts>
  <Company>RMIT International University Vietnam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v51060</dc:creator>
  <cp:lastModifiedBy>Wang, Qi (ESI-GV)</cp:lastModifiedBy>
  <cp:lastPrinted>2017-07-24T03:00:30Z</cp:lastPrinted>
  <dcterms:created xsi:type="dcterms:W3CDTF">2010-01-27T08:18:56Z</dcterms:created>
  <dcterms:modified xsi:type="dcterms:W3CDTF">2020-04-16T06:20:31Z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