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SUS\Downloads\3000+ Soal Latihan Excel &amp; E-Book Shortcuts Excel - Copy\"/>
    </mc:Choice>
  </mc:AlternateContent>
  <xr:revisionPtr revIDLastSave="0" documentId="13_ncr:1_{A18C49F4-41E4-4BA4-BE27-8F5FB8DFE024}" xr6:coauthVersionLast="47" xr6:coauthVersionMax="47" xr10:uidLastSave="{00000000-0000-0000-0000-000000000000}"/>
  <bookViews>
    <workbookView xWindow="-110" yWindow="-110" windowWidth="19420" windowHeight="11020" firstSheet="5" activeTab="5" xr2:uid="{FA217DC8-56DA-0A43-8115-40C7E5062C45}"/>
  </bookViews>
  <sheets>
    <sheet name="Open me first!" sheetId="1" r:id="rId1"/>
    <sheet name="Penjelasan Formula" sheetId="2" r:id="rId2"/>
    <sheet name="Kunci Jawaban" sheetId="17" r:id="rId3"/>
    <sheet name="Sum" sheetId="4" r:id="rId4"/>
    <sheet name="Ifs" sheetId="21" r:id="rId5"/>
    <sheet name="Roundup &amp; Rounddown" sheetId="22" r:id="rId6"/>
    <sheet name="Dataset" sheetId="6" r:id="rId7"/>
    <sheet name="Countif dan Counta" sheetId="13" r:id="rId8"/>
    <sheet name="Max, Min, Average, Median" sheetId="9" r:id="rId9"/>
    <sheet name="XLOOKUP, IF, dan Rank" sheetId="24" r:id="rId10"/>
    <sheet name="VLOOKUP, IF, dan Rank" sheetId="5" r:id="rId11"/>
    <sheet name="Left, Right, Mid" sheetId="19" r:id="rId12"/>
    <sheet name="Proper" sheetId="20" r:id="rId13"/>
  </sheets>
  <definedNames>
    <definedName name="_xlnm._FilterDatabase" localSheetId="6" hidden="1">Dataset!$D$6:$T$1006</definedName>
    <definedName name="A">Dataset!$A$6:$F$6</definedName>
    <definedName name="BULAN_TANGGAL">Dataset!$O$7:$O$1006</definedName>
    <definedName name="GENDER">Dataset!$H$7:$H$1006</definedName>
    <definedName name="KOTA">Dataset!$F$7:$F$1006</definedName>
    <definedName name="TANGGAL_BULAN_TAHUN">Dataset!$N$7:$N$1006</definedName>
    <definedName name="TIPE_PELANGGAN">Dataset!$G$7:$G$1006</definedName>
    <definedName name="TIPE_PEMBAYARAN">Dataset!$S$7:$S$1006</definedName>
    <definedName name="TIPE_PRODUK">Dataset!$I$7:$I$1006</definedName>
    <definedName name="TOTAL">Dataset!$M$7:$M$1006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13" l="1"/>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P201" i="6"/>
  <c r="P202" i="6"/>
  <c r="P203" i="6"/>
  <c r="P204" i="6"/>
  <c r="P205" i="6"/>
  <c r="P206" i="6"/>
  <c r="P207" i="6"/>
  <c r="P208" i="6"/>
  <c r="P209" i="6"/>
  <c r="P210" i="6"/>
  <c r="P211" i="6"/>
  <c r="P212" i="6"/>
  <c r="P213" i="6"/>
  <c r="P214" i="6"/>
  <c r="P215" i="6"/>
  <c r="P216" i="6"/>
  <c r="P217" i="6"/>
  <c r="P218" i="6"/>
  <c r="P219" i="6"/>
  <c r="P220" i="6"/>
  <c r="P221" i="6"/>
  <c r="P222" i="6"/>
  <c r="P223" i="6"/>
  <c r="P224" i="6"/>
  <c r="P225" i="6"/>
  <c r="P226" i="6"/>
  <c r="P227" i="6"/>
  <c r="P228" i="6"/>
  <c r="P229" i="6"/>
  <c r="P230" i="6"/>
  <c r="P231" i="6"/>
  <c r="P232" i="6"/>
  <c r="P233" i="6"/>
  <c r="P234" i="6"/>
  <c r="P235" i="6"/>
  <c r="P236" i="6"/>
  <c r="P237" i="6"/>
  <c r="P238" i="6"/>
  <c r="P239" i="6"/>
  <c r="P240" i="6"/>
  <c r="P241" i="6"/>
  <c r="P242" i="6"/>
  <c r="P243" i="6"/>
  <c r="P244" i="6"/>
  <c r="P245" i="6"/>
  <c r="P246" i="6"/>
  <c r="P247" i="6"/>
  <c r="P248" i="6"/>
  <c r="P249" i="6"/>
  <c r="P250" i="6"/>
  <c r="P251" i="6"/>
  <c r="P252" i="6"/>
  <c r="P253" i="6"/>
  <c r="P254" i="6"/>
  <c r="P255" i="6"/>
  <c r="P256" i="6"/>
  <c r="P257" i="6"/>
  <c r="P258" i="6"/>
  <c r="P259" i="6"/>
  <c r="P260" i="6"/>
  <c r="P261" i="6"/>
  <c r="P262" i="6"/>
  <c r="P263" i="6"/>
  <c r="P264" i="6"/>
  <c r="P265" i="6"/>
  <c r="P266" i="6"/>
  <c r="P267" i="6"/>
  <c r="P268" i="6"/>
  <c r="P269" i="6"/>
  <c r="P270" i="6"/>
  <c r="P271" i="6"/>
  <c r="P272" i="6"/>
  <c r="P273" i="6"/>
  <c r="P274" i="6"/>
  <c r="P275" i="6"/>
  <c r="P276" i="6"/>
  <c r="P277" i="6"/>
  <c r="P278" i="6"/>
  <c r="P279" i="6"/>
  <c r="P280" i="6"/>
  <c r="P281" i="6"/>
  <c r="P282" i="6"/>
  <c r="P283" i="6"/>
  <c r="P284" i="6"/>
  <c r="P285" i="6"/>
  <c r="P286" i="6"/>
  <c r="P287" i="6"/>
  <c r="P288" i="6"/>
  <c r="P289" i="6"/>
  <c r="P290" i="6"/>
  <c r="P291" i="6"/>
  <c r="P292" i="6"/>
  <c r="P293" i="6"/>
  <c r="P294" i="6"/>
  <c r="P295" i="6"/>
  <c r="P296" i="6"/>
  <c r="P297" i="6"/>
  <c r="P298" i="6"/>
  <c r="P299" i="6"/>
  <c r="P300" i="6"/>
  <c r="P301" i="6"/>
  <c r="P302" i="6"/>
  <c r="P303" i="6"/>
  <c r="P304" i="6"/>
  <c r="P305" i="6"/>
  <c r="P306" i="6"/>
  <c r="P307" i="6"/>
  <c r="P308" i="6"/>
  <c r="P309" i="6"/>
  <c r="P310" i="6"/>
  <c r="P311" i="6"/>
  <c r="P312" i="6"/>
  <c r="P313" i="6"/>
  <c r="P314" i="6"/>
  <c r="P315" i="6"/>
  <c r="P316" i="6"/>
  <c r="P317" i="6"/>
  <c r="P318" i="6"/>
  <c r="P319" i="6"/>
  <c r="P320" i="6"/>
  <c r="P321" i="6"/>
  <c r="P322" i="6"/>
  <c r="P323" i="6"/>
  <c r="P324" i="6"/>
  <c r="P325" i="6"/>
  <c r="P326"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69" i="6"/>
  <c r="P370" i="6"/>
  <c r="P371" i="6"/>
  <c r="P372" i="6"/>
  <c r="P373" i="6"/>
  <c r="P374" i="6"/>
  <c r="P375" i="6"/>
  <c r="P376" i="6"/>
  <c r="P377" i="6"/>
  <c r="P378" i="6"/>
  <c r="P379" i="6"/>
  <c r="P380" i="6"/>
  <c r="P381" i="6"/>
  <c r="P382" i="6"/>
  <c r="P383" i="6"/>
  <c r="P384" i="6"/>
  <c r="P385" i="6"/>
  <c r="P386" i="6"/>
  <c r="P387" i="6"/>
  <c r="P388" i="6"/>
  <c r="P389" i="6"/>
  <c r="P390" i="6"/>
  <c r="P391" i="6"/>
  <c r="P392" i="6"/>
  <c r="P393" i="6"/>
  <c r="P394" i="6"/>
  <c r="P395" i="6"/>
  <c r="P396" i="6"/>
  <c r="P397" i="6"/>
  <c r="P398" i="6"/>
  <c r="P399" i="6"/>
  <c r="P400" i="6"/>
  <c r="P401" i="6"/>
  <c r="P402" i="6"/>
  <c r="P403" i="6"/>
  <c r="P404" i="6"/>
  <c r="P405" i="6"/>
  <c r="P406" i="6"/>
  <c r="P407" i="6"/>
  <c r="P408" i="6"/>
  <c r="P409" i="6"/>
  <c r="P410" i="6"/>
  <c r="P411" i="6"/>
  <c r="P412" i="6"/>
  <c r="P413" i="6"/>
  <c r="P414" i="6"/>
  <c r="P415" i="6"/>
  <c r="P416" i="6"/>
  <c r="P417" i="6"/>
  <c r="P418" i="6"/>
  <c r="P419" i="6"/>
  <c r="P420" i="6"/>
  <c r="P421" i="6"/>
  <c r="P422" i="6"/>
  <c r="P423" i="6"/>
  <c r="P424" i="6"/>
  <c r="P425" i="6"/>
  <c r="P426" i="6"/>
  <c r="P427" i="6"/>
  <c r="P428" i="6"/>
  <c r="P429" i="6"/>
  <c r="P430" i="6"/>
  <c r="P431" i="6"/>
  <c r="P432" i="6"/>
  <c r="P433" i="6"/>
  <c r="P434" i="6"/>
  <c r="P435" i="6"/>
  <c r="P436" i="6"/>
  <c r="P437" i="6"/>
  <c r="P438" i="6"/>
  <c r="P439" i="6"/>
  <c r="P440" i="6"/>
  <c r="P441" i="6"/>
  <c r="P442" i="6"/>
  <c r="P443" i="6"/>
  <c r="P444" i="6"/>
  <c r="P445" i="6"/>
  <c r="P446" i="6"/>
  <c r="P447" i="6"/>
  <c r="P448" i="6"/>
  <c r="P449" i="6"/>
  <c r="P450" i="6"/>
  <c r="P451" i="6"/>
  <c r="P452" i="6"/>
  <c r="P453" i="6"/>
  <c r="P454" i="6"/>
  <c r="P455" i="6"/>
  <c r="P456" i="6"/>
  <c r="P457" i="6"/>
  <c r="P458" i="6"/>
  <c r="P459" i="6"/>
  <c r="P460" i="6"/>
  <c r="P461" i="6"/>
  <c r="P462" i="6"/>
  <c r="P463" i="6"/>
  <c r="P464" i="6"/>
  <c r="P465" i="6"/>
  <c r="P466" i="6"/>
  <c r="P467" i="6"/>
  <c r="P468" i="6"/>
  <c r="P469" i="6"/>
  <c r="P470" i="6"/>
  <c r="P471"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497" i="6"/>
  <c r="P498" i="6"/>
  <c r="P499" i="6"/>
  <c r="P500" i="6"/>
  <c r="P501" i="6"/>
  <c r="P502" i="6"/>
  <c r="P503" i="6"/>
  <c r="P504" i="6"/>
  <c r="P505" i="6"/>
  <c r="P506" i="6"/>
  <c r="P507" i="6"/>
  <c r="P508" i="6"/>
  <c r="P509" i="6"/>
  <c r="P510" i="6"/>
  <c r="P511" i="6"/>
  <c r="P512" i="6"/>
  <c r="P513" i="6"/>
  <c r="P514" i="6"/>
  <c r="P515" i="6"/>
  <c r="P516" i="6"/>
  <c r="P517" i="6"/>
  <c r="P518" i="6"/>
  <c r="P519" i="6"/>
  <c r="P520" i="6"/>
  <c r="P521" i="6"/>
  <c r="P522" i="6"/>
  <c r="P523" i="6"/>
  <c r="P524" i="6"/>
  <c r="P525" i="6"/>
  <c r="P526" i="6"/>
  <c r="P527" i="6"/>
  <c r="P528" i="6"/>
  <c r="P529" i="6"/>
  <c r="P530" i="6"/>
  <c r="P531" i="6"/>
  <c r="P532" i="6"/>
  <c r="P533" i="6"/>
  <c r="P534" i="6"/>
  <c r="P535" i="6"/>
  <c r="P536" i="6"/>
  <c r="P537" i="6"/>
  <c r="P538" i="6"/>
  <c r="P539" i="6"/>
  <c r="P540" i="6"/>
  <c r="P541" i="6"/>
  <c r="P542" i="6"/>
  <c r="P543" i="6"/>
  <c r="P544" i="6"/>
  <c r="P545" i="6"/>
  <c r="P546" i="6"/>
  <c r="P547" i="6"/>
  <c r="P548" i="6"/>
  <c r="P549" i="6"/>
  <c r="P550" i="6"/>
  <c r="P551" i="6"/>
  <c r="P552" i="6"/>
  <c r="P553" i="6"/>
  <c r="P554" i="6"/>
  <c r="P555" i="6"/>
  <c r="P556" i="6"/>
  <c r="P557" i="6"/>
  <c r="P558" i="6"/>
  <c r="P559" i="6"/>
  <c r="P560" i="6"/>
  <c r="P561" i="6"/>
  <c r="P562" i="6"/>
  <c r="P563" i="6"/>
  <c r="P564" i="6"/>
  <c r="P565" i="6"/>
  <c r="P566" i="6"/>
  <c r="P567" i="6"/>
  <c r="P568" i="6"/>
  <c r="P569" i="6"/>
  <c r="P570" i="6"/>
  <c r="P571" i="6"/>
  <c r="P572" i="6"/>
  <c r="P573" i="6"/>
  <c r="P574" i="6"/>
  <c r="P575" i="6"/>
  <c r="P576" i="6"/>
  <c r="P577" i="6"/>
  <c r="P578" i="6"/>
  <c r="P579" i="6"/>
  <c r="P580" i="6"/>
  <c r="P581" i="6"/>
  <c r="P582" i="6"/>
  <c r="P583" i="6"/>
  <c r="P584" i="6"/>
  <c r="P585" i="6"/>
  <c r="P586" i="6"/>
  <c r="P587" i="6"/>
  <c r="P588" i="6"/>
  <c r="P589" i="6"/>
  <c r="P590" i="6"/>
  <c r="P591" i="6"/>
  <c r="P592" i="6"/>
  <c r="P593" i="6"/>
  <c r="P594" i="6"/>
  <c r="P595" i="6"/>
  <c r="P596" i="6"/>
  <c r="P597" i="6"/>
  <c r="P598" i="6"/>
  <c r="P599" i="6"/>
  <c r="P600" i="6"/>
  <c r="P601" i="6"/>
  <c r="P602" i="6"/>
  <c r="P603" i="6"/>
  <c r="P604" i="6"/>
  <c r="P605" i="6"/>
  <c r="P606" i="6"/>
  <c r="P607" i="6"/>
  <c r="P608" i="6"/>
  <c r="P609" i="6"/>
  <c r="P610" i="6"/>
  <c r="P611" i="6"/>
  <c r="P612" i="6"/>
  <c r="P613" i="6"/>
  <c r="P614" i="6"/>
  <c r="P615" i="6"/>
  <c r="P616" i="6"/>
  <c r="P617" i="6"/>
  <c r="P618" i="6"/>
  <c r="P619" i="6"/>
  <c r="P620" i="6"/>
  <c r="P621" i="6"/>
  <c r="P622" i="6"/>
  <c r="P623" i="6"/>
  <c r="P624" i="6"/>
  <c r="P625" i="6"/>
  <c r="P626" i="6"/>
  <c r="P627" i="6"/>
  <c r="P628" i="6"/>
  <c r="P629" i="6"/>
  <c r="P630" i="6"/>
  <c r="P631" i="6"/>
  <c r="P632" i="6"/>
  <c r="P633" i="6"/>
  <c r="P634" i="6"/>
  <c r="P635" i="6"/>
  <c r="P636" i="6"/>
  <c r="P637" i="6"/>
  <c r="P638" i="6"/>
  <c r="P639" i="6"/>
  <c r="P640" i="6"/>
  <c r="P641" i="6"/>
  <c r="P642" i="6"/>
  <c r="P643" i="6"/>
  <c r="P644" i="6"/>
  <c r="P645" i="6"/>
  <c r="P646" i="6"/>
  <c r="P647" i="6"/>
  <c r="P648" i="6"/>
  <c r="P649" i="6"/>
  <c r="P650" i="6"/>
  <c r="P651" i="6"/>
  <c r="P652" i="6"/>
  <c r="P653" i="6"/>
  <c r="P654" i="6"/>
  <c r="P655" i="6"/>
  <c r="P656" i="6"/>
  <c r="P657" i="6"/>
  <c r="P658" i="6"/>
  <c r="P659" i="6"/>
  <c r="P660" i="6"/>
  <c r="P661" i="6"/>
  <c r="P662" i="6"/>
  <c r="P663" i="6"/>
  <c r="P664" i="6"/>
  <c r="P665" i="6"/>
  <c r="P666" i="6"/>
  <c r="P667" i="6"/>
  <c r="P668" i="6"/>
  <c r="P669" i="6"/>
  <c r="P670" i="6"/>
  <c r="P671" i="6"/>
  <c r="P672" i="6"/>
  <c r="P673" i="6"/>
  <c r="P674" i="6"/>
  <c r="P675" i="6"/>
  <c r="P676" i="6"/>
  <c r="P677" i="6"/>
  <c r="P678" i="6"/>
  <c r="P679" i="6"/>
  <c r="P680" i="6"/>
  <c r="P681" i="6"/>
  <c r="P682" i="6"/>
  <c r="P683" i="6"/>
  <c r="P684" i="6"/>
  <c r="P685" i="6"/>
  <c r="P686" i="6"/>
  <c r="P687" i="6"/>
  <c r="P688" i="6"/>
  <c r="P689" i="6"/>
  <c r="P690" i="6"/>
  <c r="P691" i="6"/>
  <c r="P692" i="6"/>
  <c r="P693" i="6"/>
  <c r="P694" i="6"/>
  <c r="P695" i="6"/>
  <c r="P696" i="6"/>
  <c r="P697" i="6"/>
  <c r="P698" i="6"/>
  <c r="P699" i="6"/>
  <c r="P700" i="6"/>
  <c r="P701" i="6"/>
  <c r="P702" i="6"/>
  <c r="P703" i="6"/>
  <c r="P704" i="6"/>
  <c r="P705" i="6"/>
  <c r="P706" i="6"/>
  <c r="P707" i="6"/>
  <c r="P708" i="6"/>
  <c r="P709" i="6"/>
  <c r="P710" i="6"/>
  <c r="P711" i="6"/>
  <c r="P712" i="6"/>
  <c r="P713" i="6"/>
  <c r="P714" i="6"/>
  <c r="P715" i="6"/>
  <c r="P716" i="6"/>
  <c r="P717" i="6"/>
  <c r="P718" i="6"/>
  <c r="P719" i="6"/>
  <c r="P720" i="6"/>
  <c r="P721" i="6"/>
  <c r="P722" i="6"/>
  <c r="P723" i="6"/>
  <c r="P724" i="6"/>
  <c r="P725" i="6"/>
  <c r="P726" i="6"/>
  <c r="P727" i="6"/>
  <c r="P728" i="6"/>
  <c r="P729" i="6"/>
  <c r="P730" i="6"/>
  <c r="P731" i="6"/>
  <c r="P732" i="6"/>
  <c r="P733" i="6"/>
  <c r="P734" i="6"/>
  <c r="P735" i="6"/>
  <c r="P736" i="6"/>
  <c r="P737" i="6"/>
  <c r="P738" i="6"/>
  <c r="P739" i="6"/>
  <c r="P740" i="6"/>
  <c r="P741" i="6"/>
  <c r="P742" i="6"/>
  <c r="P743" i="6"/>
  <c r="P744" i="6"/>
  <c r="P745" i="6"/>
  <c r="P746" i="6"/>
  <c r="P747" i="6"/>
  <c r="P748" i="6"/>
  <c r="P749" i="6"/>
  <c r="P750" i="6"/>
  <c r="P751" i="6"/>
  <c r="P752" i="6"/>
  <c r="P753" i="6"/>
  <c r="P754" i="6"/>
  <c r="P755" i="6"/>
  <c r="P756" i="6"/>
  <c r="P757" i="6"/>
  <c r="P758" i="6"/>
  <c r="P759" i="6"/>
  <c r="P760" i="6"/>
  <c r="P761" i="6"/>
  <c r="P762" i="6"/>
  <c r="P763" i="6"/>
  <c r="P764" i="6"/>
  <c r="P765" i="6"/>
  <c r="P766" i="6"/>
  <c r="P767" i="6"/>
  <c r="P768" i="6"/>
  <c r="P769" i="6"/>
  <c r="P770" i="6"/>
  <c r="P771" i="6"/>
  <c r="P772" i="6"/>
  <c r="P773" i="6"/>
  <c r="P774" i="6"/>
  <c r="P775" i="6"/>
  <c r="P776" i="6"/>
  <c r="P777" i="6"/>
  <c r="P778" i="6"/>
  <c r="P779" i="6"/>
  <c r="P780" i="6"/>
  <c r="P781" i="6"/>
  <c r="P782" i="6"/>
  <c r="P783" i="6"/>
  <c r="P784" i="6"/>
  <c r="P785" i="6"/>
  <c r="P786" i="6"/>
  <c r="P787" i="6"/>
  <c r="P788" i="6"/>
  <c r="P789" i="6"/>
  <c r="P790" i="6"/>
  <c r="P791" i="6"/>
  <c r="P792" i="6"/>
  <c r="P793" i="6"/>
  <c r="P794" i="6"/>
  <c r="P795" i="6"/>
  <c r="P796" i="6"/>
  <c r="P797" i="6"/>
  <c r="P798" i="6"/>
  <c r="P799" i="6"/>
  <c r="P800" i="6"/>
  <c r="P801" i="6"/>
  <c r="P802" i="6"/>
  <c r="P803" i="6"/>
  <c r="P804" i="6"/>
  <c r="P805" i="6"/>
  <c r="P806" i="6"/>
  <c r="P807" i="6"/>
  <c r="P808" i="6"/>
  <c r="P809" i="6"/>
  <c r="P810" i="6"/>
  <c r="P811" i="6"/>
  <c r="P812" i="6"/>
  <c r="P813" i="6"/>
  <c r="P814" i="6"/>
  <c r="P815" i="6"/>
  <c r="P816" i="6"/>
  <c r="P817" i="6"/>
  <c r="P818" i="6"/>
  <c r="P819" i="6"/>
  <c r="P820" i="6"/>
  <c r="P821" i="6"/>
  <c r="P822" i="6"/>
  <c r="P823" i="6"/>
  <c r="P824" i="6"/>
  <c r="P825" i="6"/>
  <c r="P826" i="6"/>
  <c r="P827" i="6"/>
  <c r="P828" i="6"/>
  <c r="P829" i="6"/>
  <c r="P830" i="6"/>
  <c r="P831" i="6"/>
  <c r="P832" i="6"/>
  <c r="P833" i="6"/>
  <c r="P834" i="6"/>
  <c r="P835" i="6"/>
  <c r="P836" i="6"/>
  <c r="P837" i="6"/>
  <c r="P838" i="6"/>
  <c r="P839" i="6"/>
  <c r="P840" i="6"/>
  <c r="P841" i="6"/>
  <c r="P842" i="6"/>
  <c r="P843" i="6"/>
  <c r="P844" i="6"/>
  <c r="P845" i="6"/>
  <c r="P846" i="6"/>
  <c r="P847" i="6"/>
  <c r="P848" i="6"/>
  <c r="P849" i="6"/>
  <c r="P850" i="6"/>
  <c r="P851" i="6"/>
  <c r="P852" i="6"/>
  <c r="P853" i="6"/>
  <c r="P854" i="6"/>
  <c r="P855" i="6"/>
  <c r="P856" i="6"/>
  <c r="P857" i="6"/>
  <c r="P858" i="6"/>
  <c r="P859" i="6"/>
  <c r="P860" i="6"/>
  <c r="P861" i="6"/>
  <c r="P862" i="6"/>
  <c r="P863" i="6"/>
  <c r="P864" i="6"/>
  <c r="P865" i="6"/>
  <c r="P866" i="6"/>
  <c r="P867" i="6"/>
  <c r="P868" i="6"/>
  <c r="P869" i="6"/>
  <c r="P870" i="6"/>
  <c r="P871" i="6"/>
  <c r="P872" i="6"/>
  <c r="P873" i="6"/>
  <c r="P874" i="6"/>
  <c r="P875" i="6"/>
  <c r="P876" i="6"/>
  <c r="P877" i="6"/>
  <c r="P878" i="6"/>
  <c r="P879" i="6"/>
  <c r="P880" i="6"/>
  <c r="P881" i="6"/>
  <c r="P882" i="6"/>
  <c r="P883" i="6"/>
  <c r="P884" i="6"/>
  <c r="P885" i="6"/>
  <c r="P886" i="6"/>
  <c r="P887" i="6"/>
  <c r="P888" i="6"/>
  <c r="P889" i="6"/>
  <c r="P890" i="6"/>
  <c r="P891" i="6"/>
  <c r="P892" i="6"/>
  <c r="P893" i="6"/>
  <c r="P894" i="6"/>
  <c r="P895" i="6"/>
  <c r="P896" i="6"/>
  <c r="P897" i="6"/>
  <c r="P898" i="6"/>
  <c r="P899" i="6"/>
  <c r="P900" i="6"/>
  <c r="P901" i="6"/>
  <c r="P902" i="6"/>
  <c r="P903" i="6"/>
  <c r="P904" i="6"/>
  <c r="P905" i="6"/>
  <c r="P906" i="6"/>
  <c r="P907" i="6"/>
  <c r="P908" i="6"/>
  <c r="P909" i="6"/>
  <c r="P910" i="6"/>
  <c r="P911" i="6"/>
  <c r="P912" i="6"/>
  <c r="P913" i="6"/>
  <c r="P914" i="6"/>
  <c r="P915" i="6"/>
  <c r="P916" i="6"/>
  <c r="P917" i="6"/>
  <c r="P918" i="6"/>
  <c r="P919" i="6"/>
  <c r="P920" i="6"/>
  <c r="P921" i="6"/>
  <c r="P922" i="6"/>
  <c r="P923" i="6"/>
  <c r="P924" i="6"/>
  <c r="P925" i="6"/>
  <c r="P926" i="6"/>
  <c r="P927" i="6"/>
  <c r="P928" i="6"/>
  <c r="P929" i="6"/>
  <c r="P930" i="6"/>
  <c r="P931" i="6"/>
  <c r="P932" i="6"/>
  <c r="P933" i="6"/>
  <c r="P934" i="6"/>
  <c r="P935" i="6"/>
  <c r="P936" i="6"/>
  <c r="P937" i="6"/>
  <c r="P938" i="6"/>
  <c r="P939" i="6"/>
  <c r="P940" i="6"/>
  <c r="P941" i="6"/>
  <c r="P942" i="6"/>
  <c r="P943" i="6"/>
  <c r="P944" i="6"/>
  <c r="P945" i="6"/>
  <c r="P946" i="6"/>
  <c r="P947" i="6"/>
  <c r="P948" i="6"/>
  <c r="P949" i="6"/>
  <c r="P950" i="6"/>
  <c r="P951" i="6"/>
  <c r="P952" i="6"/>
  <c r="P953" i="6"/>
  <c r="P954" i="6"/>
  <c r="P955" i="6"/>
  <c r="P956" i="6"/>
  <c r="P957" i="6"/>
  <c r="P958" i="6"/>
  <c r="P959" i="6"/>
  <c r="P960" i="6"/>
  <c r="P961" i="6"/>
  <c r="P962" i="6"/>
  <c r="P963" i="6"/>
  <c r="P964" i="6"/>
  <c r="P965" i="6"/>
  <c r="P966" i="6"/>
  <c r="P967" i="6"/>
  <c r="P968" i="6"/>
  <c r="P969" i="6"/>
  <c r="P970" i="6"/>
  <c r="P971" i="6"/>
  <c r="P972" i="6"/>
  <c r="P973" i="6"/>
  <c r="P974" i="6"/>
  <c r="P975" i="6"/>
  <c r="P976" i="6"/>
  <c r="P977" i="6"/>
  <c r="P978" i="6"/>
  <c r="P979" i="6"/>
  <c r="P980" i="6"/>
  <c r="P981" i="6"/>
  <c r="P982" i="6"/>
  <c r="P983" i="6"/>
  <c r="P984" i="6"/>
  <c r="P985" i="6"/>
  <c r="P986" i="6"/>
  <c r="P987" i="6"/>
  <c r="P988" i="6"/>
  <c r="P989" i="6"/>
  <c r="P990" i="6"/>
  <c r="P991" i="6"/>
  <c r="P992" i="6"/>
  <c r="P993" i="6"/>
  <c r="P994" i="6"/>
  <c r="P995" i="6"/>
  <c r="P996" i="6"/>
  <c r="P997" i="6"/>
  <c r="P998" i="6"/>
  <c r="P999" i="6"/>
  <c r="P1000" i="6"/>
  <c r="P1001" i="6"/>
  <c r="P1002" i="6"/>
  <c r="P1003" i="6"/>
  <c r="P1004" i="6"/>
  <c r="P1005" i="6"/>
  <c r="P1006" i="6"/>
  <c r="P7" i="6"/>
  <c r="C11" i="13"/>
  <c r="C10" i="13"/>
  <c r="C8" i="13"/>
  <c r="C7" i="13"/>
  <c r="C6" i="13"/>
  <c r="C5" i="13"/>
  <c r="C4" i="13"/>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R91" i="6"/>
  <c r="R92" i="6"/>
  <c r="R93" i="6"/>
  <c r="R94" i="6"/>
  <c r="R95" i="6"/>
  <c r="R96" i="6"/>
  <c r="R97" i="6"/>
  <c r="R98" i="6"/>
  <c r="R99" i="6"/>
  <c r="R100" i="6"/>
  <c r="R101" i="6"/>
  <c r="R102" i="6"/>
  <c r="R103" i="6"/>
  <c r="R104" i="6"/>
  <c r="R105" i="6"/>
  <c r="R106" i="6"/>
  <c r="R107" i="6"/>
  <c r="R108" i="6"/>
  <c r="R109" i="6"/>
  <c r="R110" i="6"/>
  <c r="R111" i="6"/>
  <c r="R112" i="6"/>
  <c r="R113" i="6"/>
  <c r="R114" i="6"/>
  <c r="R115" i="6"/>
  <c r="R116" i="6"/>
  <c r="R117" i="6"/>
  <c r="R118" i="6"/>
  <c r="R119" i="6"/>
  <c r="R120" i="6"/>
  <c r="R121" i="6"/>
  <c r="R122" i="6"/>
  <c r="R123" i="6"/>
  <c r="R124" i="6"/>
  <c r="R125" i="6"/>
  <c r="R126" i="6"/>
  <c r="R127" i="6"/>
  <c r="R128" i="6"/>
  <c r="R129" i="6"/>
  <c r="R130" i="6"/>
  <c r="R131" i="6"/>
  <c r="R132" i="6"/>
  <c r="R133" i="6"/>
  <c r="R134" i="6"/>
  <c r="R135" i="6"/>
  <c r="R136" i="6"/>
  <c r="R137" i="6"/>
  <c r="R138" i="6"/>
  <c r="R139" i="6"/>
  <c r="R140" i="6"/>
  <c r="R141" i="6"/>
  <c r="R142" i="6"/>
  <c r="R143" i="6"/>
  <c r="R144" i="6"/>
  <c r="R145" i="6"/>
  <c r="R146" i="6"/>
  <c r="R147" i="6"/>
  <c r="R148" i="6"/>
  <c r="R149" i="6"/>
  <c r="R150" i="6"/>
  <c r="R151" i="6"/>
  <c r="R152" i="6"/>
  <c r="R153" i="6"/>
  <c r="R154" i="6"/>
  <c r="R155" i="6"/>
  <c r="R156" i="6"/>
  <c r="R157" i="6"/>
  <c r="R158" i="6"/>
  <c r="R159" i="6"/>
  <c r="R160" i="6"/>
  <c r="R161" i="6"/>
  <c r="R162" i="6"/>
  <c r="R163" i="6"/>
  <c r="R164" i="6"/>
  <c r="R165" i="6"/>
  <c r="R166" i="6"/>
  <c r="R167" i="6"/>
  <c r="R168" i="6"/>
  <c r="R169" i="6"/>
  <c r="R170" i="6"/>
  <c r="R171" i="6"/>
  <c r="R172" i="6"/>
  <c r="R173" i="6"/>
  <c r="R174" i="6"/>
  <c r="R175" i="6"/>
  <c r="R176" i="6"/>
  <c r="R177" i="6"/>
  <c r="R178" i="6"/>
  <c r="R179" i="6"/>
  <c r="R180" i="6"/>
  <c r="R181" i="6"/>
  <c r="R182" i="6"/>
  <c r="R183" i="6"/>
  <c r="R184" i="6"/>
  <c r="R185" i="6"/>
  <c r="R186" i="6"/>
  <c r="R187" i="6"/>
  <c r="R188" i="6"/>
  <c r="R189" i="6"/>
  <c r="R190" i="6"/>
  <c r="R191" i="6"/>
  <c r="R192" i="6"/>
  <c r="R193" i="6"/>
  <c r="R194" i="6"/>
  <c r="R195" i="6"/>
  <c r="R196" i="6"/>
  <c r="R197" i="6"/>
  <c r="R198" i="6"/>
  <c r="R199" i="6"/>
  <c r="R200" i="6"/>
  <c r="R201" i="6"/>
  <c r="R202" i="6"/>
  <c r="R203" i="6"/>
  <c r="R204" i="6"/>
  <c r="R205" i="6"/>
  <c r="R206" i="6"/>
  <c r="R207" i="6"/>
  <c r="R208" i="6"/>
  <c r="R209" i="6"/>
  <c r="R210" i="6"/>
  <c r="R211" i="6"/>
  <c r="R212" i="6"/>
  <c r="R213" i="6"/>
  <c r="R214" i="6"/>
  <c r="R215" i="6"/>
  <c r="R216" i="6"/>
  <c r="R217" i="6"/>
  <c r="R218" i="6"/>
  <c r="R219" i="6"/>
  <c r="R220" i="6"/>
  <c r="R221" i="6"/>
  <c r="R222" i="6"/>
  <c r="R223" i="6"/>
  <c r="R224" i="6"/>
  <c r="R225" i="6"/>
  <c r="R226" i="6"/>
  <c r="R227" i="6"/>
  <c r="R228" i="6"/>
  <c r="R229" i="6"/>
  <c r="R230" i="6"/>
  <c r="R231" i="6"/>
  <c r="R232" i="6"/>
  <c r="R233" i="6"/>
  <c r="R234" i="6"/>
  <c r="R235" i="6"/>
  <c r="R236" i="6"/>
  <c r="R237" i="6"/>
  <c r="R238" i="6"/>
  <c r="R239" i="6"/>
  <c r="R240" i="6"/>
  <c r="R241" i="6"/>
  <c r="R242" i="6"/>
  <c r="R243" i="6"/>
  <c r="R244" i="6"/>
  <c r="R245" i="6"/>
  <c r="R246" i="6"/>
  <c r="R247" i="6"/>
  <c r="R248" i="6"/>
  <c r="R249" i="6"/>
  <c r="R250" i="6"/>
  <c r="R251" i="6"/>
  <c r="R252" i="6"/>
  <c r="R253" i="6"/>
  <c r="R254" i="6"/>
  <c r="R255" i="6"/>
  <c r="R256" i="6"/>
  <c r="R257" i="6"/>
  <c r="R258" i="6"/>
  <c r="R259" i="6"/>
  <c r="R260" i="6"/>
  <c r="R261" i="6"/>
  <c r="R262" i="6"/>
  <c r="R263" i="6"/>
  <c r="R264" i="6"/>
  <c r="R265" i="6"/>
  <c r="R266" i="6"/>
  <c r="R267" i="6"/>
  <c r="R268" i="6"/>
  <c r="R269" i="6"/>
  <c r="R270" i="6"/>
  <c r="R271" i="6"/>
  <c r="R272" i="6"/>
  <c r="R273" i="6"/>
  <c r="R274" i="6"/>
  <c r="R275" i="6"/>
  <c r="R276" i="6"/>
  <c r="R277" i="6"/>
  <c r="R278" i="6"/>
  <c r="R279" i="6"/>
  <c r="R280" i="6"/>
  <c r="R281" i="6"/>
  <c r="R282" i="6"/>
  <c r="R283" i="6"/>
  <c r="R284" i="6"/>
  <c r="R285" i="6"/>
  <c r="R286" i="6"/>
  <c r="R287" i="6"/>
  <c r="R288" i="6"/>
  <c r="R289" i="6"/>
  <c r="R290" i="6"/>
  <c r="R291" i="6"/>
  <c r="R292" i="6"/>
  <c r="R293" i="6"/>
  <c r="R294" i="6"/>
  <c r="R295" i="6"/>
  <c r="R296" i="6"/>
  <c r="R297" i="6"/>
  <c r="R298" i="6"/>
  <c r="R299" i="6"/>
  <c r="R300" i="6"/>
  <c r="R301" i="6"/>
  <c r="R302" i="6"/>
  <c r="R303" i="6"/>
  <c r="R304" i="6"/>
  <c r="R305" i="6"/>
  <c r="R306" i="6"/>
  <c r="R307" i="6"/>
  <c r="R308" i="6"/>
  <c r="R309" i="6"/>
  <c r="R310" i="6"/>
  <c r="R311" i="6"/>
  <c r="R312" i="6"/>
  <c r="R313" i="6"/>
  <c r="R314" i="6"/>
  <c r="R315" i="6"/>
  <c r="R316" i="6"/>
  <c r="R317" i="6"/>
  <c r="R318" i="6"/>
  <c r="R319" i="6"/>
  <c r="R320" i="6"/>
  <c r="R321" i="6"/>
  <c r="R322" i="6"/>
  <c r="R323" i="6"/>
  <c r="R324" i="6"/>
  <c r="R325" i="6"/>
  <c r="R326" i="6"/>
  <c r="R327" i="6"/>
  <c r="R328" i="6"/>
  <c r="R329" i="6"/>
  <c r="R330" i="6"/>
  <c r="R331" i="6"/>
  <c r="R332" i="6"/>
  <c r="R333" i="6"/>
  <c r="R334" i="6"/>
  <c r="R335" i="6"/>
  <c r="R336" i="6"/>
  <c r="R337" i="6"/>
  <c r="R338" i="6"/>
  <c r="R339" i="6"/>
  <c r="R340" i="6"/>
  <c r="R341" i="6"/>
  <c r="R342" i="6"/>
  <c r="R343" i="6"/>
  <c r="R344" i="6"/>
  <c r="R345" i="6"/>
  <c r="R346" i="6"/>
  <c r="R347" i="6"/>
  <c r="R348" i="6"/>
  <c r="R349" i="6"/>
  <c r="R350" i="6"/>
  <c r="R351" i="6"/>
  <c r="R352" i="6"/>
  <c r="R353" i="6"/>
  <c r="R354" i="6"/>
  <c r="R355" i="6"/>
  <c r="R356" i="6"/>
  <c r="R357" i="6"/>
  <c r="R358" i="6"/>
  <c r="R359" i="6"/>
  <c r="R360" i="6"/>
  <c r="R361" i="6"/>
  <c r="R362" i="6"/>
  <c r="R363" i="6"/>
  <c r="R364" i="6"/>
  <c r="R365" i="6"/>
  <c r="R366" i="6"/>
  <c r="R367" i="6"/>
  <c r="R368" i="6"/>
  <c r="R369" i="6"/>
  <c r="R370" i="6"/>
  <c r="R371" i="6"/>
  <c r="R372" i="6"/>
  <c r="R373" i="6"/>
  <c r="R374" i="6"/>
  <c r="R375" i="6"/>
  <c r="R376" i="6"/>
  <c r="R377" i="6"/>
  <c r="R378" i="6"/>
  <c r="R379" i="6"/>
  <c r="R380" i="6"/>
  <c r="R381" i="6"/>
  <c r="R382" i="6"/>
  <c r="R383" i="6"/>
  <c r="R384" i="6"/>
  <c r="R385" i="6"/>
  <c r="R386" i="6"/>
  <c r="R387" i="6"/>
  <c r="R388" i="6"/>
  <c r="R389" i="6"/>
  <c r="R390" i="6"/>
  <c r="R391" i="6"/>
  <c r="R392" i="6"/>
  <c r="R393" i="6"/>
  <c r="R394" i="6"/>
  <c r="R395" i="6"/>
  <c r="R396" i="6"/>
  <c r="R397" i="6"/>
  <c r="R398" i="6"/>
  <c r="R399" i="6"/>
  <c r="R400" i="6"/>
  <c r="R401" i="6"/>
  <c r="R402" i="6"/>
  <c r="R403" i="6"/>
  <c r="R404" i="6"/>
  <c r="R405" i="6"/>
  <c r="R406" i="6"/>
  <c r="R407" i="6"/>
  <c r="R408" i="6"/>
  <c r="R409" i="6"/>
  <c r="R410" i="6"/>
  <c r="R411" i="6"/>
  <c r="R412" i="6"/>
  <c r="R413" i="6"/>
  <c r="R414" i="6"/>
  <c r="R415" i="6"/>
  <c r="R416" i="6"/>
  <c r="R417" i="6"/>
  <c r="R418" i="6"/>
  <c r="R419" i="6"/>
  <c r="R420" i="6"/>
  <c r="R421" i="6"/>
  <c r="R422" i="6"/>
  <c r="R423" i="6"/>
  <c r="R424" i="6"/>
  <c r="R425" i="6"/>
  <c r="R426" i="6"/>
  <c r="R427" i="6"/>
  <c r="R428" i="6"/>
  <c r="R429" i="6"/>
  <c r="R430" i="6"/>
  <c r="R431" i="6"/>
  <c r="R432" i="6"/>
  <c r="R433" i="6"/>
  <c r="R434" i="6"/>
  <c r="R435" i="6"/>
  <c r="R436" i="6"/>
  <c r="R437" i="6"/>
  <c r="R438" i="6"/>
  <c r="R439" i="6"/>
  <c r="R440" i="6"/>
  <c r="R441" i="6"/>
  <c r="R442" i="6"/>
  <c r="R443" i="6"/>
  <c r="R444" i="6"/>
  <c r="R445" i="6"/>
  <c r="R446" i="6"/>
  <c r="R447" i="6"/>
  <c r="R448" i="6"/>
  <c r="R449" i="6"/>
  <c r="R450" i="6"/>
  <c r="R451" i="6"/>
  <c r="R452" i="6"/>
  <c r="R453" i="6"/>
  <c r="R454" i="6"/>
  <c r="R455" i="6"/>
  <c r="R456" i="6"/>
  <c r="R457" i="6"/>
  <c r="R458" i="6"/>
  <c r="R459" i="6"/>
  <c r="R460" i="6"/>
  <c r="R461" i="6"/>
  <c r="R462" i="6"/>
  <c r="R463" i="6"/>
  <c r="R464" i="6"/>
  <c r="R465" i="6"/>
  <c r="R466" i="6"/>
  <c r="R467" i="6"/>
  <c r="R468" i="6"/>
  <c r="R469" i="6"/>
  <c r="R470" i="6"/>
  <c r="R471" i="6"/>
  <c r="R472" i="6"/>
  <c r="R473" i="6"/>
  <c r="R474" i="6"/>
  <c r="R475" i="6"/>
  <c r="R476" i="6"/>
  <c r="R477" i="6"/>
  <c r="R478" i="6"/>
  <c r="R479" i="6"/>
  <c r="R480" i="6"/>
  <c r="R481" i="6"/>
  <c r="R482" i="6"/>
  <c r="R483" i="6"/>
  <c r="R484" i="6"/>
  <c r="R485" i="6"/>
  <c r="R486" i="6"/>
  <c r="R487" i="6"/>
  <c r="R488" i="6"/>
  <c r="R489" i="6"/>
  <c r="R490" i="6"/>
  <c r="R491" i="6"/>
  <c r="R492" i="6"/>
  <c r="R493" i="6"/>
  <c r="R494" i="6"/>
  <c r="R495" i="6"/>
  <c r="R496" i="6"/>
  <c r="R497" i="6"/>
  <c r="R498" i="6"/>
  <c r="R499" i="6"/>
  <c r="R500" i="6"/>
  <c r="R501" i="6"/>
  <c r="R502" i="6"/>
  <c r="R503" i="6"/>
  <c r="R504" i="6"/>
  <c r="R505" i="6"/>
  <c r="R506" i="6"/>
  <c r="R507" i="6"/>
  <c r="R508" i="6"/>
  <c r="R509" i="6"/>
  <c r="R510" i="6"/>
  <c r="R511" i="6"/>
  <c r="R512" i="6"/>
  <c r="R513" i="6"/>
  <c r="R514" i="6"/>
  <c r="R515" i="6"/>
  <c r="R516" i="6"/>
  <c r="R517" i="6"/>
  <c r="R518" i="6"/>
  <c r="R519" i="6"/>
  <c r="R520" i="6"/>
  <c r="R521" i="6"/>
  <c r="R522" i="6"/>
  <c r="R523" i="6"/>
  <c r="R524" i="6"/>
  <c r="R525" i="6"/>
  <c r="R526" i="6"/>
  <c r="R527" i="6"/>
  <c r="R528" i="6"/>
  <c r="R529" i="6"/>
  <c r="R530" i="6"/>
  <c r="R531" i="6"/>
  <c r="R532" i="6"/>
  <c r="R533" i="6"/>
  <c r="R534" i="6"/>
  <c r="R535" i="6"/>
  <c r="R536" i="6"/>
  <c r="R537" i="6"/>
  <c r="R538" i="6"/>
  <c r="R539" i="6"/>
  <c r="R540" i="6"/>
  <c r="R541" i="6"/>
  <c r="R542" i="6"/>
  <c r="R543" i="6"/>
  <c r="R544" i="6"/>
  <c r="R545" i="6"/>
  <c r="R546" i="6"/>
  <c r="R547" i="6"/>
  <c r="R548" i="6"/>
  <c r="R549" i="6"/>
  <c r="R550" i="6"/>
  <c r="R551" i="6"/>
  <c r="R552" i="6"/>
  <c r="R553" i="6"/>
  <c r="R554" i="6"/>
  <c r="R555" i="6"/>
  <c r="R556" i="6"/>
  <c r="R557" i="6"/>
  <c r="R558" i="6"/>
  <c r="R559" i="6"/>
  <c r="R560" i="6"/>
  <c r="R561" i="6"/>
  <c r="R562" i="6"/>
  <c r="R563" i="6"/>
  <c r="R564" i="6"/>
  <c r="R565" i="6"/>
  <c r="R566" i="6"/>
  <c r="R567" i="6"/>
  <c r="R568" i="6"/>
  <c r="R569" i="6"/>
  <c r="R570" i="6"/>
  <c r="R571" i="6"/>
  <c r="R572" i="6"/>
  <c r="R573" i="6"/>
  <c r="R574" i="6"/>
  <c r="R575" i="6"/>
  <c r="R576" i="6"/>
  <c r="R577" i="6"/>
  <c r="R578" i="6"/>
  <c r="R579" i="6"/>
  <c r="R580" i="6"/>
  <c r="R581" i="6"/>
  <c r="R582" i="6"/>
  <c r="R583" i="6"/>
  <c r="R584" i="6"/>
  <c r="R585" i="6"/>
  <c r="R586" i="6"/>
  <c r="R587" i="6"/>
  <c r="R588" i="6"/>
  <c r="R589" i="6"/>
  <c r="R590" i="6"/>
  <c r="R591" i="6"/>
  <c r="R592" i="6"/>
  <c r="R593" i="6"/>
  <c r="R594" i="6"/>
  <c r="R595" i="6"/>
  <c r="R596" i="6"/>
  <c r="R597" i="6"/>
  <c r="R598" i="6"/>
  <c r="R599" i="6"/>
  <c r="R600" i="6"/>
  <c r="R601" i="6"/>
  <c r="R602" i="6"/>
  <c r="R603" i="6"/>
  <c r="R604" i="6"/>
  <c r="R605" i="6"/>
  <c r="R606" i="6"/>
  <c r="R607" i="6"/>
  <c r="R608" i="6"/>
  <c r="R609" i="6"/>
  <c r="R610" i="6"/>
  <c r="R611" i="6"/>
  <c r="R612" i="6"/>
  <c r="R613" i="6"/>
  <c r="R614" i="6"/>
  <c r="R615" i="6"/>
  <c r="R616" i="6"/>
  <c r="R617" i="6"/>
  <c r="R618" i="6"/>
  <c r="R619" i="6"/>
  <c r="R620" i="6"/>
  <c r="R621" i="6"/>
  <c r="R622" i="6"/>
  <c r="R623" i="6"/>
  <c r="R624" i="6"/>
  <c r="R625" i="6"/>
  <c r="R626" i="6"/>
  <c r="R627" i="6"/>
  <c r="R628" i="6"/>
  <c r="R629" i="6"/>
  <c r="R630" i="6"/>
  <c r="R631" i="6"/>
  <c r="R632" i="6"/>
  <c r="R633" i="6"/>
  <c r="R634" i="6"/>
  <c r="R635" i="6"/>
  <c r="R636" i="6"/>
  <c r="R637" i="6"/>
  <c r="R638" i="6"/>
  <c r="R639" i="6"/>
  <c r="R640" i="6"/>
  <c r="R641" i="6"/>
  <c r="R642" i="6"/>
  <c r="R643" i="6"/>
  <c r="R644" i="6"/>
  <c r="R645" i="6"/>
  <c r="R646" i="6"/>
  <c r="R647" i="6"/>
  <c r="R648" i="6"/>
  <c r="R649" i="6"/>
  <c r="R650" i="6"/>
  <c r="R651" i="6"/>
  <c r="R652" i="6"/>
  <c r="R653" i="6"/>
  <c r="R654" i="6"/>
  <c r="R655" i="6"/>
  <c r="R656" i="6"/>
  <c r="R657" i="6"/>
  <c r="R658" i="6"/>
  <c r="R659" i="6"/>
  <c r="R660" i="6"/>
  <c r="R661" i="6"/>
  <c r="R662" i="6"/>
  <c r="R663" i="6"/>
  <c r="R664" i="6"/>
  <c r="R665" i="6"/>
  <c r="R666" i="6"/>
  <c r="R667" i="6"/>
  <c r="R668" i="6"/>
  <c r="R669" i="6"/>
  <c r="R670" i="6"/>
  <c r="R671" i="6"/>
  <c r="R672" i="6"/>
  <c r="R673" i="6"/>
  <c r="R674" i="6"/>
  <c r="R675" i="6"/>
  <c r="R676" i="6"/>
  <c r="R677" i="6"/>
  <c r="R678" i="6"/>
  <c r="R679" i="6"/>
  <c r="R680" i="6"/>
  <c r="R681" i="6"/>
  <c r="R682" i="6"/>
  <c r="R683" i="6"/>
  <c r="R684" i="6"/>
  <c r="R685" i="6"/>
  <c r="R686" i="6"/>
  <c r="R687" i="6"/>
  <c r="R688" i="6"/>
  <c r="R689" i="6"/>
  <c r="R690" i="6"/>
  <c r="R691" i="6"/>
  <c r="R692" i="6"/>
  <c r="R693" i="6"/>
  <c r="R694" i="6"/>
  <c r="R695" i="6"/>
  <c r="R696" i="6"/>
  <c r="R697" i="6"/>
  <c r="R698" i="6"/>
  <c r="R699" i="6"/>
  <c r="R700" i="6"/>
  <c r="R701" i="6"/>
  <c r="R702" i="6"/>
  <c r="R703" i="6"/>
  <c r="R704" i="6"/>
  <c r="R705" i="6"/>
  <c r="R706" i="6"/>
  <c r="R707" i="6"/>
  <c r="R708" i="6"/>
  <c r="R709" i="6"/>
  <c r="R710" i="6"/>
  <c r="R711" i="6"/>
  <c r="R712" i="6"/>
  <c r="R713" i="6"/>
  <c r="R714" i="6"/>
  <c r="R715" i="6"/>
  <c r="R716" i="6"/>
  <c r="R717" i="6"/>
  <c r="R718" i="6"/>
  <c r="R719" i="6"/>
  <c r="R720" i="6"/>
  <c r="R721" i="6"/>
  <c r="R722" i="6"/>
  <c r="R723" i="6"/>
  <c r="R724" i="6"/>
  <c r="R725" i="6"/>
  <c r="R726" i="6"/>
  <c r="R727" i="6"/>
  <c r="R728" i="6"/>
  <c r="R729" i="6"/>
  <c r="R730" i="6"/>
  <c r="R731" i="6"/>
  <c r="R732" i="6"/>
  <c r="R733" i="6"/>
  <c r="R734" i="6"/>
  <c r="R735" i="6"/>
  <c r="R736" i="6"/>
  <c r="R737" i="6"/>
  <c r="R738" i="6"/>
  <c r="R739" i="6"/>
  <c r="R740" i="6"/>
  <c r="R741" i="6"/>
  <c r="R742" i="6"/>
  <c r="R743" i="6"/>
  <c r="R744" i="6"/>
  <c r="R745" i="6"/>
  <c r="R746" i="6"/>
  <c r="R747" i="6"/>
  <c r="R748" i="6"/>
  <c r="R749" i="6"/>
  <c r="R750" i="6"/>
  <c r="R751" i="6"/>
  <c r="R752" i="6"/>
  <c r="R753" i="6"/>
  <c r="R754" i="6"/>
  <c r="R755" i="6"/>
  <c r="R756" i="6"/>
  <c r="R757" i="6"/>
  <c r="R758" i="6"/>
  <c r="R759" i="6"/>
  <c r="R760" i="6"/>
  <c r="R761" i="6"/>
  <c r="R762" i="6"/>
  <c r="R763" i="6"/>
  <c r="R764" i="6"/>
  <c r="R765" i="6"/>
  <c r="R766" i="6"/>
  <c r="R767" i="6"/>
  <c r="R768" i="6"/>
  <c r="R769" i="6"/>
  <c r="R770" i="6"/>
  <c r="R771" i="6"/>
  <c r="R772" i="6"/>
  <c r="R773" i="6"/>
  <c r="R774" i="6"/>
  <c r="R775" i="6"/>
  <c r="R776" i="6"/>
  <c r="R777" i="6"/>
  <c r="R778" i="6"/>
  <c r="R779" i="6"/>
  <c r="R780" i="6"/>
  <c r="R781" i="6"/>
  <c r="R782" i="6"/>
  <c r="R783" i="6"/>
  <c r="R784" i="6"/>
  <c r="R785" i="6"/>
  <c r="R786" i="6"/>
  <c r="R787" i="6"/>
  <c r="R788" i="6"/>
  <c r="R789" i="6"/>
  <c r="R790" i="6"/>
  <c r="R791" i="6"/>
  <c r="R792" i="6"/>
  <c r="R793" i="6"/>
  <c r="R794" i="6"/>
  <c r="R795" i="6"/>
  <c r="R796" i="6"/>
  <c r="R797" i="6"/>
  <c r="R798" i="6"/>
  <c r="R799" i="6"/>
  <c r="R800" i="6"/>
  <c r="R801" i="6"/>
  <c r="R802" i="6"/>
  <c r="R803" i="6"/>
  <c r="R804" i="6"/>
  <c r="R805" i="6"/>
  <c r="R806" i="6"/>
  <c r="R807" i="6"/>
  <c r="R808" i="6"/>
  <c r="R809" i="6"/>
  <c r="R810" i="6"/>
  <c r="R811" i="6"/>
  <c r="R812" i="6"/>
  <c r="R813" i="6"/>
  <c r="R814" i="6"/>
  <c r="R815" i="6"/>
  <c r="R816" i="6"/>
  <c r="R817" i="6"/>
  <c r="R818" i="6"/>
  <c r="R819" i="6"/>
  <c r="R820" i="6"/>
  <c r="R821" i="6"/>
  <c r="R822" i="6"/>
  <c r="R823" i="6"/>
  <c r="R824" i="6"/>
  <c r="R825" i="6"/>
  <c r="R826" i="6"/>
  <c r="R827" i="6"/>
  <c r="R828" i="6"/>
  <c r="R829" i="6"/>
  <c r="R830" i="6"/>
  <c r="R831" i="6"/>
  <c r="R832" i="6"/>
  <c r="R833" i="6"/>
  <c r="R834" i="6"/>
  <c r="R835" i="6"/>
  <c r="R836" i="6"/>
  <c r="R837" i="6"/>
  <c r="R838" i="6"/>
  <c r="R839" i="6"/>
  <c r="R840" i="6"/>
  <c r="R841" i="6"/>
  <c r="R842" i="6"/>
  <c r="R843" i="6"/>
  <c r="R844" i="6"/>
  <c r="R845" i="6"/>
  <c r="R846" i="6"/>
  <c r="R847" i="6"/>
  <c r="R848" i="6"/>
  <c r="R849" i="6"/>
  <c r="R850" i="6"/>
  <c r="R851" i="6"/>
  <c r="R852" i="6"/>
  <c r="R853" i="6"/>
  <c r="R854" i="6"/>
  <c r="R855" i="6"/>
  <c r="R856" i="6"/>
  <c r="R857" i="6"/>
  <c r="R858" i="6"/>
  <c r="R859" i="6"/>
  <c r="R860" i="6"/>
  <c r="R861" i="6"/>
  <c r="R862" i="6"/>
  <c r="R863" i="6"/>
  <c r="R864" i="6"/>
  <c r="R865" i="6"/>
  <c r="R866" i="6"/>
  <c r="R867" i="6"/>
  <c r="R868" i="6"/>
  <c r="R869" i="6"/>
  <c r="R870" i="6"/>
  <c r="R871" i="6"/>
  <c r="R872" i="6"/>
  <c r="R873" i="6"/>
  <c r="R874" i="6"/>
  <c r="R875" i="6"/>
  <c r="R876" i="6"/>
  <c r="R877" i="6"/>
  <c r="R878" i="6"/>
  <c r="R879" i="6"/>
  <c r="R880" i="6"/>
  <c r="R881" i="6"/>
  <c r="R882" i="6"/>
  <c r="R883" i="6"/>
  <c r="R884" i="6"/>
  <c r="R885" i="6"/>
  <c r="R886" i="6"/>
  <c r="R887" i="6"/>
  <c r="R888" i="6"/>
  <c r="R889" i="6"/>
  <c r="R890" i="6"/>
  <c r="R891" i="6"/>
  <c r="R892" i="6"/>
  <c r="R893" i="6"/>
  <c r="R894" i="6"/>
  <c r="R895" i="6"/>
  <c r="R896" i="6"/>
  <c r="R897" i="6"/>
  <c r="R898" i="6"/>
  <c r="R899" i="6"/>
  <c r="R900" i="6"/>
  <c r="R901" i="6"/>
  <c r="R902" i="6"/>
  <c r="R903" i="6"/>
  <c r="R904" i="6"/>
  <c r="R905" i="6"/>
  <c r="R906" i="6"/>
  <c r="R907" i="6"/>
  <c r="R908" i="6"/>
  <c r="R909" i="6"/>
  <c r="R910" i="6"/>
  <c r="R911" i="6"/>
  <c r="R912" i="6"/>
  <c r="R913" i="6"/>
  <c r="R914" i="6"/>
  <c r="R915" i="6"/>
  <c r="R916" i="6"/>
  <c r="R917" i="6"/>
  <c r="R918" i="6"/>
  <c r="R919" i="6"/>
  <c r="R920" i="6"/>
  <c r="R921" i="6"/>
  <c r="R922" i="6"/>
  <c r="R923" i="6"/>
  <c r="R924" i="6"/>
  <c r="R925" i="6"/>
  <c r="R926" i="6"/>
  <c r="R927" i="6"/>
  <c r="R928" i="6"/>
  <c r="R929" i="6"/>
  <c r="R930" i="6"/>
  <c r="R931" i="6"/>
  <c r="R932" i="6"/>
  <c r="R933" i="6"/>
  <c r="R934" i="6"/>
  <c r="R935" i="6"/>
  <c r="R936" i="6"/>
  <c r="R937" i="6"/>
  <c r="R938" i="6"/>
  <c r="R939" i="6"/>
  <c r="R940" i="6"/>
  <c r="R941" i="6"/>
  <c r="R942" i="6"/>
  <c r="R943" i="6"/>
  <c r="R944" i="6"/>
  <c r="R945" i="6"/>
  <c r="R946" i="6"/>
  <c r="R947" i="6"/>
  <c r="R948" i="6"/>
  <c r="R949" i="6"/>
  <c r="R950" i="6"/>
  <c r="R951" i="6"/>
  <c r="R952" i="6"/>
  <c r="R953" i="6"/>
  <c r="R954" i="6"/>
  <c r="R955" i="6"/>
  <c r="R956" i="6"/>
  <c r="R957" i="6"/>
  <c r="R958" i="6"/>
  <c r="R959" i="6"/>
  <c r="R960" i="6"/>
  <c r="R961" i="6"/>
  <c r="R962" i="6"/>
  <c r="R963" i="6"/>
  <c r="R964" i="6"/>
  <c r="R965" i="6"/>
  <c r="R966" i="6"/>
  <c r="R967" i="6"/>
  <c r="R968" i="6"/>
  <c r="R969" i="6"/>
  <c r="R970" i="6"/>
  <c r="R971" i="6"/>
  <c r="R972" i="6"/>
  <c r="R973" i="6"/>
  <c r="R974" i="6"/>
  <c r="R975" i="6"/>
  <c r="R976" i="6"/>
  <c r="R977" i="6"/>
  <c r="R978" i="6"/>
  <c r="R979" i="6"/>
  <c r="R980" i="6"/>
  <c r="R981" i="6"/>
  <c r="R982" i="6"/>
  <c r="R983" i="6"/>
  <c r="R984" i="6"/>
  <c r="R985" i="6"/>
  <c r="R986" i="6"/>
  <c r="R987" i="6"/>
  <c r="R988" i="6"/>
  <c r="R989" i="6"/>
  <c r="R990" i="6"/>
  <c r="R991" i="6"/>
  <c r="R992" i="6"/>
  <c r="R993" i="6"/>
  <c r="R994" i="6"/>
  <c r="R995" i="6"/>
  <c r="R996" i="6"/>
  <c r="R997" i="6"/>
  <c r="R998" i="6"/>
  <c r="R999" i="6"/>
  <c r="R1000" i="6"/>
  <c r="R1001" i="6"/>
  <c r="R1002" i="6"/>
  <c r="R1003" i="6"/>
  <c r="R1004" i="6"/>
  <c r="R1005" i="6"/>
  <c r="R1006" i="6"/>
  <c r="R7" i="6"/>
  <c r="C3" i="13" s="1"/>
  <c r="E3" i="13" s="1"/>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Q183" i="6"/>
  <c r="Q184" i="6"/>
  <c r="Q185" i="6"/>
  <c r="Q186" i="6"/>
  <c r="Q187" i="6"/>
  <c r="Q188" i="6"/>
  <c r="Q189" i="6"/>
  <c r="Q190" i="6"/>
  <c r="Q191" i="6"/>
  <c r="Q192" i="6"/>
  <c r="Q193" i="6"/>
  <c r="Q194" i="6"/>
  <c r="Q195" i="6"/>
  <c r="Q196"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37" i="6"/>
  <c r="Q238" i="6"/>
  <c r="Q239" i="6"/>
  <c r="Q240" i="6"/>
  <c r="Q241" i="6"/>
  <c r="Q242" i="6"/>
  <c r="Q243" i="6"/>
  <c r="Q244" i="6"/>
  <c r="Q245" i="6"/>
  <c r="Q246" i="6"/>
  <c r="Q247" i="6"/>
  <c r="Q248" i="6"/>
  <c r="Q249" i="6"/>
  <c r="Q250" i="6"/>
  <c r="Q251" i="6"/>
  <c r="Q252" i="6"/>
  <c r="Q253" i="6"/>
  <c r="Q254" i="6"/>
  <c r="Q255" i="6"/>
  <c r="Q256" i="6"/>
  <c r="Q257" i="6"/>
  <c r="Q258" i="6"/>
  <c r="Q259" i="6"/>
  <c r="Q260" i="6"/>
  <c r="Q261" i="6"/>
  <c r="Q262" i="6"/>
  <c r="Q263" i="6"/>
  <c r="Q264" i="6"/>
  <c r="Q265" i="6"/>
  <c r="Q266" i="6"/>
  <c r="Q267" i="6"/>
  <c r="Q268" i="6"/>
  <c r="Q269" i="6"/>
  <c r="Q270" i="6"/>
  <c r="Q271" i="6"/>
  <c r="Q272" i="6"/>
  <c r="Q273" i="6"/>
  <c r="Q274" i="6"/>
  <c r="Q275" i="6"/>
  <c r="Q276" i="6"/>
  <c r="Q277" i="6"/>
  <c r="Q278" i="6"/>
  <c r="Q279" i="6"/>
  <c r="Q280" i="6"/>
  <c r="Q281" i="6"/>
  <c r="Q282" i="6"/>
  <c r="Q283" i="6"/>
  <c r="Q284" i="6"/>
  <c r="Q285" i="6"/>
  <c r="Q286" i="6"/>
  <c r="Q287" i="6"/>
  <c r="Q288" i="6"/>
  <c r="Q289" i="6"/>
  <c r="Q290" i="6"/>
  <c r="Q291" i="6"/>
  <c r="Q292" i="6"/>
  <c r="Q293" i="6"/>
  <c r="Q294" i="6"/>
  <c r="Q295" i="6"/>
  <c r="Q296" i="6"/>
  <c r="Q297" i="6"/>
  <c r="Q298" i="6"/>
  <c r="Q299" i="6"/>
  <c r="Q300" i="6"/>
  <c r="Q301" i="6"/>
  <c r="Q302" i="6"/>
  <c r="Q303" i="6"/>
  <c r="Q304" i="6"/>
  <c r="Q305" i="6"/>
  <c r="Q306" i="6"/>
  <c r="Q307" i="6"/>
  <c r="Q308" i="6"/>
  <c r="Q309" i="6"/>
  <c r="Q310" i="6"/>
  <c r="Q311" i="6"/>
  <c r="Q312" i="6"/>
  <c r="Q313" i="6"/>
  <c r="Q314" i="6"/>
  <c r="Q315" i="6"/>
  <c r="Q316" i="6"/>
  <c r="Q317" i="6"/>
  <c r="Q318" i="6"/>
  <c r="Q319" i="6"/>
  <c r="Q320" i="6"/>
  <c r="Q321" i="6"/>
  <c r="Q322" i="6"/>
  <c r="Q323" i="6"/>
  <c r="Q324" i="6"/>
  <c r="Q325" i="6"/>
  <c r="Q326" i="6"/>
  <c r="Q327" i="6"/>
  <c r="Q328" i="6"/>
  <c r="Q329" i="6"/>
  <c r="Q330" i="6"/>
  <c r="Q331" i="6"/>
  <c r="Q332" i="6"/>
  <c r="Q333" i="6"/>
  <c r="Q334" i="6"/>
  <c r="Q335" i="6"/>
  <c r="Q336" i="6"/>
  <c r="Q337" i="6"/>
  <c r="Q338" i="6"/>
  <c r="Q339" i="6"/>
  <c r="Q340" i="6"/>
  <c r="Q341" i="6"/>
  <c r="Q342" i="6"/>
  <c r="Q343" i="6"/>
  <c r="Q344" i="6"/>
  <c r="Q345" i="6"/>
  <c r="Q346" i="6"/>
  <c r="Q347" i="6"/>
  <c r="Q348" i="6"/>
  <c r="Q349" i="6"/>
  <c r="Q350" i="6"/>
  <c r="Q351" i="6"/>
  <c r="Q352" i="6"/>
  <c r="Q353" i="6"/>
  <c r="Q354" i="6"/>
  <c r="Q355" i="6"/>
  <c r="Q356" i="6"/>
  <c r="Q357" i="6"/>
  <c r="Q358" i="6"/>
  <c r="Q359" i="6"/>
  <c r="Q360" i="6"/>
  <c r="Q361" i="6"/>
  <c r="Q362" i="6"/>
  <c r="Q363" i="6"/>
  <c r="Q364" i="6"/>
  <c r="Q365" i="6"/>
  <c r="Q366" i="6"/>
  <c r="Q367" i="6"/>
  <c r="Q368" i="6"/>
  <c r="Q369" i="6"/>
  <c r="Q370" i="6"/>
  <c r="Q371" i="6"/>
  <c r="Q372" i="6"/>
  <c r="Q373" i="6"/>
  <c r="Q374" i="6"/>
  <c r="Q375" i="6"/>
  <c r="Q376" i="6"/>
  <c r="Q377" i="6"/>
  <c r="Q378" i="6"/>
  <c r="Q379" i="6"/>
  <c r="Q380" i="6"/>
  <c r="Q381" i="6"/>
  <c r="Q382" i="6"/>
  <c r="Q383" i="6"/>
  <c r="Q384" i="6"/>
  <c r="Q385" i="6"/>
  <c r="Q386" i="6"/>
  <c r="Q387" i="6"/>
  <c r="Q388" i="6"/>
  <c r="Q389" i="6"/>
  <c r="Q390" i="6"/>
  <c r="Q391" i="6"/>
  <c r="Q392" i="6"/>
  <c r="Q393" i="6"/>
  <c r="Q394" i="6"/>
  <c r="Q395" i="6"/>
  <c r="Q396" i="6"/>
  <c r="Q397" i="6"/>
  <c r="Q398" i="6"/>
  <c r="Q399" i="6"/>
  <c r="Q400" i="6"/>
  <c r="Q401" i="6"/>
  <c r="Q402" i="6"/>
  <c r="Q403" i="6"/>
  <c r="Q404" i="6"/>
  <c r="Q405" i="6"/>
  <c r="Q406" i="6"/>
  <c r="Q407" i="6"/>
  <c r="Q408" i="6"/>
  <c r="Q409" i="6"/>
  <c r="Q410" i="6"/>
  <c r="Q411" i="6"/>
  <c r="Q412" i="6"/>
  <c r="Q413" i="6"/>
  <c r="Q414" i="6"/>
  <c r="Q415" i="6"/>
  <c r="Q416" i="6"/>
  <c r="Q417" i="6"/>
  <c r="Q418" i="6"/>
  <c r="Q419" i="6"/>
  <c r="Q420" i="6"/>
  <c r="Q421" i="6"/>
  <c r="Q422" i="6"/>
  <c r="Q423" i="6"/>
  <c r="Q424" i="6"/>
  <c r="Q425" i="6"/>
  <c r="Q426" i="6"/>
  <c r="Q427" i="6"/>
  <c r="Q428" i="6"/>
  <c r="Q429" i="6"/>
  <c r="Q430" i="6"/>
  <c r="Q431" i="6"/>
  <c r="Q432" i="6"/>
  <c r="Q433" i="6"/>
  <c r="Q434" i="6"/>
  <c r="Q435" i="6"/>
  <c r="Q436" i="6"/>
  <c r="Q437" i="6"/>
  <c r="Q438" i="6"/>
  <c r="Q439" i="6"/>
  <c r="Q440" i="6"/>
  <c r="Q441" i="6"/>
  <c r="Q442" i="6"/>
  <c r="Q443" i="6"/>
  <c r="Q444" i="6"/>
  <c r="Q445" i="6"/>
  <c r="Q446" i="6"/>
  <c r="Q447" i="6"/>
  <c r="Q448" i="6"/>
  <c r="Q449" i="6"/>
  <c r="Q450" i="6"/>
  <c r="Q451" i="6"/>
  <c r="Q452" i="6"/>
  <c r="Q453" i="6"/>
  <c r="Q454" i="6"/>
  <c r="Q455" i="6"/>
  <c r="Q456" i="6"/>
  <c r="Q457" i="6"/>
  <c r="Q458" i="6"/>
  <c r="Q459" i="6"/>
  <c r="Q460" i="6"/>
  <c r="Q461" i="6"/>
  <c r="Q462" i="6"/>
  <c r="Q463" i="6"/>
  <c r="Q464" i="6"/>
  <c r="Q465" i="6"/>
  <c r="Q466" i="6"/>
  <c r="Q467" i="6"/>
  <c r="Q468" i="6"/>
  <c r="Q469" i="6"/>
  <c r="Q470" i="6"/>
  <c r="Q471" i="6"/>
  <c r="Q472" i="6"/>
  <c r="Q473" i="6"/>
  <c r="Q474" i="6"/>
  <c r="Q475" i="6"/>
  <c r="Q476" i="6"/>
  <c r="Q477" i="6"/>
  <c r="Q478" i="6"/>
  <c r="Q479" i="6"/>
  <c r="Q480" i="6"/>
  <c r="Q481" i="6"/>
  <c r="Q482" i="6"/>
  <c r="Q483" i="6"/>
  <c r="Q484" i="6"/>
  <c r="Q485" i="6"/>
  <c r="Q486" i="6"/>
  <c r="Q487" i="6"/>
  <c r="Q488" i="6"/>
  <c r="Q489" i="6"/>
  <c r="Q490" i="6"/>
  <c r="Q491" i="6"/>
  <c r="Q492" i="6"/>
  <c r="Q493" i="6"/>
  <c r="Q494" i="6"/>
  <c r="Q495" i="6"/>
  <c r="Q496" i="6"/>
  <c r="Q497" i="6"/>
  <c r="Q498" i="6"/>
  <c r="Q499" i="6"/>
  <c r="Q500" i="6"/>
  <c r="Q501" i="6"/>
  <c r="Q502" i="6"/>
  <c r="Q503" i="6"/>
  <c r="Q504" i="6"/>
  <c r="Q505" i="6"/>
  <c r="Q506" i="6"/>
  <c r="Q507" i="6"/>
  <c r="Q508" i="6"/>
  <c r="Q509" i="6"/>
  <c r="Q510" i="6"/>
  <c r="Q511" i="6"/>
  <c r="Q512" i="6"/>
  <c r="Q513" i="6"/>
  <c r="Q514" i="6"/>
  <c r="Q515" i="6"/>
  <c r="Q516" i="6"/>
  <c r="Q517" i="6"/>
  <c r="Q518" i="6"/>
  <c r="Q519" i="6"/>
  <c r="Q520" i="6"/>
  <c r="Q521" i="6"/>
  <c r="Q522" i="6"/>
  <c r="Q523" i="6"/>
  <c r="Q524" i="6"/>
  <c r="Q525" i="6"/>
  <c r="Q526" i="6"/>
  <c r="Q527" i="6"/>
  <c r="Q528" i="6"/>
  <c r="Q529" i="6"/>
  <c r="Q530" i="6"/>
  <c r="Q531" i="6"/>
  <c r="Q532" i="6"/>
  <c r="Q533" i="6"/>
  <c r="Q534" i="6"/>
  <c r="Q535" i="6"/>
  <c r="Q536" i="6"/>
  <c r="Q537" i="6"/>
  <c r="Q538" i="6"/>
  <c r="Q539" i="6"/>
  <c r="Q540" i="6"/>
  <c r="Q541" i="6"/>
  <c r="Q542" i="6"/>
  <c r="Q543" i="6"/>
  <c r="Q544" i="6"/>
  <c r="Q545" i="6"/>
  <c r="Q546" i="6"/>
  <c r="Q547" i="6"/>
  <c r="Q548" i="6"/>
  <c r="Q549" i="6"/>
  <c r="Q550" i="6"/>
  <c r="Q551" i="6"/>
  <c r="Q552" i="6"/>
  <c r="Q553" i="6"/>
  <c r="Q554" i="6"/>
  <c r="Q555" i="6"/>
  <c r="Q556" i="6"/>
  <c r="Q557" i="6"/>
  <c r="Q558" i="6"/>
  <c r="Q559" i="6"/>
  <c r="Q560" i="6"/>
  <c r="Q561" i="6"/>
  <c r="Q562" i="6"/>
  <c r="Q563" i="6"/>
  <c r="Q564" i="6"/>
  <c r="Q565" i="6"/>
  <c r="Q566" i="6"/>
  <c r="Q567" i="6"/>
  <c r="Q568" i="6"/>
  <c r="Q569" i="6"/>
  <c r="Q570" i="6"/>
  <c r="Q571" i="6"/>
  <c r="Q572" i="6"/>
  <c r="Q573" i="6"/>
  <c r="Q574" i="6"/>
  <c r="Q575" i="6"/>
  <c r="Q576" i="6"/>
  <c r="Q577" i="6"/>
  <c r="Q578" i="6"/>
  <c r="Q579" i="6"/>
  <c r="Q580" i="6"/>
  <c r="Q581" i="6"/>
  <c r="Q582" i="6"/>
  <c r="Q583" i="6"/>
  <c r="Q584" i="6"/>
  <c r="Q585" i="6"/>
  <c r="Q586" i="6"/>
  <c r="Q587" i="6"/>
  <c r="Q588" i="6"/>
  <c r="Q589" i="6"/>
  <c r="Q590" i="6"/>
  <c r="Q591" i="6"/>
  <c r="Q592" i="6"/>
  <c r="Q593" i="6"/>
  <c r="Q594" i="6"/>
  <c r="Q595" i="6"/>
  <c r="Q596" i="6"/>
  <c r="Q597" i="6"/>
  <c r="Q598" i="6"/>
  <c r="Q599" i="6"/>
  <c r="Q600" i="6"/>
  <c r="Q601" i="6"/>
  <c r="Q602" i="6"/>
  <c r="Q603" i="6"/>
  <c r="Q604" i="6"/>
  <c r="Q605" i="6"/>
  <c r="Q606" i="6"/>
  <c r="Q607" i="6"/>
  <c r="Q608" i="6"/>
  <c r="Q609" i="6"/>
  <c r="Q610" i="6"/>
  <c r="Q611" i="6"/>
  <c r="Q612" i="6"/>
  <c r="Q613" i="6"/>
  <c r="Q614" i="6"/>
  <c r="Q615" i="6"/>
  <c r="Q616" i="6"/>
  <c r="Q617" i="6"/>
  <c r="Q618" i="6"/>
  <c r="Q619" i="6"/>
  <c r="Q620" i="6"/>
  <c r="Q621" i="6"/>
  <c r="Q622" i="6"/>
  <c r="Q623" i="6"/>
  <c r="Q624" i="6"/>
  <c r="Q625" i="6"/>
  <c r="Q626" i="6"/>
  <c r="Q627" i="6"/>
  <c r="Q628" i="6"/>
  <c r="Q629" i="6"/>
  <c r="Q630" i="6"/>
  <c r="Q631" i="6"/>
  <c r="Q632" i="6"/>
  <c r="Q633" i="6"/>
  <c r="Q634" i="6"/>
  <c r="Q635" i="6"/>
  <c r="Q636" i="6"/>
  <c r="Q637" i="6"/>
  <c r="Q638" i="6"/>
  <c r="Q639" i="6"/>
  <c r="Q640" i="6"/>
  <c r="Q641" i="6"/>
  <c r="Q642" i="6"/>
  <c r="Q643" i="6"/>
  <c r="Q644" i="6"/>
  <c r="Q645" i="6"/>
  <c r="Q646" i="6"/>
  <c r="Q647" i="6"/>
  <c r="Q648" i="6"/>
  <c r="Q649" i="6"/>
  <c r="Q650" i="6"/>
  <c r="Q651" i="6"/>
  <c r="Q652" i="6"/>
  <c r="Q653" i="6"/>
  <c r="Q654" i="6"/>
  <c r="Q655" i="6"/>
  <c r="Q656" i="6"/>
  <c r="Q657" i="6"/>
  <c r="Q658" i="6"/>
  <c r="Q659" i="6"/>
  <c r="Q660" i="6"/>
  <c r="Q661" i="6"/>
  <c r="Q662" i="6"/>
  <c r="Q663" i="6"/>
  <c r="Q664" i="6"/>
  <c r="Q665" i="6"/>
  <c r="Q666" i="6"/>
  <c r="Q667" i="6"/>
  <c r="Q668" i="6"/>
  <c r="Q669" i="6"/>
  <c r="Q670" i="6"/>
  <c r="Q671" i="6"/>
  <c r="Q672" i="6"/>
  <c r="Q673" i="6"/>
  <c r="Q674" i="6"/>
  <c r="Q675" i="6"/>
  <c r="Q676" i="6"/>
  <c r="Q677" i="6"/>
  <c r="Q678" i="6"/>
  <c r="Q679" i="6"/>
  <c r="Q680" i="6"/>
  <c r="Q681" i="6"/>
  <c r="Q682" i="6"/>
  <c r="Q683" i="6"/>
  <c r="Q684" i="6"/>
  <c r="Q685" i="6"/>
  <c r="Q686" i="6"/>
  <c r="Q687" i="6"/>
  <c r="Q688" i="6"/>
  <c r="Q689" i="6"/>
  <c r="Q690" i="6"/>
  <c r="Q691" i="6"/>
  <c r="Q692" i="6"/>
  <c r="Q693" i="6"/>
  <c r="Q694" i="6"/>
  <c r="Q695" i="6"/>
  <c r="Q696" i="6"/>
  <c r="Q697" i="6"/>
  <c r="Q698" i="6"/>
  <c r="Q699" i="6"/>
  <c r="Q700" i="6"/>
  <c r="Q701" i="6"/>
  <c r="Q702" i="6"/>
  <c r="Q703" i="6"/>
  <c r="Q704" i="6"/>
  <c r="Q705" i="6"/>
  <c r="Q706" i="6"/>
  <c r="Q707" i="6"/>
  <c r="Q708" i="6"/>
  <c r="Q709" i="6"/>
  <c r="Q710" i="6"/>
  <c r="Q711" i="6"/>
  <c r="Q712" i="6"/>
  <c r="Q713" i="6"/>
  <c r="Q714" i="6"/>
  <c r="Q715" i="6"/>
  <c r="Q716" i="6"/>
  <c r="Q717" i="6"/>
  <c r="Q718" i="6"/>
  <c r="Q719" i="6"/>
  <c r="Q720" i="6"/>
  <c r="Q721" i="6"/>
  <c r="Q722" i="6"/>
  <c r="Q723" i="6"/>
  <c r="Q724" i="6"/>
  <c r="Q725" i="6"/>
  <c r="Q726" i="6"/>
  <c r="Q727" i="6"/>
  <c r="Q728" i="6"/>
  <c r="Q729" i="6"/>
  <c r="Q730" i="6"/>
  <c r="Q731" i="6"/>
  <c r="Q732" i="6"/>
  <c r="Q733" i="6"/>
  <c r="Q734" i="6"/>
  <c r="Q735" i="6"/>
  <c r="Q736" i="6"/>
  <c r="Q737" i="6"/>
  <c r="Q738" i="6"/>
  <c r="Q739" i="6"/>
  <c r="Q740" i="6"/>
  <c r="Q741" i="6"/>
  <c r="Q742" i="6"/>
  <c r="Q743" i="6"/>
  <c r="Q744" i="6"/>
  <c r="Q745" i="6"/>
  <c r="Q746" i="6"/>
  <c r="Q747" i="6"/>
  <c r="Q748" i="6"/>
  <c r="Q749" i="6"/>
  <c r="Q750" i="6"/>
  <c r="Q751" i="6"/>
  <c r="Q752" i="6"/>
  <c r="Q753" i="6"/>
  <c r="Q754" i="6"/>
  <c r="Q755" i="6"/>
  <c r="Q756" i="6"/>
  <c r="Q757" i="6"/>
  <c r="Q758" i="6"/>
  <c r="Q759" i="6"/>
  <c r="Q760" i="6"/>
  <c r="Q761" i="6"/>
  <c r="Q762" i="6"/>
  <c r="Q763" i="6"/>
  <c r="Q764" i="6"/>
  <c r="Q765" i="6"/>
  <c r="Q766" i="6"/>
  <c r="Q767" i="6"/>
  <c r="Q768" i="6"/>
  <c r="Q769" i="6"/>
  <c r="Q770" i="6"/>
  <c r="Q771" i="6"/>
  <c r="Q772" i="6"/>
  <c r="Q773" i="6"/>
  <c r="Q774" i="6"/>
  <c r="Q775" i="6"/>
  <c r="Q776" i="6"/>
  <c r="Q777" i="6"/>
  <c r="Q778" i="6"/>
  <c r="Q779" i="6"/>
  <c r="Q780" i="6"/>
  <c r="Q781" i="6"/>
  <c r="Q782" i="6"/>
  <c r="Q783" i="6"/>
  <c r="Q784" i="6"/>
  <c r="Q785" i="6"/>
  <c r="Q786" i="6"/>
  <c r="Q787" i="6"/>
  <c r="Q788" i="6"/>
  <c r="Q789" i="6"/>
  <c r="Q790" i="6"/>
  <c r="Q791" i="6"/>
  <c r="Q792" i="6"/>
  <c r="Q793" i="6"/>
  <c r="Q794" i="6"/>
  <c r="Q795" i="6"/>
  <c r="Q796" i="6"/>
  <c r="Q797" i="6"/>
  <c r="Q798" i="6"/>
  <c r="Q799" i="6"/>
  <c r="Q800" i="6"/>
  <c r="Q801" i="6"/>
  <c r="Q802" i="6"/>
  <c r="Q803" i="6"/>
  <c r="Q804" i="6"/>
  <c r="Q805" i="6"/>
  <c r="Q806" i="6"/>
  <c r="Q807" i="6"/>
  <c r="Q808" i="6"/>
  <c r="Q809" i="6"/>
  <c r="Q810" i="6"/>
  <c r="Q811" i="6"/>
  <c r="Q812" i="6"/>
  <c r="Q813" i="6"/>
  <c r="Q814" i="6"/>
  <c r="Q815" i="6"/>
  <c r="Q816" i="6"/>
  <c r="Q817" i="6"/>
  <c r="Q818" i="6"/>
  <c r="Q819" i="6"/>
  <c r="Q820" i="6"/>
  <c r="Q821" i="6"/>
  <c r="Q822" i="6"/>
  <c r="Q823" i="6"/>
  <c r="Q824" i="6"/>
  <c r="Q825" i="6"/>
  <c r="Q826" i="6"/>
  <c r="Q827" i="6"/>
  <c r="Q828" i="6"/>
  <c r="Q829" i="6"/>
  <c r="Q830" i="6"/>
  <c r="Q831" i="6"/>
  <c r="Q832" i="6"/>
  <c r="Q833" i="6"/>
  <c r="Q834" i="6"/>
  <c r="Q835" i="6"/>
  <c r="Q836" i="6"/>
  <c r="Q837" i="6"/>
  <c r="Q838" i="6"/>
  <c r="Q839" i="6"/>
  <c r="Q840" i="6"/>
  <c r="Q841" i="6"/>
  <c r="Q842" i="6"/>
  <c r="Q843" i="6"/>
  <c r="Q844" i="6"/>
  <c r="Q845" i="6"/>
  <c r="Q846" i="6"/>
  <c r="Q847" i="6"/>
  <c r="Q848" i="6"/>
  <c r="Q849" i="6"/>
  <c r="Q850" i="6"/>
  <c r="Q851" i="6"/>
  <c r="Q852" i="6"/>
  <c r="Q853" i="6"/>
  <c r="Q854" i="6"/>
  <c r="Q855" i="6"/>
  <c r="Q856" i="6"/>
  <c r="Q857" i="6"/>
  <c r="Q858" i="6"/>
  <c r="Q859" i="6"/>
  <c r="Q860" i="6"/>
  <c r="Q861" i="6"/>
  <c r="Q862" i="6"/>
  <c r="Q863" i="6"/>
  <c r="Q864" i="6"/>
  <c r="Q865" i="6"/>
  <c r="Q866" i="6"/>
  <c r="Q867" i="6"/>
  <c r="Q868" i="6"/>
  <c r="Q869" i="6"/>
  <c r="Q870" i="6"/>
  <c r="Q871" i="6"/>
  <c r="Q872" i="6"/>
  <c r="Q873" i="6"/>
  <c r="Q874" i="6"/>
  <c r="Q875" i="6"/>
  <c r="Q876" i="6"/>
  <c r="Q877" i="6"/>
  <c r="Q878" i="6"/>
  <c r="Q879" i="6"/>
  <c r="Q880" i="6"/>
  <c r="Q881" i="6"/>
  <c r="Q882" i="6"/>
  <c r="Q883" i="6"/>
  <c r="Q884" i="6"/>
  <c r="Q885" i="6"/>
  <c r="Q886" i="6"/>
  <c r="Q887" i="6"/>
  <c r="Q888" i="6"/>
  <c r="Q889" i="6"/>
  <c r="Q890" i="6"/>
  <c r="Q891" i="6"/>
  <c r="Q892" i="6"/>
  <c r="Q893" i="6"/>
  <c r="Q894" i="6"/>
  <c r="Q895" i="6"/>
  <c r="Q896" i="6"/>
  <c r="Q897" i="6"/>
  <c r="Q898" i="6"/>
  <c r="Q899" i="6"/>
  <c r="Q900" i="6"/>
  <c r="Q901" i="6"/>
  <c r="Q902" i="6"/>
  <c r="Q903" i="6"/>
  <c r="Q904" i="6"/>
  <c r="Q905" i="6"/>
  <c r="Q906" i="6"/>
  <c r="Q907" i="6"/>
  <c r="Q908" i="6"/>
  <c r="Q909" i="6"/>
  <c r="Q910" i="6"/>
  <c r="Q911" i="6"/>
  <c r="Q912" i="6"/>
  <c r="Q913" i="6"/>
  <c r="Q914" i="6"/>
  <c r="Q915" i="6"/>
  <c r="Q916" i="6"/>
  <c r="Q917" i="6"/>
  <c r="Q918" i="6"/>
  <c r="Q919" i="6"/>
  <c r="Q920" i="6"/>
  <c r="Q921" i="6"/>
  <c r="Q922" i="6"/>
  <c r="Q923" i="6"/>
  <c r="Q924" i="6"/>
  <c r="Q925" i="6"/>
  <c r="Q926" i="6"/>
  <c r="Q927" i="6"/>
  <c r="Q928" i="6"/>
  <c r="Q929" i="6"/>
  <c r="Q930" i="6"/>
  <c r="Q931" i="6"/>
  <c r="Q932" i="6"/>
  <c r="Q933" i="6"/>
  <c r="Q934" i="6"/>
  <c r="Q935" i="6"/>
  <c r="Q936" i="6"/>
  <c r="Q937" i="6"/>
  <c r="Q938" i="6"/>
  <c r="Q939" i="6"/>
  <c r="Q940" i="6"/>
  <c r="Q941" i="6"/>
  <c r="Q942" i="6"/>
  <c r="Q943" i="6"/>
  <c r="Q944" i="6"/>
  <c r="Q945" i="6"/>
  <c r="Q946" i="6"/>
  <c r="Q947" i="6"/>
  <c r="Q948" i="6"/>
  <c r="Q949" i="6"/>
  <c r="Q950" i="6"/>
  <c r="Q951" i="6"/>
  <c r="Q952" i="6"/>
  <c r="Q953" i="6"/>
  <c r="Q954" i="6"/>
  <c r="Q955" i="6"/>
  <c r="Q956" i="6"/>
  <c r="Q957" i="6"/>
  <c r="Q958" i="6"/>
  <c r="Q959" i="6"/>
  <c r="Q960" i="6"/>
  <c r="Q961" i="6"/>
  <c r="Q962" i="6"/>
  <c r="Q963" i="6"/>
  <c r="Q964" i="6"/>
  <c r="Q965" i="6"/>
  <c r="Q966" i="6"/>
  <c r="Q967" i="6"/>
  <c r="Q968" i="6"/>
  <c r="Q969" i="6"/>
  <c r="Q970" i="6"/>
  <c r="Q971" i="6"/>
  <c r="Q972" i="6"/>
  <c r="Q973" i="6"/>
  <c r="Q974" i="6"/>
  <c r="Q975" i="6"/>
  <c r="Q976" i="6"/>
  <c r="Q977" i="6"/>
  <c r="Q978" i="6"/>
  <c r="Q979" i="6"/>
  <c r="Q980" i="6"/>
  <c r="Q981" i="6"/>
  <c r="Q982" i="6"/>
  <c r="Q983" i="6"/>
  <c r="Q984" i="6"/>
  <c r="Q985" i="6"/>
  <c r="Q986" i="6"/>
  <c r="Q987" i="6"/>
  <c r="Q988" i="6"/>
  <c r="Q989" i="6"/>
  <c r="Q990" i="6"/>
  <c r="Q991" i="6"/>
  <c r="Q992" i="6"/>
  <c r="Q993" i="6"/>
  <c r="Q994" i="6"/>
  <c r="Q995" i="6"/>
  <c r="Q996" i="6"/>
  <c r="Q997" i="6"/>
  <c r="Q998" i="6"/>
  <c r="Q999" i="6"/>
  <c r="Q1000" i="6"/>
  <c r="Q1001" i="6"/>
  <c r="Q1002" i="6"/>
  <c r="Q1003" i="6"/>
  <c r="Q1004" i="6"/>
  <c r="Q1005" i="6"/>
  <c r="Q1006" i="6"/>
  <c r="Q7" i="6"/>
  <c r="Q12" i="22"/>
  <c r="Q13" i="22"/>
  <c r="Q14" i="22"/>
  <c r="Q15" i="22"/>
  <c r="Q16" i="22"/>
  <c r="Q17" i="22"/>
  <c r="Q18" i="22"/>
  <c r="Q19" i="22"/>
  <c r="Q20" i="22"/>
  <c r="Q21" i="22"/>
  <c r="Q22" i="22"/>
  <c r="Q23" i="22"/>
  <c r="Q24" i="22"/>
  <c r="Q25" i="22"/>
  <c r="Q26" i="22"/>
  <c r="Q27" i="22"/>
  <c r="Q28" i="22"/>
  <c r="Q29" i="22"/>
  <c r="Q30" i="22"/>
  <c r="Q31" i="22"/>
  <c r="Q32" i="22"/>
  <c r="Q33" i="22"/>
  <c r="Q34" i="22"/>
  <c r="Q35" i="22"/>
  <c r="J4" i="22"/>
  <c r="I4" i="22"/>
  <c r="H4" i="22"/>
  <c r="G4" i="22"/>
  <c r="C36" i="21" a="1"/>
  <c r="C36" i="21" s="1"/>
  <c r="I22" i="21"/>
  <c r="I20" i="21"/>
  <c r="I16" i="21"/>
  <c r="I15" i="21"/>
  <c r="I14" i="21"/>
  <c r="B36" i="21" a="1"/>
  <c r="B36" i="21" s="1"/>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O1002" i="6"/>
  <c r="O1003" i="6"/>
  <c r="O1004" i="6"/>
  <c r="O1005" i="6"/>
  <c r="O1006" i="6"/>
  <c r="O7" i="6"/>
  <c r="P11" i="4"/>
  <c r="K57" i="4"/>
  <c r="P10" i="4"/>
  <c r="P9" i="4"/>
  <c r="J39" i="4"/>
  <c r="P8" i="4"/>
  <c r="K48" i="4"/>
  <c r="P7" i="4"/>
  <c r="G57" i="4"/>
  <c r="E57" i="4"/>
  <c r="B40" i="4"/>
  <c r="P6" i="4"/>
  <c r="G30" i="4"/>
  <c r="P5" i="4"/>
  <c r="K35" i="4"/>
  <c r="P3" i="4"/>
  <c r="K12" i="4"/>
  <c r="P4" i="4"/>
  <c r="B3" i="4"/>
  <c r="J20" i="24"/>
  <c r="J19" i="24"/>
  <c r="J13" i="24"/>
  <c r="J11" i="24"/>
  <c r="J9" i="24"/>
  <c r="J4" i="24"/>
  <c r="J3" i="24"/>
  <c r="J14" i="24"/>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E6" i="6"/>
  <c r="D6" i="6"/>
  <c r="F4" i="19"/>
  <c r="F5" i="19"/>
  <c r="F8" i="19"/>
  <c r="F9" i="19"/>
  <c r="F16" i="19"/>
  <c r="F17" i="19"/>
  <c r="F20" i="19"/>
  <c r="F6" i="19"/>
  <c r="F7" i="19"/>
  <c r="F12" i="19"/>
  <c r="E15" i="1"/>
  <c r="AB4" i="20"/>
  <c r="AB5" i="20"/>
  <c r="AB6" i="20"/>
  <c r="AB7" i="20"/>
  <c r="AB8" i="20"/>
  <c r="AB9" i="20"/>
  <c r="AB10" i="20"/>
  <c r="AB11" i="20"/>
  <c r="AB12" i="20"/>
  <c r="AB13" i="20"/>
  <c r="AB14" i="20"/>
  <c r="AB15" i="20"/>
  <c r="AB16" i="20"/>
  <c r="AB17" i="20"/>
  <c r="AB18" i="20"/>
  <c r="AB19" i="20"/>
  <c r="AB20" i="20"/>
  <c r="AB21" i="20"/>
  <c r="AB3" i="20"/>
  <c r="I9" i="21"/>
  <c r="I10" i="21"/>
  <c r="I11" i="21"/>
  <c r="I12" i="21"/>
  <c r="I13" i="21"/>
  <c r="I17" i="21"/>
  <c r="I18" i="21"/>
  <c r="I19" i="21"/>
  <c r="I21" i="21"/>
  <c r="I23" i="21"/>
  <c r="I24" i="21"/>
  <c r="I25" i="21"/>
  <c r="I26" i="21"/>
  <c r="I27" i="21"/>
  <c r="I28" i="21"/>
  <c r="I29" i="21"/>
  <c r="I30" i="21"/>
  <c r="I31" i="21"/>
  <c r="I32" i="21"/>
  <c r="E141" i="17"/>
  <c r="D141" i="17"/>
  <c r="C141" i="17"/>
  <c r="E140" i="17"/>
  <c r="D140" i="17"/>
  <c r="C140" i="17"/>
  <c r="E139" i="17"/>
  <c r="D139" i="17"/>
  <c r="C139" i="17"/>
  <c r="E138" i="17"/>
  <c r="D138" i="17"/>
  <c r="C138" i="17"/>
  <c r="E137" i="17"/>
  <c r="D137" i="17"/>
  <c r="C137" i="17"/>
  <c r="E136" i="17"/>
  <c r="D136" i="17"/>
  <c r="C136" i="17"/>
  <c r="E135" i="17"/>
  <c r="D135" i="17"/>
  <c r="C135" i="17"/>
  <c r="E134" i="17"/>
  <c r="D134" i="17"/>
  <c r="C134" i="17"/>
  <c r="E133" i="17"/>
  <c r="D133" i="17"/>
  <c r="C133" i="17"/>
  <c r="E132" i="17"/>
  <c r="D132" i="17"/>
  <c r="C132" i="17"/>
  <c r="E131" i="17"/>
  <c r="D131" i="17"/>
  <c r="C131" i="17"/>
  <c r="E130" i="17"/>
  <c r="D130" i="17"/>
  <c r="C130" i="17"/>
  <c r="E129" i="17"/>
  <c r="D129" i="17"/>
  <c r="C129" i="17"/>
  <c r="E128" i="17"/>
  <c r="D128" i="17"/>
  <c r="C128" i="17"/>
  <c r="E127" i="17"/>
  <c r="D127" i="17"/>
  <c r="C127" i="17"/>
  <c r="E126" i="17"/>
  <c r="D126" i="17"/>
  <c r="C126" i="17"/>
  <c r="E125" i="17"/>
  <c r="D125" i="17"/>
  <c r="C125" i="17"/>
  <c r="E124" i="17"/>
  <c r="D124" i="17"/>
  <c r="C124" i="17"/>
  <c r="E123" i="17"/>
  <c r="D123" i="17"/>
  <c r="C123" i="17"/>
  <c r="E122" i="17"/>
  <c r="D122" i="17"/>
  <c r="C122" i="17"/>
  <c r="D17" i="1"/>
  <c r="F9" i="22"/>
  <c r="G9" i="22"/>
  <c r="H9" i="22"/>
  <c r="E11" i="22"/>
  <c r="F11" i="22"/>
  <c r="G11" i="22"/>
  <c r="F12" i="22"/>
  <c r="G12" i="22"/>
  <c r="F13" i="22"/>
  <c r="G13" i="22"/>
  <c r="F14" i="22"/>
  <c r="G14" i="22"/>
  <c r="F15" i="22"/>
  <c r="G15" i="22"/>
  <c r="F16" i="22"/>
  <c r="G16" i="22"/>
  <c r="F17" i="22"/>
  <c r="G17" i="22"/>
  <c r="F18" i="22"/>
  <c r="G18" i="22"/>
  <c r="F19" i="22"/>
  <c r="G19" i="22"/>
  <c r="F20" i="22"/>
  <c r="G20" i="22"/>
  <c r="F21" i="22"/>
  <c r="G21" i="22"/>
  <c r="F22" i="22"/>
  <c r="G22" i="22"/>
  <c r="F23" i="22"/>
  <c r="G23" i="22"/>
  <c r="F24" i="22"/>
  <c r="G24" i="22"/>
  <c r="F25" i="22"/>
  <c r="G25" i="22"/>
  <c r="F26" i="22"/>
  <c r="G26" i="22"/>
  <c r="F27" i="22"/>
  <c r="G27" i="22"/>
  <c r="F28" i="22"/>
  <c r="G28" i="22"/>
  <c r="F29" i="22"/>
  <c r="G29" i="22"/>
  <c r="F30" i="22"/>
  <c r="G30" i="22"/>
  <c r="F31" i="22"/>
  <c r="G31" i="22"/>
  <c r="F32" i="22"/>
  <c r="G32" i="22"/>
  <c r="F33" i="22"/>
  <c r="G33" i="22"/>
  <c r="F34" i="22"/>
  <c r="G34" i="22"/>
  <c r="F35" i="22"/>
  <c r="G35" i="22"/>
  <c r="A9" i="21"/>
  <c r="A10" i="21" s="1"/>
  <c r="A11" i="21" s="1"/>
  <c r="A12" i="21" s="1"/>
  <c r="A13" i="21" s="1"/>
  <c r="A14" i="21" s="1"/>
  <c r="A15" i="21" s="1"/>
  <c r="A16" i="21" s="1"/>
  <c r="A17" i="21" s="1"/>
  <c r="A18" i="21" s="1"/>
  <c r="A19" i="21" s="1"/>
  <c r="A20" i="21" s="1"/>
  <c r="A21" i="21" s="1"/>
  <c r="A22" i="21" s="1"/>
  <c r="A23" i="21" s="1"/>
  <c r="A24" i="21" s="1"/>
  <c r="A25" i="21" s="1"/>
  <c r="A26" i="21" s="1"/>
  <c r="A27" i="21" s="1"/>
  <c r="A28" i="21" s="1"/>
  <c r="A29" i="21" s="1"/>
  <c r="A30" i="21" s="1"/>
  <c r="A31" i="21" s="1"/>
  <c r="A32" i="21" s="1"/>
  <c r="E35" i="22" s="1"/>
  <c r="C2" i="13" l="1"/>
  <c r="E4" i="21"/>
  <c r="D4" i="21"/>
  <c r="F4" i="21"/>
  <c r="C4" i="21"/>
  <c r="Q11" i="22"/>
  <c r="E16" i="1" s="1"/>
  <c r="J12" i="24"/>
  <c r="J5" i="24"/>
  <c r="J6" i="24"/>
  <c r="J21" i="24"/>
  <c r="J2" i="5"/>
  <c r="J18" i="24"/>
  <c r="J10" i="24"/>
  <c r="J8" i="24"/>
  <c r="J16" i="24"/>
  <c r="J17" i="24"/>
  <c r="J15" i="24"/>
  <c r="J7" i="24"/>
  <c r="J2" i="24"/>
  <c r="F10" i="19"/>
  <c r="F15" i="19"/>
  <c r="F21" i="19"/>
  <c r="F13" i="19"/>
  <c r="F19" i="19"/>
  <c r="F14" i="19"/>
  <c r="F11" i="19"/>
  <c r="F3" i="19"/>
  <c r="F18" i="19"/>
  <c r="F2" i="19"/>
  <c r="E13" i="1" s="1"/>
  <c r="E29" i="22"/>
  <c r="E21" i="22"/>
  <c r="E13" i="22"/>
  <c r="E34" i="22"/>
  <c r="E26" i="22"/>
  <c r="E18" i="22"/>
  <c r="E31" i="22"/>
  <c r="E23" i="22"/>
  <c r="E15" i="22"/>
  <c r="E28" i="22"/>
  <c r="E20" i="22"/>
  <c r="E12" i="22"/>
  <c r="E33" i="22"/>
  <c r="E25" i="22"/>
  <c r="E17" i="22"/>
  <c r="E30" i="22"/>
  <c r="E22" i="22"/>
  <c r="E14" i="22"/>
  <c r="E27" i="22"/>
  <c r="E19" i="22"/>
  <c r="E32" i="22"/>
  <c r="E24" i="22"/>
  <c r="E16" i="22"/>
  <c r="J21" i="5"/>
  <c r="J20" i="5"/>
  <c r="J19" i="5"/>
  <c r="J18" i="5"/>
  <c r="J17" i="5"/>
  <c r="J16" i="5"/>
  <c r="J15" i="5"/>
  <c r="J14" i="5"/>
  <c r="J13" i="5"/>
  <c r="J12" i="5"/>
  <c r="J11" i="5"/>
  <c r="J10" i="5"/>
  <c r="J9" i="5"/>
  <c r="J8" i="5"/>
  <c r="J7" i="5"/>
  <c r="J6" i="5"/>
  <c r="J5" i="5"/>
  <c r="J4" i="5"/>
  <c r="J3" i="5"/>
  <c r="T11" i="9"/>
  <c r="T10" i="9"/>
  <c r="T9" i="9"/>
  <c r="T8" i="9"/>
  <c r="T7" i="9"/>
  <c r="T6" i="9"/>
  <c r="T5" i="9"/>
  <c r="T4" i="9"/>
  <c r="T3" i="9"/>
  <c r="T2" i="9"/>
  <c r="E10" i="1" s="1"/>
  <c r="E12" i="13"/>
  <c r="E11" i="13"/>
  <c r="E10" i="13"/>
  <c r="E9" i="13"/>
  <c r="E8" i="13"/>
  <c r="E7" i="13"/>
  <c r="E6" i="13"/>
  <c r="E5" i="13"/>
  <c r="E4" i="13"/>
  <c r="E2" i="13"/>
  <c r="Q11" i="4"/>
  <c r="Q10" i="4"/>
  <c r="Q9" i="4"/>
  <c r="Q8" i="4"/>
  <c r="Q7" i="4"/>
  <c r="Q6" i="4"/>
  <c r="Q5" i="4"/>
  <c r="Q4" i="4"/>
  <c r="Q3" i="4"/>
  <c r="Q2" i="4"/>
  <c r="E12" i="1" l="1"/>
  <c r="I8" i="21"/>
  <c r="E14" i="1" s="1"/>
  <c r="E9" i="1"/>
  <c r="E11" i="1"/>
  <c r="E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<sst xmlns="http://schemas.openxmlformats.org/spreadsheetml/2006/main" count="8317" uniqueCount="1367">
  <si>
    <t>SUM</t>
  </si>
  <si>
    <t>MAX</t>
  </si>
  <si>
    <t>MIN</t>
  </si>
  <si>
    <t>COUNT</t>
  </si>
  <si>
    <t>COUNTA</t>
  </si>
  <si>
    <t>COUNTIF</t>
  </si>
  <si>
    <t>AVERAGE</t>
  </si>
  <si>
    <t>VLOOKUP</t>
  </si>
  <si>
    <t>YEAR</t>
  </si>
  <si>
    <t>MONTH</t>
  </si>
  <si>
    <t>DAY</t>
  </si>
  <si>
    <t>Halaman</t>
  </si>
  <si>
    <t>SELAMAT DATANG</t>
  </si>
  <si>
    <t>Jumlah Soal</t>
  </si>
  <si>
    <t>Mengembalikan tahun dari tanggal.</t>
  </si>
  <si>
    <t>=YEAR(serial_number)'</t>
  </si>
  <si>
    <t>Mengembalikan bulan dari tanggal.</t>
  </si>
  <si>
    <t>=MONTH(serial_number)'</t>
  </si>
  <si>
    <t>Mengembalikan hari dari tanggal.</t>
  </si>
  <si>
    <t>=DAY(serial_number)'</t>
  </si>
  <si>
    <t>Mencari nilai di kolom pertama dari tabel dan mengembalikan nilai di kolom yang sama di baris lain.</t>
  </si>
  <si>
    <t>=VLOOKUP(lookup_value, table_array, col_index_num, [range_lookup])'</t>
  </si>
  <si>
    <t>Menjumlahkan angka-angka dalam rentang sel.</t>
  </si>
  <si>
    <t>=SUM(number1, [number2], ...)'</t>
  </si>
  <si>
    <t>Mencari nilai terbesar dalam rentang sel.</t>
  </si>
  <si>
    <t>=MAX(number1, [number2], ...)'</t>
  </si>
  <si>
    <t>Mencari nilai terkecil dalam rentang sel.</t>
  </si>
  <si>
    <t>=MIN(number1, [number2], ...)'</t>
  </si>
  <si>
    <t>Menghitung jumlah sel yang berisi angka.</t>
  </si>
  <si>
    <t>=COUNT(value1, [value2], ...)'</t>
  </si>
  <si>
    <t>Menghitung jumlah sel yang tidak kosong.</t>
  </si>
  <si>
    <t>=COUNTA(value1, [value2], ...)'</t>
  </si>
  <si>
    <t>Menghitung jumlah sel yang memenuhi kriteria tertentu.</t>
  </si>
  <si>
    <t>=COUNTIF(range, criteria)'</t>
  </si>
  <si>
    <t>Menghitung rata-rata dari rentang angka.</t>
  </si>
  <si>
    <t>=AVERAGE(number1, [number2], ...)'</t>
  </si>
  <si>
    <t>Definisi</t>
  </si>
  <si>
    <t>Nama Formula</t>
  </si>
  <si>
    <t>Isi Formula dan Penjelasan</t>
  </si>
  <si>
    <t>Penjelasan Formula</t>
  </si>
  <si>
    <t>No</t>
  </si>
  <si>
    <t>Tanggal</t>
  </si>
  <si>
    <t>Total Penjualan</t>
  </si>
  <si>
    <t>Total</t>
  </si>
  <si>
    <t>Invoice ID</t>
  </si>
  <si>
    <t>Gender</t>
  </si>
  <si>
    <t>731-14-2199</t>
  </si>
  <si>
    <t>A</t>
  </si>
  <si>
    <t>Member</t>
  </si>
  <si>
    <t>279-74-2924</t>
  </si>
  <si>
    <t>B</t>
  </si>
  <si>
    <t>268-27-6179</t>
  </si>
  <si>
    <t>400-89-4171</t>
  </si>
  <si>
    <t>C</t>
  </si>
  <si>
    <t>Normal</t>
  </si>
  <si>
    <t>571-94-0759</t>
  </si>
  <si>
    <t>527-09-6272</t>
  </si>
  <si>
    <t>612-36-5536</t>
  </si>
  <si>
    <t>145-94-9061</t>
  </si>
  <si>
    <t>408-66-6712</t>
  </si>
  <si>
    <t>651-61-0874</t>
  </si>
  <si>
    <t>296-11-7041</t>
  </si>
  <si>
    <t>333-23-2632</t>
  </si>
  <si>
    <t>407-63-8975</t>
  </si>
  <si>
    <t>114-35-5271</t>
  </si>
  <si>
    <t>702-72-0487</t>
  </si>
  <si>
    <t>470-31-3286</t>
  </si>
  <si>
    <t>514-37-2845</t>
  </si>
  <si>
    <t>284-54-4231</t>
  </si>
  <si>
    <t>479-26-8945</t>
  </si>
  <si>
    <t>663-86-9076</t>
  </si>
  <si>
    <t>676-39-6028</t>
  </si>
  <si>
    <t>726-27-2396</t>
  </si>
  <si>
    <t>453-33-6436</t>
  </si>
  <si>
    <t>609-81-8548</t>
  </si>
  <si>
    <t>105-31-1824</t>
  </si>
  <si>
    <t>457-13-1708</t>
  </si>
  <si>
    <t>493-65-6248</t>
  </si>
  <si>
    <t>759-98-4285</t>
  </si>
  <si>
    <t>156-20-0370</t>
  </si>
  <si>
    <t>847-38-7188</t>
  </si>
  <si>
    <t>250-81-7186</t>
  </si>
  <si>
    <t>638-60-7125</t>
  </si>
  <si>
    <t>737-88-5876</t>
  </si>
  <si>
    <t>305-14-0245</t>
  </si>
  <si>
    <t>149-15-7606</t>
  </si>
  <si>
    <t>742-04-5161</t>
  </si>
  <si>
    <t>189-98-2939</t>
  </si>
  <si>
    <t>594-34-4444</t>
  </si>
  <si>
    <t>674-15-9296</t>
  </si>
  <si>
    <t>410-67-1709</t>
  </si>
  <si>
    <t>735-06-4124</t>
  </si>
  <si>
    <t>870-76-1733</t>
  </si>
  <si>
    <t>405-31-3305</t>
  </si>
  <si>
    <t>525-09-8450</t>
  </si>
  <si>
    <t>827-26-2100</t>
  </si>
  <si>
    <t>587-73-4862</t>
  </si>
  <si>
    <t>137-63-5492</t>
  </si>
  <si>
    <t>120-06-4233</t>
  </si>
  <si>
    <t>371-85-5789</t>
  </si>
  <si>
    <t>269-04-5750</t>
  </si>
  <si>
    <t>642-30-6693</t>
  </si>
  <si>
    <t>280-35-5823</t>
  </si>
  <si>
    <t>139-20-0155</t>
  </si>
  <si>
    <t>635-28-5728</t>
  </si>
  <si>
    <t>861-77-0145</t>
  </si>
  <si>
    <t>135-13-8269</t>
  </si>
  <si>
    <t>109-28-2512</t>
  </si>
  <si>
    <t>380-60-5336</t>
  </si>
  <si>
    <t>146-09-5432</t>
  </si>
  <si>
    <t>730-61-8757</t>
  </si>
  <si>
    <t>696-90-2548</t>
  </si>
  <si>
    <t>642-32-2990</t>
  </si>
  <si>
    <t>384-59-6655</t>
  </si>
  <si>
    <t>484-22-8230</t>
  </si>
  <si>
    <t>802-43-8934</t>
  </si>
  <si>
    <t>734-91-1155</t>
  </si>
  <si>
    <t>433-75-6987</t>
  </si>
  <si>
    <t>642-61-4706</t>
  </si>
  <si>
    <t>183-21-3799</t>
  </si>
  <si>
    <t>213-72-6612</t>
  </si>
  <si>
    <t>176-64-7711</t>
  </si>
  <si>
    <t>152-03-4217</t>
  </si>
  <si>
    <t>400-60-7251</t>
  </si>
  <si>
    <t>531-80-1784</t>
  </si>
  <si>
    <t>645-44-1170</t>
  </si>
  <si>
    <t>189-08-9157</t>
  </si>
  <si>
    <t>182-52-7000</t>
  </si>
  <si>
    <t>273-84-2164</t>
  </si>
  <si>
    <t>125-45-2293</t>
  </si>
  <si>
    <t>420-04-7590</t>
  </si>
  <si>
    <t>534-01-4457</t>
  </si>
  <si>
    <t>845-51-0542</t>
  </si>
  <si>
    <t>755-12-3214</t>
  </si>
  <si>
    <t>372-62-5264</t>
  </si>
  <si>
    <t>892-05-6689</t>
  </si>
  <si>
    <t>441-94-7118</t>
  </si>
  <si>
    <t>234-65-2137</t>
  </si>
  <si>
    <t>692-27-8933</t>
  </si>
  <si>
    <t>366-43-6862</t>
  </si>
  <si>
    <t>746-04-1077</t>
  </si>
  <si>
    <t>558-80-4082</t>
  </si>
  <si>
    <t>529-56-3974</t>
  </si>
  <si>
    <t>598-06-7312</t>
  </si>
  <si>
    <t>387-49-4215</t>
  </si>
  <si>
    <t>562-12-5430</t>
  </si>
  <si>
    <t>731-81-9469</t>
  </si>
  <si>
    <t>132-23-6451</t>
  </si>
  <si>
    <t>563-47-4072</t>
  </si>
  <si>
    <t>576-31-4774</t>
  </si>
  <si>
    <t>617-15-4209</t>
  </si>
  <si>
    <t>151-27-8496</t>
  </si>
  <si>
    <t>289-65-5721</t>
  </si>
  <si>
    <t>253-12-6086</t>
  </si>
  <si>
    <t>809-69-9497</t>
  </si>
  <si>
    <t>345-08-4992</t>
  </si>
  <si>
    <t>462-67-9126</t>
  </si>
  <si>
    <t>613-59-9758</t>
  </si>
  <si>
    <t>667-92-0055</t>
  </si>
  <si>
    <t>120-54-2248</t>
  </si>
  <si>
    <t>447-15-7839</t>
  </si>
  <si>
    <t>837-55-7229</t>
  </si>
  <si>
    <t>359-90-3665</t>
  </si>
  <si>
    <t>668-90-8900</t>
  </si>
  <si>
    <t>442-48-3607</t>
  </si>
  <si>
    <t>233-34-0817</t>
  </si>
  <si>
    <t>152-68-2907</t>
  </si>
  <si>
    <t>460-35-4390</t>
  </si>
  <si>
    <t>339-38-9982</t>
  </si>
  <si>
    <t>320-85-2052</t>
  </si>
  <si>
    <t>539-21-7227</t>
  </si>
  <si>
    <t>239-48-4278</t>
  </si>
  <si>
    <t>699-88-1972</t>
  </si>
  <si>
    <t>217-58-1179</t>
  </si>
  <si>
    <t>729-09-9681</t>
  </si>
  <si>
    <t>658-66-3967</t>
  </si>
  <si>
    <t>166-19-2553</t>
  </si>
  <si>
    <t>239-36-3640</t>
  </si>
  <si>
    <t>584-66-4073</t>
  </si>
  <si>
    <t>779-06-0012</t>
  </si>
  <si>
    <t>563-91-7120</t>
  </si>
  <si>
    <t>288-38-3758</t>
  </si>
  <si>
    <t>690-01-6631</t>
  </si>
  <si>
    <t>287-21-9091</t>
  </si>
  <si>
    <t>750-67-8428</t>
  </si>
  <si>
    <t>421-95-9805</t>
  </si>
  <si>
    <t>176-78-1170</t>
  </si>
  <si>
    <t>449-27-2918</t>
  </si>
  <si>
    <t>841-18-8232</t>
  </si>
  <si>
    <t>126-54-1082</t>
  </si>
  <si>
    <t>574-57-9721</t>
  </si>
  <si>
    <t>346-84-3103</t>
  </si>
  <si>
    <t>848-42-2560</t>
  </si>
  <si>
    <t>249-42-3782</t>
  </si>
  <si>
    <t>325-89-4209</t>
  </si>
  <si>
    <t>446-47-6729</t>
  </si>
  <si>
    <t>218-59-9410</t>
  </si>
  <si>
    <t>244-08-0162</t>
  </si>
  <si>
    <t>343-87-0864</t>
  </si>
  <si>
    <t>197-77-7132</t>
  </si>
  <si>
    <t>597-78-7908</t>
  </si>
  <si>
    <t>354-39-5160</t>
  </si>
  <si>
    <t>238-45-6950</t>
  </si>
  <si>
    <t>852-62-7105</t>
  </si>
  <si>
    <t>744-82-9138</t>
  </si>
  <si>
    <t>868-81-1752</t>
  </si>
  <si>
    <t>499-27-7781</t>
  </si>
  <si>
    <t>880-35-0356</t>
  </si>
  <si>
    <t>291-59-1384</t>
  </si>
  <si>
    <t>235-06-8510</t>
  </si>
  <si>
    <t>394-55-6384</t>
  </si>
  <si>
    <t>870-72-4431</t>
  </si>
  <si>
    <t>394-30-3170</t>
  </si>
  <si>
    <t>174-75-0888</t>
  </si>
  <si>
    <t>719-89-8991</t>
  </si>
  <si>
    <t>751-41-9720</t>
  </si>
  <si>
    <t>267-62-7380</t>
  </si>
  <si>
    <t>549-84-7482</t>
  </si>
  <si>
    <t>163-56-7055</t>
  </si>
  <si>
    <t>423-64-4619</t>
  </si>
  <si>
    <t>866-70-2814</t>
  </si>
  <si>
    <t>540-11-4336</t>
  </si>
  <si>
    <t>695-51-0018</t>
  </si>
  <si>
    <t>434-83-9547</t>
  </si>
  <si>
    <t>471-06-8611</t>
  </si>
  <si>
    <t>670-71-7306</t>
  </si>
  <si>
    <t>593-65-1552</t>
  </si>
  <si>
    <t>735-32-9839</t>
  </si>
  <si>
    <t>338-65-2210</t>
  </si>
  <si>
    <t>549-23-9016</t>
  </si>
  <si>
    <t>622-20-1945</t>
  </si>
  <si>
    <t>787-56-0757</t>
  </si>
  <si>
    <t>633-09-3463</t>
  </si>
  <si>
    <t>627-95-3243</t>
  </si>
  <si>
    <t>559-61-5987</t>
  </si>
  <si>
    <t>720-72-2436</t>
  </si>
  <si>
    <t>498-41-1961</t>
  </si>
  <si>
    <t>521-18-7827</t>
  </si>
  <si>
    <t>794-42-3736</t>
  </si>
  <si>
    <t>414-12-7047</t>
  </si>
  <si>
    <t>775-72-1988</t>
  </si>
  <si>
    <t>448-61-3783</t>
  </si>
  <si>
    <t>420-18-8989</t>
  </si>
  <si>
    <t>186-79-9562</t>
  </si>
  <si>
    <t>662-47-5456</t>
  </si>
  <si>
    <t>695-09-5146</t>
  </si>
  <si>
    <t>730-70-9830</t>
  </si>
  <si>
    <t>756-49-0168</t>
  </si>
  <si>
    <t>510-95-6347</t>
  </si>
  <si>
    <t>629-42-4133</t>
  </si>
  <si>
    <t>480-63-2856</t>
  </si>
  <si>
    <t>767-05-1286</t>
  </si>
  <si>
    <t>778-34-2523</t>
  </si>
  <si>
    <t>369-82-2676</t>
  </si>
  <si>
    <t>263-10-3913</t>
  </si>
  <si>
    <t>523-38-0215</t>
  </si>
  <si>
    <t>138-17-5109</t>
  </si>
  <si>
    <t>512-91-0811</t>
  </si>
  <si>
    <t>595-27-4851</t>
  </si>
  <si>
    <t>573-10-3877</t>
  </si>
  <si>
    <t>568-88-3448</t>
  </si>
  <si>
    <t>584-86-7256</t>
  </si>
  <si>
    <t>857-67-9057</t>
  </si>
  <si>
    <t>345-68-9016</t>
  </si>
  <si>
    <t>154-87-7367</t>
  </si>
  <si>
    <t>700-81-1757</t>
  </si>
  <si>
    <t>856-66-2701</t>
  </si>
  <si>
    <t>360-39-5055</t>
  </si>
  <si>
    <t>545-46-3100</t>
  </si>
  <si>
    <t>569-71-4390</t>
  </si>
  <si>
    <t>133-77-3154</t>
  </si>
  <si>
    <t>394-41-0748</t>
  </si>
  <si>
    <t>442-44-6497</t>
  </si>
  <si>
    <t>728-47-9078</t>
  </si>
  <si>
    <t>573-98-8548</t>
  </si>
  <si>
    <t>191-29-0321</t>
  </si>
  <si>
    <t>662-72-2873</t>
  </si>
  <si>
    <t>106-35-6779</t>
  </si>
  <si>
    <t>135-84-8019</t>
  </si>
  <si>
    <t>408-26-9866</t>
  </si>
  <si>
    <t>186-71-5196</t>
  </si>
  <si>
    <t>588-01-7461</t>
  </si>
  <si>
    <t>448-34-8700</t>
  </si>
  <si>
    <t>760-53-9233</t>
  </si>
  <si>
    <t>888-02-0338</t>
  </si>
  <si>
    <t>435-13-4908</t>
  </si>
  <si>
    <t>859-97-6048</t>
  </si>
  <si>
    <t>440-59-5691</t>
  </si>
  <si>
    <t>875-46-5808</t>
  </si>
  <si>
    <t>453-12-7053</t>
  </si>
  <si>
    <t>286-43-6208</t>
  </si>
  <si>
    <t>636-48-8204</t>
  </si>
  <si>
    <t>794-32-2436</t>
  </si>
  <si>
    <t>477-59-2456</t>
  </si>
  <si>
    <t>552-44-5977</t>
  </si>
  <si>
    <t>324-41-6833</t>
  </si>
  <si>
    <t>327-40-9673</t>
  </si>
  <si>
    <t>628-90-8624</t>
  </si>
  <si>
    <t>834-61-8124</t>
  </si>
  <si>
    <t>592-34-6155</t>
  </si>
  <si>
    <t>679-22-6530</t>
  </si>
  <si>
    <t>239-10-7476</t>
  </si>
  <si>
    <t>129-29-8530</t>
  </si>
  <si>
    <t>744-02-5987</t>
  </si>
  <si>
    <t>148-82-2527</t>
  </si>
  <si>
    <t>725-54-0677</t>
  </si>
  <si>
    <t>374-17-3652</t>
  </si>
  <si>
    <t>142-63-6033</t>
  </si>
  <si>
    <t>186-09-3669</t>
  </si>
  <si>
    <t>695-28-6250</t>
  </si>
  <si>
    <t>677-11-0152</t>
  </si>
  <si>
    <t>509-29-3912</t>
  </si>
  <si>
    <t>764-44-8999</t>
  </si>
  <si>
    <t>237-01-6122</t>
  </si>
  <si>
    <t>810-60-6344</t>
  </si>
  <si>
    <t>578-80-7669</t>
  </si>
  <si>
    <t>268-20-3585</t>
  </si>
  <si>
    <t>256-58-3609</t>
  </si>
  <si>
    <t>470-32-9057</t>
  </si>
  <si>
    <t>732-04-5373</t>
  </si>
  <si>
    <t>827-77-7633</t>
  </si>
  <si>
    <t>191-10-6171</t>
  </si>
  <si>
    <t>241-72-9525</t>
  </si>
  <si>
    <t>856-22-8149</t>
  </si>
  <si>
    <t>250-17-5703</t>
  </si>
  <si>
    <t>466-61-5506</t>
  </si>
  <si>
    <t>472-15-9636</t>
  </si>
  <si>
    <t>533-33-5337</t>
  </si>
  <si>
    <t>704-20-4138</t>
  </si>
  <si>
    <t>882-40-4577</t>
  </si>
  <si>
    <t>388-76-2555</t>
  </si>
  <si>
    <t>376-02-8238</t>
  </si>
  <si>
    <t>457-12-0244</t>
  </si>
  <si>
    <t>236-86-3015</t>
  </si>
  <si>
    <t>478-06-7835</t>
  </si>
  <si>
    <t>477-24-6490</t>
  </si>
  <si>
    <t>471-41-2823</t>
  </si>
  <si>
    <t>590-83-4591</t>
  </si>
  <si>
    <t>157-13-5295</t>
  </si>
  <si>
    <t>852-82-2749</t>
  </si>
  <si>
    <t>714-02-3114</t>
  </si>
  <si>
    <t>531-56-4728</t>
  </si>
  <si>
    <t>186-43-8965</t>
  </si>
  <si>
    <t>190-59-3964</t>
  </si>
  <si>
    <t>731-59-7531</t>
  </si>
  <si>
    <t>347-72-6115</t>
  </si>
  <si>
    <t>574-80-1489</t>
  </si>
  <si>
    <t>272-65-1806</t>
  </si>
  <si>
    <t>235-46-8343</t>
  </si>
  <si>
    <t>233-67-5758</t>
  </si>
  <si>
    <t>232-11-3025</t>
  </si>
  <si>
    <t>139-52-2867</t>
  </si>
  <si>
    <t>544-32-5024</t>
  </si>
  <si>
    <t>291-21-5991</t>
  </si>
  <si>
    <t>728-88-7867</t>
  </si>
  <si>
    <t>246-55-6923</t>
  </si>
  <si>
    <t>149-61-1929</t>
  </si>
  <si>
    <t>237-44-6163</t>
  </si>
  <si>
    <t>307-85-2293</t>
  </si>
  <si>
    <t>782-95-9291</t>
  </si>
  <si>
    <t>361-85-2571</t>
  </si>
  <si>
    <t>596-42-3999</t>
  </si>
  <si>
    <t>299-46-1805</t>
  </si>
  <si>
    <t>110-05-6330</t>
  </si>
  <si>
    <t>291-32-1427</t>
  </si>
  <si>
    <t>181-94-6432</t>
  </si>
  <si>
    <t>799-71-1548</t>
  </si>
  <si>
    <t>784-21-9238</t>
  </si>
  <si>
    <t>277-63-2961</t>
  </si>
  <si>
    <t>886-54-6089</t>
  </si>
  <si>
    <t>778-71-5554</t>
  </si>
  <si>
    <t>733-01-9107</t>
  </si>
  <si>
    <t>817-48-8732</t>
  </si>
  <si>
    <t>518-17-2983</t>
  </si>
  <si>
    <t>318-12-0304</t>
  </si>
  <si>
    <t>404-91-5964</t>
  </si>
  <si>
    <t>859-71-0933</t>
  </si>
  <si>
    <t>716-39-1409</t>
  </si>
  <si>
    <t>401-09-4232</t>
  </si>
  <si>
    <t>243-47-2663</t>
  </si>
  <si>
    <t>865-92-6136</t>
  </si>
  <si>
    <t>528-14-9470</t>
  </si>
  <si>
    <t>648-83-1321</t>
  </si>
  <si>
    <t>815-11-1168</t>
  </si>
  <si>
    <t>633-91-1052</t>
  </si>
  <si>
    <t>373-88-1424</t>
  </si>
  <si>
    <t>307-83-9164</t>
  </si>
  <si>
    <t>342-65-4817</t>
  </si>
  <si>
    <t>257-60-7754</t>
  </si>
  <si>
    <t>227-07-4446</t>
  </si>
  <si>
    <t>134-54-4720</t>
  </si>
  <si>
    <t>704-48-3927</t>
  </si>
  <si>
    <t>301-11-9629</t>
  </si>
  <si>
    <t>849-09-3807</t>
  </si>
  <si>
    <t>225-32-0908</t>
  </si>
  <si>
    <t>573-58-9734</t>
  </si>
  <si>
    <t>808-65-0703</t>
  </si>
  <si>
    <t>381-20-0914</t>
  </si>
  <si>
    <t>372-26-1506</t>
  </si>
  <si>
    <t>741-73-3559</t>
  </si>
  <si>
    <t>800-09-8606</t>
  </si>
  <si>
    <t>356-44-8813</t>
  </si>
  <si>
    <t>174-36-3675</t>
  </si>
  <si>
    <t>795-49-7276</t>
  </si>
  <si>
    <t>339-96-8318</t>
  </si>
  <si>
    <t>549-03-9315</t>
  </si>
  <si>
    <t>257-73-1380</t>
  </si>
  <si>
    <t>574-22-5561</t>
  </si>
  <si>
    <t>448-81-5016</t>
  </si>
  <si>
    <t>862-29-5914</t>
  </si>
  <si>
    <t>851-28-6367</t>
  </si>
  <si>
    <t>420-97-3340</t>
  </si>
  <si>
    <t>595-94-9924</t>
  </si>
  <si>
    <t>873-14-6353</t>
  </si>
  <si>
    <t>151-33-7434</t>
  </si>
  <si>
    <t>333-73-7901</t>
  </si>
  <si>
    <t>565-67-6697</t>
  </si>
  <si>
    <t>316-01-3952</t>
  </si>
  <si>
    <t>533-66-5566</t>
  </si>
  <si>
    <t>732-94-0499</t>
  </si>
  <si>
    <t>130-98-8941</t>
  </si>
  <si>
    <t>457-94-0464</t>
  </si>
  <si>
    <t>123-19-1176</t>
  </si>
  <si>
    <t>633-44-8566</t>
  </si>
  <si>
    <t>816-57-2053</t>
  </si>
  <si>
    <t>846-10-0341</t>
  </si>
  <si>
    <t>162-65-8559</t>
  </si>
  <si>
    <t>647-50-1224</t>
  </si>
  <si>
    <t>400-80-4065</t>
  </si>
  <si>
    <t>878-30-2331</t>
  </si>
  <si>
    <t>502-05-1910</t>
  </si>
  <si>
    <t>232-16-2483</t>
  </si>
  <si>
    <t>258-69-7810</t>
  </si>
  <si>
    <t>148-41-7930</t>
  </si>
  <si>
    <t>372-94-8041</t>
  </si>
  <si>
    <t>740-11-5257</t>
  </si>
  <si>
    <t>548-46-9322</t>
  </si>
  <si>
    <t>183-56-6882</t>
  </si>
  <si>
    <t>131-15-8856</t>
  </si>
  <si>
    <t>883-69-1285</t>
  </si>
  <si>
    <t>320-32-8842</t>
  </si>
  <si>
    <t>554-53-3790</t>
  </si>
  <si>
    <t>449-16-6770</t>
  </si>
  <si>
    <t>796-12-2025</t>
  </si>
  <si>
    <t>632-90-0281</t>
  </si>
  <si>
    <t>339-18-7061</t>
  </si>
  <si>
    <t>672-51-8681</t>
  </si>
  <si>
    <t>803-17-8013</t>
  </si>
  <si>
    <t>608-04-3797</t>
  </si>
  <si>
    <t>868-06-0466</t>
  </si>
  <si>
    <t>489-82-1237</t>
  </si>
  <si>
    <t>278-86-2735</t>
  </si>
  <si>
    <t>394-43-4238</t>
  </si>
  <si>
    <t>687-47-8271</t>
  </si>
  <si>
    <t>801-88-0346</t>
  </si>
  <si>
    <t>699-01-4164</t>
  </si>
  <si>
    <t>396-90-2219</t>
  </si>
  <si>
    <t>715-20-1673</t>
  </si>
  <si>
    <t>835-16-0096</t>
  </si>
  <si>
    <t>766-85-7061</t>
  </si>
  <si>
    <t>485-30-8700</t>
  </si>
  <si>
    <t>288-62-1085</t>
  </si>
  <si>
    <t>821-14-9046</t>
  </si>
  <si>
    <t>318-68-5053</t>
  </si>
  <si>
    <t>416-17-9926</t>
  </si>
  <si>
    <t>895-03-6665</t>
  </si>
  <si>
    <t>537-72-0426</t>
  </si>
  <si>
    <t>210-74-9613</t>
  </si>
  <si>
    <t>361-59-0574</t>
  </si>
  <si>
    <t>340-21-9136</t>
  </si>
  <si>
    <t>787-87-2010</t>
  </si>
  <si>
    <t>276-54-0879</t>
  </si>
  <si>
    <t>378-07-7001</t>
  </si>
  <si>
    <t>692-92-5582</t>
  </si>
  <si>
    <t>632-32-4574</t>
  </si>
  <si>
    <t>560-49-6611</t>
  </si>
  <si>
    <t>712-39-0363</t>
  </si>
  <si>
    <t>458-61-0011</t>
  </si>
  <si>
    <t>319-74-2561</t>
  </si>
  <si>
    <t>370-41-7321</t>
  </si>
  <si>
    <t>505-02-0892</t>
  </si>
  <si>
    <t>189-40-5216</t>
  </si>
  <si>
    <t>843-01-4703</t>
  </si>
  <si>
    <t>123-35-4896</t>
  </si>
  <si>
    <t>272-27-9238</t>
  </si>
  <si>
    <t>382-25-8917</t>
  </si>
  <si>
    <t>458-41-1477</t>
  </si>
  <si>
    <t>895-66-0685</t>
  </si>
  <si>
    <t>546-80-2899</t>
  </si>
  <si>
    <t>275-28-0149</t>
  </si>
  <si>
    <t>287-83-1405</t>
  </si>
  <si>
    <t>776-68-1096</t>
  </si>
  <si>
    <t>563-36-9814</t>
  </si>
  <si>
    <t>437-53-3084</t>
  </si>
  <si>
    <t>443-60-9639</t>
  </si>
  <si>
    <t>797-88-0493</t>
  </si>
  <si>
    <t>809-46-1866</t>
  </si>
  <si>
    <t>665-32-9167</t>
  </si>
  <si>
    <t>226-71-3580</t>
  </si>
  <si>
    <t>815-04-6282</t>
  </si>
  <si>
    <t>788-21-5741</t>
  </si>
  <si>
    <t>848-95-6252</t>
  </si>
  <si>
    <t>254-31-0042</t>
  </si>
  <si>
    <t>583-72-1480</t>
  </si>
  <si>
    <t>273-16-6619</t>
  </si>
  <si>
    <t>307-04-2070</t>
  </si>
  <si>
    <t>460-93-5834</t>
  </si>
  <si>
    <t>566-19-5475</t>
  </si>
  <si>
    <t>286-01-5402</t>
  </si>
  <si>
    <t>201-86-2184</t>
  </si>
  <si>
    <t>510-09-5628</t>
  </si>
  <si>
    <t>790-38-4466</t>
  </si>
  <si>
    <t>124-31-1458</t>
  </si>
  <si>
    <t>699-14-3026</t>
  </si>
  <si>
    <t>162-48-8011</t>
  </si>
  <si>
    <t>885-56-0389</t>
  </si>
  <si>
    <t>752-23-3760</t>
  </si>
  <si>
    <t>630-74-5166</t>
  </si>
  <si>
    <t>453-63-6187</t>
  </si>
  <si>
    <t>451-73-2711</t>
  </si>
  <si>
    <t>840-19-2096</t>
  </si>
  <si>
    <t>727-75-6477</t>
  </si>
  <si>
    <t>358-88-9262</t>
  </si>
  <si>
    <t>431-66-2305</t>
  </si>
  <si>
    <t>850-41-9669</t>
  </si>
  <si>
    <t>149-14-0304</t>
  </si>
  <si>
    <t>377-79-7592</t>
  </si>
  <si>
    <t>862-17-9201</t>
  </si>
  <si>
    <t>329-62-1586</t>
  </si>
  <si>
    <t>308-39-1707</t>
  </si>
  <si>
    <t>665-63-9737</t>
  </si>
  <si>
    <t>605-83-1050</t>
  </si>
  <si>
    <t>761-49-0439</t>
  </si>
  <si>
    <t>636-17-0325</t>
  </si>
  <si>
    <t>110-48-7033</t>
  </si>
  <si>
    <t>400-45-1220</t>
  </si>
  <si>
    <t>631-41-3108</t>
  </si>
  <si>
    <t>389-25-3394</t>
  </si>
  <si>
    <t>656-95-9349</t>
  </si>
  <si>
    <t>770-42-8960</t>
  </si>
  <si>
    <t>234-36-2483</t>
  </si>
  <si>
    <t>380-94-4661</t>
  </si>
  <si>
    <t>541-89-9860</t>
  </si>
  <si>
    <t>497-37-6538</t>
  </si>
  <si>
    <t>595-11-5460</t>
  </si>
  <si>
    <t>821-07-3596</t>
  </si>
  <si>
    <t>196-01-2849</t>
  </si>
  <si>
    <t>707-32-7409</t>
  </si>
  <si>
    <t>221-25-5073</t>
  </si>
  <si>
    <t>411-77-0180</t>
  </si>
  <si>
    <t>838-78-4295</t>
  </si>
  <si>
    <t>219-61-4139</t>
  </si>
  <si>
    <t>871-79-8483</t>
  </si>
  <si>
    <t>320-49-6392</t>
  </si>
  <si>
    <t>538-22-0304</t>
  </si>
  <si>
    <t>727-46-3608</t>
  </si>
  <si>
    <t>154-74-7179</t>
  </si>
  <si>
    <t>225-98-1496</t>
  </si>
  <si>
    <t>322-02-2271</t>
  </si>
  <si>
    <t>283-79-9594</t>
  </si>
  <si>
    <t>423-80-0988</t>
  </si>
  <si>
    <t>866-05-7563</t>
  </si>
  <si>
    <t>370-96-0655</t>
  </si>
  <si>
    <t>101-17-6199</t>
  </si>
  <si>
    <t>848-24-9445</t>
  </si>
  <si>
    <t>212-62-1842</t>
  </si>
  <si>
    <t>354-25-5821</t>
  </si>
  <si>
    <t>628-34-3388</t>
  </si>
  <si>
    <t>560-30-5617</t>
  </si>
  <si>
    <t>430-60-3493</t>
  </si>
  <si>
    <t>749-81-8133</t>
  </si>
  <si>
    <t>603-07-0961</t>
  </si>
  <si>
    <t>811-03-8790</t>
  </si>
  <si>
    <t>314-23-4520</t>
  </si>
  <si>
    <t>483-71-1164</t>
  </si>
  <si>
    <t>351-62-0822</t>
  </si>
  <si>
    <t>416-13-5917</t>
  </si>
  <si>
    <t>150-89-8043</t>
  </si>
  <si>
    <t>848-07-1692</t>
  </si>
  <si>
    <t>751-69-0068</t>
  </si>
  <si>
    <t>115-38-7388</t>
  </si>
  <si>
    <t>784-08-0310</t>
  </si>
  <si>
    <t>556-97-7101</t>
  </si>
  <si>
    <t>308-81-0538</t>
  </si>
  <si>
    <t>315-22-5665</t>
  </si>
  <si>
    <t>271-88-8734</t>
  </si>
  <si>
    <t>438-23-1242</t>
  </si>
  <si>
    <t>702-83-5291</t>
  </si>
  <si>
    <t>173-50-1108</t>
  </si>
  <si>
    <t>542-41-0513</t>
  </si>
  <si>
    <t>593-95-4461</t>
  </si>
  <si>
    <t>568-90-5112</t>
  </si>
  <si>
    <t>746-54-5508</t>
  </si>
  <si>
    <t>509-10-0516</t>
  </si>
  <si>
    <t>652-43-6591</t>
  </si>
  <si>
    <t>512-98-1403</t>
  </si>
  <si>
    <t>860-79-0874</t>
  </si>
  <si>
    <t>284-34-9626</t>
  </si>
  <si>
    <t>641-96-3695</t>
  </si>
  <si>
    <t>155-45-3814</t>
  </si>
  <si>
    <t>600-38-9738</t>
  </si>
  <si>
    <t>548-48-3156</t>
  </si>
  <si>
    <t>382-03-4532</t>
  </si>
  <si>
    <t>631-34-1880</t>
  </si>
  <si>
    <t>747-58-7183</t>
  </si>
  <si>
    <t>243-55-8457</t>
  </si>
  <si>
    <t>616-87-0016</t>
  </si>
  <si>
    <t>339-12-4827</t>
  </si>
  <si>
    <t>373-73-7910</t>
  </si>
  <si>
    <t>785-96-0615</t>
  </si>
  <si>
    <t>729-06-2010</t>
  </si>
  <si>
    <t>640-48-5028</t>
  </si>
  <si>
    <t>730-50-9884</t>
  </si>
  <si>
    <t>583-41-4548</t>
  </si>
  <si>
    <t>871-39-9221</t>
  </si>
  <si>
    <t>802-70-5316</t>
  </si>
  <si>
    <t>575-30-8091</t>
  </si>
  <si>
    <t>413-20-6708</t>
  </si>
  <si>
    <t>582-52-8065</t>
  </si>
  <si>
    <t>645-78-8093</t>
  </si>
  <si>
    <t>641-51-2661</t>
  </si>
  <si>
    <t>271-77-8740</t>
  </si>
  <si>
    <t>565-91-4567</t>
  </si>
  <si>
    <t>685-64-1609</t>
  </si>
  <si>
    <t>195-06-0432</t>
  </si>
  <si>
    <t>200-40-6154</t>
  </si>
  <si>
    <t>198-66-9832</t>
  </si>
  <si>
    <t>211-05-0490</t>
  </si>
  <si>
    <t>746-68-6593</t>
  </si>
  <si>
    <t>719-76-3868</t>
  </si>
  <si>
    <t>489-64-4354</t>
  </si>
  <si>
    <t>886-77-9084</t>
  </si>
  <si>
    <t>777-82-7220</t>
  </si>
  <si>
    <t>219-22-9386</t>
  </si>
  <si>
    <t>266-76-6436</t>
  </si>
  <si>
    <t>430-53-4718</t>
  </si>
  <si>
    <t>283-26-5248</t>
  </si>
  <si>
    <t>347-34-2234</t>
  </si>
  <si>
    <t>585-90-0249</t>
  </si>
  <si>
    <t>269-10-8440</t>
  </si>
  <si>
    <t>541-08-3113</t>
  </si>
  <si>
    <t>641-43-2399</t>
  </si>
  <si>
    <t>701-23-5550</t>
  </si>
  <si>
    <t>347-56-2442</t>
  </si>
  <si>
    <t>862-59-8517</t>
  </si>
  <si>
    <t>767-97-4650</t>
  </si>
  <si>
    <t>896-34-0956</t>
  </si>
  <si>
    <t>214-17-6927</t>
  </si>
  <si>
    <t>115-99-4379</t>
  </si>
  <si>
    <t>364-33-8584</t>
  </si>
  <si>
    <t>528-87-5606</t>
  </si>
  <si>
    <t>406-46-7107</t>
  </si>
  <si>
    <t>704-11-6354</t>
  </si>
  <si>
    <t>826-58-8051</t>
  </si>
  <si>
    <t>641-62-7288</t>
  </si>
  <si>
    <t>303-96-2227</t>
  </si>
  <si>
    <t>711-31-1234</t>
  </si>
  <si>
    <t>393-65-2792</t>
  </si>
  <si>
    <t>308-47-4913</t>
  </si>
  <si>
    <t>192-98-7397</t>
  </si>
  <si>
    <t>748-45-2862</t>
  </si>
  <si>
    <t>375-72-3056</t>
  </si>
  <si>
    <t>274-05-5470</t>
  </si>
  <si>
    <t>174-64-0215</t>
  </si>
  <si>
    <t>651-88-7328</t>
  </si>
  <si>
    <t>189-52-0236</t>
  </si>
  <si>
    <t>325-77-6186</t>
  </si>
  <si>
    <t>687-15-1097</t>
  </si>
  <si>
    <t>554-42-2417</t>
  </si>
  <si>
    <t>667-23-5919</t>
  </si>
  <si>
    <t>210-30-7976</t>
  </si>
  <si>
    <t>650-98-6268</t>
  </si>
  <si>
    <t>210-67-5886</t>
  </si>
  <si>
    <t>316-68-6352</t>
  </si>
  <si>
    <t>616-24-2851</t>
  </si>
  <si>
    <t>781-84-8059</t>
  </si>
  <si>
    <t>500-02-2261</t>
  </si>
  <si>
    <t>828-61-5674</t>
  </si>
  <si>
    <t>182-88-2763</t>
  </si>
  <si>
    <t>236-27-1144</t>
  </si>
  <si>
    <t>803-83-5989</t>
  </si>
  <si>
    <t>268-03-6164</t>
  </si>
  <si>
    <t>554-53-8700</t>
  </si>
  <si>
    <t>445-30-9252</t>
  </si>
  <si>
    <t>593-14-4239</t>
  </si>
  <si>
    <t>550-84-8664</t>
  </si>
  <si>
    <t>122-61-9553</t>
  </si>
  <si>
    <t>433-08-7822</t>
  </si>
  <si>
    <t>169-52-4504</t>
  </si>
  <si>
    <t>664-14-2882</t>
  </si>
  <si>
    <t>109-86-4363</t>
  </si>
  <si>
    <t>880-46-5796</t>
  </si>
  <si>
    <t>853-23-2453</t>
  </si>
  <si>
    <t>744-16-7898</t>
  </si>
  <si>
    <t>324-92-3863</t>
  </si>
  <si>
    <t>624-01-8356</t>
  </si>
  <si>
    <t>399-46-5918</t>
  </si>
  <si>
    <t>279-62-1445</t>
  </si>
  <si>
    <t>873-51-0671</t>
  </si>
  <si>
    <t>689-16-9784</t>
  </si>
  <si>
    <t>132-32-9879</t>
  </si>
  <si>
    <t>462-78-5240</t>
  </si>
  <si>
    <t>373-09-4567</t>
  </si>
  <si>
    <t>829-49-1914</t>
  </si>
  <si>
    <t>868-52-7573</t>
  </si>
  <si>
    <t>189-17-4241</t>
  </si>
  <si>
    <t>743-88-1662</t>
  </si>
  <si>
    <t>676-10-2200</t>
  </si>
  <si>
    <t>898-04-2717</t>
  </si>
  <si>
    <t>834-83-1826</t>
  </si>
  <si>
    <t>659-36-1684</t>
  </si>
  <si>
    <t>242-11-3142</t>
  </si>
  <si>
    <t>359-94-5395</t>
  </si>
  <si>
    <t>750-57-9686</t>
  </si>
  <si>
    <t>102-77-2261</t>
  </si>
  <si>
    <t>526-86-8552</t>
  </si>
  <si>
    <t>436-54-4512</t>
  </si>
  <si>
    <t>534-53-3526</t>
  </si>
  <si>
    <t>551-21-3069</t>
  </si>
  <si>
    <t>727-17-0390</t>
  </si>
  <si>
    <t>804-38-3935</t>
  </si>
  <si>
    <t>220-28-1851</t>
  </si>
  <si>
    <t>156-95-3964</t>
  </si>
  <si>
    <t>311-13-6971</t>
  </si>
  <si>
    <t>316-66-3011</t>
  </si>
  <si>
    <t>649-11-3678</t>
  </si>
  <si>
    <t>210-57-1719</t>
  </si>
  <si>
    <t>160-22-2687</t>
  </si>
  <si>
    <t>234-03-4040</t>
  </si>
  <si>
    <t>746-19-0921</t>
  </si>
  <si>
    <t>825-94-5922</t>
  </si>
  <si>
    <t>364-34-2972</t>
  </si>
  <si>
    <t>525-88-7307</t>
  </si>
  <si>
    <t>451-28-5717</t>
  </si>
  <si>
    <t>189-55-2313</t>
  </si>
  <si>
    <t>635-40-6220</t>
  </si>
  <si>
    <t>490-29-1201</t>
  </si>
  <si>
    <t>760-90-2357</t>
  </si>
  <si>
    <t>585-03-5943</t>
  </si>
  <si>
    <t>149-71-6266</t>
  </si>
  <si>
    <t>873-95-4984</t>
  </si>
  <si>
    <t>587-03-7455</t>
  </si>
  <si>
    <t>889-04-9723</t>
  </si>
  <si>
    <t>349-97-8902</t>
  </si>
  <si>
    <t>869-11-3082</t>
  </si>
  <si>
    <t>875-31-8302</t>
  </si>
  <si>
    <t>556-41-6224</t>
  </si>
  <si>
    <t>891-01-7034</t>
  </si>
  <si>
    <t>379-17-6588</t>
  </si>
  <si>
    <t>866-99-7614</t>
  </si>
  <si>
    <t>188-55-0967</t>
  </si>
  <si>
    <t>811-35-1094</t>
  </si>
  <si>
    <t>602-16-6955</t>
  </si>
  <si>
    <t>831-81-6575</t>
  </si>
  <si>
    <t>749-24-1565</t>
  </si>
  <si>
    <t>884-80-6021</t>
  </si>
  <si>
    <t>746-94-0204</t>
  </si>
  <si>
    <t>834-45-5519</t>
  </si>
  <si>
    <t>669-54-1719</t>
  </si>
  <si>
    <t>450-28-2866</t>
  </si>
  <si>
    <t>834-25-9262</t>
  </si>
  <si>
    <t>829-34-3910</t>
  </si>
  <si>
    <t>262-47-2794</t>
  </si>
  <si>
    <t>374-38-5555</t>
  </si>
  <si>
    <t>487-79-6868</t>
  </si>
  <si>
    <t>427-45-9297</t>
  </si>
  <si>
    <t>756-01-7507</t>
  </si>
  <si>
    <t>575-67-1508</t>
  </si>
  <si>
    <t>290-68-2984</t>
  </si>
  <si>
    <t>187-83-5490</t>
  </si>
  <si>
    <t>213-32-1216</t>
  </si>
  <si>
    <t>549-59-1358</t>
  </si>
  <si>
    <t>142-72-4741</t>
  </si>
  <si>
    <t>840-76-5966</t>
  </si>
  <si>
    <t>828-46-6863</t>
  </si>
  <si>
    <t>200-16-5952</t>
  </si>
  <si>
    <t>522-57-8364</t>
  </si>
  <si>
    <t>321-49-7382</t>
  </si>
  <si>
    <t>717-96-4189</t>
  </si>
  <si>
    <t>824-88-3614</t>
  </si>
  <si>
    <t>777-67-2495</t>
  </si>
  <si>
    <t>593-08-5916</t>
  </si>
  <si>
    <t>886-18-2897</t>
  </si>
  <si>
    <t>605-03-2706</t>
  </si>
  <si>
    <t>134-75-2619</t>
  </si>
  <si>
    <t>263-87-5680</t>
  </si>
  <si>
    <t>686-41-0932</t>
  </si>
  <si>
    <t>674-56-6360</t>
  </si>
  <si>
    <t>452-04-8808</t>
  </si>
  <si>
    <t>152-08-9985</t>
  </si>
  <si>
    <t>864-24-7918</t>
  </si>
  <si>
    <t>468-99-7231</t>
  </si>
  <si>
    <t>608-96-3517</t>
  </si>
  <si>
    <t>437-58-8131</t>
  </si>
  <si>
    <t>566-71-1091</t>
  </si>
  <si>
    <t>556-86-3144</t>
  </si>
  <si>
    <t>390-31-6381</t>
  </si>
  <si>
    <t>831-07-6050</t>
  </si>
  <si>
    <t>362-58-8315</t>
  </si>
  <si>
    <t>610-46-4100</t>
  </si>
  <si>
    <t>139-32-4183</t>
  </si>
  <si>
    <t>420-11-4919</t>
  </si>
  <si>
    <t>805-86-0265</t>
  </si>
  <si>
    <t>199-75-8169</t>
  </si>
  <si>
    <t>227-78-1148</t>
  </si>
  <si>
    <t>767-54-1907</t>
  </si>
  <si>
    <t>425-85-2085</t>
  </si>
  <si>
    <t>511-54-3087</t>
  </si>
  <si>
    <t>241-11-2261</t>
  </si>
  <si>
    <t>745-71-3520</t>
  </si>
  <si>
    <t>182-69-8360</t>
  </si>
  <si>
    <t>891-58-8335</t>
  </si>
  <si>
    <t>376-56-3573</t>
  </si>
  <si>
    <t>226-34-0034</t>
  </si>
  <si>
    <t>870-54-3162</t>
  </si>
  <si>
    <t>838-02-1821</t>
  </si>
  <si>
    <t>459-50-7686</t>
  </si>
  <si>
    <t>319-50-3348</t>
  </si>
  <si>
    <t>608-27-6295</t>
  </si>
  <si>
    <t>549-96-4200</t>
  </si>
  <si>
    <t>733-33-4967</t>
  </si>
  <si>
    <t>585-11-6748</t>
  </si>
  <si>
    <t>651-96-5970</t>
  </si>
  <si>
    <t>639-76-1242</t>
  </si>
  <si>
    <t>355-53-5943</t>
  </si>
  <si>
    <t>286-62-6248</t>
  </si>
  <si>
    <t>607-76-6216</t>
  </si>
  <si>
    <t>725-32-9708</t>
  </si>
  <si>
    <t>807-34-3742</t>
  </si>
  <si>
    <t>101-81-4070</t>
  </si>
  <si>
    <t>426-39-2418</t>
  </si>
  <si>
    <t>399-69-4630</t>
  </si>
  <si>
    <t>786-94-2700</t>
  </si>
  <si>
    <t>343-75-9322</t>
  </si>
  <si>
    <t>151-16-1484</t>
  </si>
  <si>
    <t>326-71-2155</t>
  </si>
  <si>
    <t>246-11-3901</t>
  </si>
  <si>
    <t>841-35-6630</t>
  </si>
  <si>
    <t>238-49-0436</t>
  </si>
  <si>
    <t>586-25-0848</t>
  </si>
  <si>
    <t>860-73-6466</t>
  </si>
  <si>
    <t>409-49-6995</t>
  </si>
  <si>
    <t>326-78-5178</t>
  </si>
  <si>
    <t>832-51-6761</t>
  </si>
  <si>
    <t>867-47-1948</t>
  </si>
  <si>
    <t>649-29-6775</t>
  </si>
  <si>
    <t>336-78-2147</t>
  </si>
  <si>
    <t>153-58-4872</t>
  </si>
  <si>
    <t>606-80-4905</t>
  </si>
  <si>
    <t>626-43-7888</t>
  </si>
  <si>
    <t>247-11-2470</t>
  </si>
  <si>
    <t>516-77-6464</t>
  </si>
  <si>
    <t>885-17-6250</t>
  </si>
  <si>
    <t>545-07-8534</t>
  </si>
  <si>
    <t>261-12-8671</t>
  </si>
  <si>
    <t>865-41-9075</t>
  </si>
  <si>
    <t>313-66-9943</t>
  </si>
  <si>
    <t>439-54-7422</t>
  </si>
  <si>
    <t>299-29-0180</t>
  </si>
  <si>
    <t>422-29-8786</t>
  </si>
  <si>
    <t>604-70-6476</t>
  </si>
  <si>
    <t>830-58-2383</t>
  </si>
  <si>
    <t>390-17-5806</t>
  </si>
  <si>
    <t>678-79-0726</t>
  </si>
  <si>
    <t>733-29-1227</t>
  </si>
  <si>
    <t>201-63-8275</t>
  </si>
  <si>
    <t>222-42-0244</t>
  </si>
  <si>
    <t>718-57-9773</t>
  </si>
  <si>
    <t>881-41-7302</t>
  </si>
  <si>
    <t>144-51-6085</t>
  </si>
  <si>
    <t>291-55-6563</t>
  </si>
  <si>
    <t>787-15-1757</t>
  </si>
  <si>
    <t>845-94-6841</t>
  </si>
  <si>
    <t>242-55-6721</t>
  </si>
  <si>
    <t>488-25-4221</t>
  </si>
  <si>
    <t>130-67-4723</t>
  </si>
  <si>
    <t>220-68-6701</t>
  </si>
  <si>
    <t>423-57-2993</t>
  </si>
  <si>
    <t>228-96-1411</t>
  </si>
  <si>
    <t>729-46-7422</t>
  </si>
  <si>
    <t>102-06-2002</t>
  </si>
  <si>
    <t>300-71-4605</t>
  </si>
  <si>
    <t>278-97-7759</t>
  </si>
  <si>
    <t>732-67-5346</t>
  </si>
  <si>
    <t>409-33-9708</t>
  </si>
  <si>
    <t>842-29-4695</t>
  </si>
  <si>
    <t>227-03-5010</t>
  </si>
  <si>
    <t>468-88-0009</t>
  </si>
  <si>
    <t>127-47-6963</t>
  </si>
  <si>
    <t>544-55-9589</t>
  </si>
  <si>
    <t>459-45-2396</t>
  </si>
  <si>
    <t>458-10-8612</t>
  </si>
  <si>
    <t>173-57-2300</t>
  </si>
  <si>
    <t>743-04-1105</t>
  </si>
  <si>
    <t>788-07-8452</t>
  </si>
  <si>
    <t>608-05-3804</t>
  </si>
  <si>
    <t>366-93-0948</t>
  </si>
  <si>
    <t>418-05-0656</t>
  </si>
  <si>
    <t>778-89-7974</t>
  </si>
  <si>
    <t>258-92-7466</t>
  </si>
  <si>
    <t>744-09-5786</t>
  </si>
  <si>
    <t>598-47-9715</t>
  </si>
  <si>
    <t>443-82-0585</t>
  </si>
  <si>
    <t>894-41-5205</t>
  </si>
  <si>
    <t>558-60-5016</t>
  </si>
  <si>
    <t>660-29-7083</t>
  </si>
  <si>
    <t>727-02-1313</t>
  </si>
  <si>
    <t>725-67-2480</t>
  </si>
  <si>
    <t>785-13-7708</t>
  </si>
  <si>
    <t>316-55-4634</t>
  </si>
  <si>
    <t>211-30-9270</t>
  </si>
  <si>
    <t>532-59-7201</t>
  </si>
  <si>
    <t>263-12-5321</t>
  </si>
  <si>
    <t>302-15-2162</t>
  </si>
  <si>
    <t>588-47-8641</t>
  </si>
  <si>
    <t>510-79-0415</t>
  </si>
  <si>
    <t>725-56-0833</t>
  </si>
  <si>
    <t>137-74-8729</t>
  </si>
  <si>
    <t>556-72-8512</t>
  </si>
  <si>
    <t>173-82-9529</t>
  </si>
  <si>
    <t>636-98-3364</t>
  </si>
  <si>
    <t>565-17-3836</t>
  </si>
  <si>
    <t>343-61-3544</t>
  </si>
  <si>
    <t>207-73-1363</t>
  </si>
  <si>
    <t>760-27-5490</t>
  </si>
  <si>
    <t>783-09-1637</t>
  </si>
  <si>
    <t>655-07-2265</t>
  </si>
  <si>
    <t>474-33-8305</t>
  </si>
  <si>
    <t>726-29-6793</t>
  </si>
  <si>
    <t>198-84-7132</t>
  </si>
  <si>
    <t>559-98-9873</t>
  </si>
  <si>
    <t>266-20-6657</t>
  </si>
  <si>
    <t>592-46-1692</t>
  </si>
  <si>
    <t>634-97-8956</t>
  </si>
  <si>
    <t>751-15-6198</t>
  </si>
  <si>
    <t>565-80-5980</t>
  </si>
  <si>
    <t>386-27-7606</t>
  </si>
  <si>
    <t>241-96-5076</t>
  </si>
  <si>
    <t>491-38-3499</t>
  </si>
  <si>
    <t>378-24-2715</t>
  </si>
  <si>
    <t>450-42-3339</t>
  </si>
  <si>
    <t>397-25-8725</t>
  </si>
  <si>
    <t>325-90-8763</t>
  </si>
  <si>
    <t>569-76-2760</t>
  </si>
  <si>
    <t>209-61-0206</t>
  </si>
  <si>
    <t>706-36-6154</t>
  </si>
  <si>
    <t>318-81-2368</t>
  </si>
  <si>
    <t>851-98-3555</t>
  </si>
  <si>
    <t>848-62-7243</t>
  </si>
  <si>
    <t>289-15-7034</t>
  </si>
  <si>
    <t>389-70-2397</t>
  </si>
  <si>
    <t>285-68-5083</t>
  </si>
  <si>
    <t>602-80-9671</t>
  </si>
  <si>
    <t>721-86-6247</t>
  </si>
  <si>
    <t>740-22-2500</t>
  </si>
  <si>
    <t>286-75-7818</t>
  </si>
  <si>
    <t>827-44-5872</t>
  </si>
  <si>
    <t>373-14-0504</t>
  </si>
  <si>
    <t>490-95-0021</t>
  </si>
  <si>
    <t>659-65-8956</t>
  </si>
  <si>
    <t>133-14-7229</t>
  </si>
  <si>
    <t>577-34-7579</t>
  </si>
  <si>
    <t>365-16-4334</t>
  </si>
  <si>
    <t>842-40-8179</t>
  </si>
  <si>
    <t>843-73-4724</t>
  </si>
  <si>
    <t>620-02-2046</t>
  </si>
  <si>
    <t>836-82-5858</t>
  </si>
  <si>
    <t>831-64-0259</t>
  </si>
  <si>
    <t>689-05-1884</t>
  </si>
  <si>
    <t>530-90-9855</t>
  </si>
  <si>
    <t>390-80-5128</t>
  </si>
  <si>
    <t>190-14-3147</t>
  </si>
  <si>
    <t>434-35-9162</t>
  </si>
  <si>
    <t>745-74-0715</t>
  </si>
  <si>
    <t>701-69-8742</t>
  </si>
  <si>
    <t>227-50-3718</t>
  </si>
  <si>
    <t>857-16-3520</t>
  </si>
  <si>
    <t>355-34-6244</t>
  </si>
  <si>
    <t>883-17-4236</t>
  </si>
  <si>
    <t>589-02-8023</t>
  </si>
  <si>
    <t>305-03-2383</t>
  </si>
  <si>
    <t>226-31-3081</t>
  </si>
  <si>
    <t>280-17-4359</t>
  </si>
  <si>
    <t>574-31-8277</t>
  </si>
  <si>
    <t>468-01-2051</t>
  </si>
  <si>
    <t>793-10-3222</t>
  </si>
  <si>
    <t>334-64-2006</t>
  </si>
  <si>
    <t>438-01-4015</t>
  </si>
  <si>
    <t>722-13-2115</t>
  </si>
  <si>
    <t>605-72-4132</t>
  </si>
  <si>
    <t>595-86-2894</t>
  </si>
  <si>
    <t>430-02-3888</t>
  </si>
  <si>
    <t>214-30-2776</t>
  </si>
  <si>
    <t>418-02-5978</t>
  </si>
  <si>
    <t>172-42-8274</t>
  </si>
  <si>
    <t>725-96-3778</t>
  </si>
  <si>
    <t>256-08-8343</t>
  </si>
  <si>
    <t>709-58-4068</t>
  </si>
  <si>
    <t>760-54-1821</t>
  </si>
  <si>
    <t>789-23-8625</t>
  </si>
  <si>
    <t>181-82-6255</t>
  </si>
  <si>
    <t>652-49-6720</t>
  </si>
  <si>
    <t>175-54-2529</t>
  </si>
  <si>
    <t>710-46-4433</t>
  </si>
  <si>
    <t>756-93-1854</t>
  </si>
  <si>
    <t>276-75-6884</t>
  </si>
  <si>
    <t>365-64-0515</t>
  </si>
  <si>
    <t>765-26-6951</t>
  </si>
  <si>
    <t>817-69-8206</t>
  </si>
  <si>
    <t>648-94-3045</t>
  </si>
  <si>
    <t>346-12-3257</t>
  </si>
  <si>
    <t>301-81-8610</t>
  </si>
  <si>
    <t>887-42-0517</t>
  </si>
  <si>
    <t>340-66-0321</t>
  </si>
  <si>
    <t>252-56-2699</t>
  </si>
  <si>
    <t>670-79-6321</t>
  </si>
  <si>
    <t>807-14-7833</t>
  </si>
  <si>
    <t>497-36-0989</t>
  </si>
  <si>
    <t>704-10-4056</t>
  </si>
  <si>
    <t>118-62-1812</t>
  </si>
  <si>
    <t>282-35-2475</t>
  </si>
  <si>
    <t>131-70-8179</t>
  </si>
  <si>
    <t>656-16-1063</t>
  </si>
  <si>
    <t>504-35-8843</t>
  </si>
  <si>
    <t>816-72-8853</t>
  </si>
  <si>
    <t>618-34-8551</t>
  </si>
  <si>
    <t>643-38-7867</t>
  </si>
  <si>
    <t>698-98-5964</t>
  </si>
  <si>
    <t>136-08-6195</t>
  </si>
  <si>
    <t>503-07-0930</t>
  </si>
  <si>
    <t>759-29-9521</t>
  </si>
  <si>
    <t>518-71-6847</t>
  </si>
  <si>
    <t>640-49-2076</t>
  </si>
  <si>
    <t>277-35-5865</t>
  </si>
  <si>
    <t>585-86-8361</t>
  </si>
  <si>
    <t>655-85-5130</t>
  </si>
  <si>
    <t>503-21-4385</t>
  </si>
  <si>
    <t>428-83-5800</t>
  </si>
  <si>
    <t>482-17-1179</t>
  </si>
  <si>
    <t>541-48-8554</t>
  </si>
  <si>
    <t>401-18-8016</t>
  </si>
  <si>
    <t>443-59-0061</t>
  </si>
  <si>
    <t>796-32-9050</t>
  </si>
  <si>
    <t>779-42-2410</t>
  </si>
  <si>
    <t>607-65-2441</t>
  </si>
  <si>
    <t>305-89-2768</t>
  </si>
  <si>
    <t>790-29-1172</t>
  </si>
  <si>
    <t>305-18-3552</t>
  </si>
  <si>
    <t>501-61-1753</t>
  </si>
  <si>
    <t>105-10-6182</t>
  </si>
  <si>
    <t>877-22-3308</t>
  </si>
  <si>
    <t>Cabang</t>
  </si>
  <si>
    <t>Kota</t>
  </si>
  <si>
    <t>Tipe Pelanggan</t>
  </si>
  <si>
    <t>Tipe Produk</t>
  </si>
  <si>
    <t>Harga Barang</t>
  </si>
  <si>
    <t>Kuantitas</t>
  </si>
  <si>
    <t>Pajak (5%)</t>
  </si>
  <si>
    <t>Tipe Pembayaran</t>
  </si>
  <si>
    <t>Tingkata Kepuasan Pelanggan</t>
  </si>
  <si>
    <t>Row Labels</t>
  </si>
  <si>
    <t>Grand Total</t>
  </si>
  <si>
    <t>Jakarta</t>
  </si>
  <si>
    <t>Bandung</t>
  </si>
  <si>
    <t>Surabaya</t>
  </si>
  <si>
    <t>Laki-Laki</t>
  </si>
  <si>
    <t>Perempuan</t>
  </si>
  <si>
    <t>Kesehatan dan Kecantikan</t>
  </si>
  <si>
    <t>Olahraga dan wisata</t>
  </si>
  <si>
    <t>Aksesoris Elektronik</t>
  </si>
  <si>
    <t>Rumah dan Gaya Hidup</t>
  </si>
  <si>
    <t>Makanan dan Minuman</t>
  </si>
  <si>
    <t>Aksesoris Pakaian</t>
  </si>
  <si>
    <t>Tunai</t>
  </si>
  <si>
    <t>E-wallet</t>
  </si>
  <si>
    <t>Kartu Kredit</t>
  </si>
  <si>
    <t>Pertanyaan</t>
  </si>
  <si>
    <t>Bandung Total</t>
  </si>
  <si>
    <t>Jakarta Total</t>
  </si>
  <si>
    <t>Surabaya Total</t>
  </si>
  <si>
    <t>Cell</t>
  </si>
  <si>
    <t>Jawaban</t>
  </si>
  <si>
    <t>Total penjualan Aksesoris Elektornik oleh Laki-Laki di Bandung</t>
  </si>
  <si>
    <t>B3</t>
  </si>
  <si>
    <t>Total penjualan keseluruhan</t>
  </si>
  <si>
    <t>K57</t>
  </si>
  <si>
    <t>Total penjualan Aksesoris Pakaian</t>
  </si>
  <si>
    <t>Total penjualan seluruh Makanan dan Minuman di Jakarta</t>
  </si>
  <si>
    <t>G30</t>
  </si>
  <si>
    <t>K12</t>
  </si>
  <si>
    <t>Total penjualan Olahraga dan Wisata di Bandung olek Member Laki-Laki</t>
  </si>
  <si>
    <t>B40</t>
  </si>
  <si>
    <t>G57</t>
  </si>
  <si>
    <t>Total penjualan di Jakarta</t>
  </si>
  <si>
    <t>Total penjualan Rumah dan Gaya Hidup</t>
  </si>
  <si>
    <t>K48</t>
  </si>
  <si>
    <t>Total penjualan Olahraga dan Wisata diseluruh Surabaya</t>
  </si>
  <si>
    <t>J39</t>
  </si>
  <si>
    <t>E57</t>
  </si>
  <si>
    <t>Total penjualan d Jakarta oleh Laki-Laki</t>
  </si>
  <si>
    <t>Total penjualan Makanan dan Minuman oleh pembeli Normal</t>
  </si>
  <si>
    <t>K35</t>
  </si>
  <si>
    <t>Baris atau Kolom</t>
  </si>
  <si>
    <t>Kolom B</t>
  </si>
  <si>
    <t>Kolom I</t>
  </si>
  <si>
    <t>Kolom F</t>
  </si>
  <si>
    <t>Kolom K</t>
  </si>
  <si>
    <t>Kolom D,G, dan J</t>
  </si>
  <si>
    <t>Baris 3</t>
  </si>
  <si>
    <t>Baris 12</t>
  </si>
  <si>
    <t>Baris 22-29</t>
  </si>
  <si>
    <t>Baris 31-38</t>
  </si>
  <si>
    <t>Penjualan Bandung dari Laki-Laki</t>
  </si>
  <si>
    <t xml:space="preserve">Penjualan Surabay dari Perempuan </t>
  </si>
  <si>
    <t xml:space="preserve">Penjualan Jakarta dari Perempuan </t>
  </si>
  <si>
    <t>Penjualan total</t>
  </si>
  <si>
    <t xml:space="preserve">Penjualan total Bandung, Jakarta, dan Surabaya </t>
  </si>
  <si>
    <t xml:space="preserve">Penjualan Aksesoris Elektronik selain Grand Total </t>
  </si>
  <si>
    <t>Penjualan Aksesoris Pakaian selain Grand Total</t>
  </si>
  <si>
    <t>Penjualan Kesehatan dan Kecantikan selain Grand Total</t>
  </si>
  <si>
    <t xml:space="preserve">Penjualan Makanan dan Minuman  selain Grand Total </t>
  </si>
  <si>
    <t>Penjualan Olahraga dan Wisata  selain Grand Total</t>
  </si>
  <si>
    <t>Penjualan Terbesar</t>
  </si>
  <si>
    <t>Penjualan Terkecil</t>
  </si>
  <si>
    <t>Penjualan Rata-Rata</t>
  </si>
  <si>
    <t>Nilai Tengah Penjualan</t>
  </si>
  <si>
    <t>Baris 40-47</t>
  </si>
  <si>
    <t>Invoice</t>
  </si>
  <si>
    <t>Pelanggan yang merupakan Member</t>
  </si>
  <si>
    <t>Pelanggan yang merupakan perempuan</t>
  </si>
  <si>
    <t>Presentase</t>
  </si>
  <si>
    <t>Jumlah pelanggan yang berbelanja di tahun 2021</t>
  </si>
  <si>
    <t>Jumlah pelanggan yang berbelanja di bulan Januari</t>
  </si>
  <si>
    <t>Pelanggan yang berasal dari Bandung</t>
  </si>
  <si>
    <t>Pelanggan yang membayar menggunakan uang tunai</t>
  </si>
  <si>
    <t>Pelanggan yang memberikan kepuasan lebih dari 6</t>
  </si>
  <si>
    <t>Pelanggan yang berbelanja lebih dari 5 barang</t>
  </si>
  <si>
    <t>Pelanggan yang berbelanja di bawah tanggal 15</t>
  </si>
  <si>
    <t>pelanggan yang membeli barang dengan harga diatas 50</t>
  </si>
  <si>
    <t>Total pelanggan (Gunakan Counta)</t>
  </si>
  <si>
    <t>NO</t>
  </si>
  <si>
    <t>RANK</t>
  </si>
  <si>
    <t>Rank</t>
  </si>
  <si>
    <t>Kategori Kepuasan</t>
  </si>
  <si>
    <t>IF</t>
  </si>
  <si>
    <t>Mengembalikan satu nilai jika kondisi benar, dan nilai lain jika kondisi salah</t>
  </si>
  <si>
    <t>=IF(logical_test, value_if_true, value_if_false)'</t>
  </si>
  <si>
    <t>=RANK(number, range, [order])</t>
  </si>
  <si>
    <t>Menentukan peringkat (ranking) dari sebuah nilai dalam daftar atau rentang data tertentu</t>
  </si>
  <si>
    <t>Sheet</t>
  </si>
  <si>
    <t>-</t>
  </si>
  <si>
    <t>Dataset</t>
  </si>
  <si>
    <t>Sum</t>
  </si>
  <si>
    <t>Max, Min, Average, dan Median</t>
  </si>
  <si>
    <t>Click Here</t>
  </si>
  <si>
    <t>VLOOKUP, If, dan Rank</t>
  </si>
  <si>
    <t>Counta dan Countif</t>
  </si>
  <si>
    <t>Countif dan Counta</t>
  </si>
  <si>
    <t>Kunci Jawaban</t>
  </si>
  <si>
    <t>Jumlah Soal Benar</t>
  </si>
  <si>
    <t>Status Jawaban</t>
  </si>
  <si>
    <t>Instruksi Mengerjakan</t>
  </si>
  <si>
    <t>Instruksi Pengerjaan</t>
  </si>
  <si>
    <t>1. Tabel di kiri merupakan hasil dari Pivot dataset sehingga kamu akan lebih mudah mencerna data
2. Pada bagian ini, kamu akan fokus untuk melatih penggunaan rumus SUM
3. Rumus SUM bisa digunakan untuk menghitung jumlah total angka dalam rentang yang luas atau pada rentang-rentang tertentu
4. Mata uang dari jumlah penjualan pada tabel tidak relevan, sehingga fokus pada angkanya saja
5. Selain melatih kemampuan menggunakan rumus, kemampuan untuk membaca tabel juga diperlukan dalam mengerjakan latihan ini</t>
  </si>
  <si>
    <t>1. Pada bagian ini, formula Countif dan Counta akan digunakan
2. Sumber data yang digunakan untuk mengerjakan ini adalah dari Dataset
3. Untuk bisa mengerjakan soal nomor 1, 2, dan 8 kamu perlu mengubah data yang ada di Dataset terlebih dahulu. Gunakan formula DATE, MONTH, dan YEAR untuk bisa memeroleh informasi yang dibutuhkan</t>
  </si>
  <si>
    <t>1. Tabel di kiri merupakan hasil dari Pivot dataset sehingga kamu akan lebih mudah mencerna data
2. Pada bagian ini, kamu akan fokus untuk melatih penggunaan rumus MAX, MIN, AVERAGE, dan MEDIAN
3. Mata uang dari jumlah penjualan pada tabel tidak relevan, sehingga fokus pada angkanya saja
4. Selain melatih kemampuan menggunakan rumus, kemampuan untuk membaca tabel juga diperlukan dalam mengerjakan latihan ini</t>
  </si>
  <si>
    <t>1. Pada bagian ini, formula VLOOKUP, IF, dan RANK akan digunakan
2. Sumber data yang digunakan untuk mengerjakan ini adalah dari Dataset
3. Untuk bisa mengerjakan soal ini, kamu harus mengerjakannya satu persatu dari kolom Kota hingga Rank
4. Untuk bagian Kategori Kepuasan, nilai yang berada di bawah 5 dianggap Buruk dan di atas 5 sebagai Baik</t>
  </si>
  <si>
    <t>Akses soal lebih banyak pada</t>
  </si>
  <si>
    <t>Left</t>
  </si>
  <si>
    <t>Mid</t>
  </si>
  <si>
    <t>Right</t>
  </si>
  <si>
    <t>a</t>
  </si>
  <si>
    <t>bandung</t>
  </si>
  <si>
    <t>member</t>
  </si>
  <si>
    <t>perempuan</t>
  </si>
  <si>
    <t>rumah dan gaya hidup</t>
  </si>
  <si>
    <t>35,54</t>
  </si>
  <si>
    <t>10</t>
  </si>
  <si>
    <t>17,77</t>
  </si>
  <si>
    <t>373,17</t>
  </si>
  <si>
    <t>e-wallet</t>
  </si>
  <si>
    <t>7</t>
  </si>
  <si>
    <t>b</t>
  </si>
  <si>
    <t>surabaya</t>
  </si>
  <si>
    <t>laki-laki</t>
  </si>
  <si>
    <t>aksesoris elektronik</t>
  </si>
  <si>
    <t>72,17</t>
  </si>
  <si>
    <t>1</t>
  </si>
  <si>
    <t>3,6085</t>
  </si>
  <si>
    <t>75,7785</t>
  </si>
  <si>
    <t>tunai</t>
  </si>
  <si>
    <t>6,1</t>
  </si>
  <si>
    <t>aksesoris pakaian</t>
  </si>
  <si>
    <t>56,47</t>
  </si>
  <si>
    <t>8</t>
  </si>
  <si>
    <t>22,588</t>
  </si>
  <si>
    <t>474,348</t>
  </si>
  <si>
    <t>7,3</t>
  </si>
  <si>
    <t>c</t>
  </si>
  <si>
    <t>jakarta</t>
  </si>
  <si>
    <t>normal</t>
  </si>
  <si>
    <t>olahraga dan wisata</t>
  </si>
  <si>
    <t>80,97</t>
  </si>
  <si>
    <t>32,388</t>
  </si>
  <si>
    <t>680,148</t>
  </si>
  <si>
    <t>9,3</t>
  </si>
  <si>
    <t>makanan dan minuman</t>
  </si>
  <si>
    <t>74,6</t>
  </si>
  <si>
    <t>37,3</t>
  </si>
  <si>
    <t>783,3</t>
  </si>
  <si>
    <t>9,5</t>
  </si>
  <si>
    <t>28,45</t>
  </si>
  <si>
    <t>5</t>
  </si>
  <si>
    <t>7,1125</t>
  </si>
  <si>
    <t>149,3625</t>
  </si>
  <si>
    <t>kartu kredit</t>
  </si>
  <si>
    <t>9,1</t>
  </si>
  <si>
    <t>80,96</t>
  </si>
  <si>
    <t>32,384</t>
  </si>
  <si>
    <t>680,064</t>
  </si>
  <si>
    <t>7,4</t>
  </si>
  <si>
    <t>88,36</t>
  </si>
  <si>
    <t>22,09</t>
  </si>
  <si>
    <t>463,89</t>
  </si>
  <si>
    <t>9,6</t>
  </si>
  <si>
    <t>kesehatan dan kecantikan</t>
  </si>
  <si>
    <t>47,71</t>
  </si>
  <si>
    <t>6</t>
  </si>
  <si>
    <t>14,313</t>
  </si>
  <si>
    <t>300,573</t>
  </si>
  <si>
    <t>4,4</t>
  </si>
  <si>
    <t>46,22</t>
  </si>
  <si>
    <t>4</t>
  </si>
  <si>
    <t>9,244</t>
  </si>
  <si>
    <t>194,124</t>
  </si>
  <si>
    <t>6,2</t>
  </si>
  <si>
    <t>27,07</t>
  </si>
  <si>
    <t>1,3535</t>
  </si>
  <si>
    <t>28,4235</t>
  </si>
  <si>
    <t>5,3</t>
  </si>
  <si>
    <t>10,08</t>
  </si>
  <si>
    <t>3,528</t>
  </si>
  <si>
    <t>74,088</t>
  </si>
  <si>
    <t>4,2</t>
  </si>
  <si>
    <t>73,88</t>
  </si>
  <si>
    <t>22,164</t>
  </si>
  <si>
    <t>465,444</t>
  </si>
  <si>
    <t>57,91</t>
  </si>
  <si>
    <t>23,164</t>
  </si>
  <si>
    <t>486,444</t>
  </si>
  <si>
    <t>8,1</t>
  </si>
  <si>
    <t>46,61</t>
  </si>
  <si>
    <t>2</t>
  </si>
  <si>
    <t>4,661</t>
  </si>
  <si>
    <t>97,881</t>
  </si>
  <si>
    <t>6,6</t>
  </si>
  <si>
    <t>14,82</t>
  </si>
  <si>
    <t>3</t>
  </si>
  <si>
    <t>2,223</t>
  </si>
  <si>
    <t>46,683</t>
  </si>
  <si>
    <t>8,7</t>
  </si>
  <si>
    <t>99,25</t>
  </si>
  <si>
    <t>9,925</t>
  </si>
  <si>
    <t>208,425</t>
  </si>
  <si>
    <t>9</t>
  </si>
  <si>
    <t>80,93</t>
  </si>
  <si>
    <t>4,0465</t>
  </si>
  <si>
    <t>84,9765</t>
  </si>
  <si>
    <t>16,49</t>
  </si>
  <si>
    <t>1,649</t>
  </si>
  <si>
    <t>34,629</t>
  </si>
  <si>
    <t>4,6</t>
  </si>
  <si>
    <t>Left, Right, dan Mid</t>
  </si>
  <si>
    <t>Proper</t>
  </si>
  <si>
    <t>Tabel 1</t>
  </si>
  <si>
    <t>Tabel 2</t>
  </si>
  <si>
    <t>Roundup &amp; Rounddown</t>
  </si>
  <si>
    <t>IF ERROR</t>
  </si>
  <si>
    <t>XLOOKUP</t>
  </si>
  <si>
    <t>FILTER</t>
  </si>
  <si>
    <t>SORT</t>
  </si>
  <si>
    <t>ROUNDUP</t>
  </si>
  <si>
    <t>ROUNDDOWN</t>
  </si>
  <si>
    <t>MAXIFS</t>
  </si>
  <si>
    <t>MINFIS</t>
  </si>
  <si>
    <t>SUMIFS</t>
  </si>
  <si>
    <t>AVERAGEIFS</t>
  </si>
  <si>
    <t>LEFT</t>
  </si>
  <si>
    <t>RIGHT</t>
  </si>
  <si>
    <t>MID</t>
  </si>
  <si>
    <t>PROPER</t>
  </si>
  <si>
    <t>Mengubah huruf pertama setiap kata dalam teks menjadi huruf besar.</t>
  </si>
  <si>
    <t>=PROPER(text)'</t>
  </si>
  <si>
    <t>Menjumlahkan sel yang memenuhi beberapa kriteria.</t>
  </si>
  <si>
    <t>=SUMIFS(sum_range, criteria_range1, criteria1, [criteria_range2, criteria2], ...)'</t>
  </si>
  <si>
    <t>Mengembalikan nilai jika ada kesalahan, atau hasil dari ekspresi jika tidak ada kesalahan.</t>
  </si>
  <si>
    <t>=IFERROR(value, value_if_error)'</t>
  </si>
  <si>
    <t>Mengembalikan sejumlah karakter pertama dari teks.</t>
  </si>
  <si>
    <t>=LEFT(text, [num_chars])'</t>
  </si>
  <si>
    <t>Mengembalikan sejumlah karakter terakhir dari teks.</t>
  </si>
  <si>
    <t>=RIGHT(text, [num_chars])'</t>
  </si>
  <si>
    <t>Mengembalikan sejumlah karakter tertentu dari teks, dimulai dari posisi tertentu.</t>
  </si>
  <si>
    <t>=MID(text, start_num, num_chars)'</t>
  </si>
  <si>
    <t>Membulatkan angka ke atas (menjauhi nol) ke sejumlah digit tertentu.</t>
  </si>
  <si>
    <t>=ROUNDUP(number, num_digits)'</t>
  </si>
  <si>
    <t>Membulatkan angka ke bawah (mendekati nol) ke sejumlah digit tertentu.</t>
  </si>
  <si>
    <t>=ROUNDDOWN(number, num_digits)'</t>
  </si>
  <si>
    <t>Mengurutkan isi rentang atau array.</t>
  </si>
  <si>
    <t>=SORT(array, [sort_index], [sort_order], [by_col])'</t>
  </si>
  <si>
    <t>Ini mencari nilai dalam rentang dan mengembalikan nilai yang sesuai dari rentang lain. XLOOKUP lebih fleksibel karena dapat mencari di kiri atau kanan, dan tidak memerlukan urutan data.</t>
  </si>
  <si>
    <t>=XLOOKUP(lookup_value, lookup_array, return_array, [if_not_found], [match_mode], [search_mode])</t>
  </si>
  <si>
    <t>=FILTER(array, include, [if_empty])'</t>
  </si>
  <si>
    <t>=MINIFS(, criteria_range1, criteria1, [criteria_range2, criteria2], ...)</t>
  </si>
  <si>
    <t>=MAXIFS(max_range, criteria_range1, criteria1, [criteria_range2, criteria2], ...)</t>
  </si>
  <si>
    <t>AVERAGEIFS menghitung rata-rata dari rentang nilai yang memenuhi satu atau lebih kriteria.</t>
  </si>
  <si>
    <t>=AVERAGEIFS(average_range, criteria_range1, criteria1, [criteria_range2, criteria2], ...)</t>
  </si>
  <si>
    <t>FILTER menyaring data berdasarkan kriteria yang ditentukan dan mengembalikan subset dari data yang memenuhi kriteria tersebut.</t>
  </si>
  <si>
    <t>MAXIFS mengembalikan nilai maksimum dari rentang yang memenuhi satu atau lebih kriteria.</t>
  </si>
  <si>
    <t>MINIFS mengembalikan nilai minimum dari rentang yang memenuhi satu atau lebih kriteria.</t>
  </si>
  <si>
    <t>Jenis Produk</t>
  </si>
  <si>
    <t>Max</t>
  </si>
  <si>
    <t>Min</t>
  </si>
  <si>
    <t>Average</t>
  </si>
  <si>
    <t>SUMIFS, MAXIFS, MINIFS, &amp;AVERAGEIFS</t>
  </si>
  <si>
    <t>Roundup</t>
  </si>
  <si>
    <t>Roundown</t>
  </si>
  <si>
    <t>1. Pada bagian ini, formula XLOOKUP, IF, dan RANK akan digunakan
2. Sumber data yang digunakan untuk mengerjakan ini adalah dari Dataset
3. Untuk bisa mengerjakan soal ini, kamu harus mengerjakannya satu persatu dari kolom Kota hingga Rank
4. Untuk bagian Kategori Kepuasan, nilai yang berada di bawah 5 dianggap Buruk dan di atas 5 sebagai Baik</t>
  </si>
  <si>
    <t>Left, Mid, Right</t>
  </si>
  <si>
    <t>1. Untuk mengerjakan tabel di sebelah kiri, kamu bisa menggunakan formula SUMIFS, MAXIFS, MINIFS, dan AVERAGEIFS
2. Tabel yang menjadi acuan untuk mencari data adalah sheet Dataset
3. Untuk bisa mengerjakan soal ini, kamu perlu mengubah Dataset terlebih dahulu menggunakan formula MONTH dan YEAR untuk menyesuaikan dengan kebutuhan dari pertanyaan</t>
  </si>
  <si>
    <t>1. Untuk mengerjakan tabel di sebelah kiri, kamu perlu mengerjakan soal pada sheet Ifs terlebih dahulu
2. Tabel yang menjadi acuan untuk mencari data adalah sheet Dataset
3. Untuk bisa mengerjakan soal ini, kamu perlu mengubah Dataset terlebih dahulu menggunakan formula MONTH dan YEAR untuk menyesuaikan dengan kebutuhan dari pertanyaan
4. Yang dimaksud dengan Roundup adalah kamu membulatkan angka keatas, sedangkan Rounddown membulatkan angka kebawah
5. Pada bagian ini, kamu diminta untuk membulatkan angka menjadi 0 di belakang koma</t>
  </si>
  <si>
    <t>1. Pada tabel ini, kamu diminta untuk memisahkan kode invoice menjadi 3 bagian sesuai dengan tanda '-'
2. Pada bagian left akan terdapat 3 angka, 2 angka pada mid, dan 4 angka pada bagian right
3. Kamu bisa menggunakan formula LEFT, MID, dan RIGHT untuk mengerjakan soal ini</t>
  </si>
  <si>
    <t>1. Pada bagian ini, data pada tabel 1 berubah menjadi huruf kecil, tugas kamu adalah mengembalikannya menggunakan formula PROPER agar setiap awal kata menggunakan huruf kapital
2. Tuliskan revisinya menggunakan formula pada tabel 2</t>
  </si>
  <si>
    <t>SUMIFS, MAXIFS, MINIFS, &amp; AVERAGEIF</t>
  </si>
  <si>
    <t>1. Soal latihan ini terdiri dari 691 soal yang menggunakan 27  formula dasar dalam Excel
2. Soal disusun berdasarkan dataset yang berisi 1000 data dengan lebih dari 10 variabel
3. Kamu bebas mengerjakan dari bagian yang mana saja sesuai dengan kebutuhan atau keinginan kamu
4. Pada sheet "Penjelasan Formula", terdapat penjelasan fungsi dan isi dari formula yang akan digunakan
5. Soal ini sudah langsung berisikan kunci jawaban sehingga kamu bisa berlatih dengan lebih mudah
6. Untuk formula, bisa disesuaikan dengan device yang kalian gunakan. Pada device tertentu ada yang menggunakan "," dan ada juga yang menggunakan ";"
7. Pada soal ini, kamu belum diminta untuk membuat Pivot Table. Namun, kamu bisa mencoba untuk membuatnya sendiri sesuai dengan contoh Pivot Table yang telah ada. Kamu cukup untuk block semua data yang dibutuhkan, pilih "Pivot Table", dan sesuaikan variasi data yang ingin dimunculkan</t>
  </si>
  <si>
    <t>XLOOKUP, IF, dan Rank &amp; VLOOKUP, IF, dan Rank</t>
  </si>
  <si>
    <t>BAIK</t>
  </si>
  <si>
    <t>BURUK</t>
  </si>
  <si>
    <t>Total penjualan di Jakarta oleh Laki-Laki</t>
  </si>
  <si>
    <t>Bulan-Tahun</t>
  </si>
  <si>
    <t>01-2021</t>
  </si>
  <si>
    <t>02-2021</t>
  </si>
  <si>
    <t>03-2021</t>
  </si>
  <si>
    <t>04-2021</t>
  </si>
  <si>
    <t>05-2021</t>
  </si>
  <si>
    <t>06-2021</t>
  </si>
  <si>
    <t>07-2021</t>
  </si>
  <si>
    <t>08-2021</t>
  </si>
  <si>
    <t>09-2021</t>
  </si>
  <si>
    <t>10-2021</t>
  </si>
  <si>
    <t>11-2021</t>
  </si>
  <si>
    <t>12-2021</t>
  </si>
  <si>
    <t>01-2022</t>
  </si>
  <si>
    <t>02-2022</t>
  </si>
  <si>
    <t>03-2022</t>
  </si>
  <si>
    <t>04-2022</t>
  </si>
  <si>
    <t>05-2022</t>
  </si>
  <si>
    <t>06-2022</t>
  </si>
  <si>
    <t>07-2022</t>
  </si>
  <si>
    <t>08-2022</t>
  </si>
  <si>
    <t>09-2022</t>
  </si>
  <si>
    <t>10-2022</t>
  </si>
  <si>
    <t>11-2022</t>
  </si>
  <si>
    <t>12-2022</t>
  </si>
  <si>
    <t>01-2023</t>
  </si>
  <si>
    <t>MINIFS</t>
  </si>
  <si>
    <t>Tahun</t>
  </si>
  <si>
    <t>Bulan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</si>
</sst>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3809]dd/mm/yyyy;@"/>
    <numFmt numFmtId="165" formatCode="yyyy\-mm\-dd;@"/>
  </numFmts>
  <fonts count="25">
    <font>
      <sz val="12"/>
      <color theme="1"/>
      <name val="Aptos Narrow"/>
      <family val="2"/>
      <scheme val="minor"/>
    </font>
    <font>
      <sz val="12"/>
      <color theme="1"/>
      <name val="Aptos Narrow"/>
      <family val="2"/>
      <scheme val="minor"/>
    </font>
    <font>
      <u/>
      <sz val="12"/>
      <color theme="10"/>
      <name val="Aptos Narrow"/>
      <family val="2"/>
      <scheme val="minor"/>
    </font>
    <font>
      <sz val="12"/>
      <color theme="1"/>
      <name val="Times New Roman"/>
      <family val="1"/>
    </font>
    <font>
      <b/>
      <sz val="12"/>
      <color theme="1"/>
      <name val="Times New Roman"/>
      <family val="1"/>
    </font>
    <font>
      <sz val="10"/>
      <color theme="1"/>
      <name val="Times New Roman"/>
      <family val="1"/>
    </font>
    <font>
      <u/>
      <sz val="12"/>
      <color theme="10"/>
      <name val="Times New Roman"/>
      <family val="1"/>
    </font>
    <font>
      <sz val="12"/>
      <color rgb="FF000000"/>
      <name val="Times New Roman"/>
      <family val="1"/>
    </font>
    <font>
      <b/>
      <sz val="11"/>
      <color theme="1"/>
      <name val="Times New Roman"/>
      <family val="1"/>
    </font>
    <font>
      <sz val="11"/>
      <color theme="1"/>
      <name val="Times New Roman"/>
      <family val="1"/>
    </font>
    <font>
      <b/>
      <sz val="18"/>
      <color theme="0"/>
      <name val="Times New Roman"/>
      <family val="1"/>
    </font>
    <font>
      <sz val="12"/>
      <color theme="0"/>
      <name val="Times New Roman"/>
      <family val="1"/>
    </font>
    <font>
      <b/>
      <sz val="12"/>
      <color theme="0"/>
      <name val="Times New Roman"/>
      <family val="1"/>
    </font>
    <font>
      <b/>
      <sz val="14"/>
      <color theme="0"/>
      <name val="Times New Roman"/>
      <family val="1"/>
    </font>
    <font>
      <b/>
      <sz val="11"/>
      <color theme="0"/>
      <name val="Times New Roman"/>
      <family val="1"/>
    </font>
    <font>
      <b/>
      <u/>
      <sz val="12"/>
      <color theme="10"/>
      <name val="Aptos Narrow"/>
      <family val="2"/>
      <scheme val="minor"/>
    </font>
    <font>
      <sz val="16"/>
      <color rgb="FF212B36"/>
      <name val="__Inter_36bd41"/>
    </font>
    <font>
      <b/>
      <sz val="12"/>
      <color theme="0"/>
      <name val="Aptos Narrow"/>
      <scheme val="minor"/>
    </font>
    <font>
      <b/>
      <sz val="12"/>
      <color theme="0"/>
      <name val="Calibri"/>
      <family val="2"/>
    </font>
    <font>
      <sz val="12"/>
      <color theme="1"/>
      <name val="Calibri"/>
      <family val="2"/>
    </font>
    <font>
      <b/>
      <sz val="14"/>
      <color theme="0"/>
      <name val="Calibri"/>
      <family val="2"/>
    </font>
    <font>
      <b/>
      <sz val="12"/>
      <color theme="1"/>
      <name val="Calibri"/>
      <family val="2"/>
    </font>
    <font>
      <sz val="12"/>
      <color rgb="FF000000"/>
      <name val="Calibri"/>
      <family val="2"/>
    </font>
    <font>
      <b/>
      <sz val="11"/>
      <color theme="0"/>
      <name val="Calibri"/>
      <family val="2"/>
    </font>
    <font>
      <b/>
      <sz val="12"/>
      <color theme="0"/>
      <name val="Aptos Narrow"/>
      <family val="2"/>
      <scheme val="minor"/>
    </font>
  </fonts>
  <fills count="18">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0"/>
        <bgColor theme="0" tint="-0.14999847407452621"/>
      </patternFill>
    </fill>
    <fill>
      <patternFill patternType="solid">
        <fgColor rgb="FFFFFFFF"/>
        <bgColor rgb="FF000000"/>
      </patternFill>
    </fill>
    <fill>
      <patternFill patternType="solid">
        <fgColor rgb="FF00B050"/>
        <bgColor indexed="64"/>
      </patternFill>
    </fill>
    <fill>
      <patternFill patternType="solid">
        <fgColor rgb="FF00B0F0"/>
        <bgColor theme="4" tint="0.79998168889431442"/>
      </patternFill>
    </fill>
    <fill>
      <patternFill patternType="solid">
        <fgColor rgb="FF00B0F0"/>
        <bgColor theme="0" tint="-0.14999847407452621"/>
      </patternFill>
    </fill>
    <fill>
      <patternFill patternType="solid">
        <fgColor rgb="FF00B0F0"/>
        <bgColor indexed="64"/>
      </patternFill>
    </fill>
    <fill>
      <patternFill patternType="solid">
        <fgColor rgb="FF002060"/>
        <bgColor indexed="64"/>
      </patternFill>
    </fill>
    <fill>
      <patternFill patternType="solid">
        <fgColor rgb="FFFFFF00"/>
        <bgColor indexed="64"/>
      </patternFill>
    </fill>
    <fill>
      <patternFill patternType="solid">
        <fgColor rgb="FFFFFF00"/>
        <bgColor theme="0" tint="-0.14999847407452621"/>
      </patternFill>
    </fill>
    <fill>
      <patternFill patternType="solid">
        <fgColor rgb="FFFFFF00"/>
        <bgColor theme="4" tint="0.79998168889431442"/>
      </patternFill>
    </fill>
    <fill>
      <patternFill patternType="solid">
        <fgColor rgb="FF7030A0"/>
        <bgColor indexed="64"/>
      </patternFill>
    </fill>
    <fill>
      <patternFill patternType="solid">
        <fgColor rgb="FF0070C0"/>
        <bgColor indexed="64"/>
      </patternFill>
    </fill>
    <fill>
      <patternFill patternType="solid">
        <fgColor theme="5" tint="-0.499984740745262"/>
        <bgColor indexed="64"/>
      </patternFill>
    </fill>
    <fill>
      <patternFill patternType="solid">
        <fgColor theme="3" tint="9.9978637043366805E-2"/>
        <bgColor indexed="64"/>
      </patternFill>
    </fill>
  </fills>
  <borders count="39">
    <border>
      <left/>
      <right/>
      <top/>
      <bottom/>
      <diagonal/>
    </border>
    <border>
      <left/>
      <right/>
      <top/>
      <bottom style="thin">
        <color theme="4" tint="0.39997558519241921"/>
      </bottom>
      <diagonal/>
    </border>
    <border>
      <left/>
      <right/>
      <top style="thin">
        <color theme="4" tint="0.39997558519241921"/>
      </top>
      <bottom/>
      <diagonal/>
    </border>
    <border>
      <left style="thin">
        <color theme="0"/>
      </left>
      <right style="thin">
        <color theme="0"/>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0"/>
      </left>
      <right style="thin">
        <color theme="0"/>
      </right>
      <top/>
      <bottom style="thin">
        <color theme="0"/>
      </bottom>
      <diagonal/>
    </border>
    <border>
      <left style="thin">
        <color theme="0"/>
      </left>
      <right style="thin">
        <color theme="0"/>
      </right>
      <top/>
      <bottom/>
      <diagonal/>
    </border>
    <border>
      <left/>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bottom style="thin">
        <color theme="0"/>
      </bottom>
      <diagonal/>
    </border>
    <border>
      <left/>
      <right/>
      <top style="thin">
        <color theme="1"/>
      </top>
      <bottom/>
      <diagonal/>
    </border>
    <border>
      <left/>
      <right style="thin">
        <color theme="0"/>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medium">
        <color auto="1"/>
      </top>
      <bottom style="medium">
        <color auto="1"/>
      </bottom>
      <diagonal/>
    </border>
    <border>
      <left/>
      <right/>
      <top/>
      <bottom style="medium">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style="medium">
        <color auto="1"/>
      </top>
      <bottom style="double">
        <color auto="1"/>
      </bottom>
      <diagonal/>
    </border>
    <border>
      <left/>
      <right/>
      <top style="medium">
        <color auto="1"/>
      </top>
      <bottom style="double">
        <color auto="1"/>
      </bottom>
      <diagonal/>
    </border>
    <border>
      <left/>
      <right style="thin">
        <color auto="1"/>
      </right>
      <top style="medium">
        <color auto="1"/>
      </top>
      <bottom style="double">
        <color auto="1"/>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207">
    <xf numFmtId="0" fontId="0" fillId="0" borderId="0" xfId="0"/>
    <xf numFmtId="0" fontId="4" fillId="3" borderId="0" xfId="0" applyFont="1" applyFill="1" applyAlignment="1">
      <alignment horizontal="center" vertical="center"/>
    </xf>
    <xf numFmtId="0" fontId="3" fillId="2" borderId="0" xfId="0" applyFont="1" applyFill="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2" borderId="0" xfId="0" applyFont="1" applyFill="1" applyAlignment="1">
      <alignment horizontal="left" vertical="center"/>
    </xf>
    <xf numFmtId="0" fontId="4" fillId="2" borderId="1" xfId="0" applyFont="1" applyFill="1" applyBorder="1" applyAlignment="1">
      <alignment horizontal="center" vertical="center"/>
    </xf>
    <xf numFmtId="0" fontId="4" fillId="2" borderId="0" xfId="0" applyFont="1" applyFill="1" applyAlignment="1">
      <alignment horizontal="left" vertical="center" indent="1"/>
    </xf>
    <xf numFmtId="0" fontId="4" fillId="2" borderId="0" xfId="0" applyFont="1" applyFill="1" applyAlignment="1">
      <alignment horizontal="center" vertical="center"/>
    </xf>
    <xf numFmtId="0" fontId="4" fillId="4" borderId="0" xfId="0" applyFont="1" applyFill="1" applyAlignment="1">
      <alignment horizontal="center" vertical="center"/>
    </xf>
    <xf numFmtId="0" fontId="3" fillId="2" borderId="0" xfId="0" applyFont="1" applyFill="1" applyAlignment="1">
      <alignment horizontal="left" vertical="center" indent="2"/>
    </xf>
    <xf numFmtId="0" fontId="3" fillId="4" borderId="0" xfId="0" applyFont="1" applyFill="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4" borderId="3" xfId="0" applyFont="1" applyFill="1" applyBorder="1" applyAlignment="1">
      <alignment horizontal="center" vertical="center"/>
    </xf>
    <xf numFmtId="0" fontId="4" fillId="3" borderId="3" xfId="0" applyFont="1" applyFill="1" applyBorder="1" applyAlignment="1">
      <alignment vertical="center"/>
    </xf>
    <xf numFmtId="0" fontId="3" fillId="2" borderId="3" xfId="0" applyFont="1" applyFill="1" applyBorder="1" applyAlignment="1">
      <alignment horizontal="center" vertical="center"/>
    </xf>
    <xf numFmtId="0" fontId="4" fillId="2" borderId="3" xfId="0" applyFont="1" applyFill="1" applyBorder="1" applyAlignment="1">
      <alignment horizontal="center" vertical="center"/>
    </xf>
    <xf numFmtId="0" fontId="3" fillId="4" borderId="3" xfId="0" applyFont="1" applyFill="1" applyBorder="1" applyAlignment="1">
      <alignment horizontal="center" vertical="center"/>
    </xf>
    <xf numFmtId="0" fontId="8" fillId="2" borderId="0" xfId="0" applyFont="1" applyFill="1" applyAlignment="1">
      <alignment horizontal="center"/>
    </xf>
    <xf numFmtId="0" fontId="9" fillId="2" borderId="0" xfId="0" applyFont="1" applyFill="1" applyAlignment="1">
      <alignment horizontal="center"/>
    </xf>
    <xf numFmtId="0" fontId="3" fillId="2" borderId="0" xfId="0" applyFont="1" applyFill="1" applyAlignment="1">
      <alignment horizontal="center"/>
    </xf>
    <xf numFmtId="0" fontId="5" fillId="2" borderId="0" xfId="0" applyFont="1" applyFill="1" applyAlignment="1">
      <alignment horizontal="center" vertical="center"/>
    </xf>
    <xf numFmtId="0" fontId="3" fillId="2" borderId="4" xfId="0" applyFont="1" applyFill="1" applyBorder="1" applyAlignment="1">
      <alignment horizontal="center" vertical="center"/>
    </xf>
    <xf numFmtId="0" fontId="6" fillId="2" borderId="4" xfId="2" quotePrefix="1" applyFont="1" applyFill="1" applyBorder="1" applyAlignment="1">
      <alignment horizontal="center" vertical="center"/>
    </xf>
    <xf numFmtId="0" fontId="6" fillId="2" borderId="4" xfId="2" applyFont="1" applyFill="1" applyBorder="1" applyAlignment="1">
      <alignment horizontal="center" vertical="center"/>
    </xf>
    <xf numFmtId="0" fontId="4"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8" xfId="0" applyFont="1" applyFill="1" applyBorder="1" applyAlignment="1">
      <alignment horizontal="center" vertical="center"/>
    </xf>
    <xf numFmtId="0" fontId="12" fillId="7" borderId="0" xfId="0"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xf numFmtId="0" fontId="12" fillId="9" borderId="0" xfId="0" applyFont="1" applyFill="1" applyAlignment="1">
      <alignment horizontal="center" vertical="center"/>
    </xf>
    <xf numFmtId="0" fontId="3" fillId="2" borderId="4" xfId="0" applyFont="1" applyFill="1" applyBorder="1" applyAlignment="1">
      <alignment horizontal="left" vertical="center"/>
    </xf>
    <xf numFmtId="0" fontId="4" fillId="3" borderId="8" xfId="0" applyFont="1" applyFill="1" applyBorder="1" applyAlignment="1">
      <alignment horizontal="center" vertical="center"/>
    </xf>
    <xf numFmtId="0" fontId="4" fillId="2" borderId="8" xfId="0" applyFont="1" applyFill="1" applyBorder="1" applyAlignment="1">
      <alignment horizontal="center" vertical="center"/>
    </xf>
    <xf numFmtId="0" fontId="3" fillId="2" borderId="8" xfId="0" applyFont="1" applyFill="1" applyBorder="1" applyAlignment="1">
      <alignment horizontal="center" vertical="center"/>
    </xf>
    <xf numFmtId="0" fontId="12" fillId="7" borderId="5" xfId="0" applyFont="1" applyFill="1" applyBorder="1" applyAlignment="1">
      <alignment horizontal="center" vertical="center"/>
    </xf>
    <xf numFmtId="0" fontId="12" fillId="8" borderId="5" xfId="0" applyFont="1" applyFill="1" applyBorder="1" applyAlignment="1">
      <alignment horizontal="center" vertical="center"/>
    </xf>
    <xf numFmtId="0" fontId="4"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4" xfId="0" applyFont="1" applyFill="1" applyBorder="1" applyAlignment="1">
      <alignment horizontal="left" vertical="center"/>
    </xf>
    <xf numFmtId="0" fontId="7" fillId="5" borderId="4" xfId="0" applyFont="1" applyFill="1" applyBorder="1" applyAlignment="1">
      <alignment horizontal="center" vertical="center"/>
    </xf>
    <xf numFmtId="0" fontId="14" fillId="9" borderId="0" xfId="0" applyFont="1" applyFill="1" applyAlignment="1">
      <alignment horizontal="center"/>
    </xf>
    <xf numFmtId="0" fontId="9" fillId="2" borderId="4" xfId="0" applyFont="1" applyFill="1" applyBorder="1" applyAlignment="1">
      <alignment horizontal="center"/>
    </xf>
    <xf numFmtId="14" fontId="9" fillId="2" borderId="4" xfId="0" applyNumberFormat="1" applyFont="1" applyFill="1" applyBorder="1" applyAlignment="1">
      <alignment horizontal="center"/>
    </xf>
    <xf numFmtId="0" fontId="4" fillId="2" borderId="0" xfId="0" applyFont="1" applyFill="1" applyAlignment="1">
      <alignment horizontal="center"/>
    </xf>
    <xf numFmtId="0" fontId="3" fillId="2" borderId="4" xfId="0" applyFont="1" applyFill="1" applyBorder="1" applyAlignment="1">
      <alignment horizontal="center"/>
    </xf>
    <xf numFmtId="0" fontId="3" fillId="2" borderId="4" xfId="0" applyFont="1" applyFill="1" applyBorder="1" applyAlignment="1">
      <alignment horizontal="left"/>
    </xf>
    <xf numFmtId="0" fontId="4" fillId="2" borderId="4" xfId="0" applyFont="1" applyFill="1" applyBorder="1" applyAlignment="1">
      <alignment horizontal="center"/>
    </xf>
    <xf numFmtId="9" fontId="3" fillId="2" borderId="4" xfId="1" applyFont="1" applyFill="1" applyBorder="1" applyAlignment="1">
      <alignment horizontal="center"/>
    </xf>
    <xf numFmtId="0" fontId="11" fillId="6" borderId="15" xfId="0" applyFont="1" applyFill="1" applyBorder="1" applyAlignment="1">
      <alignment horizontal="center" vertical="center"/>
    </xf>
    <xf numFmtId="0" fontId="12" fillId="6" borderId="15" xfId="0" applyFont="1" applyFill="1" applyBorder="1" applyAlignment="1">
      <alignment horizontal="center" vertical="center"/>
    </xf>
    <xf numFmtId="0" fontId="15" fillId="2" borderId="4" xfId="2" applyFont="1" applyFill="1" applyBorder="1" applyAlignment="1">
      <alignment horizontal="center" vertical="center"/>
    </xf>
    <xf numFmtId="0" fontId="16" fillId="0" borderId="0" xfId="0" applyFont="1"/>
    <xf numFmtId="0" fontId="0" fillId="0" borderId="3" xfId="0" applyBorder="1"/>
    <xf numFmtId="0" fontId="0" fillId="0" borderId="14" xfId="0" applyBorder="1"/>
    <xf numFmtId="0" fontId="12" fillId="9" borderId="4" xfId="0" applyFont="1" applyFill="1" applyBorder="1" applyAlignment="1">
      <alignment horizontal="center" vertical="center"/>
    </xf>
    <xf numFmtId="164" fontId="3" fillId="2" borderId="4" xfId="0" applyNumberFormat="1" applyFont="1" applyFill="1" applyBorder="1" applyAlignment="1">
      <alignment horizontal="center" vertical="center"/>
    </xf>
    <xf numFmtId="0" fontId="0" fillId="0" borderId="7" xfId="0" applyBorder="1"/>
    <xf numFmtId="0" fontId="9" fillId="2" borderId="3" xfId="0" applyFont="1" applyFill="1" applyBorder="1" applyAlignment="1">
      <alignment horizontal="center"/>
    </xf>
    <xf numFmtId="0" fontId="3" fillId="0" borderId="3" xfId="0" applyFont="1" applyBorder="1"/>
    <xf numFmtId="0" fontId="3" fillId="0" borderId="3" xfId="0" applyFont="1" applyBorder="1" applyAlignment="1">
      <alignment horizontal="center"/>
    </xf>
    <xf numFmtId="0" fontId="12" fillId="9" borderId="5" xfId="0" applyFont="1" applyFill="1" applyBorder="1" applyAlignment="1">
      <alignment horizontal="center" vertical="center"/>
    </xf>
    <xf numFmtId="0" fontId="3" fillId="0" borderId="4" xfId="0" applyFont="1" applyBorder="1" applyAlignment="1">
      <alignment horizontal="center" vertical="center"/>
    </xf>
    <xf numFmtId="164" fontId="4" fillId="2" borderId="4" xfId="0" applyNumberFormat="1" applyFont="1" applyFill="1" applyBorder="1" applyAlignment="1">
      <alignment horizontal="center" vertical="center"/>
    </xf>
    <xf numFmtId="0" fontId="3" fillId="0" borderId="8" xfId="0" applyFont="1" applyBorder="1"/>
    <xf numFmtId="0" fontId="3" fillId="0" borderId="14" xfId="0" applyFont="1" applyBorder="1"/>
    <xf numFmtId="0" fontId="3" fillId="0" borderId="14" xfId="0" applyFont="1" applyBorder="1" applyAlignment="1">
      <alignment horizontal="center"/>
    </xf>
    <xf numFmtId="0" fontId="3" fillId="0" borderId="4" xfId="0" applyFont="1" applyBorder="1" applyAlignment="1">
      <alignment horizontal="center"/>
    </xf>
    <xf numFmtId="0" fontId="4" fillId="2" borderId="5" xfId="0" applyFont="1" applyFill="1" applyBorder="1" applyAlignment="1">
      <alignment horizontal="center" vertical="center"/>
    </xf>
    <xf numFmtId="0" fontId="3" fillId="2" borderId="4" xfId="0" applyFont="1" applyFill="1" applyBorder="1" applyAlignment="1">
      <alignment horizontal="center" vertical="center" wrapText="1"/>
    </xf>
    <xf numFmtId="0" fontId="14" fillId="2" borderId="0" xfId="0" applyFont="1" applyFill="1" applyAlignment="1">
      <alignment horizontal="center"/>
    </xf>
    <xf numFmtId="0" fontId="3" fillId="2" borderId="3" xfId="0" applyFont="1" applyFill="1" applyBorder="1"/>
    <xf numFmtId="0" fontId="11" fillId="2" borderId="4" xfId="0" applyFont="1" applyFill="1" applyBorder="1" applyAlignment="1">
      <alignment horizontal="center" vertical="center"/>
    </xf>
    <xf numFmtId="0" fontId="2" fillId="2" borderId="4" xfId="2" applyFill="1" applyBorder="1" applyAlignment="1">
      <alignment horizontal="center" vertical="center"/>
    </xf>
    <xf numFmtId="0" fontId="3" fillId="0" borderId="4" xfId="0" applyFont="1" applyBorder="1" applyAlignment="1">
      <alignment horizontal="left" vertical="center"/>
    </xf>
    <xf numFmtId="0" fontId="3" fillId="2" borderId="4" xfId="0" quotePrefix="1" applyFont="1" applyFill="1" applyBorder="1" applyAlignment="1">
      <alignment horizontal="left" vertical="center"/>
    </xf>
    <xf numFmtId="0" fontId="18" fillId="9" borderId="0" xfId="0" applyFont="1" applyFill="1" applyAlignment="1">
      <alignment horizontal="center" vertical="center"/>
    </xf>
    <xf numFmtId="0" fontId="19" fillId="2" borderId="0" xfId="0" applyFont="1" applyFill="1" applyAlignment="1">
      <alignment horizontal="center" vertical="center"/>
    </xf>
    <xf numFmtId="164" fontId="19" fillId="2" borderId="0" xfId="0" applyNumberFormat="1" applyFont="1" applyFill="1" applyAlignment="1">
      <alignment horizontal="center" vertical="center"/>
    </xf>
    <xf numFmtId="0" fontId="18" fillId="2" borderId="0" xfId="0" applyFont="1" applyFill="1" applyAlignment="1">
      <alignment horizontal="center" vertical="center"/>
    </xf>
    <xf numFmtId="0" fontId="19" fillId="2" borderId="0" xfId="0" applyFont="1" applyFill="1" applyAlignment="1">
      <alignment horizontal="left"/>
    </xf>
    <xf numFmtId="0" fontId="18" fillId="9" borderId="23" xfId="0" applyFont="1" applyFill="1" applyBorder="1" applyAlignment="1">
      <alignment horizontal="center" vertical="center"/>
    </xf>
    <xf numFmtId="0" fontId="19" fillId="2" borderId="23" xfId="0" applyFont="1" applyFill="1" applyBorder="1" applyAlignment="1">
      <alignment horizontal="center" vertical="center"/>
    </xf>
    <xf numFmtId="0" fontId="18" fillId="9" borderId="24" xfId="0" applyFont="1" applyFill="1" applyBorder="1" applyAlignment="1">
      <alignment horizontal="center" vertical="center"/>
    </xf>
    <xf numFmtId="0" fontId="19" fillId="2" borderId="24" xfId="0" applyFont="1" applyFill="1" applyBorder="1" applyAlignment="1">
      <alignment horizontal="center" vertical="center"/>
    </xf>
    <xf numFmtId="0" fontId="19" fillId="0" borderId="0" xfId="0" applyFont="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1" fillId="3" borderId="1" xfId="0" applyFont="1" applyFill="1" applyBorder="1" applyAlignment="1">
      <alignment horizontal="center" vertical="center"/>
    </xf>
    <xf numFmtId="0" fontId="21" fillId="4" borderId="1"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4" xfId="0" applyFont="1" applyFill="1" applyBorder="1" applyAlignment="1">
      <alignment horizontal="left" vertical="center"/>
    </xf>
    <xf numFmtId="0" fontId="19" fillId="2" borderId="4" xfId="0" applyFont="1" applyFill="1" applyBorder="1" applyAlignment="1">
      <alignment horizontal="center"/>
    </xf>
    <xf numFmtId="0" fontId="21" fillId="2" borderId="1" xfId="0" applyFont="1" applyFill="1" applyBorder="1" applyAlignment="1">
      <alignment horizontal="center" vertical="center"/>
    </xf>
    <xf numFmtId="0" fontId="21" fillId="2" borderId="0" xfId="0" applyFont="1" applyFill="1" applyAlignment="1">
      <alignment horizontal="left" vertical="center" indent="1"/>
    </xf>
    <xf numFmtId="0" fontId="21" fillId="2" borderId="0" xfId="0" applyFont="1" applyFill="1" applyAlignment="1">
      <alignment horizontal="center" vertical="center"/>
    </xf>
    <xf numFmtId="0" fontId="21" fillId="4" borderId="0" xfId="0" applyFont="1" applyFill="1" applyAlignment="1">
      <alignment horizontal="center" vertical="center"/>
    </xf>
    <xf numFmtId="0" fontId="19" fillId="2" borderId="0" xfId="0" applyFont="1" applyFill="1" applyAlignment="1">
      <alignment horizontal="left" vertical="center" indent="2"/>
    </xf>
    <xf numFmtId="0" fontId="19" fillId="4" borderId="0" xfId="0" applyFont="1" applyFill="1" applyAlignment="1">
      <alignment horizontal="center" vertical="center"/>
    </xf>
    <xf numFmtId="0" fontId="22" fillId="5" borderId="4" xfId="0" applyFont="1" applyFill="1" applyBorder="1" applyAlignment="1">
      <alignment horizontal="left" vertical="center"/>
    </xf>
    <xf numFmtId="0" fontId="19" fillId="2" borderId="0" xfId="0" applyFont="1" applyFill="1" applyAlignment="1">
      <alignment horizontal="left" vertical="center"/>
    </xf>
    <xf numFmtId="0" fontId="21" fillId="3" borderId="2" xfId="0" applyFont="1" applyFill="1" applyBorder="1" applyAlignment="1">
      <alignment horizontal="center" vertical="center"/>
    </xf>
    <xf numFmtId="0" fontId="18" fillId="9" borderId="5" xfId="0" applyFont="1" applyFill="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9" fillId="0" borderId="14" xfId="0" applyFont="1" applyBorder="1" applyAlignment="1">
      <alignment horizontal="center" vertical="center"/>
    </xf>
    <xf numFmtId="0" fontId="21" fillId="11" borderId="1" xfId="0" applyFont="1" applyFill="1" applyBorder="1" applyAlignment="1">
      <alignment horizontal="center" vertical="center"/>
    </xf>
    <xf numFmtId="0" fontId="21" fillId="11" borderId="0" xfId="0" applyFont="1" applyFill="1" applyAlignment="1">
      <alignment horizontal="center" vertical="center"/>
    </xf>
    <xf numFmtId="0" fontId="21" fillId="12" borderId="1" xfId="0" applyFont="1" applyFill="1" applyBorder="1" applyAlignment="1">
      <alignment horizontal="center" vertical="center"/>
    </xf>
    <xf numFmtId="0" fontId="21" fillId="13" borderId="2" xfId="0" applyFont="1" applyFill="1" applyBorder="1" applyAlignment="1">
      <alignment horizontal="center" vertical="center"/>
    </xf>
    <xf numFmtId="0" fontId="18" fillId="9" borderId="15" xfId="0" applyFont="1" applyFill="1" applyBorder="1" applyAlignment="1">
      <alignment horizontal="center" vertical="center"/>
    </xf>
    <xf numFmtId="0" fontId="23" fillId="9" borderId="15" xfId="0" applyFont="1" applyFill="1" applyBorder="1" applyAlignment="1">
      <alignment horizontal="center" vertical="center"/>
    </xf>
    <xf numFmtId="17" fontId="19" fillId="0" borderId="0" xfId="0" applyNumberFormat="1" applyFont="1" applyAlignment="1">
      <alignment horizontal="center" vertical="center"/>
    </xf>
    <xf numFmtId="0" fontId="19" fillId="0" borderId="25" xfId="0" applyFont="1" applyBorder="1" applyAlignment="1">
      <alignment horizontal="center" vertical="center"/>
    </xf>
    <xf numFmtId="17" fontId="19" fillId="0" borderId="25" xfId="0" applyNumberFormat="1" applyFont="1" applyBorder="1" applyAlignment="1">
      <alignment horizontal="center" vertical="center"/>
    </xf>
    <xf numFmtId="0" fontId="19" fillId="0" borderId="0" xfId="0" applyFont="1" applyAlignment="1">
      <alignment vertical="center"/>
    </xf>
    <xf numFmtId="17" fontId="19" fillId="0" borderId="17" xfId="0" applyNumberFormat="1" applyFont="1" applyBorder="1" applyAlignment="1">
      <alignment horizontal="center" vertical="center"/>
    </xf>
    <xf numFmtId="0" fontId="19" fillId="2" borderId="19" xfId="0" applyFont="1" applyFill="1" applyBorder="1" applyAlignment="1">
      <alignment horizontal="center" vertical="center"/>
    </xf>
    <xf numFmtId="0" fontId="19" fillId="0" borderId="23" xfId="0" applyFont="1" applyBorder="1" applyAlignment="1">
      <alignment horizontal="center" vertical="center"/>
    </xf>
    <xf numFmtId="0" fontId="19" fillId="0" borderId="0" xfId="0" applyFont="1" applyAlignment="1">
      <alignment horizontal="left" vertical="center"/>
    </xf>
    <xf numFmtId="0" fontId="18" fillId="14" borderId="25" xfId="0" applyFont="1" applyFill="1" applyBorder="1" applyAlignment="1">
      <alignment horizontal="center" vertical="center"/>
    </xf>
    <xf numFmtId="0" fontId="18" fillId="10" borderId="25" xfId="0" applyFont="1" applyFill="1" applyBorder="1" applyAlignment="1">
      <alignment horizontal="center" vertical="center"/>
    </xf>
    <xf numFmtId="0" fontId="18" fillId="15" borderId="25" xfId="0" applyFont="1" applyFill="1" applyBorder="1" applyAlignment="1">
      <alignment horizontal="center" vertical="center"/>
    </xf>
    <xf numFmtId="0" fontId="18" fillId="6" borderId="25" xfId="0" applyFont="1" applyFill="1" applyBorder="1" applyAlignment="1">
      <alignment horizontal="center" vertical="center"/>
    </xf>
    <xf numFmtId="0" fontId="21" fillId="0" borderId="3" xfId="0" applyFont="1" applyBorder="1" applyAlignment="1">
      <alignment horizontal="center" vertical="center"/>
    </xf>
    <xf numFmtId="0" fontId="19" fillId="0" borderId="8" xfId="0" applyFont="1" applyBorder="1" applyAlignment="1">
      <alignment horizontal="center" vertical="center"/>
    </xf>
    <xf numFmtId="164" fontId="19" fillId="2" borderId="14" xfId="0" applyNumberFormat="1" applyFont="1" applyFill="1" applyBorder="1" applyAlignment="1">
      <alignment horizontal="center" vertical="center"/>
    </xf>
    <xf numFmtId="164" fontId="19" fillId="2" borderId="3" xfId="0" applyNumberFormat="1" applyFont="1" applyFill="1" applyBorder="1" applyAlignment="1">
      <alignment horizontal="center" vertical="center"/>
    </xf>
    <xf numFmtId="0" fontId="21" fillId="0" borderId="14" xfId="0" applyFont="1" applyBorder="1" applyAlignment="1">
      <alignment horizontal="center" vertical="center"/>
    </xf>
    <xf numFmtId="164" fontId="19" fillId="0" borderId="0" xfId="0" applyNumberFormat="1" applyFont="1" applyAlignment="1">
      <alignment horizontal="center" vertical="center"/>
    </xf>
    <xf numFmtId="0" fontId="18" fillId="16" borderId="15" xfId="0" applyFont="1" applyFill="1" applyBorder="1" applyAlignment="1">
      <alignment horizontal="center" vertical="center"/>
    </xf>
    <xf numFmtId="0" fontId="19" fillId="0" borderId="26" xfId="0" applyFont="1" applyBorder="1" applyAlignment="1">
      <alignment horizontal="center" vertical="center"/>
    </xf>
    <xf numFmtId="165" fontId="19" fillId="0" borderId="23" xfId="0" applyNumberFormat="1" applyFont="1" applyBorder="1" applyAlignment="1">
      <alignment horizontal="center" vertical="center"/>
    </xf>
    <xf numFmtId="0" fontId="10" fillId="6" borderId="3" xfId="0" applyFont="1" applyFill="1" applyBorder="1" applyAlignment="1">
      <alignment horizontal="center" vertical="center"/>
    </xf>
    <xf numFmtId="0" fontId="4" fillId="2" borderId="4" xfId="0" applyFont="1" applyFill="1" applyBorder="1" applyAlignment="1">
      <alignment horizontal="center" vertical="center"/>
    </xf>
    <xf numFmtId="0" fontId="13" fillId="6" borderId="9" xfId="0" applyFont="1" applyFill="1" applyBorder="1" applyAlignment="1">
      <alignment horizontal="center" vertical="center"/>
    </xf>
    <xf numFmtId="0" fontId="13" fillId="6" borderId="10" xfId="0" applyFont="1" applyFill="1" applyBorder="1" applyAlignment="1">
      <alignment horizontal="center" vertical="center"/>
    </xf>
    <xf numFmtId="0" fontId="13" fillId="6" borderId="11" xfId="0" applyFont="1" applyFill="1" applyBorder="1" applyAlignment="1">
      <alignment horizontal="center" vertical="center"/>
    </xf>
    <xf numFmtId="0" fontId="3" fillId="2" borderId="4" xfId="0" applyFont="1" applyFill="1" applyBorder="1" applyAlignment="1">
      <alignment horizontal="left" vertical="center" wrapText="1"/>
    </xf>
    <xf numFmtId="0" fontId="3" fillId="2" borderId="4" xfId="0" applyFont="1" applyFill="1" applyBorder="1" applyAlignment="1">
      <alignment horizontal="left" vertical="center"/>
    </xf>
    <xf numFmtId="0" fontId="13" fillId="6" borderId="0" xfId="0" applyFont="1" applyFill="1" applyAlignment="1">
      <alignment horizontal="center" vertical="center"/>
    </xf>
    <xf numFmtId="0" fontId="12" fillId="9" borderId="3" xfId="0" applyFont="1" applyFill="1" applyBorder="1" applyAlignment="1">
      <alignment horizontal="center" vertical="center"/>
    </xf>
    <xf numFmtId="0" fontId="12" fillId="9" borderId="0" xfId="0" applyFont="1" applyFill="1" applyAlignment="1">
      <alignment horizont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12" fillId="9" borderId="16" xfId="0" applyFont="1" applyFill="1" applyBorder="1" applyAlignment="1">
      <alignment horizontal="center"/>
    </xf>
    <xf numFmtId="0" fontId="12" fillId="9" borderId="20" xfId="0" applyFont="1" applyFill="1" applyBorder="1" applyAlignment="1">
      <alignment horizont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20" fillId="7" borderId="0" xfId="0" applyFont="1" applyFill="1" applyAlignment="1">
      <alignment horizontal="center" vertical="center"/>
    </xf>
    <xf numFmtId="0" fontId="18" fillId="9" borderId="0" xfId="0" applyFont="1" applyFill="1" applyAlignment="1">
      <alignment horizontal="center" vertical="center"/>
    </xf>
    <xf numFmtId="0" fontId="19" fillId="2" borderId="4" xfId="0" applyFont="1" applyFill="1" applyBorder="1" applyAlignment="1">
      <alignment horizontal="left" vertical="center" wrapText="1"/>
    </xf>
    <xf numFmtId="0" fontId="19" fillId="2" borderId="4" xfId="0" applyFont="1" applyFill="1" applyBorder="1" applyAlignment="1">
      <alignment horizontal="left" vertical="center"/>
    </xf>
    <xf numFmtId="0" fontId="21" fillId="11" borderId="0" xfId="0" applyFont="1" applyFill="1" applyAlignment="1">
      <alignment horizontal="center" vertical="center"/>
    </xf>
    <xf numFmtId="0" fontId="19" fillId="2" borderId="21" xfId="0" applyFont="1" applyFill="1" applyBorder="1" applyAlignment="1">
      <alignment horizontal="left" vertical="center" wrapText="1"/>
    </xf>
    <xf numFmtId="0" fontId="19" fillId="2" borderId="0" xfId="0" applyFont="1" applyFill="1" applyAlignment="1">
      <alignment horizontal="left" vertical="center" wrapText="1"/>
    </xf>
    <xf numFmtId="0" fontId="19" fillId="2" borderId="20" xfId="0" applyFont="1" applyFill="1" applyBorder="1" applyAlignment="1">
      <alignment horizontal="left" vertical="center" wrapText="1"/>
    </xf>
    <xf numFmtId="0" fontId="18" fillId="9" borderId="14" xfId="0" applyFont="1" applyFill="1" applyBorder="1" applyAlignment="1">
      <alignment horizontal="center" vertical="center"/>
    </xf>
    <xf numFmtId="0" fontId="18" fillId="9" borderId="5" xfId="0" applyFont="1" applyFill="1" applyBorder="1" applyAlignment="1">
      <alignment horizontal="center" vertical="center"/>
    </xf>
    <xf numFmtId="0" fontId="18" fillId="9" borderId="15" xfId="0" applyFont="1" applyFill="1" applyBorder="1" applyAlignment="1">
      <alignment horizontal="center" vertical="center"/>
    </xf>
    <xf numFmtId="0" fontId="18" fillId="9" borderId="16" xfId="0" applyFont="1" applyFill="1" applyBorder="1" applyAlignment="1">
      <alignment horizontal="center" vertical="center"/>
    </xf>
    <xf numFmtId="0" fontId="4" fillId="3" borderId="3" xfId="0" applyFont="1" applyFill="1" applyBorder="1" applyAlignment="1">
      <alignment horizontal="center" vertical="center"/>
    </xf>
    <xf numFmtId="0" fontId="12" fillId="9" borderId="0" xfId="0" applyFont="1" applyFill="1" applyAlignment="1">
      <alignment horizontal="center" vertical="center"/>
    </xf>
    <xf numFmtId="0" fontId="13" fillId="7" borderId="0" xfId="0" applyFont="1" applyFill="1" applyAlignment="1">
      <alignment horizontal="center" vertical="center"/>
    </xf>
    <xf numFmtId="0" fontId="8" fillId="2" borderId="0" xfId="0" applyFont="1" applyFill="1" applyAlignment="1">
      <alignment horizontal="center"/>
    </xf>
    <xf numFmtId="0" fontId="3" fillId="2" borderId="19" xfId="0" applyFont="1" applyFill="1" applyBorder="1" applyAlignment="1">
      <alignment horizontal="left" vertical="center" wrapText="1"/>
    </xf>
    <xf numFmtId="0" fontId="3" fillId="2" borderId="19" xfId="0" applyFont="1" applyFill="1" applyBorder="1" applyAlignment="1">
      <alignment horizontal="left" vertical="center"/>
    </xf>
    <xf numFmtId="0" fontId="17" fillId="9" borderId="16" xfId="0" applyFont="1" applyFill="1" applyBorder="1" applyAlignment="1">
      <alignment horizontal="center"/>
    </xf>
    <xf numFmtId="0" fontId="12" fillId="9" borderId="11" xfId="0" applyFont="1" applyFill="1" applyBorder="1" applyAlignment="1">
      <alignment horizontal="center"/>
    </xf>
    <xf numFmtId="0" fontId="12" fillId="9" borderId="22" xfId="0" applyFont="1" applyFill="1" applyBorder="1" applyAlignment="1">
      <alignment horizontal="center"/>
    </xf>
    <xf numFmtId="164" fontId="0" fillId="0" borderId="0" xfId="0" applyNumberFormat="1" applyAlignment="1">
      <alignment horizontal="left"/>
    </xf>
    <xf numFmtId="0" fontId="21" fillId="0" borderId="15" xfId="0" applyFont="1" applyBorder="1" applyAlignment="1">
      <alignment horizontal="center" vertical="center"/>
    </xf>
    <xf numFmtId="0" fontId="19" fillId="0" borderId="0" xfId="0" applyFont="1" applyBorder="1" applyAlignment="1">
      <alignment horizontal="center" vertical="center"/>
    </xf>
    <xf numFmtId="164" fontId="19" fillId="2" borderId="17" xfId="0" applyNumberFormat="1" applyFont="1" applyFill="1" applyBorder="1" applyAlignment="1">
      <alignment horizontal="center" vertical="center"/>
    </xf>
    <xf numFmtId="0" fontId="0" fillId="0" borderId="23" xfId="0" applyBorder="1"/>
    <xf numFmtId="0" fontId="3" fillId="3" borderId="4" xfId="0" applyNumberFormat="1" applyFont="1" applyFill="1" applyBorder="1" applyAlignment="1">
      <alignment horizontal="center" vertical="center"/>
    </xf>
    <xf numFmtId="0" fontId="3" fillId="2" borderId="4" xfId="0" applyNumberFormat="1" applyFont="1" applyFill="1" applyBorder="1" applyAlignment="1">
      <alignment horizontal="center" vertical="center"/>
    </xf>
    <xf numFmtId="9" fontId="3" fillId="3" borderId="4" xfId="0" applyNumberFormat="1" applyFont="1" applyFill="1" applyBorder="1" applyAlignment="1">
      <alignment horizontal="center" vertical="center"/>
    </xf>
    <xf numFmtId="0" fontId="19" fillId="0" borderId="0" xfId="0" applyFont="1" applyAlignment="1">
      <alignment horizontal="center"/>
    </xf>
    <xf numFmtId="0" fontId="19" fillId="2" borderId="0" xfId="0" applyFont="1" applyFill="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8" xfId="0" applyBorder="1" applyAlignment="1">
      <alignment horizontal="left" vertical="center"/>
    </xf>
    <xf numFmtId="164" fontId="0" fillId="0" borderId="28" xfId="0" applyNumberFormat="1" applyBorder="1" applyAlignment="1">
      <alignment horizontal="center" vertical="center"/>
    </xf>
    <xf numFmtId="164" fontId="0" fillId="0" borderId="28" xfId="0" applyNumberFormat="1" applyBorder="1" applyAlignment="1">
      <alignment horizont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1" xfId="0" applyBorder="1" applyAlignment="1">
      <alignment horizontal="left" vertical="center"/>
    </xf>
    <xf numFmtId="164" fontId="0" fillId="0" borderId="31" xfId="0" applyNumberFormat="1" applyBorder="1" applyAlignment="1">
      <alignment horizontal="center" vertical="center"/>
    </xf>
    <xf numFmtId="164" fontId="0" fillId="0" borderId="31" xfId="0" applyNumberFormat="1" applyBorder="1" applyAlignment="1">
      <alignment horizont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4" xfId="0" applyBorder="1" applyAlignment="1">
      <alignment horizontal="left" vertical="center"/>
    </xf>
    <xf numFmtId="164" fontId="0" fillId="0" borderId="34" xfId="0" applyNumberFormat="1" applyBorder="1" applyAlignment="1">
      <alignment horizontal="center" vertical="center"/>
    </xf>
    <xf numFmtId="164" fontId="0" fillId="0" borderId="34" xfId="0" applyNumberFormat="1" applyBorder="1" applyAlignment="1">
      <alignment horizontal="center"/>
    </xf>
    <xf numFmtId="0" fontId="0" fillId="0" borderId="35" xfId="0" applyBorder="1" applyAlignment="1">
      <alignment horizontal="center" vertical="center"/>
    </xf>
    <xf numFmtId="0" fontId="24" fillId="17" borderId="36" xfId="0" applyFont="1" applyFill="1" applyBorder="1" applyAlignment="1">
      <alignment horizontal="center" vertical="center"/>
    </xf>
    <xf numFmtId="0" fontId="24" fillId="17" borderId="37" xfId="0" applyFont="1" applyFill="1" applyBorder="1" applyAlignment="1">
      <alignment horizontal="center" vertical="center"/>
    </xf>
    <xf numFmtId="0" fontId="24" fillId="17" borderId="38" xfId="0" applyFont="1" applyFill="1" applyBorder="1" applyAlignment="1">
      <alignment horizontal="center" vertical="center"/>
    </xf>
    <xf numFmtId="9" fontId="3" fillId="2" borderId="4" xfId="0" applyNumberFormat="1" applyFont="1" applyFill="1" applyBorder="1" applyAlignment="1">
      <alignment horizontal="center" vertical="center"/>
    </xf>
  </cellXfs>
  <cellStyles count="3">
    <cellStyle name="Hyperlink" xfId="2" builtinId="8"/>
    <cellStyle name="Normal" xfId="0" builtinId="0"/>
    <cellStyle name="Percent" xfId="1" builtinId="5"/>
  </cellStyles>
  <dxfs count="1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licky.id/dananjay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C681C-4654-A44D-8F57-497E17FD63E7}">
  <dimension ref="A1:E29"/>
  <sheetViews>
    <sheetView workbookViewId="0">
      <selection activeCell="A2" sqref="A2"/>
    </sheetView>
  </sheetViews>
  <sheetFormatPr defaultColWidth="10.83203125" defaultRowHeight="15.5"/>
  <cols>
    <col min="1" max="1" width="10.83203125" style="2"/>
    <col min="2" max="2" width="32.6640625" style="2" customWidth="1"/>
    <col min="3" max="3" width="27.33203125" style="2" customWidth="1"/>
    <col min="4" max="4" width="18.6640625" style="2" customWidth="1"/>
    <col min="5" max="5" width="18" style="2" customWidth="1"/>
    <col min="6" max="7" width="10.83203125" style="2"/>
    <col min="8" max="8" width="10.83203125" style="2" customWidth="1"/>
    <col min="9" max="16384" width="10.83203125" style="2"/>
  </cols>
  <sheetData>
    <row r="1" spans="1:5" ht="22.5">
      <c r="A1" s="137" t="s">
        <v>12</v>
      </c>
      <c r="B1" s="137"/>
      <c r="C1" s="137"/>
      <c r="D1" s="137"/>
      <c r="E1" s="137"/>
    </row>
    <row r="2" spans="1:5" ht="11" customHeight="1">
      <c r="A2" s="27"/>
      <c r="B2" s="28"/>
      <c r="C2" s="28"/>
      <c r="D2" s="28"/>
      <c r="E2" s="29"/>
    </row>
    <row r="3" spans="1:5" ht="17.5">
      <c r="A3" s="139" t="s">
        <v>1161</v>
      </c>
      <c r="B3" s="140"/>
      <c r="C3" s="140"/>
      <c r="D3" s="140"/>
      <c r="E3" s="141"/>
    </row>
    <row r="4" spans="1:5" ht="201" customHeight="1">
      <c r="A4" s="142" t="s">
        <v>1333</v>
      </c>
      <c r="B4" s="143"/>
      <c r="C4" s="143"/>
      <c r="D4" s="143"/>
      <c r="E4" s="143"/>
    </row>
    <row r="5" spans="1:5">
      <c r="A5" s="53"/>
      <c r="B5" s="54" t="s">
        <v>1149</v>
      </c>
      <c r="C5" s="54" t="s">
        <v>11</v>
      </c>
      <c r="D5" s="54" t="s">
        <v>13</v>
      </c>
      <c r="E5" s="54" t="s">
        <v>1159</v>
      </c>
    </row>
    <row r="6" spans="1:5">
      <c r="A6" s="23">
        <v>1</v>
      </c>
      <c r="B6" s="23" t="s">
        <v>39</v>
      </c>
      <c r="C6" s="24" t="s">
        <v>1154</v>
      </c>
      <c r="D6" s="23" t="s">
        <v>1150</v>
      </c>
      <c r="E6" s="23" t="s">
        <v>1150</v>
      </c>
    </row>
    <row r="7" spans="1:5">
      <c r="A7" s="23">
        <v>2</v>
      </c>
      <c r="B7" s="23" t="s">
        <v>1151</v>
      </c>
      <c r="C7" s="25" t="s">
        <v>1154</v>
      </c>
      <c r="D7" s="23" t="s">
        <v>1150</v>
      </c>
      <c r="E7" s="23" t="s">
        <v>1150</v>
      </c>
    </row>
    <row r="8" spans="1:5">
      <c r="A8" s="23">
        <v>3</v>
      </c>
      <c r="B8" s="23" t="s">
        <v>1158</v>
      </c>
      <c r="C8" s="25" t="s">
        <v>1154</v>
      </c>
      <c r="D8" s="23" t="s">
        <v>1150</v>
      </c>
      <c r="E8" s="23" t="s">
        <v>1150</v>
      </c>
    </row>
    <row r="9" spans="1:5">
      <c r="A9" s="23">
        <v>4</v>
      </c>
      <c r="B9" s="23" t="s">
        <v>1152</v>
      </c>
      <c r="C9" s="25" t="s">
        <v>1154</v>
      </c>
      <c r="D9" s="23">
        <v>10</v>
      </c>
      <c r="E9" s="23">
        <f>COUNTIF(Sum!$Q$2:$Q$11,"BENAR")</f>
        <v>10</v>
      </c>
    </row>
    <row r="10" spans="1:5">
      <c r="A10" s="23">
        <v>5</v>
      </c>
      <c r="B10" s="23" t="s">
        <v>1153</v>
      </c>
      <c r="C10" s="24" t="s">
        <v>1154</v>
      </c>
      <c r="D10" s="23">
        <v>40</v>
      </c>
      <c r="E10" s="23">
        <f>COUNTIF('Max, Min, Average, Median'!$T$2:$T$11,"BENAR")*4</f>
        <v>0</v>
      </c>
    </row>
    <row r="11" spans="1:5">
      <c r="A11" s="23">
        <v>6</v>
      </c>
      <c r="B11" s="23" t="s">
        <v>1155</v>
      </c>
      <c r="C11" s="25" t="s">
        <v>1154</v>
      </c>
      <c r="D11" s="23">
        <v>140</v>
      </c>
      <c r="E11" s="23">
        <f>COUNTIF('VLOOKUP, IF, dan Rank'!$J$2:$J$21,"BENAR")*7</f>
        <v>0</v>
      </c>
    </row>
    <row r="12" spans="1:5">
      <c r="A12" s="23">
        <v>7</v>
      </c>
      <c r="B12" s="23" t="s">
        <v>1156</v>
      </c>
      <c r="C12" s="25" t="s">
        <v>1154</v>
      </c>
      <c r="D12" s="23">
        <v>21</v>
      </c>
      <c r="E12" s="23">
        <f>COUNTIF('Countif dan Counta'!$E$2:$E$12,"BENAR")*2</f>
        <v>0</v>
      </c>
    </row>
    <row r="13" spans="1:5" ht="16">
      <c r="A13" s="23">
        <v>8</v>
      </c>
      <c r="B13" s="23" t="s">
        <v>1272</v>
      </c>
      <c r="C13" s="77" t="s">
        <v>1154</v>
      </c>
      <c r="D13" s="23">
        <v>60</v>
      </c>
      <c r="E13" s="23">
        <f>COUNTIF('Left, Right, Mid'!$F$2:$F$21,"BENAR")*3</f>
        <v>0</v>
      </c>
    </row>
    <row r="14" spans="1:5" ht="31">
      <c r="A14" s="23">
        <v>9</v>
      </c>
      <c r="B14" s="73" t="s">
        <v>1332</v>
      </c>
      <c r="C14" s="77" t="s">
        <v>1154</v>
      </c>
      <c r="D14" s="23">
        <v>100</v>
      </c>
      <c r="E14" s="23">
        <f>COUNTIF(Ifs!$I$7:$I$32,"BENAR")*4</f>
        <v>100</v>
      </c>
    </row>
    <row r="15" spans="1:5" ht="16">
      <c r="A15" s="23">
        <v>10</v>
      </c>
      <c r="B15" s="23" t="s">
        <v>1273</v>
      </c>
      <c r="C15" s="77" t="s">
        <v>1154</v>
      </c>
      <c r="D15" s="23">
        <v>120</v>
      </c>
      <c r="E15" s="23">
        <f>COUNTIF(Proper!$AB$3:$AB$21,"BENAR")*6</f>
        <v>0</v>
      </c>
    </row>
    <row r="16" spans="1:5" ht="16">
      <c r="A16" s="23">
        <v>11</v>
      </c>
      <c r="B16" s="23" t="s">
        <v>1276</v>
      </c>
      <c r="C16" s="77" t="s">
        <v>1154</v>
      </c>
      <c r="D16" s="23">
        <v>200</v>
      </c>
      <c r="E16" s="23">
        <f>COUNTIF('Roundup &amp; Rounddown'!$Q$11:$Q$35,"BENAR")*8</f>
        <v>56</v>
      </c>
    </row>
    <row r="17" spans="1:5">
      <c r="A17" s="138" t="s">
        <v>43</v>
      </c>
      <c r="B17" s="138"/>
      <c r="C17" s="138"/>
      <c r="D17" s="23">
        <f>SUM($D$6:$D$16)</f>
        <v>691</v>
      </c>
      <c r="E17" s="23">
        <f>SUM($E$6:$E$16)</f>
        <v>166</v>
      </c>
    </row>
    <row r="18" spans="1:5">
      <c r="B18" s="22"/>
    </row>
    <row r="19" spans="1:5" ht="17.5">
      <c r="A19" s="144" t="s">
        <v>1167</v>
      </c>
      <c r="B19" s="144"/>
      <c r="C19" s="55" t="s">
        <v>1154</v>
      </c>
    </row>
    <row r="20" spans="1:5">
      <c r="B20" s="22"/>
    </row>
    <row r="21" spans="1:5">
      <c r="B21" s="22"/>
    </row>
    <row r="22" spans="1:5" ht="20">
      <c r="B22" s="56"/>
    </row>
    <row r="23" spans="1:5">
      <c r="B23" s="22"/>
    </row>
    <row r="24" spans="1:5">
      <c r="B24" s="22"/>
    </row>
    <row r="25" spans="1:5">
      <c r="B25" s="22"/>
    </row>
    <row r="26" spans="1:5">
      <c r="B26" s="22"/>
    </row>
    <row r="27" spans="1:5">
      <c r="B27" s="22"/>
    </row>
    <row r="28" spans="1:5">
      <c r="B28" s="22"/>
    </row>
    <row r="29" spans="1:5">
      <c r="B29" s="22"/>
    </row>
  </sheetData>
  <mergeCells count="5">
    <mergeCell ref="A1:E1"/>
    <mergeCell ref="A17:C17"/>
    <mergeCell ref="A3:E3"/>
    <mergeCell ref="A4:E4"/>
    <mergeCell ref="A19:B19"/>
  </mergeCells>
  <hyperlinks>
    <hyperlink ref="C6" location="'Penjelasan Formula'!C3" display="Click Here" xr:uid="{ADDD0C1E-2E41-7F44-A6AC-9F7A342B2D41}"/>
    <hyperlink ref="C7" location="Dataset!A1" display="Click Here" xr:uid="{6B6B630F-AD4D-3841-B25E-0C2FE83F1226}"/>
    <hyperlink ref="C9" location="Sum!A1" display="Click Here" xr:uid="{3757EFB5-1599-824A-B720-B4596C224713}"/>
    <hyperlink ref="C10" location="'Max, Min, Average, Median'!A1" display="Click Here" xr:uid="{D14CAA1A-5945-764D-BF0A-4A9B1CC35E5F}"/>
    <hyperlink ref="C11" location="VLOOKUP!A1" display="Click Here" xr:uid="{03CFB499-351C-5C41-9463-9DD31B8028EA}"/>
    <hyperlink ref="C12" location="'Countif dan Counta'!A1" display="Click Here" xr:uid="{3E73889A-1B40-8D43-B0EE-AD9F1BD11D55}"/>
    <hyperlink ref="C8" location="'Kunci Jawaban'!A1" display="Click Here" xr:uid="{6616622D-3AA9-1D41-84BE-2EE1F8308F25}"/>
    <hyperlink ref="C19" r:id="rId1" xr:uid="{83854E37-3039-7E4F-B305-C106C2243DB5}"/>
    <hyperlink ref="C13" location="'Left, Right, Mid'!A1" display="Click Here" xr:uid="{432DF6D0-102B-EC4D-A2FD-0C3B59A9CF52}"/>
    <hyperlink ref="C14" location="Ifs!A1" display="Click Here" xr:uid="{701AD99D-F2D3-6B45-8612-C18AF5A02F31}"/>
    <hyperlink ref="C15" location="Proper!A1" display="Click Here" xr:uid="{D3ED6D5D-7EEF-044D-9490-6AED56C1BDBE}"/>
    <hyperlink ref="C16" location="'Roundup &amp; Rounddown'!A1" display="Click Here" xr:uid="{ECAA92E1-DC7E-5447-9E9A-2DC13E9BA7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F198A-F266-CB40-B04C-6AB69095AFCA}">
  <dimension ref="A1:D29"/>
  <sheetViews>
    <sheetView topLeftCell="D4" workbookViewId="0">
      <selection activeCell="C12" sqref="C12"/>
    </sheetView>
  </sheetViews>
  <sheetFormatPr defaultColWidth="10.83203125" defaultRowHeight="15.5"/>
  <cols>
    <col min="1" max="1" width="5.1640625" style="2" bestFit="1" customWidth="1"/>
    <col min="2" max="2" width="18.6640625" style="2" bestFit="1" customWidth="1"/>
    <col min="3" max="3" width="154" style="2" bestFit="1" customWidth="1"/>
    <col min="4" max="4" width="86.33203125" style="2" bestFit="1" customWidth="1"/>
    <col min="5" max="16384" width="10.83203125" style="2"/>
  </cols>
  <sheetData>
    <row r="1" spans="1:4">
      <c r="A1" s="145" t="s">
        <v>39</v>
      </c>
      <c r="B1" s="145"/>
      <c r="C1" s="145"/>
      <c r="D1" s="145"/>
    </row>
    <row r="2" spans="1:4" s="8" customFormat="1" ht="15">
      <c r="A2" s="65" t="s">
        <v>1140</v>
      </c>
      <c r="B2" s="65" t="s">
        <v>37</v>
      </c>
      <c r="C2" s="65" t="s">
        <v>36</v>
      </c>
      <c r="D2" s="65" t="s">
        <v>38</v>
      </c>
    </row>
    <row r="3" spans="1:4" ht="19" customHeight="1">
      <c r="A3" s="23">
        <v>1</v>
      </c>
      <c r="B3" s="23" t="s">
        <v>0</v>
      </c>
      <c r="C3" s="23" t="s">
        <v>22</v>
      </c>
      <c r="D3" s="34" t="s">
        <v>23</v>
      </c>
    </row>
    <row r="4" spans="1:4" ht="19" customHeight="1">
      <c r="A4" s="23">
        <v>2</v>
      </c>
      <c r="B4" s="23" t="s">
        <v>1</v>
      </c>
      <c r="C4" s="23" t="s">
        <v>24</v>
      </c>
      <c r="D4" s="34" t="s">
        <v>25</v>
      </c>
    </row>
    <row r="5" spans="1:4" ht="19" customHeight="1">
      <c r="A5" s="23">
        <v>3</v>
      </c>
      <c r="B5" s="23" t="s">
        <v>2</v>
      </c>
      <c r="C5" s="23" t="s">
        <v>26</v>
      </c>
      <c r="D5" s="34" t="s">
        <v>27</v>
      </c>
    </row>
    <row r="6" spans="1:4" ht="19" customHeight="1">
      <c r="A6" s="23">
        <v>4</v>
      </c>
      <c r="B6" s="23" t="s">
        <v>3</v>
      </c>
      <c r="C6" s="23" t="s">
        <v>28</v>
      </c>
      <c r="D6" s="34" t="s">
        <v>29</v>
      </c>
    </row>
    <row r="7" spans="1:4" ht="19" customHeight="1">
      <c r="A7" s="23">
        <v>5</v>
      </c>
      <c r="B7" s="23" t="s">
        <v>4</v>
      </c>
      <c r="C7" s="23" t="s">
        <v>30</v>
      </c>
      <c r="D7" s="34" t="s">
        <v>31</v>
      </c>
    </row>
    <row r="8" spans="1:4" ht="19" customHeight="1">
      <c r="A8" s="23">
        <v>6</v>
      </c>
      <c r="B8" s="23" t="s">
        <v>5</v>
      </c>
      <c r="C8" s="23" t="s">
        <v>32</v>
      </c>
      <c r="D8" s="34" t="s">
        <v>33</v>
      </c>
    </row>
    <row r="9" spans="1:4" ht="19" customHeight="1">
      <c r="A9" s="23">
        <v>7</v>
      </c>
      <c r="B9" s="23" t="s">
        <v>6</v>
      </c>
      <c r="C9" s="23" t="s">
        <v>34</v>
      </c>
      <c r="D9" s="34" t="s">
        <v>35</v>
      </c>
    </row>
    <row r="10" spans="1:4" ht="19" customHeight="1">
      <c r="A10" s="23">
        <v>8</v>
      </c>
      <c r="B10" s="23" t="s">
        <v>7</v>
      </c>
      <c r="C10" s="23" t="s">
        <v>20</v>
      </c>
      <c r="D10" s="34" t="s">
        <v>21</v>
      </c>
    </row>
    <row r="11" spans="1:4" ht="19" customHeight="1">
      <c r="A11" s="23">
        <v>9</v>
      </c>
      <c r="B11" s="23" t="s">
        <v>8</v>
      </c>
      <c r="C11" s="23" t="s">
        <v>14</v>
      </c>
      <c r="D11" s="34" t="s">
        <v>15</v>
      </c>
    </row>
    <row r="12" spans="1:4" ht="19" customHeight="1">
      <c r="A12" s="23">
        <v>10</v>
      </c>
      <c r="B12" s="23" t="s">
        <v>9</v>
      </c>
      <c r="C12" s="23" t="s">
        <v>16</v>
      </c>
      <c r="D12" s="34" t="s">
        <v>17</v>
      </c>
    </row>
    <row r="13" spans="1:4" ht="19" customHeight="1">
      <c r="A13" s="23">
        <v>11</v>
      </c>
      <c r="B13" s="23" t="s">
        <v>10</v>
      </c>
      <c r="C13" s="23" t="s">
        <v>18</v>
      </c>
      <c r="D13" s="34" t="s">
        <v>19</v>
      </c>
    </row>
    <row r="14" spans="1:4" ht="19" customHeight="1">
      <c r="A14" s="23">
        <v>12</v>
      </c>
      <c r="B14" s="23" t="s">
        <v>1144</v>
      </c>
      <c r="C14" s="23" t="s">
        <v>1145</v>
      </c>
      <c r="D14" s="34" t="s">
        <v>1146</v>
      </c>
    </row>
    <row r="15" spans="1:4" ht="19" customHeight="1">
      <c r="A15" s="23">
        <v>13</v>
      </c>
      <c r="B15" s="23" t="s">
        <v>1141</v>
      </c>
      <c r="C15" s="23" t="s">
        <v>1148</v>
      </c>
      <c r="D15" s="34" t="s">
        <v>1147</v>
      </c>
    </row>
    <row r="16" spans="1:4" ht="19" customHeight="1">
      <c r="A16" s="23">
        <v>14</v>
      </c>
      <c r="B16" s="23" t="s">
        <v>1277</v>
      </c>
      <c r="C16" s="66" t="s">
        <v>1295</v>
      </c>
      <c r="D16" s="78" t="s">
        <v>1296</v>
      </c>
    </row>
    <row r="17" spans="1:4" ht="19" customHeight="1">
      <c r="A17" s="23">
        <v>15</v>
      </c>
      <c r="B17" s="23" t="s">
        <v>1278</v>
      </c>
      <c r="C17" s="23" t="s">
        <v>1309</v>
      </c>
      <c r="D17" s="34" t="s">
        <v>1310</v>
      </c>
    </row>
    <row r="18" spans="1:4" ht="19" customHeight="1">
      <c r="A18" s="23">
        <v>16</v>
      </c>
      <c r="B18" s="23" t="s">
        <v>1279</v>
      </c>
      <c r="C18" s="66" t="s">
        <v>1316</v>
      </c>
      <c r="D18" s="79" t="s">
        <v>1311</v>
      </c>
    </row>
    <row r="19" spans="1:4" ht="19" customHeight="1">
      <c r="A19" s="23">
        <v>17</v>
      </c>
      <c r="B19" s="23" t="s">
        <v>1280</v>
      </c>
      <c r="C19" s="66" t="s">
        <v>1307</v>
      </c>
      <c r="D19" s="78" t="s">
        <v>1308</v>
      </c>
    </row>
    <row r="20" spans="1:4" ht="19" customHeight="1">
      <c r="A20" s="23">
        <v>18</v>
      </c>
      <c r="B20" s="23" t="s">
        <v>1281</v>
      </c>
      <c r="C20" s="66" t="s">
        <v>1303</v>
      </c>
      <c r="D20" s="78" t="s">
        <v>1304</v>
      </c>
    </row>
    <row r="21" spans="1:4" ht="19" customHeight="1">
      <c r="A21" s="23">
        <v>19</v>
      </c>
      <c r="B21" s="23" t="s">
        <v>1282</v>
      </c>
      <c r="C21" s="66" t="s">
        <v>1305</v>
      </c>
      <c r="D21" s="78" t="s">
        <v>1306</v>
      </c>
    </row>
    <row r="22" spans="1:4" ht="19" customHeight="1">
      <c r="A22" s="23">
        <v>20</v>
      </c>
      <c r="B22" s="23" t="s">
        <v>1283</v>
      </c>
      <c r="C22" s="66" t="s">
        <v>1317</v>
      </c>
      <c r="D22" s="79" t="s">
        <v>1313</v>
      </c>
    </row>
    <row r="23" spans="1:4" ht="19" customHeight="1">
      <c r="A23" s="23">
        <v>21</v>
      </c>
      <c r="B23" s="23" t="s">
        <v>1284</v>
      </c>
      <c r="C23" s="66" t="s">
        <v>1318</v>
      </c>
      <c r="D23" s="79" t="s">
        <v>1312</v>
      </c>
    </row>
    <row r="24" spans="1:4" ht="19" customHeight="1">
      <c r="A24" s="23">
        <v>22</v>
      </c>
      <c r="B24" s="23" t="s">
        <v>1285</v>
      </c>
      <c r="C24" s="66" t="s">
        <v>1293</v>
      </c>
      <c r="D24" s="78" t="s">
        <v>1294</v>
      </c>
    </row>
    <row r="25" spans="1:4" ht="19" customHeight="1">
      <c r="A25" s="23">
        <v>23</v>
      </c>
      <c r="B25" s="23" t="s">
        <v>1286</v>
      </c>
      <c r="C25" s="23" t="s">
        <v>1314</v>
      </c>
      <c r="D25" s="79" t="s">
        <v>1315</v>
      </c>
    </row>
    <row r="26" spans="1:4" ht="19" customHeight="1">
      <c r="A26" s="23">
        <v>24</v>
      </c>
      <c r="B26" s="23" t="s">
        <v>1287</v>
      </c>
      <c r="C26" s="66" t="s">
        <v>1297</v>
      </c>
      <c r="D26" s="78" t="s">
        <v>1298</v>
      </c>
    </row>
    <row r="27" spans="1:4" ht="19" customHeight="1">
      <c r="A27" s="23">
        <v>25</v>
      </c>
      <c r="B27" s="23" t="s">
        <v>1288</v>
      </c>
      <c r="C27" s="66" t="s">
        <v>1299</v>
      </c>
      <c r="D27" s="78" t="s">
        <v>1300</v>
      </c>
    </row>
    <row r="28" spans="1:4" ht="19" customHeight="1">
      <c r="A28" s="23">
        <v>26</v>
      </c>
      <c r="B28" s="23" t="s">
        <v>1289</v>
      </c>
      <c r="C28" s="66" t="s">
        <v>1301</v>
      </c>
      <c r="D28" s="78" t="s">
        <v>1302</v>
      </c>
    </row>
    <row r="29" spans="1:4" ht="19" customHeight="1">
      <c r="A29" s="23">
        <v>27</v>
      </c>
      <c r="B29" s="23" t="s">
        <v>1290</v>
      </c>
      <c r="C29" s="66" t="s">
        <v>1291</v>
      </c>
      <c r="D29" s="78" t="s">
        <v>1292</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24E4E-CBF2-654F-ACEF-AFA28D23BBC6}">
  <dimension ref="A1:L141"/>
  <sheetViews>
    <sheetView topLeftCell="A10" workbookViewId="0">
      <selection activeCell="C22" sqref="C22"/>
    </sheetView>
  </sheetViews>
  <sheetFormatPr defaultColWidth="10.83203125" defaultRowHeight="15.5"/>
  <cols>
    <col min="1" max="1" width="10.83203125" style="21"/>
    <col min="2" max="2" width="53.83203125" style="21" customWidth="1"/>
    <col min="3" max="3" width="17.83203125" style="21" customWidth="1"/>
    <col min="4" max="4" width="22.1640625" style="21" customWidth="1"/>
    <col min="5" max="5" width="19" style="21" customWidth="1"/>
    <col min="6" max="6" width="25" style="21" customWidth="1"/>
    <col min="7" max="7" width="21.6640625" style="21" customWidth="1"/>
    <col min="8" max="8" width="22.1640625" style="21" customWidth="1"/>
    <col min="9" max="16384" width="10.83203125" style="21"/>
  </cols>
  <sheetData>
    <row r="1" spans="1:9" s="48" customFormat="1" ht="15">
      <c r="A1" s="146" t="s">
        <v>1152</v>
      </c>
      <c r="B1" s="146"/>
      <c r="C1" s="146"/>
      <c r="D1" s="146"/>
      <c r="E1" s="146"/>
      <c r="F1" s="146"/>
      <c r="G1" s="146"/>
      <c r="H1" s="146"/>
      <c r="I1" s="146"/>
    </row>
    <row r="2" spans="1:9">
      <c r="A2" s="49">
        <v>1</v>
      </c>
      <c r="B2" s="50" t="s">
        <v>1082</v>
      </c>
      <c r="C2" s="49" t="s">
        <v>1083</v>
      </c>
      <c r="D2" s="49">
        <v>1767.8000000000002</v>
      </c>
    </row>
    <row r="3" spans="1:9">
      <c r="A3" s="49">
        <v>2</v>
      </c>
      <c r="B3" s="50" t="s">
        <v>1100</v>
      </c>
      <c r="C3" s="49" t="s">
        <v>1101</v>
      </c>
      <c r="D3" s="49">
        <v>4285.9600000000009</v>
      </c>
    </row>
    <row r="4" spans="1:9">
      <c r="A4" s="49">
        <v>3</v>
      </c>
      <c r="B4" s="50" t="s">
        <v>1086</v>
      </c>
      <c r="C4" s="49" t="s">
        <v>1089</v>
      </c>
      <c r="D4" s="49">
        <v>10173.35</v>
      </c>
    </row>
    <row r="5" spans="1:9">
      <c r="A5" s="49">
        <v>4</v>
      </c>
      <c r="B5" s="50" t="s">
        <v>1087</v>
      </c>
      <c r="C5" s="49" t="s">
        <v>1088</v>
      </c>
      <c r="D5" s="49">
        <v>3780.0199999999995</v>
      </c>
    </row>
    <row r="6" spans="1:9">
      <c r="A6" s="49">
        <v>5</v>
      </c>
      <c r="B6" s="50" t="s">
        <v>1090</v>
      </c>
      <c r="C6" s="49" t="s">
        <v>1091</v>
      </c>
      <c r="D6" s="49">
        <v>624.43000000000006</v>
      </c>
    </row>
    <row r="7" spans="1:9">
      <c r="A7" s="49">
        <v>6</v>
      </c>
      <c r="B7" s="50" t="s">
        <v>1093</v>
      </c>
      <c r="C7" s="49" t="s">
        <v>1092</v>
      </c>
      <c r="D7" s="49">
        <v>18567.759999999998</v>
      </c>
    </row>
    <row r="8" spans="1:9">
      <c r="A8" s="49">
        <v>7</v>
      </c>
      <c r="B8" s="50" t="s">
        <v>1094</v>
      </c>
      <c r="C8" s="49" t="s">
        <v>1095</v>
      </c>
      <c r="D8" s="49">
        <v>8850.7099999999991</v>
      </c>
    </row>
    <row r="9" spans="1:9">
      <c r="A9" s="49">
        <v>8</v>
      </c>
      <c r="B9" s="50" t="s">
        <v>1096</v>
      </c>
      <c r="C9" s="49" t="s">
        <v>1097</v>
      </c>
      <c r="D9" s="49">
        <v>3700.04</v>
      </c>
    </row>
    <row r="10" spans="1:9">
      <c r="A10" s="49">
        <v>9</v>
      </c>
      <c r="B10" s="50" t="s">
        <v>1099</v>
      </c>
      <c r="C10" s="49" t="s">
        <v>1098</v>
      </c>
      <c r="D10" s="49">
        <v>8685.6299999999992</v>
      </c>
    </row>
    <row r="11" spans="1:9">
      <c r="A11" s="49">
        <v>10</v>
      </c>
      <c r="B11" s="50" t="s">
        <v>1084</v>
      </c>
      <c r="C11" s="49" t="s">
        <v>1085</v>
      </c>
      <c r="D11" s="49">
        <v>55672.13</v>
      </c>
    </row>
    <row r="13" spans="1:9" s="48" customFormat="1" ht="15">
      <c r="A13" s="146" t="s">
        <v>1157</v>
      </c>
      <c r="B13" s="146"/>
      <c r="C13" s="146"/>
      <c r="D13" s="146"/>
      <c r="E13" s="146"/>
      <c r="F13" s="146"/>
      <c r="G13" s="146"/>
      <c r="H13" s="146"/>
      <c r="I13" s="146"/>
    </row>
    <row r="14" spans="1:9">
      <c r="A14" s="51" t="s">
        <v>40</v>
      </c>
      <c r="B14" s="51" t="s">
        <v>1076</v>
      </c>
      <c r="C14" s="51" t="s">
        <v>1081</v>
      </c>
      <c r="D14" s="51" t="s">
        <v>1130</v>
      </c>
    </row>
    <row r="15" spans="1:9">
      <c r="A15" s="49">
        <v>1</v>
      </c>
      <c r="B15" s="50" t="s">
        <v>1132</v>
      </c>
      <c r="C15" s="49">
        <v>92</v>
      </c>
      <c r="D15" s="52">
        <v>9.1999999999999998E-2</v>
      </c>
    </row>
    <row r="16" spans="1:9">
      <c r="A16" s="49">
        <v>2</v>
      </c>
      <c r="B16" s="50" t="s">
        <v>1131</v>
      </c>
      <c r="C16" s="49">
        <v>329</v>
      </c>
      <c r="D16" s="52">
        <v>0.32900000000000001</v>
      </c>
    </row>
    <row r="17" spans="1:9">
      <c r="A17" s="49">
        <v>3</v>
      </c>
      <c r="B17" s="50" t="s">
        <v>1133</v>
      </c>
      <c r="C17" s="49">
        <v>340</v>
      </c>
      <c r="D17" s="52">
        <v>0.34</v>
      </c>
    </row>
    <row r="18" spans="1:9">
      <c r="A18" s="49">
        <v>4</v>
      </c>
      <c r="B18" s="50" t="s">
        <v>1134</v>
      </c>
      <c r="C18" s="49">
        <v>344</v>
      </c>
      <c r="D18" s="52">
        <v>0.34399999999999997</v>
      </c>
    </row>
    <row r="19" spans="1:9">
      <c r="A19" s="49">
        <v>5</v>
      </c>
      <c r="B19" s="50" t="s">
        <v>1135</v>
      </c>
      <c r="C19" s="49">
        <v>659</v>
      </c>
      <c r="D19" s="52">
        <v>0.65900000000000003</v>
      </c>
    </row>
    <row r="20" spans="1:9">
      <c r="A20" s="49">
        <v>6</v>
      </c>
      <c r="B20" s="50" t="s">
        <v>1136</v>
      </c>
      <c r="C20" s="49">
        <v>496</v>
      </c>
      <c r="D20" s="52">
        <v>0.496</v>
      </c>
    </row>
    <row r="21" spans="1:9">
      <c r="A21" s="49">
        <v>7</v>
      </c>
      <c r="B21" s="50" t="s">
        <v>1128</v>
      </c>
      <c r="C21" s="49">
        <v>501</v>
      </c>
      <c r="D21" s="52">
        <v>0.501</v>
      </c>
    </row>
    <row r="22" spans="1:9">
      <c r="A22" s="49">
        <v>8</v>
      </c>
      <c r="B22" s="50" t="s">
        <v>1137</v>
      </c>
      <c r="C22" s="49">
        <v>484</v>
      </c>
      <c r="D22" s="52">
        <v>0.48399999999999999</v>
      </c>
    </row>
    <row r="23" spans="1:9">
      <c r="A23" s="49">
        <v>9</v>
      </c>
      <c r="B23" s="50" t="s">
        <v>1138</v>
      </c>
      <c r="C23" s="49">
        <v>561</v>
      </c>
      <c r="D23" s="52">
        <v>0.56100000000000005</v>
      </c>
    </row>
    <row r="24" spans="1:9">
      <c r="A24" s="49">
        <v>10</v>
      </c>
      <c r="B24" s="50" t="s">
        <v>1129</v>
      </c>
      <c r="C24" s="49">
        <v>501</v>
      </c>
      <c r="D24" s="52">
        <v>0.501</v>
      </c>
    </row>
    <row r="25" spans="1:9">
      <c r="A25" s="49">
        <v>11</v>
      </c>
      <c r="B25" s="50" t="s">
        <v>1139</v>
      </c>
      <c r="C25" s="49">
        <v>1000</v>
      </c>
      <c r="D25" s="52">
        <v>1</v>
      </c>
    </row>
    <row r="27" spans="1:9" s="48" customFormat="1" ht="15">
      <c r="A27" s="146" t="s">
        <v>1153</v>
      </c>
      <c r="B27" s="146"/>
      <c r="C27" s="146"/>
      <c r="D27" s="146"/>
      <c r="E27" s="146"/>
      <c r="F27" s="146"/>
      <c r="G27" s="146"/>
      <c r="H27" s="146"/>
      <c r="I27" s="146"/>
    </row>
    <row r="28" spans="1:9" s="48" customFormat="1" ht="15">
      <c r="A28" s="51" t="s">
        <v>40</v>
      </c>
      <c r="B28" s="51" t="s">
        <v>1076</v>
      </c>
      <c r="C28" s="51" t="s">
        <v>1102</v>
      </c>
      <c r="D28" s="51" t="s">
        <v>1122</v>
      </c>
      <c r="E28" s="51" t="s">
        <v>1123</v>
      </c>
      <c r="F28" s="51" t="s">
        <v>1124</v>
      </c>
      <c r="G28" s="51" t="s">
        <v>1125</v>
      </c>
    </row>
    <row r="29" spans="1:9">
      <c r="A29" s="49">
        <v>1</v>
      </c>
      <c r="B29" s="50" t="s">
        <v>1112</v>
      </c>
      <c r="C29" s="49" t="s">
        <v>1103</v>
      </c>
      <c r="D29" s="49">
        <v>9595.6200000000008</v>
      </c>
      <c r="E29" s="49">
        <v>55.5</v>
      </c>
      <c r="F29" s="49">
        <v>710.78666666666686</v>
      </c>
      <c r="G29" s="49">
        <v>349.92500000000001</v>
      </c>
    </row>
    <row r="30" spans="1:9">
      <c r="A30" s="49">
        <v>2</v>
      </c>
      <c r="B30" s="50" t="s">
        <v>1113</v>
      </c>
      <c r="C30" s="49" t="s">
        <v>1104</v>
      </c>
      <c r="D30" s="49">
        <v>8775.24</v>
      </c>
      <c r="E30" s="49">
        <v>45.08</v>
      </c>
      <c r="F30" s="49">
        <v>638.19927272727273</v>
      </c>
      <c r="G30" s="49">
        <v>656.2</v>
      </c>
    </row>
    <row r="31" spans="1:9">
      <c r="A31" s="49">
        <v>3</v>
      </c>
      <c r="B31" s="50" t="s">
        <v>1114</v>
      </c>
      <c r="C31" s="49" t="s">
        <v>1105</v>
      </c>
      <c r="D31" s="49">
        <v>9882.1299999999992</v>
      </c>
      <c r="E31" s="49">
        <v>59.81</v>
      </c>
      <c r="F31" s="49">
        <v>718.70036363636359</v>
      </c>
      <c r="G31" s="49">
        <v>387.27</v>
      </c>
    </row>
    <row r="32" spans="1:9">
      <c r="A32" s="49">
        <v>4</v>
      </c>
      <c r="B32" s="50" t="s">
        <v>1115</v>
      </c>
      <c r="C32" s="49" t="s">
        <v>1106</v>
      </c>
      <c r="D32" s="49">
        <v>55672.13</v>
      </c>
      <c r="E32" s="49">
        <v>916.34999999999991</v>
      </c>
      <c r="F32" s="49">
        <v>4048.8821818181827</v>
      </c>
      <c r="G32" s="49">
        <v>1822.37</v>
      </c>
    </row>
    <row r="33" spans="1:9">
      <c r="A33" s="49">
        <v>5</v>
      </c>
      <c r="B33" s="50" t="s">
        <v>1116</v>
      </c>
      <c r="C33" s="49" t="s">
        <v>1107</v>
      </c>
      <c r="D33" s="49">
        <v>18625.489999999998</v>
      </c>
      <c r="E33" s="49">
        <v>137.30000000000001</v>
      </c>
      <c r="F33" s="49">
        <v>1349.6273939393943</v>
      </c>
      <c r="G33" s="49">
        <v>633.40000000000009</v>
      </c>
    </row>
    <row r="34" spans="1:9">
      <c r="A34" s="49">
        <v>6</v>
      </c>
      <c r="B34" s="50" t="s">
        <v>1117</v>
      </c>
      <c r="C34" s="49" t="s">
        <v>1108</v>
      </c>
      <c r="D34" s="49">
        <v>3292.2700000000004</v>
      </c>
      <c r="E34" s="49">
        <v>1334.98</v>
      </c>
      <c r="F34" s="49">
        <v>2023.0600000000002</v>
      </c>
      <c r="G34" s="49">
        <v>1556.64</v>
      </c>
    </row>
    <row r="35" spans="1:9">
      <c r="A35" s="49">
        <v>7</v>
      </c>
      <c r="B35" s="50" t="s">
        <v>1118</v>
      </c>
      <c r="C35" s="49" t="s">
        <v>1109</v>
      </c>
      <c r="D35" s="49">
        <v>3882.84</v>
      </c>
      <c r="E35" s="49">
        <v>1216.2</v>
      </c>
      <c r="F35" s="49">
        <v>2260.7444444444445</v>
      </c>
      <c r="G35" s="49">
        <v>1880.72</v>
      </c>
    </row>
    <row r="36" spans="1:9">
      <c r="A36" s="49">
        <v>8</v>
      </c>
      <c r="B36" s="50" t="s">
        <v>1119</v>
      </c>
      <c r="C36" s="49" t="s">
        <v>1110</v>
      </c>
      <c r="D36" s="49">
        <v>1552.5900000000001</v>
      </c>
      <c r="E36" s="49">
        <v>55.5</v>
      </c>
      <c r="F36" s="49">
        <v>463.21555555555551</v>
      </c>
      <c r="G36" s="49">
        <v>368.60500000000002</v>
      </c>
    </row>
    <row r="37" spans="1:9">
      <c r="A37" s="49">
        <v>9</v>
      </c>
      <c r="B37" s="50" t="s">
        <v>1120</v>
      </c>
      <c r="C37" s="49" t="s">
        <v>1111</v>
      </c>
      <c r="D37" s="49">
        <v>2119.6499999999996</v>
      </c>
      <c r="E37" s="49">
        <v>14.23</v>
      </c>
      <c r="F37" s="49">
        <v>541.41888888888889</v>
      </c>
      <c r="G37" s="49">
        <v>445.13</v>
      </c>
    </row>
    <row r="38" spans="1:9">
      <c r="A38" s="49">
        <v>10</v>
      </c>
      <c r="B38" s="50" t="s">
        <v>1121</v>
      </c>
      <c r="C38" s="49" t="s">
        <v>1126</v>
      </c>
      <c r="D38" s="49">
        <v>1870.03</v>
      </c>
      <c r="E38" s="49">
        <v>37.32</v>
      </c>
      <c r="F38" s="49">
        <v>540.62171428571412</v>
      </c>
      <c r="G38" s="49">
        <v>411.11</v>
      </c>
    </row>
    <row r="40" spans="1:9" s="48" customFormat="1" ht="15">
      <c r="A40" s="146" t="s">
        <v>1334</v>
      </c>
      <c r="B40" s="146"/>
      <c r="C40" s="146"/>
      <c r="D40" s="146"/>
      <c r="E40" s="146"/>
      <c r="F40" s="146"/>
      <c r="G40" s="146"/>
      <c r="H40" s="146"/>
      <c r="I40" s="146"/>
    </row>
    <row r="41" spans="1:9" s="48" customFormat="1" ht="15">
      <c r="A41" s="51" t="s">
        <v>40</v>
      </c>
      <c r="B41" s="51" t="s">
        <v>1127</v>
      </c>
      <c r="C41" s="51" t="s">
        <v>1052</v>
      </c>
      <c r="D41" s="51" t="s">
        <v>1054</v>
      </c>
      <c r="E41" s="51" t="s">
        <v>41</v>
      </c>
      <c r="F41" s="51" t="s">
        <v>1059</v>
      </c>
      <c r="G41" s="51" t="s">
        <v>1143</v>
      </c>
      <c r="H41" s="51" t="s">
        <v>42</v>
      </c>
      <c r="I41" s="51" t="s">
        <v>1142</v>
      </c>
    </row>
    <row r="42" spans="1:9">
      <c r="A42" s="49">
        <v>1</v>
      </c>
      <c r="B42" s="49" t="s">
        <v>383</v>
      </c>
      <c r="C42" s="49" t="s">
        <v>1063</v>
      </c>
      <c r="D42" s="49" t="s">
        <v>1071</v>
      </c>
      <c r="E42" s="49">
        <v>44565</v>
      </c>
      <c r="F42" s="49">
        <v>5.4</v>
      </c>
      <c r="G42" s="49" t="s">
        <v>1335</v>
      </c>
      <c r="H42" s="49">
        <v>523.84500000000003</v>
      </c>
      <c r="I42" s="49">
        <v>8</v>
      </c>
    </row>
    <row r="43" spans="1:9">
      <c r="A43" s="49">
        <v>2</v>
      </c>
      <c r="B43" s="49" t="s">
        <v>518</v>
      </c>
      <c r="C43" s="49" t="s">
        <v>1064</v>
      </c>
      <c r="D43" s="49" t="s">
        <v>1069</v>
      </c>
      <c r="E43" s="49">
        <v>44725</v>
      </c>
      <c r="F43" s="49">
        <v>6.5</v>
      </c>
      <c r="G43" s="49" t="s">
        <v>1335</v>
      </c>
      <c r="H43" s="49">
        <v>86.625</v>
      </c>
      <c r="I43" s="49">
        <v>16</v>
      </c>
    </row>
    <row r="44" spans="1:9">
      <c r="A44" s="49">
        <v>3</v>
      </c>
      <c r="B44" s="49" t="s">
        <v>210</v>
      </c>
      <c r="C44" s="49" t="s">
        <v>1062</v>
      </c>
      <c r="D44" s="49" t="s">
        <v>1068</v>
      </c>
      <c r="E44" s="49">
        <v>44387</v>
      </c>
      <c r="F44" s="49">
        <v>6.7</v>
      </c>
      <c r="G44" s="49" t="s">
        <v>1335</v>
      </c>
      <c r="H44" s="49">
        <v>663.29549999999995</v>
      </c>
      <c r="I44" s="49">
        <v>4</v>
      </c>
    </row>
    <row r="45" spans="1:9">
      <c r="A45" s="49">
        <v>4</v>
      </c>
      <c r="B45" s="49" t="s">
        <v>710</v>
      </c>
      <c r="C45" s="49" t="s">
        <v>1062</v>
      </c>
      <c r="D45" s="49" t="s">
        <v>1068</v>
      </c>
      <c r="E45" s="49">
        <v>44913</v>
      </c>
      <c r="F45" s="49">
        <v>6.5</v>
      </c>
      <c r="G45" s="49" t="s">
        <v>1335</v>
      </c>
      <c r="H45" s="49">
        <v>419.83199999999999</v>
      </c>
      <c r="I45" s="49">
        <v>10</v>
      </c>
    </row>
    <row r="46" spans="1:9">
      <c r="A46" s="49">
        <v>5</v>
      </c>
      <c r="B46" s="49" t="s">
        <v>881</v>
      </c>
      <c r="C46" s="49" t="s">
        <v>1062</v>
      </c>
      <c r="D46" s="49" t="s">
        <v>1069</v>
      </c>
      <c r="E46" s="49">
        <v>45117</v>
      </c>
      <c r="F46" s="49">
        <v>4.8</v>
      </c>
      <c r="G46" s="49" t="s">
        <v>1336</v>
      </c>
      <c r="H46" s="49">
        <v>451.71</v>
      </c>
      <c r="I46" s="49">
        <v>9</v>
      </c>
    </row>
    <row r="47" spans="1:9">
      <c r="A47" s="49">
        <v>6</v>
      </c>
      <c r="B47" s="49" t="s">
        <v>1047</v>
      </c>
      <c r="C47" s="49" t="s">
        <v>1064</v>
      </c>
      <c r="D47" s="49" t="s">
        <v>1070</v>
      </c>
      <c r="E47" s="49">
        <v>45288</v>
      </c>
      <c r="F47" s="49">
        <v>6</v>
      </c>
      <c r="G47" s="49" t="s">
        <v>1335</v>
      </c>
      <c r="H47" s="49">
        <v>633.99</v>
      </c>
      <c r="I47" s="49">
        <v>6</v>
      </c>
    </row>
    <row r="48" spans="1:9">
      <c r="A48" s="49">
        <v>7</v>
      </c>
      <c r="B48" s="49" t="s">
        <v>1033</v>
      </c>
      <c r="C48" s="49" t="s">
        <v>1062</v>
      </c>
      <c r="D48" s="49" t="s">
        <v>1071</v>
      </c>
      <c r="E48" s="49">
        <v>45277</v>
      </c>
      <c r="F48" s="49">
        <v>6.7</v>
      </c>
      <c r="G48" s="49" t="s">
        <v>1335</v>
      </c>
      <c r="H48" s="49">
        <v>935.26649999999995</v>
      </c>
      <c r="I48" s="49">
        <v>2</v>
      </c>
    </row>
    <row r="49" spans="1:9">
      <c r="A49" s="49">
        <v>8</v>
      </c>
      <c r="B49" s="49" t="s">
        <v>959</v>
      </c>
      <c r="C49" s="49" t="s">
        <v>1064</v>
      </c>
      <c r="D49" s="49" t="s">
        <v>1072</v>
      </c>
      <c r="E49" s="49">
        <v>45208</v>
      </c>
      <c r="F49" s="49">
        <v>5.2</v>
      </c>
      <c r="G49" s="49" t="s">
        <v>1335</v>
      </c>
      <c r="H49" s="49">
        <v>53.927999999999997</v>
      </c>
      <c r="I49" s="49">
        <v>18</v>
      </c>
    </row>
    <row r="50" spans="1:9">
      <c r="A50" s="49">
        <v>9</v>
      </c>
      <c r="B50" s="49" t="s">
        <v>802</v>
      </c>
      <c r="C50" s="49" t="s">
        <v>1063</v>
      </c>
      <c r="D50" s="49" t="s">
        <v>1070</v>
      </c>
      <c r="E50" s="49">
        <v>45026</v>
      </c>
      <c r="F50" s="49">
        <v>9.8000000000000007</v>
      </c>
      <c r="G50" s="49" t="s">
        <v>1335</v>
      </c>
      <c r="H50" s="49">
        <v>887.92200000000003</v>
      </c>
      <c r="I50" s="49">
        <v>3</v>
      </c>
    </row>
    <row r="51" spans="1:9">
      <c r="A51" s="49">
        <v>10</v>
      </c>
      <c r="B51" s="49" t="s">
        <v>746</v>
      </c>
      <c r="C51" s="49" t="s">
        <v>1062</v>
      </c>
      <c r="D51" s="49" t="s">
        <v>1067</v>
      </c>
      <c r="E51" s="49">
        <v>44952</v>
      </c>
      <c r="F51" s="49">
        <v>9.3000000000000007</v>
      </c>
      <c r="G51" s="49" t="s">
        <v>1335</v>
      </c>
      <c r="H51" s="49">
        <v>282.57600000000002</v>
      </c>
      <c r="I51" s="49">
        <v>11</v>
      </c>
    </row>
    <row r="52" spans="1:9">
      <c r="A52" s="49">
        <v>11</v>
      </c>
      <c r="B52" s="49" t="s">
        <v>713</v>
      </c>
      <c r="C52" s="49" t="s">
        <v>1062</v>
      </c>
      <c r="D52" s="49" t="s">
        <v>1070</v>
      </c>
      <c r="E52" s="49">
        <v>44919</v>
      </c>
      <c r="F52" s="49">
        <v>8.6999999999999993</v>
      </c>
      <c r="G52" s="49" t="s">
        <v>1335</v>
      </c>
      <c r="H52" s="49">
        <v>190.596</v>
      </c>
      <c r="I52" s="49">
        <v>14</v>
      </c>
    </row>
    <row r="53" spans="1:9">
      <c r="A53" s="49">
        <v>12</v>
      </c>
      <c r="B53" s="49" t="s">
        <v>211</v>
      </c>
      <c r="C53" s="49" t="s">
        <v>1062</v>
      </c>
      <c r="D53" s="49" t="s">
        <v>1067</v>
      </c>
      <c r="E53" s="49">
        <v>44389</v>
      </c>
      <c r="F53" s="49">
        <v>5.5</v>
      </c>
      <c r="G53" s="49" t="s">
        <v>1335</v>
      </c>
      <c r="H53" s="49">
        <v>624.89700000000005</v>
      </c>
      <c r="I53" s="49">
        <v>7</v>
      </c>
    </row>
    <row r="54" spans="1:9">
      <c r="A54" s="49">
        <v>13</v>
      </c>
      <c r="B54" s="49" t="s">
        <v>261</v>
      </c>
      <c r="C54" s="49" t="s">
        <v>1062</v>
      </c>
      <c r="D54" s="49" t="s">
        <v>1068</v>
      </c>
      <c r="E54" s="49">
        <v>44440</v>
      </c>
      <c r="F54" s="49">
        <v>7.3</v>
      </c>
      <c r="G54" s="49" t="s">
        <v>1335</v>
      </c>
      <c r="H54" s="49">
        <v>254.01599999999999</v>
      </c>
      <c r="I54" s="49">
        <v>12</v>
      </c>
    </row>
    <row r="55" spans="1:9">
      <c r="A55" s="49">
        <v>14</v>
      </c>
      <c r="B55" s="49" t="s">
        <v>332</v>
      </c>
      <c r="C55" s="49" t="s">
        <v>1062</v>
      </c>
      <c r="D55" s="49" t="s">
        <v>1068</v>
      </c>
      <c r="E55" s="49">
        <v>44511</v>
      </c>
      <c r="F55" s="49">
        <v>6.5</v>
      </c>
      <c r="G55" s="49" t="s">
        <v>1335</v>
      </c>
      <c r="H55" s="49">
        <v>221.886</v>
      </c>
      <c r="I55" s="49">
        <v>13</v>
      </c>
    </row>
    <row r="56" spans="1:9">
      <c r="A56" s="49">
        <v>15</v>
      </c>
      <c r="B56" s="49" t="s">
        <v>334</v>
      </c>
      <c r="C56" s="49" t="s">
        <v>1063</v>
      </c>
      <c r="D56" s="49" t="s">
        <v>1072</v>
      </c>
      <c r="E56" s="49">
        <v>44514</v>
      </c>
      <c r="F56" s="49">
        <v>4.9000000000000004</v>
      </c>
      <c r="G56" s="49" t="s">
        <v>1336</v>
      </c>
      <c r="H56" s="49">
        <v>94.174499999999995</v>
      </c>
      <c r="I56" s="49">
        <v>15</v>
      </c>
    </row>
    <row r="57" spans="1:9">
      <c r="A57" s="49">
        <v>16</v>
      </c>
      <c r="B57" s="49" t="s">
        <v>440</v>
      </c>
      <c r="C57" s="49" t="s">
        <v>1062</v>
      </c>
      <c r="D57" s="49" t="s">
        <v>1071</v>
      </c>
      <c r="E57" s="49">
        <v>44624</v>
      </c>
      <c r="F57" s="49">
        <v>6.4</v>
      </c>
      <c r="G57" s="49" t="s">
        <v>1335</v>
      </c>
      <c r="H57" s="49">
        <v>23.751000000000001</v>
      </c>
      <c r="I57" s="49">
        <v>19</v>
      </c>
    </row>
    <row r="58" spans="1:9">
      <c r="A58" s="49">
        <v>17</v>
      </c>
      <c r="B58" s="49" t="s">
        <v>449</v>
      </c>
      <c r="C58" s="49" t="s">
        <v>1063</v>
      </c>
      <c r="D58" s="49" t="s">
        <v>1069</v>
      </c>
      <c r="E58" s="49">
        <v>44630</v>
      </c>
      <c r="F58" s="49">
        <v>7.8</v>
      </c>
      <c r="G58" s="49" t="s">
        <v>1335</v>
      </c>
      <c r="H58" s="49">
        <v>657.53099999999995</v>
      </c>
      <c r="I58" s="49">
        <v>5</v>
      </c>
    </row>
    <row r="59" spans="1:9">
      <c r="A59" s="49">
        <v>18</v>
      </c>
      <c r="B59" s="49" t="s">
        <v>579</v>
      </c>
      <c r="C59" s="49" t="s">
        <v>1062</v>
      </c>
      <c r="D59" s="49" t="s">
        <v>1068</v>
      </c>
      <c r="E59" s="49">
        <v>44773</v>
      </c>
      <c r="F59" s="49">
        <v>9</v>
      </c>
      <c r="G59" s="49" t="s">
        <v>1335</v>
      </c>
      <c r="H59" s="49">
        <v>937.81799999999998</v>
      </c>
      <c r="I59" s="49">
        <v>1</v>
      </c>
    </row>
    <row r="60" spans="1:9">
      <c r="A60" s="49">
        <v>19</v>
      </c>
      <c r="B60" s="49" t="s">
        <v>729</v>
      </c>
      <c r="C60" s="49" t="s">
        <v>1062</v>
      </c>
      <c r="D60" s="49" t="s">
        <v>1071</v>
      </c>
      <c r="E60" s="49">
        <v>44932</v>
      </c>
      <c r="F60" s="49">
        <v>7.2</v>
      </c>
      <c r="G60" s="49" t="s">
        <v>1335</v>
      </c>
      <c r="H60" s="49">
        <v>22.658999999999999</v>
      </c>
      <c r="I60" s="49">
        <v>20</v>
      </c>
    </row>
    <row r="61" spans="1:9">
      <c r="A61" s="49">
        <v>20</v>
      </c>
      <c r="B61" s="49" t="s">
        <v>852</v>
      </c>
      <c r="C61" s="49" t="s">
        <v>1063</v>
      </c>
      <c r="D61" s="49" t="s">
        <v>1067</v>
      </c>
      <c r="E61" s="49">
        <v>45084</v>
      </c>
      <c r="F61" s="49">
        <v>7.3</v>
      </c>
      <c r="G61" s="49" t="s">
        <v>1335</v>
      </c>
      <c r="H61" s="49">
        <v>83.727000000000004</v>
      </c>
      <c r="I61" s="49">
        <v>17</v>
      </c>
    </row>
    <row r="63" spans="1:9">
      <c r="A63" s="146" t="s">
        <v>1323</v>
      </c>
      <c r="B63" s="146"/>
      <c r="C63" s="146"/>
      <c r="D63" s="146"/>
      <c r="E63" s="146"/>
      <c r="F63" s="146"/>
      <c r="G63" s="146"/>
      <c r="H63" s="146"/>
      <c r="I63" s="146"/>
    </row>
    <row r="64" spans="1:9">
      <c r="A64" s="51" t="s">
        <v>40</v>
      </c>
      <c r="B64" s="51" t="s">
        <v>1319</v>
      </c>
      <c r="C64" s="51" t="s">
        <v>1058</v>
      </c>
      <c r="D64" s="51" t="s">
        <v>41</v>
      </c>
      <c r="E64" s="51" t="s">
        <v>1152</v>
      </c>
      <c r="F64" s="51" t="s">
        <v>1320</v>
      </c>
      <c r="G64" s="51" t="s">
        <v>1321</v>
      </c>
      <c r="H64" s="51" t="s">
        <v>1322</v>
      </c>
    </row>
    <row r="65" spans="1:8">
      <c r="A65" s="49">
        <v>1</v>
      </c>
      <c r="B65" s="49" t="s">
        <v>1070</v>
      </c>
      <c r="C65" s="49" t="s">
        <v>1074</v>
      </c>
      <c r="D65" s="49">
        <v>44197</v>
      </c>
      <c r="E65" s="49">
        <v>373.17</v>
      </c>
      <c r="F65" s="49">
        <v>373.17</v>
      </c>
      <c r="G65" s="49">
        <v>373.17</v>
      </c>
      <c r="H65" s="49">
        <v>373.17</v>
      </c>
    </row>
    <row r="66" spans="1:8">
      <c r="A66" s="49">
        <v>2</v>
      </c>
      <c r="B66" s="49" t="s">
        <v>1069</v>
      </c>
      <c r="C66" s="49" t="s">
        <v>1073</v>
      </c>
      <c r="D66" s="49">
        <v>44228</v>
      </c>
      <c r="E66" s="49">
        <v>0</v>
      </c>
      <c r="F66" s="49">
        <v>0</v>
      </c>
      <c r="G66" s="49">
        <v>0</v>
      </c>
      <c r="H66" s="49">
        <v>0</v>
      </c>
    </row>
    <row r="67" spans="1:8">
      <c r="A67" s="49">
        <v>3</v>
      </c>
      <c r="B67" s="49" t="s">
        <v>1072</v>
      </c>
      <c r="C67" s="49" t="s">
        <v>1075</v>
      </c>
      <c r="D67" s="49">
        <v>44256</v>
      </c>
      <c r="E67" s="49">
        <v>0</v>
      </c>
      <c r="F67" s="49">
        <v>0</v>
      </c>
      <c r="G67" s="49">
        <v>0</v>
      </c>
      <c r="H67" s="49">
        <v>0</v>
      </c>
    </row>
    <row r="68" spans="1:8">
      <c r="A68" s="49">
        <v>4</v>
      </c>
      <c r="B68" s="49" t="s">
        <v>1068</v>
      </c>
      <c r="C68" s="49" t="s">
        <v>1074</v>
      </c>
      <c r="D68" s="49">
        <v>44287</v>
      </c>
      <c r="E68" s="49">
        <v>113.568</v>
      </c>
      <c r="F68" s="49">
        <v>113.568</v>
      </c>
      <c r="G68" s="49">
        <v>113.568</v>
      </c>
      <c r="H68" s="49">
        <v>113.568</v>
      </c>
    </row>
    <row r="69" spans="1:8">
      <c r="A69" s="49">
        <v>5</v>
      </c>
      <c r="B69" s="49" t="s">
        <v>1071</v>
      </c>
      <c r="C69" s="49" t="s">
        <v>1073</v>
      </c>
      <c r="D69" s="49">
        <v>44317</v>
      </c>
      <c r="E69" s="49">
        <v>0</v>
      </c>
      <c r="F69" s="49">
        <v>0</v>
      </c>
      <c r="G69" s="49">
        <v>0</v>
      </c>
      <c r="H69" s="49">
        <v>0</v>
      </c>
    </row>
    <row r="70" spans="1:8">
      <c r="A70" s="49">
        <v>6</v>
      </c>
      <c r="B70" s="49" t="s">
        <v>1069</v>
      </c>
      <c r="C70" s="49" t="s">
        <v>1075</v>
      </c>
      <c r="D70" s="49">
        <v>44348</v>
      </c>
      <c r="E70" s="49">
        <v>30.408000000000001</v>
      </c>
      <c r="F70" s="49">
        <v>30.408000000000001</v>
      </c>
      <c r="G70" s="49">
        <v>30.408000000000001</v>
      </c>
      <c r="H70" s="49">
        <v>30.408000000000001</v>
      </c>
    </row>
    <row r="71" spans="1:8">
      <c r="A71" s="49">
        <v>7</v>
      </c>
      <c r="B71" s="49" t="s">
        <v>1071</v>
      </c>
      <c r="C71" s="49" t="s">
        <v>1074</v>
      </c>
      <c r="D71" s="49">
        <v>44378</v>
      </c>
      <c r="E71" s="49">
        <v>503.37</v>
      </c>
      <c r="F71" s="49">
        <v>446.964</v>
      </c>
      <c r="G71" s="49">
        <v>56.405999999999999</v>
      </c>
      <c r="H71" s="49">
        <v>251.685</v>
      </c>
    </row>
    <row r="72" spans="1:8">
      <c r="A72" s="49">
        <v>8</v>
      </c>
      <c r="B72" s="49" t="s">
        <v>1071</v>
      </c>
      <c r="C72" s="49" t="s">
        <v>1073</v>
      </c>
      <c r="D72" s="49">
        <v>44409</v>
      </c>
      <c r="E72" s="49">
        <v>0</v>
      </c>
      <c r="F72" s="49">
        <v>0</v>
      </c>
      <c r="G72" s="49">
        <v>0</v>
      </c>
      <c r="H72" s="49">
        <v>0</v>
      </c>
    </row>
    <row r="73" spans="1:8">
      <c r="A73" s="49">
        <v>9</v>
      </c>
      <c r="B73" s="49" t="s">
        <v>1067</v>
      </c>
      <c r="C73" s="49" t="s">
        <v>1075</v>
      </c>
      <c r="D73" s="49">
        <v>44440</v>
      </c>
      <c r="E73" s="49">
        <v>793.85249999999996</v>
      </c>
      <c r="F73" s="49">
        <v>520.79999999999995</v>
      </c>
      <c r="G73" s="49">
        <v>273.05250000000001</v>
      </c>
      <c r="H73" s="49">
        <v>396.92624999999998</v>
      </c>
    </row>
    <row r="74" spans="1:8">
      <c r="A74" s="49">
        <v>10</v>
      </c>
      <c r="B74" s="49" t="s">
        <v>1070</v>
      </c>
      <c r="C74" s="49" t="s">
        <v>1074</v>
      </c>
      <c r="D74" s="49">
        <v>44470</v>
      </c>
      <c r="E74" s="49">
        <v>1469.7689999999998</v>
      </c>
      <c r="F74" s="49">
        <v>493.79399999999998</v>
      </c>
      <c r="G74" s="49">
        <v>484.89</v>
      </c>
      <c r="H74" s="49">
        <v>489.92299999999994</v>
      </c>
    </row>
    <row r="75" spans="1:8">
      <c r="A75" s="49">
        <v>11</v>
      </c>
      <c r="B75" s="49" t="s">
        <v>1067</v>
      </c>
      <c r="C75" s="49" t="s">
        <v>1073</v>
      </c>
      <c r="D75" s="49">
        <v>44501</v>
      </c>
      <c r="E75" s="49">
        <v>931.3605</v>
      </c>
      <c r="F75" s="49">
        <v>609.58799999999997</v>
      </c>
      <c r="G75" s="49">
        <v>321.77249999999998</v>
      </c>
      <c r="H75" s="49">
        <v>465.68025</v>
      </c>
    </row>
    <row r="76" spans="1:8">
      <c r="A76" s="49">
        <v>12</v>
      </c>
      <c r="B76" s="49" t="s">
        <v>1067</v>
      </c>
      <c r="C76" s="49" t="s">
        <v>1075</v>
      </c>
      <c r="D76" s="49">
        <v>44531</v>
      </c>
      <c r="E76" s="49">
        <v>0</v>
      </c>
      <c r="F76" s="49">
        <v>0</v>
      </c>
      <c r="G76" s="49">
        <v>0</v>
      </c>
      <c r="H76" s="49">
        <v>0</v>
      </c>
    </row>
    <row r="77" spans="1:8">
      <c r="A77" s="49">
        <v>13</v>
      </c>
      <c r="B77" s="49" t="s">
        <v>1071</v>
      </c>
      <c r="C77" s="49" t="s">
        <v>1074</v>
      </c>
      <c r="D77" s="49">
        <v>44562</v>
      </c>
      <c r="E77" s="49">
        <v>166.16249999999999</v>
      </c>
      <c r="F77" s="49">
        <v>166.16249999999999</v>
      </c>
      <c r="G77" s="49">
        <v>166.16249999999999</v>
      </c>
      <c r="H77" s="49">
        <v>166.16249999999999</v>
      </c>
    </row>
    <row r="78" spans="1:8">
      <c r="A78" s="49">
        <v>14</v>
      </c>
      <c r="B78" s="49" t="s">
        <v>1069</v>
      </c>
      <c r="C78" s="49" t="s">
        <v>1073</v>
      </c>
      <c r="D78" s="49">
        <v>44593</v>
      </c>
      <c r="E78" s="49">
        <v>259.77</v>
      </c>
      <c r="F78" s="49">
        <v>259.77</v>
      </c>
      <c r="G78" s="49">
        <v>259.77</v>
      </c>
      <c r="H78" s="49">
        <v>259.77</v>
      </c>
    </row>
    <row r="79" spans="1:8">
      <c r="A79" s="49">
        <v>15</v>
      </c>
      <c r="B79" s="49" t="s">
        <v>1069</v>
      </c>
      <c r="C79" s="49" t="s">
        <v>1075</v>
      </c>
      <c r="D79" s="49">
        <v>44621</v>
      </c>
      <c r="E79" s="49">
        <v>1977.3915</v>
      </c>
      <c r="F79" s="49">
        <v>690.01800000000003</v>
      </c>
      <c r="G79" s="49">
        <v>629.84249999999997</v>
      </c>
      <c r="H79" s="49">
        <v>659.13049999999998</v>
      </c>
    </row>
    <row r="80" spans="1:8">
      <c r="A80" s="49">
        <v>16</v>
      </c>
      <c r="B80" s="49" t="s">
        <v>1067</v>
      </c>
      <c r="C80" s="49" t="s">
        <v>1074</v>
      </c>
      <c r="D80" s="49">
        <v>44652</v>
      </c>
      <c r="E80" s="49">
        <v>357.58800000000002</v>
      </c>
      <c r="F80" s="49">
        <v>357.58800000000002</v>
      </c>
      <c r="G80" s="49">
        <v>357.58800000000002</v>
      </c>
      <c r="H80" s="49">
        <v>357.58800000000002</v>
      </c>
    </row>
    <row r="81" spans="1:12">
      <c r="A81" s="49">
        <v>17</v>
      </c>
      <c r="B81" s="49" t="s">
        <v>1072</v>
      </c>
      <c r="C81" s="49" t="s">
        <v>1073</v>
      </c>
      <c r="D81" s="49">
        <v>44682</v>
      </c>
      <c r="E81" s="49">
        <v>617.68349999999998</v>
      </c>
      <c r="F81" s="49">
        <v>352.5795</v>
      </c>
      <c r="G81" s="49">
        <v>265.10399999999998</v>
      </c>
      <c r="H81" s="49">
        <v>308.84174999999999</v>
      </c>
    </row>
    <row r="82" spans="1:12">
      <c r="A82" s="49">
        <v>18</v>
      </c>
      <c r="B82" s="49" t="s">
        <v>1068</v>
      </c>
      <c r="C82" s="49" t="s">
        <v>1075</v>
      </c>
      <c r="D82" s="49">
        <v>44713</v>
      </c>
      <c r="E82" s="49">
        <v>470.988</v>
      </c>
      <c r="F82" s="49">
        <v>470.988</v>
      </c>
      <c r="G82" s="49">
        <v>470.988</v>
      </c>
      <c r="H82" s="49">
        <v>470.988</v>
      </c>
    </row>
    <row r="83" spans="1:12">
      <c r="A83" s="49">
        <v>19</v>
      </c>
      <c r="B83" s="49" t="s">
        <v>1068</v>
      </c>
      <c r="C83" s="49" t="s">
        <v>1074</v>
      </c>
      <c r="D83" s="49">
        <v>44743</v>
      </c>
      <c r="E83" s="49">
        <v>1989.6869999999999</v>
      </c>
      <c r="F83" s="49">
        <v>937.81799999999998</v>
      </c>
      <c r="G83" s="49">
        <v>57.172499999999999</v>
      </c>
      <c r="H83" s="49">
        <v>397.93739999999997</v>
      </c>
    </row>
    <row r="84" spans="1:12">
      <c r="A84" s="49">
        <v>20</v>
      </c>
      <c r="B84" s="49" t="s">
        <v>1071</v>
      </c>
      <c r="C84" s="49" t="s">
        <v>1073</v>
      </c>
      <c r="D84" s="49">
        <v>44774</v>
      </c>
      <c r="E84" s="49">
        <v>263.38200000000001</v>
      </c>
      <c r="F84" s="49">
        <v>175.01400000000001</v>
      </c>
      <c r="G84" s="49">
        <v>88.367999999999995</v>
      </c>
      <c r="H84" s="49">
        <v>131.691</v>
      </c>
    </row>
    <row r="85" spans="1:12">
      <c r="A85" s="49">
        <v>21</v>
      </c>
      <c r="B85" s="49" t="s">
        <v>1069</v>
      </c>
      <c r="C85" s="49" t="s">
        <v>1075</v>
      </c>
      <c r="D85" s="49">
        <v>44805</v>
      </c>
      <c r="E85" s="49">
        <v>0</v>
      </c>
      <c r="F85" s="49">
        <v>0</v>
      </c>
      <c r="G85" s="49">
        <v>0</v>
      </c>
      <c r="H85" s="49">
        <v>0</v>
      </c>
    </row>
    <row r="86" spans="1:12">
      <c r="A86" s="49">
        <v>22</v>
      </c>
      <c r="B86" s="49" t="s">
        <v>1067</v>
      </c>
      <c r="C86" s="49" t="s">
        <v>1074</v>
      </c>
      <c r="D86" s="49">
        <v>44835</v>
      </c>
      <c r="E86" s="49">
        <v>0</v>
      </c>
      <c r="F86" s="49">
        <v>0</v>
      </c>
      <c r="G86" s="49">
        <v>0</v>
      </c>
      <c r="H86" s="49">
        <v>0</v>
      </c>
    </row>
    <row r="87" spans="1:12">
      <c r="A87" s="49">
        <v>23</v>
      </c>
      <c r="B87" s="49" t="s">
        <v>1070</v>
      </c>
      <c r="C87" s="49" t="s">
        <v>1073</v>
      </c>
      <c r="D87" s="49">
        <v>44866</v>
      </c>
      <c r="E87" s="49">
        <v>117.831</v>
      </c>
      <c r="F87" s="49">
        <v>117.831</v>
      </c>
      <c r="G87" s="49">
        <v>117.831</v>
      </c>
      <c r="H87" s="49">
        <v>117.831</v>
      </c>
    </row>
    <row r="88" spans="1:12">
      <c r="A88" s="49">
        <v>24</v>
      </c>
      <c r="B88" s="49" t="s">
        <v>1070</v>
      </c>
      <c r="C88" s="49" t="s">
        <v>1075</v>
      </c>
      <c r="D88" s="49">
        <v>44896</v>
      </c>
      <c r="E88" s="49">
        <v>621.30600000000004</v>
      </c>
      <c r="F88" s="49">
        <v>430.71</v>
      </c>
      <c r="G88" s="49">
        <v>190.596</v>
      </c>
      <c r="H88" s="49">
        <v>310.65300000000002</v>
      </c>
    </row>
    <row r="89" spans="1:12">
      <c r="A89" s="49">
        <v>25</v>
      </c>
      <c r="B89" s="49" t="s">
        <v>1068</v>
      </c>
      <c r="C89" s="49" t="s">
        <v>1074</v>
      </c>
      <c r="D89" s="49">
        <v>44927</v>
      </c>
      <c r="E89" s="49">
        <v>857.45099999999991</v>
      </c>
      <c r="F89" s="49">
        <v>804.3</v>
      </c>
      <c r="G89" s="49">
        <v>53.151000000000003</v>
      </c>
      <c r="H89" s="49">
        <v>428.72549999999995</v>
      </c>
    </row>
    <row r="91" spans="1:12">
      <c r="A91" s="150" t="s">
        <v>1276</v>
      </c>
      <c r="B91" s="150"/>
      <c r="C91" s="150"/>
      <c r="D91" s="150"/>
      <c r="E91" s="150"/>
      <c r="F91" s="150"/>
      <c r="G91" s="150"/>
      <c r="H91" s="150"/>
      <c r="I91" s="150"/>
      <c r="J91" s="150"/>
      <c r="K91" s="150"/>
      <c r="L91" s="150"/>
    </row>
    <row r="92" spans="1:12" s="8" customFormat="1" ht="15">
      <c r="A92" s="152" t="s">
        <v>40</v>
      </c>
      <c r="B92" s="152" t="s">
        <v>1319</v>
      </c>
      <c r="C92" s="152" t="s">
        <v>1058</v>
      </c>
      <c r="D92" s="152" t="s">
        <v>41</v>
      </c>
      <c r="E92" s="147" t="s">
        <v>1324</v>
      </c>
      <c r="F92" s="148"/>
      <c r="G92" s="148"/>
      <c r="H92" s="149"/>
      <c r="I92" s="147" t="s">
        <v>1325</v>
      </c>
      <c r="J92" s="148"/>
      <c r="K92" s="148"/>
      <c r="L92" s="149"/>
    </row>
    <row r="93" spans="1:12" s="8" customFormat="1" ht="15">
      <c r="A93" s="153"/>
      <c r="B93" s="153"/>
      <c r="C93" s="153"/>
      <c r="D93" s="153"/>
      <c r="E93" s="26" t="s">
        <v>0</v>
      </c>
      <c r="F93" s="26" t="s">
        <v>1</v>
      </c>
      <c r="G93" s="26" t="s">
        <v>2</v>
      </c>
      <c r="H93" s="26" t="s">
        <v>6</v>
      </c>
      <c r="I93" s="26" t="s">
        <v>0</v>
      </c>
      <c r="J93" s="26" t="s">
        <v>1</v>
      </c>
      <c r="K93" s="26" t="s">
        <v>2</v>
      </c>
      <c r="L93" s="26" t="s">
        <v>6</v>
      </c>
    </row>
    <row r="94" spans="1:12" s="8" customFormat="1" ht="15">
      <c r="A94" s="26">
        <v>1</v>
      </c>
      <c r="B94" s="26" t="s">
        <v>1070</v>
      </c>
      <c r="C94" s="26" t="s">
        <v>1074</v>
      </c>
      <c r="D94" s="67">
        <v>44199</v>
      </c>
      <c r="E94" s="26">
        <v>374</v>
      </c>
      <c r="F94" s="26">
        <v>374</v>
      </c>
      <c r="G94" s="26">
        <v>374</v>
      </c>
      <c r="H94" s="26">
        <v>374</v>
      </c>
      <c r="I94" s="26">
        <v>373</v>
      </c>
      <c r="J94" s="26">
        <v>373</v>
      </c>
      <c r="K94" s="26">
        <v>373</v>
      </c>
      <c r="L94" s="26">
        <v>373</v>
      </c>
    </row>
    <row r="95" spans="1:12">
      <c r="A95" s="49">
        <v>2</v>
      </c>
      <c r="B95" s="49" t="s">
        <v>1069</v>
      </c>
      <c r="C95" s="49" t="s">
        <v>1073</v>
      </c>
      <c r="D95" s="60">
        <v>44200</v>
      </c>
      <c r="E95" s="49">
        <v>0</v>
      </c>
      <c r="F95" s="49">
        <v>0</v>
      </c>
      <c r="G95" s="49">
        <v>0</v>
      </c>
      <c r="H95" s="49">
        <v>0</v>
      </c>
      <c r="I95" s="49">
        <v>0</v>
      </c>
      <c r="J95" s="49">
        <v>0</v>
      </c>
      <c r="K95" s="49">
        <v>0</v>
      </c>
      <c r="L95" s="49">
        <v>0</v>
      </c>
    </row>
    <row r="96" spans="1:12">
      <c r="A96" s="49">
        <v>3</v>
      </c>
      <c r="B96" s="49" t="s">
        <v>1072</v>
      </c>
      <c r="C96" s="49" t="s">
        <v>1075</v>
      </c>
      <c r="D96" s="60">
        <v>44202</v>
      </c>
      <c r="E96" s="49">
        <v>0</v>
      </c>
      <c r="F96" s="49">
        <v>0</v>
      </c>
      <c r="G96" s="49">
        <v>0</v>
      </c>
      <c r="H96" s="49">
        <v>0</v>
      </c>
      <c r="I96" s="49">
        <v>0</v>
      </c>
      <c r="J96" s="49">
        <v>0</v>
      </c>
      <c r="K96" s="49">
        <v>0</v>
      </c>
      <c r="L96" s="49">
        <v>0</v>
      </c>
    </row>
    <row r="97" spans="1:12">
      <c r="A97" s="49">
        <v>4</v>
      </c>
      <c r="B97" s="49" t="s">
        <v>1068</v>
      </c>
      <c r="C97" s="49" t="s">
        <v>1074</v>
      </c>
      <c r="D97" s="60">
        <v>44202</v>
      </c>
      <c r="E97" s="49">
        <v>114</v>
      </c>
      <c r="F97" s="49">
        <v>114</v>
      </c>
      <c r="G97" s="49">
        <v>114</v>
      </c>
      <c r="H97" s="49">
        <v>114</v>
      </c>
      <c r="I97" s="49">
        <v>113</v>
      </c>
      <c r="J97" s="49">
        <v>113</v>
      </c>
      <c r="K97" s="49">
        <v>113</v>
      </c>
      <c r="L97" s="49">
        <v>113</v>
      </c>
    </row>
    <row r="98" spans="1:12">
      <c r="A98" s="49">
        <v>5</v>
      </c>
      <c r="B98" s="49" t="s">
        <v>1071</v>
      </c>
      <c r="C98" s="49" t="s">
        <v>1073</v>
      </c>
      <c r="D98" s="60">
        <v>44202</v>
      </c>
      <c r="E98" s="49">
        <v>0</v>
      </c>
      <c r="F98" s="49">
        <v>0</v>
      </c>
      <c r="G98" s="49">
        <v>0</v>
      </c>
      <c r="H98" s="49">
        <v>0</v>
      </c>
      <c r="I98" s="49">
        <v>0</v>
      </c>
      <c r="J98" s="49">
        <v>0</v>
      </c>
      <c r="K98" s="49">
        <v>0</v>
      </c>
      <c r="L98" s="49">
        <v>0</v>
      </c>
    </row>
    <row r="99" spans="1:12">
      <c r="A99" s="49">
        <v>6</v>
      </c>
      <c r="B99" s="49" t="s">
        <v>1069</v>
      </c>
      <c r="C99" s="49" t="s">
        <v>1075</v>
      </c>
      <c r="D99" s="60">
        <v>44204</v>
      </c>
      <c r="E99" s="49">
        <v>31</v>
      </c>
      <c r="F99" s="49">
        <v>31</v>
      </c>
      <c r="G99" s="49">
        <v>31</v>
      </c>
      <c r="H99" s="49">
        <v>31</v>
      </c>
      <c r="I99" s="49">
        <v>30</v>
      </c>
      <c r="J99" s="49">
        <v>30</v>
      </c>
      <c r="K99" s="49">
        <v>30</v>
      </c>
      <c r="L99" s="49">
        <v>30</v>
      </c>
    </row>
    <row r="100" spans="1:12">
      <c r="A100" s="49">
        <v>7</v>
      </c>
      <c r="B100" s="49" t="s">
        <v>1071</v>
      </c>
      <c r="C100" s="49" t="s">
        <v>1074</v>
      </c>
      <c r="D100" s="60">
        <v>44205</v>
      </c>
      <c r="E100" s="49">
        <v>504</v>
      </c>
      <c r="F100" s="49">
        <v>447</v>
      </c>
      <c r="G100" s="49">
        <v>57</v>
      </c>
      <c r="H100" s="49">
        <v>252</v>
      </c>
      <c r="I100" s="49">
        <v>503</v>
      </c>
      <c r="J100" s="49">
        <v>446</v>
      </c>
      <c r="K100" s="49">
        <v>56</v>
      </c>
      <c r="L100" s="49">
        <v>251</v>
      </c>
    </row>
    <row r="101" spans="1:12">
      <c r="A101" s="49">
        <v>8</v>
      </c>
      <c r="B101" s="49" t="s">
        <v>1071</v>
      </c>
      <c r="C101" s="49" t="s">
        <v>1073</v>
      </c>
      <c r="D101" s="60">
        <v>44206</v>
      </c>
      <c r="E101" s="49">
        <v>0</v>
      </c>
      <c r="F101" s="49">
        <v>0</v>
      </c>
      <c r="G101" s="49">
        <v>0</v>
      </c>
      <c r="H101" s="49">
        <v>0</v>
      </c>
      <c r="I101" s="49">
        <v>0</v>
      </c>
      <c r="J101" s="49">
        <v>0</v>
      </c>
      <c r="K101" s="49">
        <v>0</v>
      </c>
      <c r="L101" s="49">
        <v>0</v>
      </c>
    </row>
    <row r="102" spans="1:12">
      <c r="A102" s="49">
        <v>9</v>
      </c>
      <c r="B102" s="49" t="s">
        <v>1067</v>
      </c>
      <c r="C102" s="49" t="s">
        <v>1075</v>
      </c>
      <c r="D102" s="60">
        <v>44208</v>
      </c>
      <c r="E102" s="49">
        <v>794</v>
      </c>
      <c r="F102" s="49">
        <v>521</v>
      </c>
      <c r="G102" s="49">
        <v>274</v>
      </c>
      <c r="H102" s="49">
        <v>397</v>
      </c>
      <c r="I102" s="49">
        <v>793</v>
      </c>
      <c r="J102" s="49">
        <v>520</v>
      </c>
      <c r="K102" s="49">
        <v>273</v>
      </c>
      <c r="L102" s="49">
        <v>396</v>
      </c>
    </row>
    <row r="103" spans="1:12">
      <c r="A103" s="49">
        <v>10</v>
      </c>
      <c r="B103" s="49" t="s">
        <v>1070</v>
      </c>
      <c r="C103" s="49" t="s">
        <v>1074</v>
      </c>
      <c r="D103" s="60">
        <v>44209</v>
      </c>
      <c r="E103" s="49">
        <v>1470</v>
      </c>
      <c r="F103" s="49">
        <v>494</v>
      </c>
      <c r="G103" s="49">
        <v>485</v>
      </c>
      <c r="H103" s="49">
        <v>490</v>
      </c>
      <c r="I103" s="49">
        <v>1469</v>
      </c>
      <c r="J103" s="49">
        <v>493</v>
      </c>
      <c r="K103" s="49">
        <v>484</v>
      </c>
      <c r="L103" s="49">
        <v>489</v>
      </c>
    </row>
    <row r="104" spans="1:12">
      <c r="A104" s="49">
        <v>11</v>
      </c>
      <c r="B104" s="49" t="s">
        <v>1067</v>
      </c>
      <c r="C104" s="49" t="s">
        <v>1073</v>
      </c>
      <c r="D104" s="60">
        <v>44209</v>
      </c>
      <c r="E104" s="49">
        <v>932</v>
      </c>
      <c r="F104" s="49">
        <v>610</v>
      </c>
      <c r="G104" s="49">
        <v>322</v>
      </c>
      <c r="H104" s="49">
        <v>466</v>
      </c>
      <c r="I104" s="49">
        <v>931</v>
      </c>
      <c r="J104" s="49">
        <v>609</v>
      </c>
      <c r="K104" s="49">
        <v>321</v>
      </c>
      <c r="L104" s="49">
        <v>465</v>
      </c>
    </row>
    <row r="105" spans="1:12">
      <c r="A105" s="49">
        <v>12</v>
      </c>
      <c r="B105" s="49" t="s">
        <v>1067</v>
      </c>
      <c r="C105" s="49" t="s">
        <v>1075</v>
      </c>
      <c r="D105" s="60">
        <v>44209</v>
      </c>
      <c r="E105" s="49">
        <v>0</v>
      </c>
      <c r="F105" s="49">
        <v>0</v>
      </c>
      <c r="G105" s="49">
        <v>0</v>
      </c>
      <c r="H105" s="49">
        <v>0</v>
      </c>
      <c r="I105" s="49">
        <v>0</v>
      </c>
      <c r="J105" s="49">
        <v>0</v>
      </c>
      <c r="K105" s="49">
        <v>0</v>
      </c>
      <c r="L105" s="49">
        <v>0</v>
      </c>
    </row>
    <row r="106" spans="1:12">
      <c r="A106" s="49">
        <v>13</v>
      </c>
      <c r="B106" s="49" t="s">
        <v>1071</v>
      </c>
      <c r="C106" s="49" t="s">
        <v>1074</v>
      </c>
      <c r="D106" s="60">
        <v>44210</v>
      </c>
      <c r="E106" s="49">
        <v>167</v>
      </c>
      <c r="F106" s="49">
        <v>167</v>
      </c>
      <c r="G106" s="49">
        <v>167</v>
      </c>
      <c r="H106" s="49">
        <v>167</v>
      </c>
      <c r="I106" s="49">
        <v>166</v>
      </c>
      <c r="J106" s="49">
        <v>166</v>
      </c>
      <c r="K106" s="49">
        <v>166</v>
      </c>
      <c r="L106" s="49">
        <v>166</v>
      </c>
    </row>
    <row r="107" spans="1:12">
      <c r="A107" s="49">
        <v>14</v>
      </c>
      <c r="B107" s="49" t="s">
        <v>1069</v>
      </c>
      <c r="C107" s="49" t="s">
        <v>1073</v>
      </c>
      <c r="D107" s="60">
        <v>44210</v>
      </c>
      <c r="E107" s="49">
        <v>260</v>
      </c>
      <c r="F107" s="49">
        <v>260</v>
      </c>
      <c r="G107" s="49">
        <v>260</v>
      </c>
      <c r="H107" s="49">
        <v>260</v>
      </c>
      <c r="I107" s="49">
        <v>259</v>
      </c>
      <c r="J107" s="49">
        <v>259</v>
      </c>
      <c r="K107" s="49">
        <v>259</v>
      </c>
      <c r="L107" s="49">
        <v>259</v>
      </c>
    </row>
    <row r="108" spans="1:12">
      <c r="A108" s="49">
        <v>15</v>
      </c>
      <c r="B108" s="49" t="s">
        <v>1069</v>
      </c>
      <c r="C108" s="49" t="s">
        <v>1075</v>
      </c>
      <c r="D108" s="60">
        <v>44212</v>
      </c>
      <c r="E108" s="49">
        <v>1978</v>
      </c>
      <c r="F108" s="49">
        <v>691</v>
      </c>
      <c r="G108" s="49">
        <v>630</v>
      </c>
      <c r="H108" s="49">
        <v>660</v>
      </c>
      <c r="I108" s="49">
        <v>1977</v>
      </c>
      <c r="J108" s="49">
        <v>690</v>
      </c>
      <c r="K108" s="49">
        <v>629</v>
      </c>
      <c r="L108" s="49">
        <v>659</v>
      </c>
    </row>
    <row r="109" spans="1:12">
      <c r="A109" s="49">
        <v>16</v>
      </c>
      <c r="B109" s="49" t="s">
        <v>1067</v>
      </c>
      <c r="C109" s="49" t="s">
        <v>1074</v>
      </c>
      <c r="D109" s="60">
        <v>44214</v>
      </c>
      <c r="E109" s="49">
        <v>358</v>
      </c>
      <c r="F109" s="49">
        <v>358</v>
      </c>
      <c r="G109" s="49">
        <v>358</v>
      </c>
      <c r="H109" s="49">
        <v>358</v>
      </c>
      <c r="I109" s="49">
        <v>357</v>
      </c>
      <c r="J109" s="49">
        <v>357</v>
      </c>
      <c r="K109" s="49">
        <v>357</v>
      </c>
      <c r="L109" s="49">
        <v>357</v>
      </c>
    </row>
    <row r="110" spans="1:12">
      <c r="A110" s="49">
        <v>17</v>
      </c>
      <c r="B110" s="49" t="s">
        <v>1072</v>
      </c>
      <c r="C110" s="49" t="s">
        <v>1073</v>
      </c>
      <c r="D110" s="60">
        <v>44215</v>
      </c>
      <c r="E110" s="49">
        <v>618</v>
      </c>
      <c r="F110" s="49">
        <v>353</v>
      </c>
      <c r="G110" s="49">
        <v>266</v>
      </c>
      <c r="H110" s="49">
        <v>309</v>
      </c>
      <c r="I110" s="49">
        <v>617</v>
      </c>
      <c r="J110" s="49">
        <v>352</v>
      </c>
      <c r="K110" s="49">
        <v>265</v>
      </c>
      <c r="L110" s="49">
        <v>308</v>
      </c>
    </row>
    <row r="111" spans="1:12">
      <c r="A111" s="49">
        <v>18</v>
      </c>
      <c r="B111" s="49" t="s">
        <v>1068</v>
      </c>
      <c r="C111" s="49" t="s">
        <v>1075</v>
      </c>
      <c r="D111" s="60">
        <v>44219</v>
      </c>
      <c r="E111" s="49">
        <v>471</v>
      </c>
      <c r="F111" s="49">
        <v>471</v>
      </c>
      <c r="G111" s="49">
        <v>471</v>
      </c>
      <c r="H111" s="49">
        <v>471</v>
      </c>
      <c r="I111" s="49">
        <v>470</v>
      </c>
      <c r="J111" s="49">
        <v>470</v>
      </c>
      <c r="K111" s="49">
        <v>470</v>
      </c>
      <c r="L111" s="49">
        <v>470</v>
      </c>
    </row>
    <row r="112" spans="1:12">
      <c r="A112" s="49">
        <v>19</v>
      </c>
      <c r="B112" s="49" t="s">
        <v>1068</v>
      </c>
      <c r="C112" s="49" t="s">
        <v>1074</v>
      </c>
      <c r="D112" s="60">
        <v>44220</v>
      </c>
      <c r="E112" s="49">
        <v>1990</v>
      </c>
      <c r="F112" s="49">
        <v>938</v>
      </c>
      <c r="G112" s="49">
        <v>58</v>
      </c>
      <c r="H112" s="49">
        <v>398</v>
      </c>
      <c r="I112" s="49">
        <v>1989</v>
      </c>
      <c r="J112" s="49">
        <v>937</v>
      </c>
      <c r="K112" s="49">
        <v>57</v>
      </c>
      <c r="L112" s="49">
        <v>397</v>
      </c>
    </row>
    <row r="113" spans="1:12">
      <c r="A113" s="49">
        <v>20</v>
      </c>
      <c r="B113" s="49" t="s">
        <v>1071</v>
      </c>
      <c r="C113" s="49" t="s">
        <v>1073</v>
      </c>
      <c r="D113" s="60">
        <v>44220</v>
      </c>
      <c r="E113" s="49">
        <v>264</v>
      </c>
      <c r="F113" s="49">
        <v>176</v>
      </c>
      <c r="G113" s="49">
        <v>89</v>
      </c>
      <c r="H113" s="49">
        <v>132</v>
      </c>
      <c r="I113" s="49">
        <v>263</v>
      </c>
      <c r="J113" s="49">
        <v>175</v>
      </c>
      <c r="K113" s="49">
        <v>88</v>
      </c>
      <c r="L113" s="49">
        <v>131</v>
      </c>
    </row>
    <row r="114" spans="1:12">
      <c r="A114" s="49">
        <v>21</v>
      </c>
      <c r="B114" s="49" t="s">
        <v>1069</v>
      </c>
      <c r="C114" s="49" t="s">
        <v>1075</v>
      </c>
      <c r="D114" s="60">
        <v>44220</v>
      </c>
      <c r="E114" s="49">
        <v>0</v>
      </c>
      <c r="F114" s="49">
        <v>0</v>
      </c>
      <c r="G114" s="49">
        <v>0</v>
      </c>
      <c r="H114" s="49">
        <v>0</v>
      </c>
      <c r="I114" s="49">
        <v>0</v>
      </c>
      <c r="J114" s="49">
        <v>0</v>
      </c>
      <c r="K114" s="49">
        <v>0</v>
      </c>
      <c r="L114" s="49">
        <v>0</v>
      </c>
    </row>
    <row r="115" spans="1:12">
      <c r="A115" s="49">
        <v>22</v>
      </c>
      <c r="B115" s="49" t="s">
        <v>1067</v>
      </c>
      <c r="C115" s="49" t="s">
        <v>1074</v>
      </c>
      <c r="D115" s="60">
        <v>44222</v>
      </c>
      <c r="E115" s="49">
        <v>0</v>
      </c>
      <c r="F115" s="49">
        <v>0</v>
      </c>
      <c r="G115" s="49">
        <v>0</v>
      </c>
      <c r="H115" s="49">
        <v>0</v>
      </c>
      <c r="I115" s="49">
        <v>0</v>
      </c>
      <c r="J115" s="49">
        <v>0</v>
      </c>
      <c r="K115" s="49">
        <v>0</v>
      </c>
      <c r="L115" s="49">
        <v>0</v>
      </c>
    </row>
    <row r="116" spans="1:12">
      <c r="A116" s="49">
        <v>23</v>
      </c>
      <c r="B116" s="49" t="s">
        <v>1070</v>
      </c>
      <c r="C116" s="49" t="s">
        <v>1073</v>
      </c>
      <c r="D116" s="60">
        <v>44222</v>
      </c>
      <c r="E116" s="49">
        <v>118</v>
      </c>
      <c r="F116" s="49">
        <v>118</v>
      </c>
      <c r="G116" s="49">
        <v>118</v>
      </c>
      <c r="H116" s="49">
        <v>118</v>
      </c>
      <c r="I116" s="49">
        <v>117</v>
      </c>
      <c r="J116" s="49">
        <v>117</v>
      </c>
      <c r="K116" s="49">
        <v>117</v>
      </c>
      <c r="L116" s="49">
        <v>117</v>
      </c>
    </row>
    <row r="117" spans="1:12">
      <c r="A117" s="49">
        <v>24</v>
      </c>
      <c r="B117" s="49" t="s">
        <v>1070</v>
      </c>
      <c r="C117" s="49" t="s">
        <v>1075</v>
      </c>
      <c r="D117" s="60">
        <v>44227</v>
      </c>
      <c r="E117" s="49">
        <v>622</v>
      </c>
      <c r="F117" s="49">
        <v>431</v>
      </c>
      <c r="G117" s="49">
        <v>191</v>
      </c>
      <c r="H117" s="49">
        <v>311</v>
      </c>
      <c r="I117" s="49">
        <v>621</v>
      </c>
      <c r="J117" s="49">
        <v>430</v>
      </c>
      <c r="K117" s="49">
        <v>190</v>
      </c>
      <c r="L117" s="49">
        <v>310</v>
      </c>
    </row>
    <row r="118" spans="1:12">
      <c r="A118" s="49">
        <v>25</v>
      </c>
      <c r="B118" s="49" t="s">
        <v>1068</v>
      </c>
      <c r="C118" s="49" t="s">
        <v>1074</v>
      </c>
      <c r="D118" s="60">
        <v>44228</v>
      </c>
      <c r="E118" s="49">
        <v>858</v>
      </c>
      <c r="F118" s="49">
        <v>805</v>
      </c>
      <c r="G118" s="49">
        <v>54</v>
      </c>
      <c r="H118" s="49">
        <v>429</v>
      </c>
      <c r="I118" s="49">
        <v>857</v>
      </c>
      <c r="J118" s="49">
        <v>804</v>
      </c>
      <c r="K118" s="49">
        <v>53</v>
      </c>
      <c r="L118" s="49">
        <v>428</v>
      </c>
    </row>
    <row r="120" spans="1:12">
      <c r="A120" s="151" t="s">
        <v>1327</v>
      </c>
      <c r="B120" s="151"/>
      <c r="C120" s="151"/>
      <c r="D120" s="151"/>
      <c r="E120" s="151"/>
    </row>
    <row r="121" spans="1:12">
      <c r="A121" s="72" t="s">
        <v>40</v>
      </c>
      <c r="B121" s="72" t="s">
        <v>1127</v>
      </c>
      <c r="C121" s="72" t="s">
        <v>1168</v>
      </c>
      <c r="D121" s="72" t="s">
        <v>1169</v>
      </c>
      <c r="E121" s="72" t="s">
        <v>1170</v>
      </c>
    </row>
    <row r="122" spans="1:12">
      <c r="A122" s="49">
        <v>1</v>
      </c>
      <c r="B122" s="23" t="s">
        <v>383</v>
      </c>
      <c r="C122" s="71" t="str">
        <f>LEFT(B122,3)</f>
        <v>815</v>
      </c>
      <c r="D122" s="71" t="str">
        <f>MID(B122,5,2)</f>
        <v>11</v>
      </c>
      <c r="E122" s="71" t="str">
        <f>RIGHT(B122,4)</f>
        <v>1168</v>
      </c>
    </row>
    <row r="123" spans="1:12">
      <c r="A123" s="49">
        <v>2</v>
      </c>
      <c r="B123" s="23" t="s">
        <v>518</v>
      </c>
      <c r="C123" s="71" t="str">
        <f t="shared" ref="C123:C141" si="0">LEFT(B123,3)</f>
        <v>453</v>
      </c>
      <c r="D123" s="71" t="str">
        <f t="shared" ref="D123:D141" si="1">MID(B123,5,2)</f>
        <v>63</v>
      </c>
      <c r="E123" s="71" t="str">
        <f t="shared" ref="E123:E141" si="2">RIGHT(B123,4)</f>
        <v>6187</v>
      </c>
    </row>
    <row r="124" spans="1:12">
      <c r="A124" s="49">
        <v>3</v>
      </c>
      <c r="B124" s="23" t="s">
        <v>210</v>
      </c>
      <c r="C124" s="71" t="str">
        <f t="shared" si="0"/>
        <v>394</v>
      </c>
      <c r="D124" s="71" t="str">
        <f t="shared" si="1"/>
        <v>55</v>
      </c>
      <c r="E124" s="71" t="str">
        <f t="shared" si="2"/>
        <v>6384</v>
      </c>
    </row>
    <row r="125" spans="1:12">
      <c r="A125" s="49">
        <v>4</v>
      </c>
      <c r="B125" s="23" t="s">
        <v>710</v>
      </c>
      <c r="C125" s="71" t="str">
        <f t="shared" si="0"/>
        <v>659</v>
      </c>
      <c r="D125" s="71" t="str">
        <f t="shared" si="1"/>
        <v>36</v>
      </c>
      <c r="E125" s="71" t="str">
        <f t="shared" si="2"/>
        <v>1684</v>
      </c>
    </row>
    <row r="126" spans="1:12">
      <c r="A126" s="49">
        <v>5</v>
      </c>
      <c r="B126" s="23" t="s">
        <v>881</v>
      </c>
      <c r="C126" s="71" t="str">
        <f t="shared" si="0"/>
        <v>300</v>
      </c>
      <c r="D126" s="71" t="str">
        <f t="shared" si="1"/>
        <v>71</v>
      </c>
      <c r="E126" s="71" t="str">
        <f t="shared" si="2"/>
        <v>4605</v>
      </c>
    </row>
    <row r="127" spans="1:12">
      <c r="A127" s="49">
        <v>6</v>
      </c>
      <c r="B127" s="23" t="s">
        <v>1047</v>
      </c>
      <c r="C127" s="71" t="str">
        <f t="shared" si="0"/>
        <v>305</v>
      </c>
      <c r="D127" s="71" t="str">
        <f t="shared" si="1"/>
        <v>18</v>
      </c>
      <c r="E127" s="71" t="str">
        <f t="shared" si="2"/>
        <v>3552</v>
      </c>
    </row>
    <row r="128" spans="1:12">
      <c r="A128" s="49">
        <v>7</v>
      </c>
      <c r="B128" s="23" t="s">
        <v>1033</v>
      </c>
      <c r="C128" s="71" t="str">
        <f t="shared" si="0"/>
        <v>277</v>
      </c>
      <c r="D128" s="71" t="str">
        <f t="shared" si="1"/>
        <v>35</v>
      </c>
      <c r="E128" s="71" t="str">
        <f t="shared" si="2"/>
        <v>5865</v>
      </c>
    </row>
    <row r="129" spans="1:5">
      <c r="A129" s="49">
        <v>8</v>
      </c>
      <c r="B129" s="23" t="s">
        <v>959</v>
      </c>
      <c r="C129" s="71" t="str">
        <f t="shared" si="0"/>
        <v>659</v>
      </c>
      <c r="D129" s="71" t="str">
        <f t="shared" si="1"/>
        <v>65</v>
      </c>
      <c r="E129" s="71" t="str">
        <f t="shared" si="2"/>
        <v>8956</v>
      </c>
    </row>
    <row r="130" spans="1:5">
      <c r="A130" s="49">
        <v>9</v>
      </c>
      <c r="B130" s="23" t="s">
        <v>802</v>
      </c>
      <c r="C130" s="71" t="str">
        <f t="shared" si="0"/>
        <v>805</v>
      </c>
      <c r="D130" s="71" t="str">
        <f t="shared" si="1"/>
        <v>86</v>
      </c>
      <c r="E130" s="71" t="str">
        <f t="shared" si="2"/>
        <v>0265</v>
      </c>
    </row>
    <row r="131" spans="1:5">
      <c r="A131" s="49">
        <v>10</v>
      </c>
      <c r="B131" s="23" t="s">
        <v>746</v>
      </c>
      <c r="C131" s="71" t="str">
        <f t="shared" si="0"/>
        <v>556</v>
      </c>
      <c r="D131" s="71" t="str">
        <f t="shared" si="1"/>
        <v>41</v>
      </c>
      <c r="E131" s="71" t="str">
        <f t="shared" si="2"/>
        <v>6224</v>
      </c>
    </row>
    <row r="132" spans="1:5">
      <c r="A132" s="49">
        <v>11</v>
      </c>
      <c r="B132" s="23" t="s">
        <v>713</v>
      </c>
      <c r="C132" s="71" t="str">
        <f t="shared" si="0"/>
        <v>750</v>
      </c>
      <c r="D132" s="71" t="str">
        <f t="shared" si="1"/>
        <v>57</v>
      </c>
      <c r="E132" s="71" t="str">
        <f t="shared" si="2"/>
        <v>9686</v>
      </c>
    </row>
    <row r="133" spans="1:5">
      <c r="A133" s="49">
        <v>12</v>
      </c>
      <c r="B133" s="23" t="s">
        <v>211</v>
      </c>
      <c r="C133" s="71" t="str">
        <f t="shared" si="0"/>
        <v>870</v>
      </c>
      <c r="D133" s="71" t="str">
        <f t="shared" si="1"/>
        <v>72</v>
      </c>
      <c r="E133" s="71" t="str">
        <f t="shared" si="2"/>
        <v>4431</v>
      </c>
    </row>
    <row r="134" spans="1:5">
      <c r="A134" s="49">
        <v>13</v>
      </c>
      <c r="B134" s="23" t="s">
        <v>261</v>
      </c>
      <c r="C134" s="71" t="str">
        <f t="shared" si="0"/>
        <v>584</v>
      </c>
      <c r="D134" s="71" t="str">
        <f t="shared" si="1"/>
        <v>86</v>
      </c>
      <c r="E134" s="71" t="str">
        <f t="shared" si="2"/>
        <v>7256</v>
      </c>
    </row>
    <row r="135" spans="1:5">
      <c r="A135" s="49">
        <v>14</v>
      </c>
      <c r="B135" s="23" t="s">
        <v>332</v>
      </c>
      <c r="C135" s="71" t="str">
        <f t="shared" si="0"/>
        <v>457</v>
      </c>
      <c r="D135" s="71" t="str">
        <f t="shared" si="1"/>
        <v>12</v>
      </c>
      <c r="E135" s="71" t="str">
        <f t="shared" si="2"/>
        <v>0244</v>
      </c>
    </row>
    <row r="136" spans="1:5">
      <c r="A136" s="49">
        <v>15</v>
      </c>
      <c r="B136" s="23" t="s">
        <v>334</v>
      </c>
      <c r="C136" s="71" t="str">
        <f t="shared" si="0"/>
        <v>478</v>
      </c>
      <c r="D136" s="71" t="str">
        <f t="shared" si="1"/>
        <v>06</v>
      </c>
      <c r="E136" s="71" t="str">
        <f t="shared" si="2"/>
        <v>7835</v>
      </c>
    </row>
    <row r="137" spans="1:5">
      <c r="A137" s="49">
        <v>16</v>
      </c>
      <c r="B137" s="23" t="s">
        <v>440</v>
      </c>
      <c r="C137" s="71" t="str">
        <f t="shared" si="0"/>
        <v>320</v>
      </c>
      <c r="D137" s="71" t="str">
        <f t="shared" si="1"/>
        <v>32</v>
      </c>
      <c r="E137" s="71" t="str">
        <f t="shared" si="2"/>
        <v>8842</v>
      </c>
    </row>
    <row r="138" spans="1:5">
      <c r="A138" s="49">
        <v>17</v>
      </c>
      <c r="B138" s="23" t="s">
        <v>449</v>
      </c>
      <c r="C138" s="71" t="str">
        <f t="shared" si="0"/>
        <v>868</v>
      </c>
      <c r="D138" s="71" t="str">
        <f t="shared" si="1"/>
        <v>06</v>
      </c>
      <c r="E138" s="71" t="str">
        <f t="shared" si="2"/>
        <v>0466</v>
      </c>
    </row>
    <row r="139" spans="1:5">
      <c r="A139" s="49">
        <v>18</v>
      </c>
      <c r="B139" s="23" t="s">
        <v>579</v>
      </c>
      <c r="C139" s="71" t="str">
        <f t="shared" si="0"/>
        <v>751</v>
      </c>
      <c r="D139" s="71" t="str">
        <f t="shared" si="1"/>
        <v>69</v>
      </c>
      <c r="E139" s="71" t="str">
        <f t="shared" si="2"/>
        <v>0068</v>
      </c>
    </row>
    <row r="140" spans="1:5">
      <c r="A140" s="49">
        <v>19</v>
      </c>
      <c r="B140" s="23" t="s">
        <v>729</v>
      </c>
      <c r="C140" s="71" t="str">
        <f t="shared" si="0"/>
        <v>746</v>
      </c>
      <c r="D140" s="71" t="str">
        <f t="shared" si="1"/>
        <v>19</v>
      </c>
      <c r="E140" s="71" t="str">
        <f t="shared" si="2"/>
        <v>0921</v>
      </c>
    </row>
    <row r="141" spans="1:5">
      <c r="A141" s="49">
        <v>20</v>
      </c>
      <c r="B141" s="23" t="s">
        <v>852</v>
      </c>
      <c r="C141" s="71" t="str">
        <f t="shared" si="0"/>
        <v>885</v>
      </c>
      <c r="D141" s="71" t="str">
        <f t="shared" si="1"/>
        <v>17</v>
      </c>
      <c r="E141" s="71" t="str">
        <f t="shared" si="2"/>
        <v>6250</v>
      </c>
    </row>
  </sheetData>
  <mergeCells count="13">
    <mergeCell ref="I92:L92"/>
    <mergeCell ref="A91:L91"/>
    <mergeCell ref="A120:E120"/>
    <mergeCell ref="A92:A93"/>
    <mergeCell ref="B92:B93"/>
    <mergeCell ref="C92:C93"/>
    <mergeCell ref="D92:D93"/>
    <mergeCell ref="E92:H92"/>
    <mergeCell ref="A40:I40"/>
    <mergeCell ref="A27:I27"/>
    <mergeCell ref="A13:I13"/>
    <mergeCell ref="A1:I1"/>
    <mergeCell ref="A63:I6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3F557-DFDE-0E40-94BB-FAD07B2B4A72}">
  <dimension ref="A1:Q57"/>
  <sheetViews>
    <sheetView topLeftCell="L1" workbookViewId="0">
      <selection activeCell="F27" sqref="F27"/>
    </sheetView>
  </sheetViews>
  <sheetFormatPr defaultColWidth="10.83203125" defaultRowHeight="15.5"/>
  <cols>
    <col min="1" max="1" width="28.5" style="81" customWidth="1"/>
    <col min="2" max="2" width="22.6640625" style="81" bestFit="1" customWidth="1"/>
    <col min="3" max="3" width="10.83203125" style="81"/>
    <col min="4" max="4" width="18" style="81" customWidth="1"/>
    <col min="5" max="5" width="10.83203125" style="81"/>
    <col min="6" max="6" width="18.83203125" style="81" customWidth="1"/>
    <col min="7" max="7" width="18.33203125" style="81" customWidth="1"/>
    <col min="8" max="8" width="10.83203125" style="81"/>
    <col min="9" max="9" width="14.83203125" style="81" customWidth="1"/>
    <col min="10" max="10" width="18.33203125" style="81" customWidth="1"/>
    <col min="11" max="11" width="19.5" style="81" customWidth="1"/>
    <col min="12" max="13" width="10.83203125" style="81"/>
    <col min="14" max="14" width="61" style="104" customWidth="1"/>
    <col min="15" max="15" width="15.83203125" style="81" customWidth="1"/>
    <col min="16" max="16" width="16.33203125" style="81" customWidth="1"/>
    <col min="17" max="17" width="20.33203125" style="81" customWidth="1"/>
    <col min="18" max="16384" width="10.83203125" style="81"/>
  </cols>
  <sheetData>
    <row r="1" spans="1:17" ht="18.5">
      <c r="A1" s="90"/>
      <c r="B1" s="154" t="s">
        <v>1063</v>
      </c>
      <c r="C1" s="154"/>
      <c r="D1" s="91" t="s">
        <v>1077</v>
      </c>
      <c r="E1" s="154" t="s">
        <v>1062</v>
      </c>
      <c r="F1" s="154"/>
      <c r="G1" s="91" t="s">
        <v>1078</v>
      </c>
      <c r="H1" s="154" t="s">
        <v>1064</v>
      </c>
      <c r="I1" s="154"/>
      <c r="J1" s="91" t="s">
        <v>1079</v>
      </c>
      <c r="K1" s="90" t="s">
        <v>1061</v>
      </c>
      <c r="M1" s="80" t="s">
        <v>40</v>
      </c>
      <c r="N1" s="80" t="s">
        <v>1076</v>
      </c>
      <c r="O1" s="80" t="s">
        <v>1080</v>
      </c>
      <c r="P1" s="80" t="s">
        <v>1081</v>
      </c>
      <c r="Q1" s="80" t="s">
        <v>1160</v>
      </c>
    </row>
    <row r="2" spans="1:17">
      <c r="A2" s="92"/>
      <c r="B2" s="92" t="s">
        <v>1065</v>
      </c>
      <c r="C2" s="92" t="s">
        <v>1066</v>
      </c>
      <c r="D2" s="93"/>
      <c r="E2" s="92" t="s">
        <v>1065</v>
      </c>
      <c r="F2" s="92" t="s">
        <v>1066</v>
      </c>
      <c r="G2" s="93"/>
      <c r="H2" s="92" t="s">
        <v>1065</v>
      </c>
      <c r="I2" s="92" t="s">
        <v>1066</v>
      </c>
      <c r="J2" s="93"/>
      <c r="K2" s="92"/>
      <c r="M2" s="94">
        <v>1</v>
      </c>
      <c r="N2" s="95" t="s">
        <v>1082</v>
      </c>
      <c r="O2" s="94" t="s">
        <v>1083</v>
      </c>
      <c r="P2" s="96">
        <v>1767.8000000000002</v>
      </c>
      <c r="Q2" s="94" t="str">
        <f>IF($P$2='Kunci Jawaban'!$D$2,"BENAR","SALAH")</f>
        <v>BENAR</v>
      </c>
    </row>
    <row r="3" spans="1:17">
      <c r="A3" s="97" t="s">
        <v>1069</v>
      </c>
      <c r="B3" s="110">
        <f>SUM(B8+B4)</f>
        <v>1767.8000000000002</v>
      </c>
      <c r="C3" s="97">
        <v>1524.4700000000003</v>
      </c>
      <c r="D3" s="93">
        <v>3292.2700000000004</v>
      </c>
      <c r="E3" s="97">
        <v>1556.64</v>
      </c>
      <c r="F3" s="97">
        <v>1512.88</v>
      </c>
      <c r="G3" s="93">
        <v>3069.52</v>
      </c>
      <c r="H3" s="97">
        <v>1407.0000000000002</v>
      </c>
      <c r="I3" s="97">
        <v>1334.98</v>
      </c>
      <c r="J3" s="93">
        <v>2741.98</v>
      </c>
      <c r="K3" s="97">
        <v>9103.77</v>
      </c>
      <c r="M3" s="94">
        <v>2</v>
      </c>
      <c r="N3" s="95" t="s">
        <v>1100</v>
      </c>
      <c r="O3" s="94" t="s">
        <v>1101</v>
      </c>
      <c r="P3" s="94">
        <f>SUM(J35+G35+D35)</f>
        <v>4285.9600000000009</v>
      </c>
      <c r="Q3" s="94" t="str">
        <f>IF($P$3='Kunci Jawaban'!$D$3,"BENAR","SALAH")</f>
        <v>BENAR</v>
      </c>
    </row>
    <row r="4" spans="1:17">
      <c r="A4" s="98" t="s">
        <v>48</v>
      </c>
      <c r="B4" s="99">
        <v>1044.6500000000001</v>
      </c>
      <c r="C4" s="99">
        <v>663.87000000000012</v>
      </c>
      <c r="D4" s="100">
        <v>1708.5200000000002</v>
      </c>
      <c r="E4" s="99">
        <v>727.93999999999994</v>
      </c>
      <c r="F4" s="99">
        <v>566.65</v>
      </c>
      <c r="G4" s="100">
        <v>1294.5899999999999</v>
      </c>
      <c r="H4" s="99">
        <v>689.88000000000011</v>
      </c>
      <c r="I4" s="99">
        <v>618.71</v>
      </c>
      <c r="J4" s="100">
        <v>1308.5900000000001</v>
      </c>
      <c r="K4" s="99">
        <v>4311.7000000000007</v>
      </c>
      <c r="M4" s="94">
        <v>3</v>
      </c>
      <c r="N4" s="95" t="s">
        <v>1086</v>
      </c>
      <c r="O4" s="94" t="s">
        <v>1089</v>
      </c>
      <c r="P4" s="94">
        <f>SUM(J12+G12+D12)</f>
        <v>10173.35</v>
      </c>
      <c r="Q4" s="94" t="str">
        <f>IF($P$4='Kunci Jawaban'!$D$4,"BENAR","SALAH")</f>
        <v>BENAR</v>
      </c>
    </row>
    <row r="5" spans="1:17">
      <c r="A5" s="101" t="s">
        <v>1074</v>
      </c>
      <c r="B5" s="81">
        <v>441.89</v>
      </c>
      <c r="C5" s="81">
        <v>186.21000000000004</v>
      </c>
      <c r="D5" s="102">
        <v>628.1</v>
      </c>
      <c r="E5" s="81">
        <v>305.39999999999998</v>
      </c>
      <c r="F5" s="81">
        <v>179.7</v>
      </c>
      <c r="G5" s="102">
        <v>485.09999999999997</v>
      </c>
      <c r="H5" s="81">
        <v>235.10000000000002</v>
      </c>
      <c r="I5" s="81">
        <v>74.100000000000009</v>
      </c>
      <c r="J5" s="102">
        <v>309.20000000000005</v>
      </c>
      <c r="K5" s="81">
        <v>1422.4</v>
      </c>
      <c r="M5" s="94">
        <v>4</v>
      </c>
      <c r="N5" s="95" t="s">
        <v>1087</v>
      </c>
      <c r="O5" s="94" t="s">
        <v>1088</v>
      </c>
      <c r="P5" s="94">
        <f>SUM(E30+F30)</f>
        <v>3780.0199999999995</v>
      </c>
      <c r="Q5" s="94" t="str">
        <f>IF($P$5='Kunci Jawaban'!$D$5,"BENAR","SALAH")</f>
        <v>BENAR</v>
      </c>
    </row>
    <row r="6" spans="1:17">
      <c r="A6" s="101" t="s">
        <v>1075</v>
      </c>
      <c r="B6" s="81">
        <v>433.47</v>
      </c>
      <c r="C6" s="81">
        <v>102.67</v>
      </c>
      <c r="D6" s="102">
        <v>536.1400000000001</v>
      </c>
      <c r="E6" s="81">
        <v>168.95999999999998</v>
      </c>
      <c r="F6" s="81">
        <v>111.49000000000001</v>
      </c>
      <c r="G6" s="102">
        <v>280.45</v>
      </c>
      <c r="H6" s="81">
        <v>298.11</v>
      </c>
      <c r="I6" s="81">
        <v>45.08</v>
      </c>
      <c r="J6" s="102">
        <v>343.19</v>
      </c>
      <c r="K6" s="81">
        <v>1159.7800000000002</v>
      </c>
      <c r="M6" s="94">
        <v>5</v>
      </c>
      <c r="N6" s="95" t="s">
        <v>1090</v>
      </c>
      <c r="O6" s="94" t="s">
        <v>1091</v>
      </c>
      <c r="P6" s="94">
        <f>SUM(B41:B43)</f>
        <v>624.43000000000006</v>
      </c>
      <c r="Q6" s="94" t="str">
        <f>IF($P$6='Kunci Jawaban'!$D$6,"BENAR","SALAH")</f>
        <v>BENAR</v>
      </c>
    </row>
    <row r="7" spans="1:17">
      <c r="A7" s="101" t="s">
        <v>1073</v>
      </c>
      <c r="B7" s="81">
        <v>169.29000000000002</v>
      </c>
      <c r="C7" s="81">
        <v>374.99</v>
      </c>
      <c r="D7" s="102">
        <v>544.28</v>
      </c>
      <c r="E7" s="81">
        <v>253.57999999999998</v>
      </c>
      <c r="F7" s="81">
        <v>275.45999999999998</v>
      </c>
      <c r="G7" s="102">
        <v>529.04</v>
      </c>
      <c r="H7" s="81">
        <v>156.67000000000002</v>
      </c>
      <c r="I7" s="81">
        <v>499.53000000000003</v>
      </c>
      <c r="J7" s="102">
        <v>656.2</v>
      </c>
      <c r="K7" s="81">
        <v>1729.52</v>
      </c>
      <c r="M7" s="94">
        <v>6</v>
      </c>
      <c r="N7" s="95" t="s">
        <v>1093</v>
      </c>
      <c r="O7" s="94" t="s">
        <v>1092</v>
      </c>
      <c r="P7" s="94">
        <f>SUM(E57:F57)</f>
        <v>18567.760000000002</v>
      </c>
      <c r="Q7" s="94" t="str">
        <f>IF($P$7='Kunci Jawaban'!$D$7,"BENAR","SALAH")</f>
        <v>BENAR</v>
      </c>
    </row>
    <row r="8" spans="1:17">
      <c r="A8" s="98" t="s">
        <v>54</v>
      </c>
      <c r="B8" s="99">
        <v>723.15</v>
      </c>
      <c r="C8" s="99">
        <v>860.6</v>
      </c>
      <c r="D8" s="100">
        <v>1583.75</v>
      </c>
      <c r="E8" s="99">
        <v>828.7</v>
      </c>
      <c r="F8" s="99">
        <v>946.23</v>
      </c>
      <c r="G8" s="100">
        <v>1774.9299999999998</v>
      </c>
      <c r="H8" s="99">
        <v>717.11999999999989</v>
      </c>
      <c r="I8" s="99">
        <v>716.27</v>
      </c>
      <c r="J8" s="100">
        <v>1433.3899999999999</v>
      </c>
      <c r="K8" s="99">
        <v>4792.07</v>
      </c>
      <c r="M8" s="94">
        <v>7</v>
      </c>
      <c r="N8" s="95" t="s">
        <v>1094</v>
      </c>
      <c r="O8" s="94" t="s">
        <v>1095</v>
      </c>
      <c r="P8" s="94">
        <f>SUM(J48+G48+D48)</f>
        <v>8850.7099999999991</v>
      </c>
      <c r="Q8" s="94" t="str">
        <f>IF($P$8='Kunci Jawaban'!$D$8,"BENAR","SALAH")</f>
        <v>BENAR</v>
      </c>
    </row>
    <row r="9" spans="1:17">
      <c r="A9" s="101" t="s">
        <v>1074</v>
      </c>
      <c r="B9" s="81">
        <v>332.89</v>
      </c>
      <c r="C9" s="81">
        <v>206.35000000000002</v>
      </c>
      <c r="D9" s="102">
        <v>539.24</v>
      </c>
      <c r="E9" s="81">
        <v>411.03999999999996</v>
      </c>
      <c r="F9" s="81">
        <v>133.76</v>
      </c>
      <c r="G9" s="102">
        <v>544.79999999999995</v>
      </c>
      <c r="H9" s="81">
        <v>300.23</v>
      </c>
      <c r="I9" s="81">
        <v>151.99</v>
      </c>
      <c r="J9" s="102">
        <v>452.22</v>
      </c>
      <c r="K9" s="81">
        <v>1536.26</v>
      </c>
      <c r="M9" s="94">
        <v>8</v>
      </c>
      <c r="N9" s="103" t="s">
        <v>1096</v>
      </c>
      <c r="O9" s="94" t="s">
        <v>1097</v>
      </c>
      <c r="P9" s="94">
        <f>SUM(H39:I39)</f>
        <v>3700.04</v>
      </c>
      <c r="Q9" s="94" t="str">
        <f>IF($P$9='Kunci Jawaban'!$D$9,"BENAR","SALAH")</f>
        <v>BENAR</v>
      </c>
    </row>
    <row r="10" spans="1:17">
      <c r="A10" s="101" t="s">
        <v>1075</v>
      </c>
      <c r="B10" s="81">
        <v>107.28999999999999</v>
      </c>
      <c r="C10" s="81">
        <v>537.96</v>
      </c>
      <c r="D10" s="102">
        <v>645.25</v>
      </c>
      <c r="E10" s="81">
        <v>22.21</v>
      </c>
      <c r="F10" s="81">
        <v>229.85</v>
      </c>
      <c r="G10" s="102">
        <v>252.06</v>
      </c>
      <c r="H10" s="81">
        <v>72.13</v>
      </c>
      <c r="I10" s="81">
        <v>321.06</v>
      </c>
      <c r="J10" s="102">
        <v>393.19</v>
      </c>
      <c r="K10" s="81">
        <v>1290.5</v>
      </c>
      <c r="M10" s="94">
        <v>9</v>
      </c>
      <c r="N10" s="95" t="s">
        <v>1337</v>
      </c>
      <c r="O10" s="94" t="s">
        <v>1098</v>
      </c>
      <c r="P10" s="94">
        <f>SUM(E48+E39+E30+E21+E12+E3)</f>
        <v>8685.630000000001</v>
      </c>
      <c r="Q10" s="94" t="str">
        <f>IF($P$10='Kunci Jawaban'!$D$10,"BENAR","SALAH")</f>
        <v>BENAR</v>
      </c>
    </row>
    <row r="11" spans="1:17">
      <c r="A11" s="101" t="s">
        <v>1073</v>
      </c>
      <c r="B11" s="81">
        <v>282.97000000000003</v>
      </c>
      <c r="C11" s="81">
        <v>116.28999999999999</v>
      </c>
      <c r="D11" s="102">
        <v>399.26</v>
      </c>
      <c r="E11" s="81">
        <v>395.45000000000005</v>
      </c>
      <c r="F11" s="81">
        <v>582.62</v>
      </c>
      <c r="G11" s="102">
        <v>978.07</v>
      </c>
      <c r="H11" s="81">
        <v>344.75999999999993</v>
      </c>
      <c r="I11" s="81">
        <v>243.21999999999997</v>
      </c>
      <c r="J11" s="102">
        <v>587.9799999999999</v>
      </c>
      <c r="K11" s="81">
        <v>1965.31</v>
      </c>
      <c r="M11" s="94">
        <v>10</v>
      </c>
      <c r="N11" s="95" t="s">
        <v>1084</v>
      </c>
      <c r="O11" s="94" t="s">
        <v>1085</v>
      </c>
      <c r="P11" s="94">
        <f>SUM(J57+G57+D57)</f>
        <v>55672.13</v>
      </c>
      <c r="Q11" s="94" t="str">
        <f>IF($P$11='Kunci Jawaban'!$D$11,"BENAR","SALAH")</f>
        <v>BENAR</v>
      </c>
    </row>
    <row r="12" spans="1:17">
      <c r="A12" s="97" t="s">
        <v>1072</v>
      </c>
      <c r="B12" s="97">
        <v>1216.2</v>
      </c>
      <c r="C12" s="97">
        <v>1673.99</v>
      </c>
      <c r="D12" s="93">
        <v>2890.19</v>
      </c>
      <c r="E12" s="97">
        <v>1880.72</v>
      </c>
      <c r="F12" s="97">
        <v>2002.1200000000001</v>
      </c>
      <c r="G12" s="93">
        <v>3882.84</v>
      </c>
      <c r="H12" s="97">
        <v>1745.84</v>
      </c>
      <c r="I12" s="97">
        <v>1654.48</v>
      </c>
      <c r="J12" s="93">
        <v>3400.3199999999997</v>
      </c>
      <c r="K12" s="110">
        <f>SUM(J12+G12+D12)</f>
        <v>10173.35</v>
      </c>
    </row>
    <row r="13" spans="1:17">
      <c r="A13" s="98" t="s">
        <v>48</v>
      </c>
      <c r="B13" s="99">
        <v>431.58000000000004</v>
      </c>
      <c r="C13" s="99">
        <v>633.89</v>
      </c>
      <c r="D13" s="100">
        <v>1065.47</v>
      </c>
      <c r="E13" s="99">
        <v>889.11</v>
      </c>
      <c r="F13" s="99">
        <v>1258.5</v>
      </c>
      <c r="G13" s="100">
        <v>2147.61</v>
      </c>
      <c r="H13" s="99">
        <v>918.02</v>
      </c>
      <c r="I13" s="99">
        <v>751.67</v>
      </c>
      <c r="J13" s="100">
        <v>1669.69</v>
      </c>
      <c r="K13" s="99">
        <v>4882.7700000000004</v>
      </c>
    </row>
    <row r="14" spans="1:17">
      <c r="A14" s="101" t="s">
        <v>1074</v>
      </c>
      <c r="B14" s="81">
        <v>205.04</v>
      </c>
      <c r="C14" s="81">
        <v>403.97999999999996</v>
      </c>
      <c r="D14" s="102">
        <v>609.02</v>
      </c>
      <c r="E14" s="81">
        <v>332.40000000000003</v>
      </c>
      <c r="F14" s="81">
        <v>446.19</v>
      </c>
      <c r="G14" s="102">
        <v>778.59</v>
      </c>
      <c r="H14" s="81">
        <v>268.25</v>
      </c>
      <c r="I14" s="81">
        <v>208.74999999999997</v>
      </c>
      <c r="J14" s="102">
        <v>477</v>
      </c>
      <c r="K14" s="81">
        <v>1864.6100000000001</v>
      </c>
      <c r="M14" s="155" t="s">
        <v>1162</v>
      </c>
      <c r="N14" s="155"/>
      <c r="O14" s="155"/>
      <c r="P14" s="155"/>
      <c r="Q14" s="155"/>
    </row>
    <row r="15" spans="1:17">
      <c r="A15" s="101" t="s">
        <v>1075</v>
      </c>
      <c r="B15" s="81">
        <v>226.54000000000002</v>
      </c>
      <c r="C15" s="81">
        <v>92.610000000000014</v>
      </c>
      <c r="D15" s="102">
        <v>319.15000000000003</v>
      </c>
      <c r="E15" s="81">
        <v>192.86</v>
      </c>
      <c r="F15" s="81">
        <v>519.73</v>
      </c>
      <c r="G15" s="102">
        <v>712.59</v>
      </c>
      <c r="H15" s="81">
        <v>200.75</v>
      </c>
      <c r="I15" s="81">
        <v>334.31</v>
      </c>
      <c r="J15" s="102">
        <v>535.05999999999995</v>
      </c>
      <c r="K15" s="81">
        <v>1566.8</v>
      </c>
      <c r="M15" s="156" t="s">
        <v>1163</v>
      </c>
      <c r="N15" s="157"/>
      <c r="O15" s="157"/>
      <c r="P15" s="157"/>
      <c r="Q15" s="157"/>
    </row>
    <row r="16" spans="1:17">
      <c r="A16" s="101" t="s">
        <v>1073</v>
      </c>
      <c r="C16" s="81">
        <v>137.30000000000001</v>
      </c>
      <c r="D16" s="102">
        <v>137.30000000000001</v>
      </c>
      <c r="E16" s="81">
        <v>363.85</v>
      </c>
      <c r="F16" s="81">
        <v>292.58</v>
      </c>
      <c r="G16" s="102">
        <v>656.43000000000006</v>
      </c>
      <c r="H16" s="81">
        <v>449.02</v>
      </c>
      <c r="I16" s="81">
        <v>208.61</v>
      </c>
      <c r="J16" s="102">
        <v>657.63</v>
      </c>
      <c r="K16" s="81">
        <v>1451.3600000000001</v>
      </c>
      <c r="M16" s="157"/>
      <c r="N16" s="157"/>
      <c r="O16" s="157"/>
      <c r="P16" s="157"/>
      <c r="Q16" s="157"/>
    </row>
    <row r="17" spans="1:17">
      <c r="A17" s="98" t="s">
        <v>54</v>
      </c>
      <c r="B17" s="99">
        <v>784.62</v>
      </c>
      <c r="C17" s="99">
        <v>1040.1000000000001</v>
      </c>
      <c r="D17" s="100">
        <v>1824.72</v>
      </c>
      <c r="E17" s="99">
        <v>991.61</v>
      </c>
      <c r="F17" s="99">
        <v>743.62000000000012</v>
      </c>
      <c r="G17" s="100">
        <v>1735.23</v>
      </c>
      <c r="H17" s="99">
        <v>827.82</v>
      </c>
      <c r="I17" s="99">
        <v>902.81</v>
      </c>
      <c r="J17" s="100">
        <v>1730.63</v>
      </c>
      <c r="K17" s="99">
        <v>5290.58</v>
      </c>
      <c r="M17" s="157"/>
      <c r="N17" s="157"/>
      <c r="O17" s="157"/>
      <c r="P17" s="157"/>
      <c r="Q17" s="157"/>
    </row>
    <row r="18" spans="1:17">
      <c r="A18" s="101" t="s">
        <v>1074</v>
      </c>
      <c r="B18" s="81">
        <v>233.85</v>
      </c>
      <c r="C18" s="81">
        <v>308.74</v>
      </c>
      <c r="D18" s="102">
        <v>542.59</v>
      </c>
      <c r="E18" s="81">
        <v>242.9</v>
      </c>
      <c r="F18" s="81">
        <v>319.79000000000002</v>
      </c>
      <c r="G18" s="102">
        <v>562.69000000000005</v>
      </c>
      <c r="H18" s="81">
        <v>349.12</v>
      </c>
      <c r="I18" s="81">
        <v>242.05</v>
      </c>
      <c r="J18" s="102">
        <v>591.17000000000007</v>
      </c>
      <c r="K18" s="81">
        <v>1696.45</v>
      </c>
      <c r="M18" s="157"/>
      <c r="N18" s="157"/>
      <c r="O18" s="157"/>
      <c r="P18" s="157"/>
      <c r="Q18" s="157"/>
    </row>
    <row r="19" spans="1:17">
      <c r="A19" s="101" t="s">
        <v>1075</v>
      </c>
      <c r="B19" s="81">
        <v>274.01</v>
      </c>
      <c r="C19" s="81">
        <v>285.60000000000002</v>
      </c>
      <c r="D19" s="102">
        <v>559.61</v>
      </c>
      <c r="E19" s="81">
        <v>172.94</v>
      </c>
      <c r="F19" s="81">
        <v>259.86</v>
      </c>
      <c r="G19" s="102">
        <v>432.8</v>
      </c>
      <c r="H19" s="81">
        <v>297.96000000000004</v>
      </c>
      <c r="I19" s="81">
        <v>271.51</v>
      </c>
      <c r="J19" s="102">
        <v>569.47</v>
      </c>
      <c r="K19" s="81">
        <v>1561.8799999999999</v>
      </c>
      <c r="M19" s="157"/>
      <c r="N19" s="157"/>
      <c r="O19" s="157"/>
      <c r="P19" s="157"/>
      <c r="Q19" s="157"/>
    </row>
    <row r="20" spans="1:17">
      <c r="A20" s="101" t="s">
        <v>1073</v>
      </c>
      <c r="B20" s="81">
        <v>276.76</v>
      </c>
      <c r="C20" s="81">
        <v>445.76000000000005</v>
      </c>
      <c r="D20" s="102">
        <v>722.52</v>
      </c>
      <c r="E20" s="81">
        <v>575.77</v>
      </c>
      <c r="F20" s="81">
        <v>163.97</v>
      </c>
      <c r="G20" s="102">
        <v>739.74</v>
      </c>
      <c r="H20" s="81">
        <v>180.74</v>
      </c>
      <c r="I20" s="81">
        <v>389.25</v>
      </c>
      <c r="J20" s="102">
        <v>569.99</v>
      </c>
      <c r="K20" s="81">
        <v>2032.25</v>
      </c>
      <c r="M20" s="157"/>
      <c r="N20" s="157"/>
      <c r="O20" s="157"/>
      <c r="P20" s="157"/>
      <c r="Q20" s="157"/>
    </row>
    <row r="21" spans="1:17">
      <c r="A21" s="97" t="s">
        <v>1067</v>
      </c>
      <c r="B21" s="97">
        <v>1269.9100000000001</v>
      </c>
      <c r="C21" s="97">
        <v>1073.6199999999999</v>
      </c>
      <c r="D21" s="93">
        <v>2343.5299999999997</v>
      </c>
      <c r="E21" s="97">
        <v>1718.54</v>
      </c>
      <c r="F21" s="97">
        <v>1191.97</v>
      </c>
      <c r="G21" s="93">
        <v>2910.5099999999993</v>
      </c>
      <c r="H21" s="97">
        <v>2079.7199999999998</v>
      </c>
      <c r="I21" s="97">
        <v>1004.1200000000001</v>
      </c>
      <c r="J21" s="93">
        <v>3083.84</v>
      </c>
      <c r="K21" s="97">
        <v>8337.8799999999992</v>
      </c>
      <c r="M21" s="157"/>
      <c r="N21" s="157"/>
      <c r="O21" s="157"/>
      <c r="P21" s="157"/>
      <c r="Q21" s="157"/>
    </row>
    <row r="22" spans="1:17">
      <c r="A22" s="98" t="s">
        <v>48</v>
      </c>
      <c r="B22" s="99">
        <v>505.51</v>
      </c>
      <c r="C22" s="99">
        <v>605.19000000000005</v>
      </c>
      <c r="D22" s="100">
        <v>1110.7</v>
      </c>
      <c r="E22" s="99">
        <v>879.77</v>
      </c>
      <c r="F22" s="99">
        <v>571.31999999999994</v>
      </c>
      <c r="G22" s="100">
        <v>1451.09</v>
      </c>
      <c r="H22" s="99">
        <v>1213.67</v>
      </c>
      <c r="I22" s="99">
        <v>317.58000000000004</v>
      </c>
      <c r="J22" s="100">
        <v>1531.25</v>
      </c>
      <c r="K22" s="99">
        <v>4093.04</v>
      </c>
    </row>
    <row r="23" spans="1:17">
      <c r="A23" s="101" t="s">
        <v>1074</v>
      </c>
      <c r="B23" s="81">
        <v>301.28999999999996</v>
      </c>
      <c r="C23" s="81">
        <v>181.32999999999998</v>
      </c>
      <c r="D23" s="102">
        <v>482.61999999999995</v>
      </c>
      <c r="E23" s="81">
        <v>164.68</v>
      </c>
      <c r="F23" s="81">
        <v>202.2</v>
      </c>
      <c r="G23" s="102">
        <v>366.88</v>
      </c>
      <c r="H23" s="81">
        <v>329.83000000000004</v>
      </c>
      <c r="I23" s="81">
        <v>81.289999999999992</v>
      </c>
      <c r="J23" s="102">
        <v>411.12</v>
      </c>
      <c r="K23" s="81">
        <v>1260.6199999999999</v>
      </c>
    </row>
    <row r="24" spans="1:17">
      <c r="A24" s="101" t="s">
        <v>1075</v>
      </c>
      <c r="B24" s="81">
        <v>55.5</v>
      </c>
      <c r="C24" s="81">
        <v>172.54000000000002</v>
      </c>
      <c r="D24" s="102">
        <v>228.04000000000002</v>
      </c>
      <c r="E24" s="81">
        <v>398.69</v>
      </c>
      <c r="F24" s="81">
        <v>250.89999999999998</v>
      </c>
      <c r="G24" s="102">
        <v>649.58999999999992</v>
      </c>
      <c r="H24" s="81">
        <v>511.19000000000005</v>
      </c>
      <c r="I24" s="81">
        <v>159.39000000000001</v>
      </c>
      <c r="J24" s="102">
        <v>670.58</v>
      </c>
      <c r="K24" s="81">
        <v>1548.2100000000003</v>
      </c>
    </row>
    <row r="25" spans="1:17">
      <c r="A25" s="101" t="s">
        <v>1073</v>
      </c>
      <c r="B25" s="81">
        <v>148.72</v>
      </c>
      <c r="C25" s="81">
        <v>251.32000000000002</v>
      </c>
      <c r="D25" s="102">
        <v>400.04</v>
      </c>
      <c r="E25" s="81">
        <v>316.40000000000003</v>
      </c>
      <c r="F25" s="81">
        <v>118.22</v>
      </c>
      <c r="G25" s="102">
        <v>434.62</v>
      </c>
      <c r="H25" s="81">
        <v>372.65</v>
      </c>
      <c r="I25" s="81">
        <v>76.900000000000006</v>
      </c>
      <c r="J25" s="102">
        <v>449.54999999999995</v>
      </c>
      <c r="K25" s="81">
        <v>1284.21</v>
      </c>
    </row>
    <row r="26" spans="1:17">
      <c r="A26" s="98" t="s">
        <v>54</v>
      </c>
      <c r="B26" s="99">
        <v>764.39999999999986</v>
      </c>
      <c r="C26" s="99">
        <v>468.42999999999995</v>
      </c>
      <c r="D26" s="100">
        <v>1232.83</v>
      </c>
      <c r="E26" s="99">
        <v>838.77</v>
      </c>
      <c r="F26" s="99">
        <v>620.65</v>
      </c>
      <c r="G26" s="100">
        <v>1459.4199999999998</v>
      </c>
      <c r="H26" s="99">
        <v>866.05</v>
      </c>
      <c r="I26" s="99">
        <v>686.54</v>
      </c>
      <c r="J26" s="100">
        <v>1552.5900000000001</v>
      </c>
      <c r="K26" s="99">
        <v>4244.8399999999992</v>
      </c>
    </row>
    <row r="27" spans="1:17">
      <c r="A27" s="101" t="s">
        <v>1074</v>
      </c>
      <c r="B27" s="81">
        <v>281.29999999999995</v>
      </c>
      <c r="C27" s="81">
        <v>180.26999999999998</v>
      </c>
      <c r="D27" s="102">
        <v>461.56999999999994</v>
      </c>
      <c r="E27" s="81">
        <v>250.88</v>
      </c>
      <c r="F27" s="81">
        <v>320.75</v>
      </c>
      <c r="G27" s="102">
        <v>571.63</v>
      </c>
      <c r="H27" s="81">
        <v>370.33000000000004</v>
      </c>
      <c r="I27" s="81">
        <v>263.07</v>
      </c>
      <c r="J27" s="102">
        <v>633.40000000000009</v>
      </c>
      <c r="K27" s="81">
        <v>1666.5999999999997</v>
      </c>
    </row>
    <row r="28" spans="1:17">
      <c r="A28" s="101" t="s">
        <v>1075</v>
      </c>
      <c r="B28" s="81">
        <v>385.43999999999994</v>
      </c>
      <c r="C28" s="81">
        <v>68</v>
      </c>
      <c r="D28" s="102">
        <v>453.43999999999994</v>
      </c>
      <c r="E28" s="81">
        <v>333.04999999999995</v>
      </c>
      <c r="F28" s="81">
        <v>156.44</v>
      </c>
      <c r="G28" s="102">
        <v>489.48999999999995</v>
      </c>
      <c r="H28" s="81">
        <v>206.76</v>
      </c>
      <c r="I28" s="81">
        <v>96.38</v>
      </c>
      <c r="J28" s="102">
        <v>303.14</v>
      </c>
      <c r="K28" s="81">
        <v>1246.0699999999997</v>
      </c>
    </row>
    <row r="29" spans="1:17">
      <c r="A29" s="101" t="s">
        <v>1073</v>
      </c>
      <c r="B29" s="81">
        <v>97.66</v>
      </c>
      <c r="C29" s="81">
        <v>220.15999999999997</v>
      </c>
      <c r="D29" s="102">
        <v>317.81999999999994</v>
      </c>
      <c r="E29" s="81">
        <v>254.83999999999997</v>
      </c>
      <c r="F29" s="81">
        <v>143.45999999999998</v>
      </c>
      <c r="G29" s="102">
        <v>398.29999999999995</v>
      </c>
      <c r="H29" s="81">
        <v>288.95999999999998</v>
      </c>
      <c r="I29" s="81">
        <v>327.09000000000003</v>
      </c>
      <c r="J29" s="102">
        <v>616.04999999999995</v>
      </c>
      <c r="K29" s="81">
        <v>1332.17</v>
      </c>
    </row>
    <row r="30" spans="1:17">
      <c r="A30" s="97" t="s">
        <v>1071</v>
      </c>
      <c r="B30" s="97">
        <v>1789.0499999999997</v>
      </c>
      <c r="C30" s="97">
        <v>1399.4699999999998</v>
      </c>
      <c r="D30" s="93">
        <v>3188.52</v>
      </c>
      <c r="E30" s="97">
        <v>1531.4099999999999</v>
      </c>
      <c r="F30" s="97">
        <v>2248.6099999999997</v>
      </c>
      <c r="G30" s="112">
        <f>SUM(E30+F30)</f>
        <v>3780.0199999999995</v>
      </c>
      <c r="H30" s="97">
        <v>1016.95</v>
      </c>
      <c r="I30" s="97">
        <v>1760.0499999999997</v>
      </c>
      <c r="J30" s="93">
        <v>2777</v>
      </c>
      <c r="K30" s="97">
        <v>9745.5399999999991</v>
      </c>
    </row>
    <row r="31" spans="1:17">
      <c r="A31" s="98" t="s">
        <v>48</v>
      </c>
      <c r="B31" s="99">
        <v>1048.5099999999998</v>
      </c>
      <c r="C31" s="99">
        <v>669.03</v>
      </c>
      <c r="D31" s="100">
        <v>1717.54</v>
      </c>
      <c r="E31" s="99">
        <v>709.69999999999993</v>
      </c>
      <c r="F31" s="99">
        <v>1409.95</v>
      </c>
      <c r="G31" s="100">
        <v>2119.6499999999996</v>
      </c>
      <c r="H31" s="99">
        <v>584.44000000000005</v>
      </c>
      <c r="I31" s="99">
        <v>1037.9499999999998</v>
      </c>
      <c r="J31" s="100">
        <v>1622.3899999999999</v>
      </c>
      <c r="K31" s="99">
        <v>5459.58</v>
      </c>
    </row>
    <row r="32" spans="1:17">
      <c r="A32" s="101" t="s">
        <v>1074</v>
      </c>
      <c r="B32" s="81">
        <v>309.52999999999997</v>
      </c>
      <c r="C32" s="81">
        <v>79.540000000000006</v>
      </c>
      <c r="D32" s="102">
        <v>389.07</v>
      </c>
      <c r="E32" s="81">
        <v>72.08</v>
      </c>
      <c r="F32" s="81">
        <v>545.76</v>
      </c>
      <c r="G32" s="102">
        <v>617.84</v>
      </c>
      <c r="H32" s="81">
        <v>283.92</v>
      </c>
      <c r="I32" s="81">
        <v>263.38</v>
      </c>
      <c r="J32" s="102">
        <v>547.29999999999995</v>
      </c>
      <c r="K32" s="81">
        <v>1554.21</v>
      </c>
    </row>
    <row r="33" spans="1:11">
      <c r="A33" s="101" t="s">
        <v>1075</v>
      </c>
      <c r="B33" s="81">
        <v>526.7399999999999</v>
      </c>
      <c r="C33" s="81">
        <v>14.23</v>
      </c>
      <c r="D33" s="102">
        <v>540.96999999999991</v>
      </c>
      <c r="E33" s="81">
        <v>51.97</v>
      </c>
      <c r="F33" s="81">
        <v>406.44</v>
      </c>
      <c r="G33" s="102">
        <v>458.40999999999997</v>
      </c>
      <c r="H33" s="81">
        <v>207.12</v>
      </c>
      <c r="I33" s="81">
        <v>603.45999999999992</v>
      </c>
      <c r="J33" s="102">
        <v>810.57999999999993</v>
      </c>
      <c r="K33" s="81">
        <v>1809.96</v>
      </c>
    </row>
    <row r="34" spans="1:11">
      <c r="A34" s="101" t="s">
        <v>1073</v>
      </c>
      <c r="B34" s="81">
        <v>212.24</v>
      </c>
      <c r="C34" s="81">
        <v>575.26</v>
      </c>
      <c r="D34" s="102">
        <v>787.5</v>
      </c>
      <c r="E34" s="81">
        <v>585.65</v>
      </c>
      <c r="F34" s="81">
        <v>457.74999999999994</v>
      </c>
      <c r="G34" s="102">
        <v>1043.3999999999999</v>
      </c>
      <c r="H34" s="81">
        <v>93.4</v>
      </c>
      <c r="I34" s="81">
        <v>171.10999999999999</v>
      </c>
      <c r="J34" s="102">
        <v>264.51</v>
      </c>
      <c r="K34" s="81">
        <v>2095.4100000000003</v>
      </c>
    </row>
    <row r="35" spans="1:11">
      <c r="A35" s="98" t="s">
        <v>54</v>
      </c>
      <c r="B35" s="99">
        <v>740.54</v>
      </c>
      <c r="C35" s="99">
        <v>730.44</v>
      </c>
      <c r="D35" s="100">
        <v>1470.98</v>
      </c>
      <c r="E35" s="99">
        <v>821.71</v>
      </c>
      <c r="F35" s="99">
        <v>838.66</v>
      </c>
      <c r="G35" s="100">
        <v>1660.3700000000001</v>
      </c>
      <c r="H35" s="99">
        <v>432.51000000000005</v>
      </c>
      <c r="I35" s="99">
        <v>722.10000000000014</v>
      </c>
      <c r="J35" s="100">
        <v>1154.6100000000001</v>
      </c>
      <c r="K35" s="111">
        <f>SUM(J35+G35+D35)</f>
        <v>4285.9600000000009</v>
      </c>
    </row>
    <row r="36" spans="1:11">
      <c r="A36" s="101" t="s">
        <v>1074</v>
      </c>
      <c r="B36" s="81">
        <v>270.21999999999997</v>
      </c>
      <c r="C36" s="81">
        <v>299.61</v>
      </c>
      <c r="D36" s="102">
        <v>569.82999999999993</v>
      </c>
      <c r="E36" s="81">
        <v>378.05</v>
      </c>
      <c r="F36" s="81">
        <v>187.11</v>
      </c>
      <c r="G36" s="102">
        <v>565.16000000000008</v>
      </c>
      <c r="H36" s="81">
        <v>81.87</v>
      </c>
      <c r="I36" s="81">
        <v>176.32000000000002</v>
      </c>
      <c r="J36" s="102">
        <v>258.19000000000005</v>
      </c>
      <c r="K36" s="81">
        <v>1393.1799999999996</v>
      </c>
    </row>
    <row r="37" spans="1:11">
      <c r="A37" s="101" t="s">
        <v>1075</v>
      </c>
      <c r="B37" s="81">
        <v>306</v>
      </c>
      <c r="C37" s="81">
        <v>236.73</v>
      </c>
      <c r="D37" s="102">
        <v>542.73</v>
      </c>
      <c r="E37" s="81">
        <v>214.57</v>
      </c>
      <c r="F37" s="81">
        <v>135.03</v>
      </c>
      <c r="G37" s="102">
        <v>349.6</v>
      </c>
      <c r="H37" s="81">
        <v>269.22000000000003</v>
      </c>
      <c r="I37" s="81">
        <v>357.73</v>
      </c>
      <c r="J37" s="102">
        <v>626.95000000000005</v>
      </c>
      <c r="K37" s="81">
        <v>1519.28</v>
      </c>
    </row>
    <row r="38" spans="1:11">
      <c r="A38" s="101" t="s">
        <v>1073</v>
      </c>
      <c r="B38" s="81">
        <v>164.32</v>
      </c>
      <c r="C38" s="81">
        <v>194.1</v>
      </c>
      <c r="D38" s="102">
        <v>358.41999999999996</v>
      </c>
      <c r="E38" s="81">
        <v>229.09</v>
      </c>
      <c r="F38" s="81">
        <v>516.52</v>
      </c>
      <c r="G38" s="102">
        <v>745.61</v>
      </c>
      <c r="H38" s="81">
        <v>81.42</v>
      </c>
      <c r="I38" s="81">
        <v>188.05</v>
      </c>
      <c r="J38" s="102">
        <v>269.47000000000003</v>
      </c>
      <c r="K38" s="81">
        <v>1373.5</v>
      </c>
    </row>
    <row r="39" spans="1:11">
      <c r="A39" s="97" t="s">
        <v>1068</v>
      </c>
      <c r="B39" s="97">
        <v>1775.33</v>
      </c>
      <c r="C39" s="97">
        <v>1505.68</v>
      </c>
      <c r="D39" s="93">
        <v>3281.01</v>
      </c>
      <c r="E39" s="97">
        <v>888.88</v>
      </c>
      <c r="F39" s="97">
        <v>1590.9499999999998</v>
      </c>
      <c r="G39" s="93">
        <v>2479.8300000000004</v>
      </c>
      <c r="H39" s="97">
        <v>2012.35</v>
      </c>
      <c r="I39" s="97">
        <v>1687.69</v>
      </c>
      <c r="J39" s="93">
        <f>SUM(H39:I39)</f>
        <v>3700.04</v>
      </c>
      <c r="K39" s="97">
        <v>9460.8799999999974</v>
      </c>
    </row>
    <row r="40" spans="1:11">
      <c r="A40" s="98" t="s">
        <v>48</v>
      </c>
      <c r="B40" s="111">
        <f>SUM(B41:B43)</f>
        <v>624.43000000000006</v>
      </c>
      <c r="C40" s="99">
        <v>939.54</v>
      </c>
      <c r="D40" s="100">
        <v>1563.97</v>
      </c>
      <c r="E40" s="99">
        <v>617.75</v>
      </c>
      <c r="F40" s="99">
        <v>785.87999999999988</v>
      </c>
      <c r="G40" s="100">
        <v>1403.63</v>
      </c>
      <c r="H40" s="99">
        <v>851.97</v>
      </c>
      <c r="I40" s="99">
        <v>1018.06</v>
      </c>
      <c r="J40" s="100">
        <v>1870.03</v>
      </c>
      <c r="K40" s="99">
        <v>4837.6299999999992</v>
      </c>
    </row>
    <row r="41" spans="1:11">
      <c r="A41" s="101" t="s">
        <v>1074</v>
      </c>
      <c r="B41" s="81">
        <v>256.43</v>
      </c>
      <c r="C41" s="81">
        <v>423.46</v>
      </c>
      <c r="D41" s="102">
        <v>679.89</v>
      </c>
      <c r="E41" s="81">
        <v>97.63000000000001</v>
      </c>
      <c r="F41" s="81">
        <v>200.55</v>
      </c>
      <c r="G41" s="102">
        <v>298.18</v>
      </c>
      <c r="H41" s="81">
        <v>37.32</v>
      </c>
      <c r="I41" s="81">
        <v>239.67000000000002</v>
      </c>
      <c r="J41" s="102">
        <v>276.99</v>
      </c>
      <c r="K41" s="81">
        <v>1255.06</v>
      </c>
    </row>
    <row r="42" spans="1:11">
      <c r="A42" s="101" t="s">
        <v>1075</v>
      </c>
      <c r="B42" s="81">
        <v>278.94</v>
      </c>
      <c r="C42" s="81">
        <v>212.14</v>
      </c>
      <c r="D42" s="102">
        <v>491.08</v>
      </c>
      <c r="E42" s="81">
        <v>362.91</v>
      </c>
      <c r="F42" s="81">
        <v>409.02</v>
      </c>
      <c r="G42" s="102">
        <v>771.93000000000006</v>
      </c>
      <c r="H42" s="81">
        <v>384.76</v>
      </c>
      <c r="I42" s="81">
        <v>427.46</v>
      </c>
      <c r="J42" s="102">
        <v>812.22</v>
      </c>
      <c r="K42" s="81">
        <v>2075.23</v>
      </c>
    </row>
    <row r="43" spans="1:11">
      <c r="A43" s="101" t="s">
        <v>1073</v>
      </c>
      <c r="B43" s="81">
        <v>89.06</v>
      </c>
      <c r="C43" s="81">
        <v>303.94</v>
      </c>
      <c r="D43" s="102">
        <v>393</v>
      </c>
      <c r="E43" s="81">
        <v>157.20999999999998</v>
      </c>
      <c r="F43" s="81">
        <v>176.31</v>
      </c>
      <c r="G43" s="102">
        <v>333.52</v>
      </c>
      <c r="H43" s="81">
        <v>429.89</v>
      </c>
      <c r="I43" s="81">
        <v>350.92999999999995</v>
      </c>
      <c r="J43" s="102">
        <v>780.81999999999994</v>
      </c>
      <c r="K43" s="81">
        <v>1507.3399999999997</v>
      </c>
    </row>
    <row r="44" spans="1:11">
      <c r="A44" s="98" t="s">
        <v>54</v>
      </c>
      <c r="B44" s="99">
        <v>1150.9000000000001</v>
      </c>
      <c r="C44" s="99">
        <v>566.14</v>
      </c>
      <c r="D44" s="100">
        <v>1717.0399999999997</v>
      </c>
      <c r="E44" s="99">
        <v>271.13</v>
      </c>
      <c r="F44" s="99">
        <v>805.06999999999994</v>
      </c>
      <c r="G44" s="100">
        <v>1076.2</v>
      </c>
      <c r="H44" s="99">
        <v>1160.3800000000001</v>
      </c>
      <c r="I44" s="99">
        <v>669.63</v>
      </c>
      <c r="J44" s="100">
        <v>1830.01</v>
      </c>
      <c r="K44" s="99">
        <v>4623.25</v>
      </c>
    </row>
    <row r="45" spans="1:11">
      <c r="A45" s="101" t="s">
        <v>1074</v>
      </c>
      <c r="B45" s="81">
        <v>431.85999999999996</v>
      </c>
      <c r="C45" s="81">
        <v>230.95999999999998</v>
      </c>
      <c r="D45" s="102">
        <v>662.81999999999994</v>
      </c>
      <c r="E45" s="81">
        <v>271.13</v>
      </c>
      <c r="F45" s="81">
        <v>248.56</v>
      </c>
      <c r="G45" s="102">
        <v>519.69000000000005</v>
      </c>
      <c r="H45" s="81">
        <v>413.2</v>
      </c>
      <c r="I45" s="81">
        <v>288.82</v>
      </c>
      <c r="J45" s="102">
        <v>702.02</v>
      </c>
      <c r="K45" s="81">
        <v>1884.53</v>
      </c>
    </row>
    <row r="46" spans="1:11">
      <c r="A46" s="101" t="s">
        <v>1075</v>
      </c>
      <c r="B46" s="81">
        <v>283.65999999999997</v>
      </c>
      <c r="C46" s="81">
        <v>138.78</v>
      </c>
      <c r="D46" s="102">
        <v>422.43999999999994</v>
      </c>
      <c r="F46" s="81">
        <v>169.24</v>
      </c>
      <c r="G46" s="102">
        <v>169.24</v>
      </c>
      <c r="H46" s="81">
        <v>249.24</v>
      </c>
      <c r="I46" s="81">
        <v>75.430000000000007</v>
      </c>
      <c r="J46" s="102">
        <v>324.67</v>
      </c>
      <c r="K46" s="81">
        <v>916.34999999999991</v>
      </c>
    </row>
    <row r="47" spans="1:11">
      <c r="A47" s="101" t="s">
        <v>1073</v>
      </c>
      <c r="B47" s="81">
        <v>435.38</v>
      </c>
      <c r="C47" s="81">
        <v>196.4</v>
      </c>
      <c r="D47" s="102">
        <v>631.78</v>
      </c>
      <c r="F47" s="81">
        <v>387.27</v>
      </c>
      <c r="G47" s="102">
        <v>387.27</v>
      </c>
      <c r="H47" s="81">
        <v>497.93999999999994</v>
      </c>
      <c r="I47" s="81">
        <v>305.38</v>
      </c>
      <c r="J47" s="102">
        <v>803.31999999999994</v>
      </c>
      <c r="K47" s="81">
        <v>1822.37</v>
      </c>
    </row>
    <row r="48" spans="1:11">
      <c r="A48" s="97" t="s">
        <v>1070</v>
      </c>
      <c r="B48" s="97">
        <v>1777.33</v>
      </c>
      <c r="C48" s="97">
        <v>1852.6399999999999</v>
      </c>
      <c r="D48" s="93">
        <v>3629.9700000000003</v>
      </c>
      <c r="E48" s="97">
        <v>1109.44</v>
      </c>
      <c r="F48" s="97">
        <v>1335.6000000000001</v>
      </c>
      <c r="G48" s="93">
        <v>2445.04</v>
      </c>
      <c r="H48" s="97">
        <v>1441.78</v>
      </c>
      <c r="I48" s="97">
        <v>1333.92</v>
      </c>
      <c r="J48" s="93">
        <v>2775.7</v>
      </c>
      <c r="K48" s="110">
        <f>SUM(J48+G48+D48)</f>
        <v>8850.7099999999991</v>
      </c>
    </row>
    <row r="49" spans="1:11">
      <c r="A49" s="98" t="s">
        <v>48</v>
      </c>
      <c r="B49" s="99">
        <v>957.36</v>
      </c>
      <c r="C49" s="99">
        <v>957.93000000000006</v>
      </c>
      <c r="D49" s="100">
        <v>1915.29</v>
      </c>
      <c r="E49" s="99">
        <v>512.04</v>
      </c>
      <c r="F49" s="99">
        <v>1016.9300000000001</v>
      </c>
      <c r="G49" s="100">
        <v>1528.9699999999998</v>
      </c>
      <c r="H49" s="99">
        <v>395.23</v>
      </c>
      <c r="I49" s="99">
        <v>735.49</v>
      </c>
      <c r="J49" s="100">
        <v>1130.72</v>
      </c>
      <c r="K49" s="99">
        <v>4574.9799999999996</v>
      </c>
    </row>
    <row r="50" spans="1:11">
      <c r="A50" s="101" t="s">
        <v>1074</v>
      </c>
      <c r="B50" s="81">
        <v>306.55</v>
      </c>
      <c r="C50" s="81">
        <v>303.35000000000002</v>
      </c>
      <c r="D50" s="102">
        <v>609.90000000000009</v>
      </c>
      <c r="E50" s="81">
        <v>222.2</v>
      </c>
      <c r="F50" s="81">
        <v>298.34000000000003</v>
      </c>
      <c r="G50" s="102">
        <v>520.54</v>
      </c>
      <c r="H50" s="81">
        <v>75.72</v>
      </c>
      <c r="I50" s="81">
        <v>321.52</v>
      </c>
      <c r="J50" s="102">
        <v>397.24</v>
      </c>
      <c r="K50" s="81">
        <v>1527.68</v>
      </c>
    </row>
    <row r="51" spans="1:11">
      <c r="A51" s="101" t="s">
        <v>1075</v>
      </c>
      <c r="B51" s="81">
        <v>175.04000000000002</v>
      </c>
      <c r="C51" s="81">
        <v>248.46</v>
      </c>
      <c r="D51" s="102">
        <v>423.5</v>
      </c>
      <c r="E51" s="81">
        <v>158.87</v>
      </c>
      <c r="F51" s="81">
        <v>249.11</v>
      </c>
      <c r="G51" s="102">
        <v>407.98</v>
      </c>
      <c r="H51" s="81">
        <v>89.63</v>
      </c>
      <c r="I51" s="81">
        <v>273.39999999999998</v>
      </c>
      <c r="J51" s="102">
        <v>363.03</v>
      </c>
      <c r="K51" s="81">
        <v>1194.51</v>
      </c>
    </row>
    <row r="52" spans="1:11">
      <c r="A52" s="101" t="s">
        <v>1073</v>
      </c>
      <c r="B52" s="81">
        <v>475.77</v>
      </c>
      <c r="C52" s="81">
        <v>406.12</v>
      </c>
      <c r="D52" s="102">
        <v>881.89</v>
      </c>
      <c r="E52" s="81">
        <v>130.97</v>
      </c>
      <c r="F52" s="81">
        <v>469.47999999999996</v>
      </c>
      <c r="G52" s="102">
        <v>600.44999999999993</v>
      </c>
      <c r="H52" s="81">
        <v>229.88</v>
      </c>
      <c r="I52" s="81">
        <v>140.57</v>
      </c>
      <c r="J52" s="102">
        <v>370.45</v>
      </c>
      <c r="K52" s="81">
        <v>1852.7899999999997</v>
      </c>
    </row>
    <row r="53" spans="1:11">
      <c r="A53" s="98" t="s">
        <v>54</v>
      </c>
      <c r="B53" s="99">
        <v>819.97</v>
      </c>
      <c r="C53" s="99">
        <v>894.71</v>
      </c>
      <c r="D53" s="100">
        <v>1714.6800000000003</v>
      </c>
      <c r="E53" s="99">
        <v>597.4</v>
      </c>
      <c r="F53" s="99">
        <v>318.67</v>
      </c>
      <c r="G53" s="100">
        <v>916.07</v>
      </c>
      <c r="H53" s="99">
        <v>1046.55</v>
      </c>
      <c r="I53" s="99">
        <v>598.43000000000006</v>
      </c>
      <c r="J53" s="100">
        <v>1644.98</v>
      </c>
      <c r="K53" s="99">
        <v>4275.7300000000005</v>
      </c>
    </row>
    <row r="54" spans="1:11">
      <c r="A54" s="101" t="s">
        <v>1074</v>
      </c>
      <c r="B54" s="81">
        <v>363.02000000000004</v>
      </c>
      <c r="C54" s="81">
        <v>373.4</v>
      </c>
      <c r="D54" s="102">
        <v>736.42000000000007</v>
      </c>
      <c r="E54" s="81">
        <v>304.56</v>
      </c>
      <c r="F54" s="81">
        <v>143.67000000000002</v>
      </c>
      <c r="G54" s="102">
        <v>448.23</v>
      </c>
      <c r="H54" s="81">
        <v>687.81999999999994</v>
      </c>
      <c r="I54" s="81">
        <v>296.28999999999996</v>
      </c>
      <c r="J54" s="102">
        <v>984.1099999999999</v>
      </c>
      <c r="K54" s="81">
        <v>2168.7600000000002</v>
      </c>
    </row>
    <row r="55" spans="1:11">
      <c r="A55" s="101" t="s">
        <v>1075</v>
      </c>
      <c r="B55" s="81">
        <v>120.11999999999999</v>
      </c>
      <c r="C55" s="81">
        <v>230.74</v>
      </c>
      <c r="D55" s="102">
        <v>350.86</v>
      </c>
      <c r="E55" s="81">
        <v>118.69</v>
      </c>
      <c r="F55" s="81">
        <v>115.19</v>
      </c>
      <c r="G55" s="102">
        <v>233.88</v>
      </c>
      <c r="H55" s="81">
        <v>208.67000000000002</v>
      </c>
      <c r="I55" s="81">
        <v>234.7</v>
      </c>
      <c r="J55" s="102">
        <v>443.37</v>
      </c>
      <c r="K55" s="81">
        <v>1028.1100000000001</v>
      </c>
    </row>
    <row r="56" spans="1:11">
      <c r="A56" s="101" t="s">
        <v>1073</v>
      </c>
      <c r="B56" s="81">
        <v>336.83</v>
      </c>
      <c r="C56" s="81">
        <v>290.57000000000005</v>
      </c>
      <c r="D56" s="102">
        <v>627.40000000000009</v>
      </c>
      <c r="E56" s="81">
        <v>174.15</v>
      </c>
      <c r="F56" s="81">
        <v>59.81</v>
      </c>
      <c r="G56" s="102">
        <v>233.96</v>
      </c>
      <c r="H56" s="81">
        <v>150.06</v>
      </c>
      <c r="I56" s="81">
        <v>67.44</v>
      </c>
      <c r="J56" s="102">
        <v>217.5</v>
      </c>
      <c r="K56" s="81">
        <v>1078.8600000000001</v>
      </c>
    </row>
    <row r="57" spans="1:11">
      <c r="A57" s="105" t="s">
        <v>1061</v>
      </c>
      <c r="B57" s="105">
        <v>9595.6200000000008</v>
      </c>
      <c r="C57" s="105">
        <v>9029.869999999999</v>
      </c>
      <c r="D57" s="105">
        <v>18625.489999999998</v>
      </c>
      <c r="E57" s="113">
        <f>SUM(E48+E39+E30+E21+E12+E3)</f>
        <v>8685.630000000001</v>
      </c>
      <c r="F57" s="105">
        <v>9882.1299999999992</v>
      </c>
      <c r="G57" s="113">
        <f>SUM(E57:F57)</f>
        <v>18567.760000000002</v>
      </c>
      <c r="H57" s="105">
        <v>9703.6399999999976</v>
      </c>
      <c r="I57" s="105">
        <v>8775.24</v>
      </c>
      <c r="J57" s="105">
        <v>18478.879999999997</v>
      </c>
      <c r="K57" s="97">
        <f>SUM(J57+G57+D57)</f>
        <v>55672.13</v>
      </c>
    </row>
  </sheetData>
  <mergeCells count="5">
    <mergeCell ref="B1:C1"/>
    <mergeCell ref="E1:F1"/>
    <mergeCell ref="H1:I1"/>
    <mergeCell ref="M14:Q14"/>
    <mergeCell ref="M15:Q21"/>
  </mergeCells>
  <conditionalFormatting sqref="Q2:Q11">
    <cfRule type="cellIs" dxfId="17" priority="1" operator="equal">
      <formula>"BENAR"</formula>
    </cfRule>
    <cfRule type="cellIs" dxfId="16" priority="2" operator="equal">
      <formula>"SALAH"</formula>
    </cfRule>
  </conditionalFormatting>
  <pageMargins left="0.7" right="0.7" top="0.75" bottom="0.75" header="0.3" footer="0.3"/>
  <ignoredErrors>
    <ignoredError sqref="P6 B40 J39 P9"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F5A8-B4D6-5147-A196-C50205ACB085}">
  <dimension ref="A1:O60"/>
  <sheetViews>
    <sheetView workbookViewId="0">
      <pane xSplit="2" ySplit="5" topLeftCell="C6" activePane="bottomRight" state="frozen"/>
      <selection pane="topRight" activeCell="C1" sqref="C1"/>
      <selection pane="bottomLeft" activeCell="A6" sqref="A6"/>
      <selection pane="bottomRight" activeCell="F41" sqref="F41"/>
    </sheetView>
  </sheetViews>
  <sheetFormatPr defaultColWidth="10.83203125" defaultRowHeight="15.5"/>
  <cols>
    <col min="1" max="1" width="10.83203125" style="107"/>
    <col min="2" max="2" width="26.83203125" style="107" customWidth="1"/>
    <col min="3" max="3" width="14.5" style="107" customWidth="1"/>
    <col min="4" max="6" width="14.58203125" style="107" customWidth="1"/>
    <col min="7" max="8" width="10.83203125" style="107"/>
    <col min="9" max="9" width="15" style="107" bestFit="1" customWidth="1"/>
    <col min="10" max="10" width="10.83203125" style="107"/>
    <col min="11" max="15" width="17" style="107" customWidth="1"/>
    <col min="16" max="16384" width="10.83203125" style="107"/>
  </cols>
  <sheetData>
    <row r="1" spans="1:15" s="89" customFormat="1" ht="16" thickBot="1">
      <c r="G1" s="123"/>
      <c r="I1" s="119"/>
    </row>
    <row r="2" spans="1:15" s="89" customFormat="1" ht="16" thickBot="1">
      <c r="B2" s="117" t="s">
        <v>1068</v>
      </c>
      <c r="C2" s="124" t="s">
        <v>1285</v>
      </c>
      <c r="D2" s="125" t="s">
        <v>1283</v>
      </c>
      <c r="E2" s="126" t="s">
        <v>1364</v>
      </c>
      <c r="F2" s="127" t="s">
        <v>6</v>
      </c>
      <c r="G2" s="123"/>
      <c r="I2" s="119"/>
    </row>
    <row r="3" spans="1:15" s="89" customFormat="1" ht="16" thickBot="1">
      <c r="B3" s="118" t="s">
        <v>1074</v>
      </c>
      <c r="C3" s="117"/>
      <c r="D3" s="117"/>
      <c r="E3" s="117"/>
      <c r="F3" s="117"/>
      <c r="G3" s="123"/>
    </row>
    <row r="4" spans="1:15" s="89" customFormat="1" ht="16" thickBot="1">
      <c r="B4" s="117" t="s">
        <v>1363</v>
      </c>
      <c r="C4" s="117">
        <f>SUMIFS(TOTAL,TIPE_PRODUK,$B$2,TIPE_PEMBAYARAN,$B$3,BULAN_TANGGAL,$B$4)</f>
        <v>857.45099999999991</v>
      </c>
      <c r="D4" s="117">
        <f>_xlfn.MAXIFS(TOTAL,TIPE_PRODUK,$B$2,TIPE_PEMBAYARAN,$B$3,BULAN_TANGGAL,$B$4)</f>
        <v>804.3</v>
      </c>
      <c r="E4" s="117">
        <f>_xlfn.MINIFS(TOTAL,TIPE_PRODUK,$B$2,TIPE_PEMBAYARAN,$B$3,BULAN_TANGGAL,$B$4)</f>
        <v>53.151000000000003</v>
      </c>
      <c r="F4" s="117">
        <f>IFERROR(AVERAGEIFS(TOTAL,TIPE_PRODUK,$B$2,TIPE_PEMBAYARAN,$B$3,BULAN_TANGGAL,$B$4),"0")</f>
        <v>428.72549999999995</v>
      </c>
      <c r="G4" s="123"/>
      <c r="I4" s="119"/>
    </row>
    <row r="5" spans="1:15" s="89" customFormat="1"/>
    <row r="6" spans="1:15" s="89" customFormat="1"/>
    <row r="7" spans="1:15" s="109" customFormat="1">
      <c r="A7" s="114" t="s">
        <v>40</v>
      </c>
      <c r="B7" s="115" t="s">
        <v>1319</v>
      </c>
      <c r="C7" s="115" t="s">
        <v>1058</v>
      </c>
      <c r="D7" s="115" t="s">
        <v>41</v>
      </c>
      <c r="E7" s="114" t="s">
        <v>1152</v>
      </c>
      <c r="F7" s="114" t="s">
        <v>1320</v>
      </c>
      <c r="G7" s="114" t="s">
        <v>1321</v>
      </c>
      <c r="H7" s="114" t="s">
        <v>1322</v>
      </c>
      <c r="I7" s="80" t="s">
        <v>1160</v>
      </c>
    </row>
    <row r="8" spans="1:15">
      <c r="A8" s="108">
        <v>1</v>
      </c>
      <c r="B8" s="94" t="s">
        <v>1070</v>
      </c>
      <c r="C8" s="94" t="s">
        <v>1074</v>
      </c>
      <c r="D8" s="120">
        <v>44197</v>
      </c>
      <c r="E8" s="122">
        <v>373.17</v>
      </c>
      <c r="F8" s="122">
        <v>373.17</v>
      </c>
      <c r="G8" s="122">
        <v>373.17</v>
      </c>
      <c r="H8" s="122">
        <v>373.17</v>
      </c>
      <c r="I8" s="121" t="str">
        <f>IF(AND(E8='Kunci Jawaban'!E65,Ifs!F8='Kunci Jawaban'!F65,Ifs!G8='Kunci Jawaban'!G65,Ifs!H8='Kunci Jawaban'!H65),"BENAR","SALAH")</f>
        <v>BENAR</v>
      </c>
    </row>
    <row r="9" spans="1:15">
      <c r="A9" s="108">
        <f t="shared" ref="A9:A32" si="0">A8+1</f>
        <v>2</v>
      </c>
      <c r="B9" s="94" t="s">
        <v>1069</v>
      </c>
      <c r="C9" s="94" t="s">
        <v>1073</v>
      </c>
      <c r="D9" s="120">
        <v>44228</v>
      </c>
      <c r="E9" s="122">
        <v>0</v>
      </c>
      <c r="F9" s="122">
        <v>0</v>
      </c>
      <c r="G9" s="122">
        <v>0</v>
      </c>
      <c r="H9" s="122">
        <v>0</v>
      </c>
      <c r="I9" s="121" t="str">
        <f>IF(AND(E9='Kunci Jawaban'!E66,Ifs!F9='Kunci Jawaban'!F66,Ifs!G9='Kunci Jawaban'!G66,Ifs!H9='Kunci Jawaban'!H66),"BENAR","SALAH")</f>
        <v>BENAR</v>
      </c>
    </row>
    <row r="10" spans="1:15">
      <c r="A10" s="108">
        <f t="shared" si="0"/>
        <v>3</v>
      </c>
      <c r="B10" s="94" t="s">
        <v>1072</v>
      </c>
      <c r="C10" s="94" t="s">
        <v>1075</v>
      </c>
      <c r="D10" s="120">
        <v>44256</v>
      </c>
      <c r="E10" s="122">
        <v>0</v>
      </c>
      <c r="F10" s="122">
        <v>0</v>
      </c>
      <c r="G10" s="122">
        <v>0</v>
      </c>
      <c r="H10" s="122">
        <v>0</v>
      </c>
      <c r="I10" s="121" t="str">
        <f>IF(AND(E10='Kunci Jawaban'!E67,Ifs!F10='Kunci Jawaban'!F67,Ifs!G10='Kunci Jawaban'!G67,Ifs!H10='Kunci Jawaban'!H67),"BENAR","SALAH")</f>
        <v>BENAR</v>
      </c>
      <c r="K10" s="155" t="s">
        <v>1162</v>
      </c>
      <c r="L10" s="155"/>
      <c r="M10" s="155"/>
      <c r="N10" s="155"/>
      <c r="O10" s="155"/>
    </row>
    <row r="11" spans="1:15">
      <c r="A11" s="108">
        <f t="shared" si="0"/>
        <v>4</v>
      </c>
      <c r="B11" s="94" t="s">
        <v>1068</v>
      </c>
      <c r="C11" s="94" t="s">
        <v>1074</v>
      </c>
      <c r="D11" s="120">
        <v>44287</v>
      </c>
      <c r="E11" s="122">
        <v>113.568</v>
      </c>
      <c r="F11" s="122">
        <v>113.568</v>
      </c>
      <c r="G11" s="122">
        <v>113.568</v>
      </c>
      <c r="H11" s="122">
        <v>113.568</v>
      </c>
      <c r="I11" s="121" t="str">
        <f>IF(AND(E11='Kunci Jawaban'!E68,Ifs!F11='Kunci Jawaban'!F68,Ifs!G11='Kunci Jawaban'!G68,Ifs!H11='Kunci Jawaban'!H68),"BENAR","SALAH")</f>
        <v>BENAR</v>
      </c>
      <c r="K11" s="156" t="s">
        <v>1328</v>
      </c>
      <c r="L11" s="157"/>
      <c r="M11" s="157"/>
      <c r="N11" s="157"/>
      <c r="O11" s="157"/>
    </row>
    <row r="12" spans="1:15">
      <c r="A12" s="108">
        <f t="shared" si="0"/>
        <v>5</v>
      </c>
      <c r="B12" s="94" t="s">
        <v>1071</v>
      </c>
      <c r="C12" s="94" t="s">
        <v>1073</v>
      </c>
      <c r="D12" s="120">
        <v>44317</v>
      </c>
      <c r="E12" s="122">
        <v>0</v>
      </c>
      <c r="F12" s="122">
        <v>0</v>
      </c>
      <c r="G12" s="122">
        <v>0</v>
      </c>
      <c r="H12" s="122">
        <v>0</v>
      </c>
      <c r="I12" s="121" t="str">
        <f>IF(AND(E12='Kunci Jawaban'!E69,Ifs!F12='Kunci Jawaban'!F69,Ifs!G12='Kunci Jawaban'!G69,Ifs!H12='Kunci Jawaban'!H69),"BENAR","SALAH")</f>
        <v>BENAR</v>
      </c>
      <c r="K12" s="157"/>
      <c r="L12" s="157"/>
      <c r="M12" s="157"/>
      <c r="N12" s="157"/>
      <c r="O12" s="157"/>
    </row>
    <row r="13" spans="1:15">
      <c r="A13" s="108">
        <f t="shared" si="0"/>
        <v>6</v>
      </c>
      <c r="B13" s="94" t="s">
        <v>1069</v>
      </c>
      <c r="C13" s="94" t="s">
        <v>1075</v>
      </c>
      <c r="D13" s="120">
        <v>44348</v>
      </c>
      <c r="E13" s="122">
        <v>30.408000000000001</v>
      </c>
      <c r="F13" s="122">
        <v>30.408000000000001</v>
      </c>
      <c r="G13" s="122">
        <v>30.408000000000001</v>
      </c>
      <c r="H13" s="122">
        <v>30.408000000000001</v>
      </c>
      <c r="I13" s="121" t="str">
        <f>IF(AND(E13='Kunci Jawaban'!E70,Ifs!F13='Kunci Jawaban'!F70,Ifs!G13='Kunci Jawaban'!G70,Ifs!H13='Kunci Jawaban'!H70),"BENAR","SALAH")</f>
        <v>BENAR</v>
      </c>
      <c r="K13" s="157"/>
      <c r="L13" s="157"/>
      <c r="M13" s="157"/>
      <c r="N13" s="157"/>
      <c r="O13" s="157"/>
    </row>
    <row r="14" spans="1:15">
      <c r="A14" s="108">
        <f t="shared" si="0"/>
        <v>7</v>
      </c>
      <c r="B14" s="94" t="s">
        <v>1071</v>
      </c>
      <c r="C14" s="94" t="s">
        <v>1074</v>
      </c>
      <c r="D14" s="120">
        <v>44378</v>
      </c>
      <c r="E14" s="122">
        <v>503.37</v>
      </c>
      <c r="F14" s="122">
        <v>446.964</v>
      </c>
      <c r="G14" s="122">
        <v>56.405999999999999</v>
      </c>
      <c r="H14" s="122">
        <v>251.685</v>
      </c>
      <c r="I14" s="121" t="str">
        <f>IF(AND(E14='Kunci Jawaban'!E71,Ifs!F14='Kunci Jawaban'!F71,Ifs!G14='Kunci Jawaban'!G71,Ifs!H14='Kunci Jawaban'!H71),"BENAR","SALAH")</f>
        <v>BENAR</v>
      </c>
      <c r="K14" s="157"/>
      <c r="L14" s="157"/>
      <c r="M14" s="157"/>
      <c r="N14" s="157"/>
      <c r="O14" s="157"/>
    </row>
    <row r="15" spans="1:15">
      <c r="A15" s="108">
        <f t="shared" si="0"/>
        <v>8</v>
      </c>
      <c r="B15" s="94" t="s">
        <v>1071</v>
      </c>
      <c r="C15" s="94" t="s">
        <v>1073</v>
      </c>
      <c r="D15" s="120">
        <v>44409</v>
      </c>
      <c r="E15" s="122">
        <v>0</v>
      </c>
      <c r="F15" s="122">
        <v>0</v>
      </c>
      <c r="G15" s="122">
        <v>0</v>
      </c>
      <c r="H15" s="122">
        <v>0</v>
      </c>
      <c r="I15" s="121" t="str">
        <f>IF(AND(E15='Kunci Jawaban'!E72,Ifs!F15='Kunci Jawaban'!F72,Ifs!G15='Kunci Jawaban'!G72,Ifs!H15='Kunci Jawaban'!H72),"BENAR","SALAH")</f>
        <v>BENAR</v>
      </c>
      <c r="K15" s="157"/>
      <c r="L15" s="157"/>
      <c r="M15" s="157"/>
      <c r="N15" s="157"/>
      <c r="O15" s="157"/>
    </row>
    <row r="16" spans="1:15">
      <c r="A16" s="108">
        <f t="shared" si="0"/>
        <v>9</v>
      </c>
      <c r="B16" s="94" t="s">
        <v>1067</v>
      </c>
      <c r="C16" s="94" t="s">
        <v>1075</v>
      </c>
      <c r="D16" s="120">
        <v>44440</v>
      </c>
      <c r="E16" s="122">
        <v>793.85249999999996</v>
      </c>
      <c r="F16" s="122">
        <v>520.79999999999995</v>
      </c>
      <c r="G16" s="122">
        <v>273.05250000000001</v>
      </c>
      <c r="H16" s="122">
        <v>396.92624999999998</v>
      </c>
      <c r="I16" s="121" t="str">
        <f>IF(AND(E16='Kunci Jawaban'!E73,Ifs!F16='Kunci Jawaban'!F73,Ifs!G16='Kunci Jawaban'!G73,Ifs!H16='Kunci Jawaban'!H73),"BENAR","SALAH")</f>
        <v>BENAR</v>
      </c>
      <c r="K16" s="157"/>
      <c r="L16" s="157"/>
      <c r="M16" s="157"/>
      <c r="N16" s="157"/>
      <c r="O16" s="157"/>
    </row>
    <row r="17" spans="1:15">
      <c r="A17" s="108">
        <f t="shared" si="0"/>
        <v>10</v>
      </c>
      <c r="B17" s="94" t="s">
        <v>1070</v>
      </c>
      <c r="C17" s="94" t="s">
        <v>1074</v>
      </c>
      <c r="D17" s="120">
        <v>44470</v>
      </c>
      <c r="E17" s="122">
        <v>1469.7689999999998</v>
      </c>
      <c r="F17" s="122">
        <v>493.79399999999998</v>
      </c>
      <c r="G17" s="122">
        <v>484.89</v>
      </c>
      <c r="H17" s="122">
        <v>489.92299999999994</v>
      </c>
      <c r="I17" s="121" t="str">
        <f>IF(AND(E17='Kunci Jawaban'!E74,Ifs!F17='Kunci Jawaban'!F74,Ifs!G17='Kunci Jawaban'!G74,Ifs!H17='Kunci Jawaban'!H74),"BENAR","SALAH")</f>
        <v>BENAR</v>
      </c>
      <c r="K17" s="157"/>
      <c r="L17" s="157"/>
      <c r="M17" s="157"/>
      <c r="N17" s="157"/>
      <c r="O17" s="157"/>
    </row>
    <row r="18" spans="1:15">
      <c r="A18" s="108">
        <f t="shared" si="0"/>
        <v>11</v>
      </c>
      <c r="B18" s="94" t="s">
        <v>1067</v>
      </c>
      <c r="C18" s="94" t="s">
        <v>1073</v>
      </c>
      <c r="D18" s="120">
        <v>44501</v>
      </c>
      <c r="E18" s="122">
        <v>931.3605</v>
      </c>
      <c r="F18" s="122">
        <v>609.58799999999997</v>
      </c>
      <c r="G18" s="122">
        <v>321.77249999999998</v>
      </c>
      <c r="H18" s="122">
        <v>465.68025</v>
      </c>
      <c r="I18" s="121" t="str">
        <f>IF(AND(E18='Kunci Jawaban'!E75,Ifs!F18='Kunci Jawaban'!F75,Ifs!G18='Kunci Jawaban'!G75,Ifs!H18='Kunci Jawaban'!H75),"BENAR","SALAH")</f>
        <v>BENAR</v>
      </c>
    </row>
    <row r="19" spans="1:15">
      <c r="A19" s="108">
        <f t="shared" si="0"/>
        <v>12</v>
      </c>
      <c r="B19" s="94" t="s">
        <v>1067</v>
      </c>
      <c r="C19" s="94" t="s">
        <v>1075</v>
      </c>
      <c r="D19" s="120">
        <v>44531</v>
      </c>
      <c r="E19" s="122">
        <v>0</v>
      </c>
      <c r="F19" s="122">
        <v>0</v>
      </c>
      <c r="G19" s="122">
        <v>0</v>
      </c>
      <c r="H19" s="122">
        <v>0</v>
      </c>
      <c r="I19" s="121" t="str">
        <f>IF(AND(E19='Kunci Jawaban'!E76,Ifs!F19='Kunci Jawaban'!F76,Ifs!G19='Kunci Jawaban'!G76,Ifs!H19='Kunci Jawaban'!H76),"BENAR","SALAH")</f>
        <v>BENAR</v>
      </c>
    </row>
    <row r="20" spans="1:15">
      <c r="A20" s="108">
        <f t="shared" si="0"/>
        <v>13</v>
      </c>
      <c r="B20" s="94" t="s">
        <v>1071</v>
      </c>
      <c r="C20" s="94" t="s">
        <v>1074</v>
      </c>
      <c r="D20" s="120">
        <v>44562</v>
      </c>
      <c r="E20" s="122">
        <v>166.16249999999999</v>
      </c>
      <c r="F20" s="122">
        <v>166.16249999999999</v>
      </c>
      <c r="G20" s="122">
        <v>166.16249999999999</v>
      </c>
      <c r="H20" s="122">
        <v>166.16249999999999</v>
      </c>
      <c r="I20" s="121" t="str">
        <f>IF(AND(E20='Kunci Jawaban'!E77,Ifs!F20='Kunci Jawaban'!F77,Ifs!G20='Kunci Jawaban'!G77,Ifs!H20='Kunci Jawaban'!H77),"BENAR","SALAH")</f>
        <v>BENAR</v>
      </c>
    </row>
    <row r="21" spans="1:15">
      <c r="A21" s="108">
        <f t="shared" si="0"/>
        <v>14</v>
      </c>
      <c r="B21" s="94" t="s">
        <v>1069</v>
      </c>
      <c r="C21" s="94" t="s">
        <v>1073</v>
      </c>
      <c r="D21" s="120">
        <v>44593</v>
      </c>
      <c r="E21" s="122">
        <v>259.77</v>
      </c>
      <c r="F21" s="122">
        <v>259.77</v>
      </c>
      <c r="G21" s="122">
        <v>259.77</v>
      </c>
      <c r="H21" s="122">
        <v>259.77</v>
      </c>
      <c r="I21" s="121" t="str">
        <f>IF(AND(E21='Kunci Jawaban'!E78,Ifs!F21='Kunci Jawaban'!F78,Ifs!G21='Kunci Jawaban'!G78,Ifs!H21='Kunci Jawaban'!H78),"BENAR","SALAH")</f>
        <v>BENAR</v>
      </c>
    </row>
    <row r="22" spans="1:15">
      <c r="A22" s="108">
        <f t="shared" si="0"/>
        <v>15</v>
      </c>
      <c r="B22" s="94" t="s">
        <v>1069</v>
      </c>
      <c r="C22" s="94" t="s">
        <v>1075</v>
      </c>
      <c r="D22" s="120">
        <v>44621</v>
      </c>
      <c r="E22" s="122">
        <v>1977.3915</v>
      </c>
      <c r="F22" s="122">
        <v>690.01800000000003</v>
      </c>
      <c r="G22" s="122">
        <v>629.84249999999997</v>
      </c>
      <c r="H22" s="122">
        <v>659.13049999999998</v>
      </c>
      <c r="I22" s="121" t="str">
        <f>IF(AND(E22='Kunci Jawaban'!E79,Ifs!F22='Kunci Jawaban'!F79,Ifs!G22='Kunci Jawaban'!G79,Ifs!H22='Kunci Jawaban'!H79),"BENAR","SALAH")</f>
        <v>BENAR</v>
      </c>
    </row>
    <row r="23" spans="1:15">
      <c r="A23" s="108">
        <f t="shared" si="0"/>
        <v>16</v>
      </c>
      <c r="B23" s="94" t="s">
        <v>1067</v>
      </c>
      <c r="C23" s="94" t="s">
        <v>1074</v>
      </c>
      <c r="D23" s="120">
        <v>44652</v>
      </c>
      <c r="E23" s="122">
        <v>357.58800000000002</v>
      </c>
      <c r="F23" s="122">
        <v>357.58800000000002</v>
      </c>
      <c r="G23" s="122">
        <v>357.58800000000002</v>
      </c>
      <c r="H23" s="122">
        <v>357.58800000000002</v>
      </c>
      <c r="I23" s="121" t="str">
        <f>IF(AND(E23='Kunci Jawaban'!E80,Ifs!F23='Kunci Jawaban'!F80,Ifs!G23='Kunci Jawaban'!G80,Ifs!H23='Kunci Jawaban'!H80),"BENAR","SALAH")</f>
        <v>BENAR</v>
      </c>
    </row>
    <row r="24" spans="1:15">
      <c r="A24" s="108">
        <f t="shared" si="0"/>
        <v>17</v>
      </c>
      <c r="B24" s="94" t="s">
        <v>1072</v>
      </c>
      <c r="C24" s="94" t="s">
        <v>1073</v>
      </c>
      <c r="D24" s="120">
        <v>44682</v>
      </c>
      <c r="E24" s="122">
        <v>617.68349999999998</v>
      </c>
      <c r="F24" s="122">
        <v>352.5795</v>
      </c>
      <c r="G24" s="122">
        <v>265.10399999999998</v>
      </c>
      <c r="H24" s="122">
        <v>308.84174999999999</v>
      </c>
      <c r="I24" s="121" t="str">
        <f>IF(AND(E24='Kunci Jawaban'!E81,Ifs!F24='Kunci Jawaban'!F81,Ifs!G24='Kunci Jawaban'!G81,Ifs!H24='Kunci Jawaban'!H81),"BENAR","SALAH")</f>
        <v>BENAR</v>
      </c>
    </row>
    <row r="25" spans="1:15">
      <c r="A25" s="108">
        <f t="shared" si="0"/>
        <v>18</v>
      </c>
      <c r="B25" s="94" t="s">
        <v>1068</v>
      </c>
      <c r="C25" s="94" t="s">
        <v>1075</v>
      </c>
      <c r="D25" s="120">
        <v>44713</v>
      </c>
      <c r="E25" s="122">
        <v>470.988</v>
      </c>
      <c r="F25" s="122">
        <v>470.988</v>
      </c>
      <c r="G25" s="122">
        <v>470.988</v>
      </c>
      <c r="H25" s="122">
        <v>470.988</v>
      </c>
      <c r="I25" s="121" t="str">
        <f>IF(AND(E25='Kunci Jawaban'!E82,Ifs!F25='Kunci Jawaban'!F82,Ifs!G25='Kunci Jawaban'!G82,Ifs!H25='Kunci Jawaban'!H82),"BENAR","SALAH")</f>
        <v>BENAR</v>
      </c>
    </row>
    <row r="26" spans="1:15">
      <c r="A26" s="108">
        <f t="shared" si="0"/>
        <v>19</v>
      </c>
      <c r="B26" s="94" t="s">
        <v>1068</v>
      </c>
      <c r="C26" s="94" t="s">
        <v>1074</v>
      </c>
      <c r="D26" s="120">
        <v>44743</v>
      </c>
      <c r="E26" s="122">
        <v>1989.6869999999999</v>
      </c>
      <c r="F26" s="122">
        <v>937.81799999999998</v>
      </c>
      <c r="G26" s="122">
        <v>57.172499999999999</v>
      </c>
      <c r="H26" s="122">
        <v>397.93739999999997</v>
      </c>
      <c r="I26" s="121" t="str">
        <f>IF(AND(E26='Kunci Jawaban'!E83,Ifs!F26='Kunci Jawaban'!F83,Ifs!G26='Kunci Jawaban'!G83,Ifs!H26='Kunci Jawaban'!H83),"BENAR","SALAH")</f>
        <v>BENAR</v>
      </c>
    </row>
    <row r="27" spans="1:15">
      <c r="A27" s="108">
        <f t="shared" si="0"/>
        <v>20</v>
      </c>
      <c r="B27" s="94" t="s">
        <v>1071</v>
      </c>
      <c r="C27" s="94" t="s">
        <v>1073</v>
      </c>
      <c r="D27" s="120">
        <v>44774</v>
      </c>
      <c r="E27" s="122">
        <v>263.38200000000001</v>
      </c>
      <c r="F27" s="122">
        <v>175.01400000000001</v>
      </c>
      <c r="G27" s="122">
        <v>88.367999999999995</v>
      </c>
      <c r="H27" s="122">
        <v>131.691</v>
      </c>
      <c r="I27" s="121" t="str">
        <f>IF(AND(E27='Kunci Jawaban'!E84,Ifs!F27='Kunci Jawaban'!F84,Ifs!G27='Kunci Jawaban'!G84,Ifs!H27='Kunci Jawaban'!H84),"BENAR","SALAH")</f>
        <v>BENAR</v>
      </c>
    </row>
    <row r="28" spans="1:15">
      <c r="A28" s="108">
        <f t="shared" si="0"/>
        <v>21</v>
      </c>
      <c r="B28" s="94" t="s">
        <v>1069</v>
      </c>
      <c r="C28" s="94" t="s">
        <v>1075</v>
      </c>
      <c r="D28" s="120">
        <v>44805</v>
      </c>
      <c r="E28" s="122">
        <v>0</v>
      </c>
      <c r="F28" s="122">
        <v>0</v>
      </c>
      <c r="G28" s="122">
        <v>0</v>
      </c>
      <c r="H28" s="122">
        <v>0</v>
      </c>
      <c r="I28" s="121" t="str">
        <f>IF(AND(E28='Kunci Jawaban'!E85,Ifs!F28='Kunci Jawaban'!F85,Ifs!G28='Kunci Jawaban'!G85,Ifs!H28='Kunci Jawaban'!H85),"BENAR","SALAH")</f>
        <v>BENAR</v>
      </c>
    </row>
    <row r="29" spans="1:15">
      <c r="A29" s="108">
        <f t="shared" si="0"/>
        <v>22</v>
      </c>
      <c r="B29" s="94" t="s">
        <v>1067</v>
      </c>
      <c r="C29" s="94" t="s">
        <v>1074</v>
      </c>
      <c r="D29" s="120">
        <v>44835</v>
      </c>
      <c r="E29" s="122">
        <v>0</v>
      </c>
      <c r="F29" s="122">
        <v>0</v>
      </c>
      <c r="G29" s="122">
        <v>0</v>
      </c>
      <c r="H29" s="122">
        <v>0</v>
      </c>
      <c r="I29" s="121" t="str">
        <f>IF(AND(E29='Kunci Jawaban'!E86,Ifs!F29='Kunci Jawaban'!F86,Ifs!G29='Kunci Jawaban'!G86,Ifs!H29='Kunci Jawaban'!H86),"BENAR","SALAH")</f>
        <v>BENAR</v>
      </c>
    </row>
    <row r="30" spans="1:15">
      <c r="A30" s="108">
        <f t="shared" si="0"/>
        <v>23</v>
      </c>
      <c r="B30" s="94" t="s">
        <v>1070</v>
      </c>
      <c r="C30" s="94" t="s">
        <v>1073</v>
      </c>
      <c r="D30" s="120">
        <v>44866</v>
      </c>
      <c r="E30" s="122">
        <v>117.831</v>
      </c>
      <c r="F30" s="122">
        <v>117.831</v>
      </c>
      <c r="G30" s="122">
        <v>117.831</v>
      </c>
      <c r="H30" s="122">
        <v>117.831</v>
      </c>
      <c r="I30" s="121" t="str">
        <f>IF(AND(E30='Kunci Jawaban'!E87,Ifs!F30='Kunci Jawaban'!F87,Ifs!G30='Kunci Jawaban'!G87,Ifs!H30='Kunci Jawaban'!H87),"BENAR","SALAH")</f>
        <v>BENAR</v>
      </c>
    </row>
    <row r="31" spans="1:15">
      <c r="A31" s="108">
        <f t="shared" si="0"/>
        <v>24</v>
      </c>
      <c r="B31" s="94" t="s">
        <v>1070</v>
      </c>
      <c r="C31" s="94" t="s">
        <v>1075</v>
      </c>
      <c r="D31" s="120">
        <v>44896</v>
      </c>
      <c r="E31" s="122">
        <v>621.30600000000004</v>
      </c>
      <c r="F31" s="122">
        <v>430.71</v>
      </c>
      <c r="G31" s="122">
        <v>190.596</v>
      </c>
      <c r="H31" s="122">
        <v>310.65300000000002</v>
      </c>
      <c r="I31" s="121" t="str">
        <f>IF(AND(E31='Kunci Jawaban'!E88,Ifs!F31='Kunci Jawaban'!F88,Ifs!G31='Kunci Jawaban'!G88,Ifs!H31='Kunci Jawaban'!H88),"BENAR","SALAH")</f>
        <v>BENAR</v>
      </c>
    </row>
    <row r="32" spans="1:15">
      <c r="A32" s="108">
        <f t="shared" si="0"/>
        <v>25</v>
      </c>
      <c r="B32" s="94" t="s">
        <v>1068</v>
      </c>
      <c r="C32" s="94" t="s">
        <v>1074</v>
      </c>
      <c r="D32" s="120">
        <v>44927</v>
      </c>
      <c r="E32" s="122">
        <v>857.45099999999991</v>
      </c>
      <c r="F32" s="122">
        <v>804.3</v>
      </c>
      <c r="G32" s="122">
        <v>53.151000000000003</v>
      </c>
      <c r="H32" s="122">
        <v>428.72549999999995</v>
      </c>
      <c r="I32" s="121" t="str">
        <f>IF(AND(E32='Kunci Jawaban'!E89,Ifs!F32='Kunci Jawaban'!F89,Ifs!G32='Kunci Jawaban'!G89,Ifs!H32='Kunci Jawaban'!H89),"BENAR","SALAH")</f>
        <v>BENAR</v>
      </c>
    </row>
    <row r="33" spans="1:8">
      <c r="A33" s="109"/>
      <c r="B33" s="109"/>
      <c r="C33" s="109"/>
      <c r="D33" s="109"/>
      <c r="E33" s="109"/>
      <c r="F33" s="109"/>
      <c r="G33" s="109"/>
      <c r="H33" s="109"/>
    </row>
    <row r="36" spans="1:8" ht="16">
      <c r="B36" s="107" t="str" cm="1">
        <f t="array" ref="B36:B41">_xlfn.UNIQUE(B8:B32)</f>
        <v>Rumah dan Gaya Hidup</v>
      </c>
      <c r="C36" s="107" t="str" cm="1">
        <f t="array" ref="C36:C38">_xlfn.UNIQUE(C8:C32)</f>
        <v>E-wallet</v>
      </c>
      <c r="D36" s="107" t="s">
        <v>1339</v>
      </c>
      <c r="E36"/>
    </row>
    <row r="37" spans="1:8" ht="16">
      <c r="B37" s="107" t="str">
        <v>Aksesoris Elektronik</v>
      </c>
      <c r="C37" s="107" t="str">
        <v>Tunai</v>
      </c>
      <c r="D37" s="107" t="s">
        <v>1340</v>
      </c>
      <c r="E37"/>
    </row>
    <row r="38" spans="1:8" ht="16">
      <c r="B38" s="107" t="str">
        <v>Aksesoris Pakaian</v>
      </c>
      <c r="C38" s="107" t="str">
        <v>Kartu Kredit</v>
      </c>
      <c r="D38" s="107" t="s">
        <v>1341</v>
      </c>
      <c r="E38"/>
    </row>
    <row r="39" spans="1:8" ht="16">
      <c r="B39" s="107" t="str">
        <v>Olahraga dan wisata</v>
      </c>
      <c r="D39" s="107" t="s">
        <v>1342</v>
      </c>
      <c r="E39"/>
    </row>
    <row r="40" spans="1:8" ht="16">
      <c r="B40" s="107" t="str">
        <v>Makanan dan Minuman</v>
      </c>
      <c r="D40" s="107" t="s">
        <v>1343</v>
      </c>
      <c r="E40"/>
    </row>
    <row r="41" spans="1:8" ht="16">
      <c r="B41" s="107" t="str">
        <v>Kesehatan dan Kecantikan</v>
      </c>
      <c r="D41" s="107" t="s">
        <v>1344</v>
      </c>
      <c r="E41"/>
    </row>
    <row r="42" spans="1:8" ht="16">
      <c r="D42" s="107" t="s">
        <v>1345</v>
      </c>
      <c r="E42"/>
    </row>
    <row r="43" spans="1:8" ht="16">
      <c r="D43" s="107" t="s">
        <v>1346</v>
      </c>
      <c r="E43"/>
    </row>
    <row r="44" spans="1:8" ht="16">
      <c r="D44" s="107" t="s">
        <v>1347</v>
      </c>
      <c r="E44"/>
    </row>
    <row r="45" spans="1:8" ht="16">
      <c r="D45" s="107" t="s">
        <v>1348</v>
      </c>
      <c r="E45"/>
    </row>
    <row r="46" spans="1:8" ht="16">
      <c r="D46" s="107" t="s">
        <v>1349</v>
      </c>
      <c r="E46"/>
    </row>
    <row r="47" spans="1:8" ht="16">
      <c r="D47" s="107" t="s">
        <v>1350</v>
      </c>
      <c r="E47"/>
    </row>
    <row r="48" spans="1:8" ht="16">
      <c r="D48" s="107" t="s">
        <v>1351</v>
      </c>
      <c r="E48"/>
    </row>
    <row r="49" spans="4:5" ht="16">
      <c r="D49" s="107" t="s">
        <v>1352</v>
      </c>
      <c r="E49"/>
    </row>
    <row r="50" spans="4:5" ht="16">
      <c r="D50" s="107" t="s">
        <v>1353</v>
      </c>
      <c r="E50"/>
    </row>
    <row r="51" spans="4:5" ht="16">
      <c r="D51" s="107" t="s">
        <v>1354</v>
      </c>
      <c r="E51"/>
    </row>
    <row r="52" spans="4:5" ht="16">
      <c r="D52" s="107" t="s">
        <v>1355</v>
      </c>
      <c r="E52"/>
    </row>
    <row r="53" spans="4:5" ht="16">
      <c r="D53" s="107" t="s">
        <v>1356</v>
      </c>
      <c r="E53"/>
    </row>
    <row r="54" spans="4:5" ht="16">
      <c r="D54" s="107" t="s">
        <v>1357</v>
      </c>
      <c r="E54"/>
    </row>
    <row r="55" spans="4:5" ht="16">
      <c r="D55" s="107" t="s">
        <v>1358</v>
      </c>
      <c r="E55"/>
    </row>
    <row r="56" spans="4:5" ht="16">
      <c r="D56" s="107" t="s">
        <v>1359</v>
      </c>
      <c r="E56"/>
    </row>
    <row r="57" spans="4:5" ht="16">
      <c r="D57" s="107" t="s">
        <v>1360</v>
      </c>
      <c r="E57"/>
    </row>
    <row r="58" spans="4:5" ht="16">
      <c r="D58" s="107" t="s">
        <v>1361</v>
      </c>
      <c r="E58"/>
    </row>
    <row r="59" spans="4:5" ht="16">
      <c r="D59" s="107" t="s">
        <v>1362</v>
      </c>
      <c r="E59"/>
    </row>
    <row r="60" spans="4:5" ht="16">
      <c r="D60" s="107" t="s">
        <v>1363</v>
      </c>
      <c r="E60"/>
    </row>
  </sheetData>
  <mergeCells count="2">
    <mergeCell ref="K10:O10"/>
    <mergeCell ref="K11:O17"/>
  </mergeCells>
  <conditionalFormatting sqref="I8:I32">
    <cfRule type="cellIs" dxfId="15" priority="1" operator="equal">
      <formula>"BENAR"</formula>
    </cfRule>
    <cfRule type="cellIs" dxfId="14" priority="2" operator="equal">
      <formula>"SALAH"</formula>
    </cfRule>
  </conditionalFormatting>
  <dataValidations count="6">
    <dataValidation type="list" allowBlank="1" showInputMessage="1" showErrorMessage="1" sqref="C8 C11 C14 C17 C20 C23 C26 C29 C32" xr:uid="{57D7C6E0-4131-0B47-A503-DF07625ACCA4}">
      <formula1>"Ewallet, Cash, Credit Card"</formula1>
    </dataValidation>
    <dataValidation type="list" allowBlank="1" showInputMessage="1" showErrorMessage="1" sqref="C9:C10 C12:C13 C15:C16 C18:C19 C21:C22 C24:C25 C27:C28 C30:C31" xr:uid="{E78DBA7F-5C3D-B44C-BEAC-98E6C8247AF5}">
      <formula1>"E-wallet, Cash, Credit Card"</formula1>
    </dataValidation>
    <dataValidation type="list" allowBlank="1" showInputMessage="1" showErrorMessage="1" sqref="B8:B32" xr:uid="{AED11065-77E7-264A-AACB-73D83856A3F7}">
      <formula1>"Home and lifestyle, Electronic accessories, Health and beauty, Fashion accessories, Sports and travel, Food and beverages"</formula1>
    </dataValidation>
    <dataValidation type="list" allowBlank="1" showInputMessage="1" showErrorMessage="1" sqref="B2" xr:uid="{EE73CE4C-D47D-471F-A6AE-DD20476041E9}">
      <formula1>$B$36:$B$41</formula1>
    </dataValidation>
    <dataValidation type="list" allowBlank="1" showInputMessage="1" showErrorMessage="1" sqref="B3" xr:uid="{E76C474C-80DC-4004-B058-35EECEC4CAC5}">
      <formula1>$C$36:$C$38</formula1>
    </dataValidation>
    <dataValidation type="list" allowBlank="1" showInputMessage="1" showErrorMessage="1" sqref="B6 B4" xr:uid="{5706A326-C95F-4845-962F-39E9571F3820}">
      <formula1>$D$36:$D$60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AEDE3-DAB8-0248-B2E4-AD7765B92511}">
  <dimension ref="A1:W37"/>
  <sheetViews>
    <sheetView tabSelected="1" workbookViewId="0">
      <selection activeCell="A11" sqref="A11:C16"/>
    </sheetView>
  </sheetViews>
  <sheetFormatPr defaultColWidth="10.83203125" defaultRowHeight="15.5"/>
  <cols>
    <col min="1" max="1" width="26.1640625" style="107" customWidth="1"/>
    <col min="2" max="2" width="17.1640625" style="107" bestFit="1" customWidth="1"/>
    <col min="3" max="4" width="10.9140625" style="107" bestFit="1" customWidth="1"/>
    <col min="5" max="5" width="10.83203125" style="107"/>
    <col min="6" max="6" width="25.5" style="107" customWidth="1"/>
    <col min="7" max="7" width="15.4140625" style="107" bestFit="1" customWidth="1"/>
    <col min="8" max="11" width="10.83203125" style="107"/>
    <col min="12" max="12" width="11.33203125" style="107" bestFit="1" customWidth="1"/>
    <col min="13" max="15" width="10.83203125" style="107"/>
    <col min="16" max="16" width="11.33203125" style="107" bestFit="1" customWidth="1"/>
    <col min="17" max="17" width="15" style="107" bestFit="1" customWidth="1"/>
    <col min="18" max="18" width="10.83203125" style="107"/>
    <col min="19" max="19" width="12.83203125" style="107" customWidth="1"/>
    <col min="20" max="16384" width="10.83203125" style="107"/>
  </cols>
  <sheetData>
    <row r="1" spans="1:23" s="89" customFormat="1">
      <c r="G1" s="158" t="s">
        <v>1324</v>
      </c>
      <c r="H1" s="158"/>
      <c r="I1" s="158"/>
      <c r="J1" s="158"/>
    </row>
    <row r="2" spans="1:23" s="89" customFormat="1">
      <c r="G2" s="134" t="s">
        <v>0</v>
      </c>
      <c r="H2" s="134" t="s">
        <v>1</v>
      </c>
      <c r="I2" s="134" t="s">
        <v>2</v>
      </c>
      <c r="J2" s="134" t="s">
        <v>6</v>
      </c>
    </row>
    <row r="3" spans="1:23" s="89" customFormat="1">
      <c r="F3" s="122" t="s">
        <v>1068</v>
      </c>
    </row>
    <row r="4" spans="1:23" s="89" customFormat="1" ht="16" thickBot="1">
      <c r="F4" s="122" t="s">
        <v>1074</v>
      </c>
      <c r="G4" s="135">
        <f>SUMIFS(TOTAL,TIPE_PRODUK,$F$3,TIPE_PEMBAYARAN,$F$4,TANGGAL_BULAN_TAHUN,$F$5)</f>
        <v>0</v>
      </c>
      <c r="H4" s="135">
        <f>_xlfn.MAXIFS(TOTAL,TIPE_PRODUK,$F$3,TIPE_PEMBAYARAN,$F$4,TANGGAL_BULAN_TAHUN,$F$5)</f>
        <v>0</v>
      </c>
      <c r="I4" s="135">
        <f>_xlfn.MINIFS(TOTAL,TIPE_PRODUK,$F$3,TIPE_PEMBAYARAN,$F$4,TANGGAL_BULAN_TAHUN,$F$5)</f>
        <v>0</v>
      </c>
      <c r="J4" s="135" t="str">
        <f>IFERROR(AVERAGEIFS(TOTAL,TIPE_PRODUK,$F$3,TIPE_PEMBAYARAN,$F$4,TANGGAL_BULAN_TAHUN,$F$5),"0")</f>
        <v>0</v>
      </c>
    </row>
    <row r="5" spans="1:23" s="89" customFormat="1">
      <c r="F5" s="136">
        <v>44228</v>
      </c>
    </row>
    <row r="6" spans="1:23" s="89" customFormat="1"/>
    <row r="7" spans="1:23" s="89" customFormat="1"/>
    <row r="8" spans="1:23" s="89" customFormat="1"/>
    <row r="9" spans="1:23" s="132" customFormat="1">
      <c r="A9" s="176"/>
      <c r="B9" s="176"/>
      <c r="C9" s="176"/>
      <c r="D9" s="176"/>
      <c r="E9" s="163" t="s">
        <v>40</v>
      </c>
      <c r="F9" s="163" t="str">
        <f>Ifs!B7</f>
        <v>Jenis Produk</v>
      </c>
      <c r="G9" s="163" t="str">
        <f>Ifs!C7</f>
        <v>Tipe Pembayaran</v>
      </c>
      <c r="H9" s="163" t="str">
        <f>Ifs!D7</f>
        <v>Tanggal</v>
      </c>
      <c r="I9" s="162" t="s">
        <v>1324</v>
      </c>
      <c r="J9" s="162"/>
      <c r="K9" s="162"/>
      <c r="L9" s="162"/>
      <c r="M9" s="162" t="s">
        <v>1325</v>
      </c>
      <c r="N9" s="162"/>
      <c r="O9" s="162"/>
      <c r="P9" s="162"/>
      <c r="Q9" s="155" t="s">
        <v>1160</v>
      </c>
    </row>
    <row r="10" spans="1:23" s="128" customFormat="1">
      <c r="A10" s="176"/>
      <c r="B10" s="176"/>
      <c r="C10" s="176"/>
      <c r="D10" s="176"/>
      <c r="E10" s="164"/>
      <c r="F10" s="164"/>
      <c r="G10" s="164"/>
      <c r="H10" s="164"/>
      <c r="I10" s="106" t="s">
        <v>0</v>
      </c>
      <c r="J10" s="106" t="s">
        <v>1</v>
      </c>
      <c r="K10" s="106" t="s">
        <v>2</v>
      </c>
      <c r="L10" s="106" t="s">
        <v>6</v>
      </c>
      <c r="M10" s="106" t="s">
        <v>0</v>
      </c>
      <c r="N10" s="106" t="s">
        <v>1</v>
      </c>
      <c r="O10" s="106" t="s">
        <v>2</v>
      </c>
      <c r="P10" s="106" t="s">
        <v>6</v>
      </c>
      <c r="Q10" s="165"/>
    </row>
    <row r="11" spans="1:23" ht="16">
      <c r="A11"/>
      <c r="B11" s="175"/>
      <c r="C11" s="175"/>
      <c r="E11" s="108">
        <f>Ifs!A8</f>
        <v>1</v>
      </c>
      <c r="F11" s="108" t="str">
        <f>Ifs!B8</f>
        <v>Rumah dan Gaya Hidup</v>
      </c>
      <c r="G11" s="108" t="str">
        <f>Ifs!C8</f>
        <v>E-wallet</v>
      </c>
      <c r="H11" s="178">
        <v>44199</v>
      </c>
      <c r="I11" s="179"/>
      <c r="J11" s="179"/>
      <c r="K11" s="179"/>
      <c r="L11" s="179"/>
      <c r="M11" s="179"/>
      <c r="N11" s="179"/>
      <c r="O11" s="179"/>
      <c r="P11" s="179"/>
      <c r="Q11" s="121" t="str">
        <f>IF(AND(I11='Kunci Jawaban'!E94,'Roundup &amp; Rounddown'!J11='Kunci Jawaban'!F94,'Roundup &amp; Rounddown'!K11='Kunci Jawaban'!G94,'Roundup &amp; Rounddown'!L11='Kunci Jawaban'!H94,'Roundup &amp; Rounddown'!M11='Kunci Jawaban'!I94,'Roundup &amp; Rounddown'!N11='Kunci Jawaban'!J94,'Roundup &amp; Rounddown'!O11='Kunci Jawaban'!K94,'Roundup &amp; Rounddown'!P11='Kunci Jawaban'!L94),"BENAR","SALAH")</f>
        <v>SALAH</v>
      </c>
      <c r="R11" s="129"/>
    </row>
    <row r="12" spans="1:23" ht="16">
      <c r="A12"/>
      <c r="B12"/>
      <c r="C12"/>
      <c r="E12" s="108">
        <f>Ifs!A9</f>
        <v>2</v>
      </c>
      <c r="F12" s="108" t="str">
        <f>Ifs!B9</f>
        <v>Aksesoris Elektronik</v>
      </c>
      <c r="G12" s="108" t="str">
        <f>Ifs!C9</f>
        <v>Tunai</v>
      </c>
      <c r="H12" s="178">
        <v>44200</v>
      </c>
      <c r="I12" s="179"/>
      <c r="J12" s="179"/>
      <c r="K12" s="179"/>
      <c r="L12" s="179"/>
      <c r="M12" s="179"/>
      <c r="N12" s="179"/>
      <c r="O12" s="179"/>
      <c r="P12" s="179"/>
      <c r="Q12" s="121" t="str">
        <f>IF(AND(I12='Kunci Jawaban'!E95,'Roundup &amp; Rounddown'!J12='Kunci Jawaban'!F95,'Roundup &amp; Rounddown'!K12='Kunci Jawaban'!G95,'Roundup &amp; Rounddown'!L12='Kunci Jawaban'!H95,'Roundup &amp; Rounddown'!M12='Kunci Jawaban'!I95,'Roundup &amp; Rounddown'!N12='Kunci Jawaban'!J95,'Roundup &amp; Rounddown'!O12='Kunci Jawaban'!K95,'Roundup &amp; Rounddown'!P12='Kunci Jawaban'!L95),"BENAR","SALAH")</f>
        <v>BENAR</v>
      </c>
      <c r="R12" s="129"/>
    </row>
    <row r="13" spans="1:23" ht="16">
      <c r="A13"/>
      <c r="B13"/>
      <c r="C13"/>
      <c r="E13" s="108">
        <f>Ifs!A10</f>
        <v>3</v>
      </c>
      <c r="F13" s="108" t="str">
        <f>Ifs!B10</f>
        <v>Aksesoris Pakaian</v>
      </c>
      <c r="G13" s="108" t="str">
        <f>Ifs!C10</f>
        <v>Kartu Kredit</v>
      </c>
      <c r="H13" s="178">
        <v>44202</v>
      </c>
      <c r="I13" s="179"/>
      <c r="J13" s="179"/>
      <c r="K13" s="179"/>
      <c r="L13" s="179"/>
      <c r="M13" s="179"/>
      <c r="N13" s="179"/>
      <c r="O13" s="179"/>
      <c r="P13" s="179"/>
      <c r="Q13" s="121" t="str">
        <f>IF(AND(I13='Kunci Jawaban'!E96,'Roundup &amp; Rounddown'!J13='Kunci Jawaban'!F96,'Roundup &amp; Rounddown'!K13='Kunci Jawaban'!G96,'Roundup &amp; Rounddown'!L13='Kunci Jawaban'!H96,'Roundup &amp; Rounddown'!M13='Kunci Jawaban'!I96,'Roundup &amp; Rounddown'!N13='Kunci Jawaban'!J96,'Roundup &amp; Rounddown'!O13='Kunci Jawaban'!K96,'Roundup &amp; Rounddown'!P13='Kunci Jawaban'!L96),"BENAR","SALAH")</f>
        <v>BENAR</v>
      </c>
      <c r="R13" s="129"/>
      <c r="S13" s="155" t="s">
        <v>1162</v>
      </c>
      <c r="T13" s="155"/>
      <c r="U13" s="155"/>
      <c r="V13" s="155"/>
      <c r="W13" s="155"/>
    </row>
    <row r="14" spans="1:23" ht="16" customHeight="1">
      <c r="A14"/>
      <c r="B14"/>
      <c r="C14"/>
      <c r="E14" s="108">
        <f>Ifs!A11</f>
        <v>4</v>
      </c>
      <c r="F14" s="108" t="str">
        <f>Ifs!B11</f>
        <v>Olahraga dan wisata</v>
      </c>
      <c r="G14" s="108" t="str">
        <f>Ifs!C11</f>
        <v>E-wallet</v>
      </c>
      <c r="H14" s="178">
        <v>44202</v>
      </c>
      <c r="I14" s="179"/>
      <c r="J14" s="179"/>
      <c r="K14" s="179"/>
      <c r="L14" s="179"/>
      <c r="M14" s="179"/>
      <c r="N14" s="179"/>
      <c r="O14" s="179"/>
      <c r="P14" s="179"/>
      <c r="Q14" s="121" t="str">
        <f>IF(AND(I14='Kunci Jawaban'!E97,'Roundup &amp; Rounddown'!J14='Kunci Jawaban'!F97,'Roundup &amp; Rounddown'!K14='Kunci Jawaban'!G97,'Roundup &amp; Rounddown'!L14='Kunci Jawaban'!H97,'Roundup &amp; Rounddown'!M14='Kunci Jawaban'!I97,'Roundup &amp; Rounddown'!N14='Kunci Jawaban'!J97,'Roundup &amp; Rounddown'!O14='Kunci Jawaban'!K97,'Roundup &amp; Rounddown'!P14='Kunci Jawaban'!L97),"BENAR","SALAH")</f>
        <v>SALAH</v>
      </c>
      <c r="R14" s="129"/>
      <c r="S14" s="159" t="s">
        <v>1329</v>
      </c>
      <c r="T14" s="159"/>
      <c r="U14" s="159"/>
      <c r="V14" s="159"/>
      <c r="W14" s="159"/>
    </row>
    <row r="15" spans="1:23" ht="16">
      <c r="A15"/>
      <c r="B15"/>
      <c r="C15"/>
      <c r="E15" s="108">
        <f>Ifs!A12</f>
        <v>5</v>
      </c>
      <c r="F15" s="108" t="str">
        <f>Ifs!B12</f>
        <v>Makanan dan Minuman</v>
      </c>
      <c r="G15" s="108" t="str">
        <f>Ifs!C12</f>
        <v>Tunai</v>
      </c>
      <c r="H15" s="178">
        <v>44202</v>
      </c>
      <c r="I15" s="179"/>
      <c r="J15" s="179"/>
      <c r="K15" s="179"/>
      <c r="L15" s="179"/>
      <c r="M15" s="179"/>
      <c r="N15" s="179"/>
      <c r="O15" s="179"/>
      <c r="P15" s="179"/>
      <c r="Q15" s="121" t="str">
        <f>IF(AND(I15='Kunci Jawaban'!E98,'Roundup &amp; Rounddown'!J15='Kunci Jawaban'!F98,'Roundup &amp; Rounddown'!K15='Kunci Jawaban'!G98,'Roundup &amp; Rounddown'!L15='Kunci Jawaban'!H98,'Roundup &amp; Rounddown'!M15='Kunci Jawaban'!I98,'Roundup &amp; Rounddown'!N15='Kunci Jawaban'!J98,'Roundup &amp; Rounddown'!O15='Kunci Jawaban'!K98,'Roundup &amp; Rounddown'!P15='Kunci Jawaban'!L98),"BENAR","SALAH")</f>
        <v>BENAR</v>
      </c>
      <c r="R15" s="129"/>
      <c r="S15" s="160"/>
      <c r="T15" s="160"/>
      <c r="U15" s="160"/>
      <c r="V15" s="160"/>
      <c r="W15" s="160"/>
    </row>
    <row r="16" spans="1:23" ht="16">
      <c r="A16"/>
      <c r="B16"/>
      <c r="C16"/>
      <c r="E16" s="108">
        <f>Ifs!A13</f>
        <v>6</v>
      </c>
      <c r="F16" s="108" t="str">
        <f>Ifs!B13</f>
        <v>Aksesoris Elektronik</v>
      </c>
      <c r="G16" s="108" t="str">
        <f>Ifs!C13</f>
        <v>Kartu Kredit</v>
      </c>
      <c r="H16" s="178">
        <v>44204</v>
      </c>
      <c r="I16" s="179"/>
      <c r="J16" s="179"/>
      <c r="K16" s="179"/>
      <c r="L16" s="179"/>
      <c r="M16" s="179"/>
      <c r="N16" s="179"/>
      <c r="O16" s="179"/>
      <c r="P16" s="179"/>
      <c r="Q16" s="121" t="str">
        <f>IF(AND(I16='Kunci Jawaban'!E99,'Roundup &amp; Rounddown'!J16='Kunci Jawaban'!F99,'Roundup &amp; Rounddown'!K16='Kunci Jawaban'!G99,'Roundup &amp; Rounddown'!L16='Kunci Jawaban'!H99,'Roundup &amp; Rounddown'!M16='Kunci Jawaban'!I99,'Roundup &amp; Rounddown'!N16='Kunci Jawaban'!J99,'Roundup &amp; Rounddown'!O16='Kunci Jawaban'!K99,'Roundup &amp; Rounddown'!P16='Kunci Jawaban'!L99),"BENAR","SALAH")</f>
        <v>SALAH</v>
      </c>
      <c r="R16" s="129"/>
      <c r="S16" s="160"/>
      <c r="T16" s="160"/>
      <c r="U16" s="160"/>
      <c r="V16" s="160"/>
      <c r="W16" s="160"/>
    </row>
    <row r="17" spans="1:23" ht="16">
      <c r="A17"/>
      <c r="B17"/>
      <c r="C17"/>
      <c r="E17" s="108">
        <f>Ifs!A14</f>
        <v>7</v>
      </c>
      <c r="F17" s="108" t="str">
        <f>Ifs!B14</f>
        <v>Makanan dan Minuman</v>
      </c>
      <c r="G17" s="108" t="str">
        <f>Ifs!C14</f>
        <v>E-wallet</v>
      </c>
      <c r="H17" s="178">
        <v>44205</v>
      </c>
      <c r="I17" s="179"/>
      <c r="J17" s="179"/>
      <c r="K17" s="179"/>
      <c r="L17" s="179"/>
      <c r="M17" s="179"/>
      <c r="N17" s="179"/>
      <c r="O17" s="179"/>
      <c r="P17" s="179"/>
      <c r="Q17" s="121" t="str">
        <f>IF(AND(I17='Kunci Jawaban'!E100,'Roundup &amp; Rounddown'!J17='Kunci Jawaban'!F100,'Roundup &amp; Rounddown'!K17='Kunci Jawaban'!G100,'Roundup &amp; Rounddown'!L17='Kunci Jawaban'!H100,'Roundup &amp; Rounddown'!M17='Kunci Jawaban'!I100,'Roundup &amp; Rounddown'!N17='Kunci Jawaban'!J100,'Roundup &amp; Rounddown'!O17='Kunci Jawaban'!K100,'Roundup &amp; Rounddown'!P17='Kunci Jawaban'!L100),"BENAR","SALAH")</f>
        <v>SALAH</v>
      </c>
      <c r="R17" s="129"/>
      <c r="S17" s="160"/>
      <c r="T17" s="160"/>
      <c r="U17" s="160"/>
      <c r="V17" s="160"/>
      <c r="W17" s="160"/>
    </row>
    <row r="18" spans="1:23" ht="16">
      <c r="A18"/>
      <c r="B18"/>
      <c r="C18"/>
      <c r="E18" s="108">
        <f>Ifs!A15</f>
        <v>8</v>
      </c>
      <c r="F18" s="108" t="str">
        <f>Ifs!B15</f>
        <v>Makanan dan Minuman</v>
      </c>
      <c r="G18" s="108" t="str">
        <f>Ifs!C15</f>
        <v>Tunai</v>
      </c>
      <c r="H18" s="178">
        <v>44206</v>
      </c>
      <c r="I18" s="179"/>
      <c r="J18" s="179"/>
      <c r="K18" s="179"/>
      <c r="L18" s="179"/>
      <c r="M18" s="179"/>
      <c r="N18" s="179"/>
      <c r="O18" s="179"/>
      <c r="P18" s="179"/>
      <c r="Q18" s="121" t="str">
        <f>IF(AND(I18='Kunci Jawaban'!E101,'Roundup &amp; Rounddown'!J18='Kunci Jawaban'!F101,'Roundup &amp; Rounddown'!K18='Kunci Jawaban'!G101,'Roundup &amp; Rounddown'!L18='Kunci Jawaban'!H101,'Roundup &amp; Rounddown'!M18='Kunci Jawaban'!I101,'Roundup &amp; Rounddown'!N18='Kunci Jawaban'!J101,'Roundup &amp; Rounddown'!O18='Kunci Jawaban'!K101,'Roundup &amp; Rounddown'!P18='Kunci Jawaban'!L101),"BENAR","SALAH")</f>
        <v>BENAR</v>
      </c>
      <c r="R18" s="129"/>
      <c r="S18" s="160"/>
      <c r="T18" s="160"/>
      <c r="U18" s="160"/>
      <c r="V18" s="160"/>
      <c r="W18" s="160"/>
    </row>
    <row r="19" spans="1:23" ht="16">
      <c r="A19"/>
      <c r="B19"/>
      <c r="C19"/>
      <c r="E19" s="108">
        <f>Ifs!A16</f>
        <v>9</v>
      </c>
      <c r="F19" s="108" t="str">
        <f>Ifs!B16</f>
        <v>Kesehatan dan Kecantikan</v>
      </c>
      <c r="G19" s="108" t="str">
        <f>Ifs!C16</f>
        <v>Kartu Kredit</v>
      </c>
      <c r="H19" s="178">
        <v>44208</v>
      </c>
      <c r="I19" s="179"/>
      <c r="J19" s="179"/>
      <c r="K19" s="179"/>
      <c r="L19" s="179"/>
      <c r="M19" s="179"/>
      <c r="N19" s="179"/>
      <c r="O19" s="179"/>
      <c r="P19" s="179"/>
      <c r="Q19" s="121" t="str">
        <f>IF(AND(I19='Kunci Jawaban'!E102,'Roundup &amp; Rounddown'!J19='Kunci Jawaban'!F102,'Roundup &amp; Rounddown'!K19='Kunci Jawaban'!G102,'Roundup &amp; Rounddown'!L19='Kunci Jawaban'!H102,'Roundup &amp; Rounddown'!M19='Kunci Jawaban'!I102,'Roundup &amp; Rounddown'!N19='Kunci Jawaban'!J102,'Roundup &amp; Rounddown'!O19='Kunci Jawaban'!K102,'Roundup &amp; Rounddown'!P19='Kunci Jawaban'!L102),"BENAR","SALAH")</f>
        <v>SALAH</v>
      </c>
      <c r="R19" s="129"/>
      <c r="S19" s="160"/>
      <c r="T19" s="160"/>
      <c r="U19" s="160"/>
      <c r="V19" s="160"/>
      <c r="W19" s="160"/>
    </row>
    <row r="20" spans="1:23" ht="16">
      <c r="A20"/>
      <c r="B20"/>
      <c r="C20"/>
      <c r="E20" s="108">
        <f>Ifs!A17</f>
        <v>10</v>
      </c>
      <c r="F20" s="108" t="str">
        <f>Ifs!B17</f>
        <v>Rumah dan Gaya Hidup</v>
      </c>
      <c r="G20" s="108" t="str">
        <f>Ifs!C17</f>
        <v>E-wallet</v>
      </c>
      <c r="H20" s="178">
        <v>44209</v>
      </c>
      <c r="I20" s="179"/>
      <c r="J20" s="179"/>
      <c r="K20" s="179"/>
      <c r="L20" s="179"/>
      <c r="M20" s="179"/>
      <c r="N20" s="179"/>
      <c r="O20" s="179"/>
      <c r="P20" s="179"/>
      <c r="Q20" s="121" t="str">
        <f>IF(AND(I20='Kunci Jawaban'!E103,'Roundup &amp; Rounddown'!J20='Kunci Jawaban'!F103,'Roundup &amp; Rounddown'!K20='Kunci Jawaban'!G103,'Roundup &amp; Rounddown'!L20='Kunci Jawaban'!H103,'Roundup &amp; Rounddown'!M20='Kunci Jawaban'!I103,'Roundup &amp; Rounddown'!N20='Kunci Jawaban'!J103,'Roundup &amp; Rounddown'!O20='Kunci Jawaban'!K103,'Roundup &amp; Rounddown'!P20='Kunci Jawaban'!L103),"BENAR","SALAH")</f>
        <v>SALAH</v>
      </c>
      <c r="R20" s="129"/>
      <c r="S20" s="160"/>
      <c r="T20" s="160"/>
      <c r="U20" s="160"/>
      <c r="V20" s="160"/>
      <c r="W20" s="160"/>
    </row>
    <row r="21" spans="1:23" ht="16">
      <c r="A21" s="177"/>
      <c r="B21" s="177"/>
      <c r="C21" s="177"/>
      <c r="D21" s="177"/>
      <c r="E21" s="108">
        <f>Ifs!A18</f>
        <v>11</v>
      </c>
      <c r="F21" s="108" t="str">
        <f>Ifs!B18</f>
        <v>Kesehatan dan Kecantikan</v>
      </c>
      <c r="G21" s="108" t="str">
        <f>Ifs!C18</f>
        <v>Tunai</v>
      </c>
      <c r="H21" s="178">
        <v>44209</v>
      </c>
      <c r="I21" s="179"/>
      <c r="J21" s="179"/>
      <c r="K21" s="179"/>
      <c r="L21" s="179"/>
      <c r="M21" s="179"/>
      <c r="N21" s="179"/>
      <c r="O21" s="179"/>
      <c r="P21" s="179"/>
      <c r="Q21" s="121" t="str">
        <f>IF(AND(I21='Kunci Jawaban'!E104,'Roundup &amp; Rounddown'!J21='Kunci Jawaban'!F104,'Roundup &amp; Rounddown'!K21='Kunci Jawaban'!G104,'Roundup &amp; Rounddown'!L21='Kunci Jawaban'!H104,'Roundup &amp; Rounddown'!M21='Kunci Jawaban'!I104,'Roundup &amp; Rounddown'!N21='Kunci Jawaban'!J104,'Roundup &amp; Rounddown'!O21='Kunci Jawaban'!K104,'Roundup &amp; Rounddown'!P21='Kunci Jawaban'!L104),"BENAR","SALAH")</f>
        <v>SALAH</v>
      </c>
      <c r="R21" s="129"/>
      <c r="S21" s="160"/>
      <c r="T21" s="160"/>
      <c r="U21" s="160"/>
      <c r="V21" s="160"/>
      <c r="W21" s="160"/>
    </row>
    <row r="22" spans="1:23" ht="16">
      <c r="A22" s="177"/>
      <c r="B22" s="177"/>
      <c r="C22" s="177"/>
      <c r="D22" s="177"/>
      <c r="E22" s="108">
        <f>Ifs!A19</f>
        <v>12</v>
      </c>
      <c r="F22" s="108" t="str">
        <f>Ifs!B19</f>
        <v>Kesehatan dan Kecantikan</v>
      </c>
      <c r="G22" s="108" t="str">
        <f>Ifs!C19</f>
        <v>Kartu Kredit</v>
      </c>
      <c r="H22" s="178">
        <v>44209</v>
      </c>
      <c r="I22" s="179"/>
      <c r="J22" s="179"/>
      <c r="K22" s="179"/>
      <c r="L22" s="179"/>
      <c r="M22" s="179"/>
      <c r="N22" s="179"/>
      <c r="O22" s="179"/>
      <c r="P22" s="179"/>
      <c r="Q22" s="121" t="str">
        <f>IF(AND(I22='Kunci Jawaban'!E105,'Roundup &amp; Rounddown'!J22='Kunci Jawaban'!F105,'Roundup &amp; Rounddown'!K22='Kunci Jawaban'!G105,'Roundup &amp; Rounddown'!L22='Kunci Jawaban'!H105,'Roundup &amp; Rounddown'!M22='Kunci Jawaban'!I105,'Roundup &amp; Rounddown'!N22='Kunci Jawaban'!J105,'Roundup &amp; Rounddown'!O22='Kunci Jawaban'!K105,'Roundup &amp; Rounddown'!P22='Kunci Jawaban'!L105),"BENAR","SALAH")</f>
        <v>BENAR</v>
      </c>
      <c r="R22" s="129"/>
      <c r="S22" s="160"/>
      <c r="T22" s="160"/>
      <c r="U22" s="160"/>
      <c r="V22" s="160"/>
      <c r="W22" s="160"/>
    </row>
    <row r="23" spans="1:23" ht="16">
      <c r="A23" s="177"/>
      <c r="B23" s="177"/>
      <c r="C23" s="177"/>
      <c r="D23" s="177"/>
      <c r="E23" s="108">
        <f>Ifs!A20</f>
        <v>13</v>
      </c>
      <c r="F23" s="108" t="str">
        <f>Ifs!B20</f>
        <v>Makanan dan Minuman</v>
      </c>
      <c r="G23" s="108" t="str">
        <f>Ifs!C20</f>
        <v>E-wallet</v>
      </c>
      <c r="H23" s="178">
        <v>44210</v>
      </c>
      <c r="I23" s="179"/>
      <c r="J23" s="179"/>
      <c r="K23" s="179"/>
      <c r="L23" s="179"/>
      <c r="M23" s="179"/>
      <c r="N23" s="179"/>
      <c r="O23" s="179"/>
      <c r="P23" s="179"/>
      <c r="Q23" s="121" t="str">
        <f>IF(AND(I23='Kunci Jawaban'!E106,'Roundup &amp; Rounddown'!J23='Kunci Jawaban'!F106,'Roundup &amp; Rounddown'!K23='Kunci Jawaban'!G106,'Roundup &amp; Rounddown'!L23='Kunci Jawaban'!H106,'Roundup &amp; Rounddown'!M23='Kunci Jawaban'!I106,'Roundup &amp; Rounddown'!N23='Kunci Jawaban'!J106,'Roundup &amp; Rounddown'!O23='Kunci Jawaban'!K106,'Roundup &amp; Rounddown'!P23='Kunci Jawaban'!L106),"BENAR","SALAH")</f>
        <v>SALAH</v>
      </c>
      <c r="R23" s="129"/>
      <c r="S23" s="161"/>
      <c r="T23" s="161"/>
      <c r="U23" s="161"/>
      <c r="V23" s="161"/>
      <c r="W23" s="161"/>
    </row>
    <row r="24" spans="1:23" ht="16">
      <c r="A24" s="177"/>
      <c r="B24" s="177"/>
      <c r="C24" s="177"/>
      <c r="D24" s="177"/>
      <c r="E24" s="108">
        <f>Ifs!A21</f>
        <v>14</v>
      </c>
      <c r="F24" s="108" t="str">
        <f>Ifs!B21</f>
        <v>Aksesoris Elektronik</v>
      </c>
      <c r="G24" s="108" t="str">
        <f>Ifs!C21</f>
        <v>Tunai</v>
      </c>
      <c r="H24" s="178">
        <v>44210</v>
      </c>
      <c r="I24" s="179"/>
      <c r="J24" s="179"/>
      <c r="K24" s="179"/>
      <c r="L24" s="179"/>
      <c r="M24" s="179"/>
      <c r="N24" s="179"/>
      <c r="O24" s="179"/>
      <c r="P24" s="179"/>
      <c r="Q24" s="121" t="str">
        <f>IF(AND(I24='Kunci Jawaban'!E107,'Roundup &amp; Rounddown'!J24='Kunci Jawaban'!F107,'Roundup &amp; Rounddown'!K24='Kunci Jawaban'!G107,'Roundup &amp; Rounddown'!L24='Kunci Jawaban'!H107,'Roundup &amp; Rounddown'!M24='Kunci Jawaban'!I107,'Roundup &amp; Rounddown'!N24='Kunci Jawaban'!J107,'Roundup &amp; Rounddown'!O24='Kunci Jawaban'!K107,'Roundup &amp; Rounddown'!P24='Kunci Jawaban'!L107),"BENAR","SALAH")</f>
        <v>SALAH</v>
      </c>
      <c r="R24" s="129"/>
    </row>
    <row r="25" spans="1:23" ht="16">
      <c r="A25" s="177"/>
      <c r="B25" s="177"/>
      <c r="C25" s="177"/>
      <c r="D25" s="177"/>
      <c r="E25" s="108">
        <f>Ifs!A22</f>
        <v>15</v>
      </c>
      <c r="F25" s="108" t="str">
        <f>Ifs!B22</f>
        <v>Aksesoris Elektronik</v>
      </c>
      <c r="G25" s="108" t="str">
        <f>Ifs!C22</f>
        <v>Kartu Kredit</v>
      </c>
      <c r="H25" s="178">
        <v>44212</v>
      </c>
      <c r="I25" s="179"/>
      <c r="J25" s="179"/>
      <c r="K25" s="179"/>
      <c r="L25" s="179"/>
      <c r="M25" s="179"/>
      <c r="N25" s="179"/>
      <c r="O25" s="179"/>
      <c r="P25" s="179"/>
      <c r="Q25" s="121" t="str">
        <f>IF(AND(I25='Kunci Jawaban'!E108,'Roundup &amp; Rounddown'!J25='Kunci Jawaban'!F108,'Roundup &amp; Rounddown'!K25='Kunci Jawaban'!G108,'Roundup &amp; Rounddown'!L25='Kunci Jawaban'!H108,'Roundup &amp; Rounddown'!M25='Kunci Jawaban'!I108,'Roundup &amp; Rounddown'!N25='Kunci Jawaban'!J108,'Roundup &amp; Rounddown'!O25='Kunci Jawaban'!K108,'Roundup &amp; Rounddown'!P25='Kunci Jawaban'!L108),"BENAR","SALAH")</f>
        <v>SALAH</v>
      </c>
      <c r="R25" s="129"/>
    </row>
    <row r="26" spans="1:23" ht="16">
      <c r="A26" s="177"/>
      <c r="B26" s="177"/>
      <c r="C26" s="177"/>
      <c r="D26" s="177"/>
      <c r="E26" s="108">
        <f>Ifs!A23</f>
        <v>16</v>
      </c>
      <c r="F26" s="108" t="str">
        <f>Ifs!B23</f>
        <v>Kesehatan dan Kecantikan</v>
      </c>
      <c r="G26" s="108" t="str">
        <f>Ifs!C23</f>
        <v>E-wallet</v>
      </c>
      <c r="H26" s="178">
        <v>44214</v>
      </c>
      <c r="I26" s="179"/>
      <c r="J26" s="179"/>
      <c r="K26" s="179"/>
      <c r="L26" s="179"/>
      <c r="M26" s="179"/>
      <c r="N26" s="179"/>
      <c r="O26" s="179"/>
      <c r="P26" s="179"/>
      <c r="Q26" s="121" t="str">
        <f>IF(AND(I26='Kunci Jawaban'!E109,'Roundup &amp; Rounddown'!J26='Kunci Jawaban'!F109,'Roundup &amp; Rounddown'!K26='Kunci Jawaban'!G109,'Roundup &amp; Rounddown'!L26='Kunci Jawaban'!H109,'Roundup &amp; Rounddown'!M26='Kunci Jawaban'!I109,'Roundup &amp; Rounddown'!N26='Kunci Jawaban'!J109,'Roundup &amp; Rounddown'!O26='Kunci Jawaban'!K109,'Roundup &amp; Rounddown'!P26='Kunci Jawaban'!L109),"BENAR","SALAH")</f>
        <v>SALAH</v>
      </c>
      <c r="R26" s="129"/>
    </row>
    <row r="27" spans="1:23" ht="16">
      <c r="A27" s="177"/>
      <c r="B27" s="177"/>
      <c r="C27" s="177"/>
      <c r="D27" s="177"/>
      <c r="E27" s="108">
        <f>Ifs!A24</f>
        <v>17</v>
      </c>
      <c r="F27" s="108" t="str">
        <f>Ifs!B24</f>
        <v>Aksesoris Pakaian</v>
      </c>
      <c r="G27" s="108" t="str">
        <f>Ifs!C24</f>
        <v>Tunai</v>
      </c>
      <c r="H27" s="178">
        <v>44215</v>
      </c>
      <c r="I27" s="179"/>
      <c r="J27" s="179"/>
      <c r="K27" s="179"/>
      <c r="L27" s="179"/>
      <c r="M27" s="179"/>
      <c r="N27" s="179"/>
      <c r="O27" s="179"/>
      <c r="P27" s="179"/>
      <c r="Q27" s="121" t="str">
        <f>IF(AND(I27='Kunci Jawaban'!E110,'Roundup &amp; Rounddown'!J27='Kunci Jawaban'!F110,'Roundup &amp; Rounddown'!K27='Kunci Jawaban'!G110,'Roundup &amp; Rounddown'!L27='Kunci Jawaban'!H110,'Roundup &amp; Rounddown'!M27='Kunci Jawaban'!I110,'Roundup &amp; Rounddown'!N27='Kunci Jawaban'!J110,'Roundup &amp; Rounddown'!O27='Kunci Jawaban'!K110,'Roundup &amp; Rounddown'!P27='Kunci Jawaban'!L110),"BENAR","SALAH")</f>
        <v>SALAH</v>
      </c>
      <c r="R27" s="129"/>
    </row>
    <row r="28" spans="1:23" ht="16">
      <c r="A28" s="177"/>
      <c r="B28" s="177"/>
      <c r="C28" s="177"/>
      <c r="D28" s="177"/>
      <c r="E28" s="108">
        <f>Ifs!A25</f>
        <v>18</v>
      </c>
      <c r="F28" s="108" t="str">
        <f>Ifs!B25</f>
        <v>Olahraga dan wisata</v>
      </c>
      <c r="G28" s="108" t="str">
        <f>Ifs!C25</f>
        <v>Kartu Kredit</v>
      </c>
      <c r="H28" s="178">
        <v>44219</v>
      </c>
      <c r="I28" s="179"/>
      <c r="J28" s="179"/>
      <c r="K28" s="179"/>
      <c r="L28" s="179"/>
      <c r="M28" s="179"/>
      <c r="N28" s="179"/>
      <c r="O28" s="179"/>
      <c r="P28" s="179"/>
      <c r="Q28" s="121" t="str">
        <f>IF(AND(I28='Kunci Jawaban'!E111,'Roundup &amp; Rounddown'!J28='Kunci Jawaban'!F111,'Roundup &amp; Rounddown'!K28='Kunci Jawaban'!G111,'Roundup &amp; Rounddown'!L28='Kunci Jawaban'!H111,'Roundup &amp; Rounddown'!M28='Kunci Jawaban'!I111,'Roundup &amp; Rounddown'!N28='Kunci Jawaban'!J111,'Roundup &amp; Rounddown'!O28='Kunci Jawaban'!K111,'Roundup &amp; Rounddown'!P28='Kunci Jawaban'!L111),"BENAR","SALAH")</f>
        <v>SALAH</v>
      </c>
      <c r="R28" s="129"/>
    </row>
    <row r="29" spans="1:23" ht="16">
      <c r="A29" s="177"/>
      <c r="B29" s="177"/>
      <c r="C29" s="177"/>
      <c r="D29" s="177"/>
      <c r="E29" s="108">
        <f>Ifs!A26</f>
        <v>19</v>
      </c>
      <c r="F29" s="108" t="str">
        <f>Ifs!B26</f>
        <v>Olahraga dan wisata</v>
      </c>
      <c r="G29" s="108" t="str">
        <f>Ifs!C26</f>
        <v>E-wallet</v>
      </c>
      <c r="H29" s="178">
        <v>44220</v>
      </c>
      <c r="I29" s="179"/>
      <c r="J29" s="179"/>
      <c r="K29" s="179"/>
      <c r="L29" s="179"/>
      <c r="M29" s="179"/>
      <c r="N29" s="179"/>
      <c r="O29" s="179"/>
      <c r="P29" s="179"/>
      <c r="Q29" s="121" t="str">
        <f>IF(AND(I29='Kunci Jawaban'!E112,'Roundup &amp; Rounddown'!J29='Kunci Jawaban'!F112,'Roundup &amp; Rounddown'!K29='Kunci Jawaban'!G112,'Roundup &amp; Rounddown'!L29='Kunci Jawaban'!H112,'Roundup &amp; Rounddown'!M29='Kunci Jawaban'!I112,'Roundup &amp; Rounddown'!N29='Kunci Jawaban'!J112,'Roundup &amp; Rounddown'!O29='Kunci Jawaban'!K112,'Roundup &amp; Rounddown'!P29='Kunci Jawaban'!L112),"BENAR","SALAH")</f>
        <v>SALAH</v>
      </c>
      <c r="R29" s="129"/>
    </row>
    <row r="30" spans="1:23" ht="16">
      <c r="A30" s="177"/>
      <c r="B30" s="177"/>
      <c r="C30" s="177"/>
      <c r="D30" s="177"/>
      <c r="E30" s="108">
        <f>Ifs!A27</f>
        <v>20</v>
      </c>
      <c r="F30" s="108" t="str">
        <f>Ifs!B27</f>
        <v>Makanan dan Minuman</v>
      </c>
      <c r="G30" s="108" t="str">
        <f>Ifs!C27</f>
        <v>Tunai</v>
      </c>
      <c r="H30" s="178">
        <v>44220</v>
      </c>
      <c r="I30" s="179"/>
      <c r="J30" s="179"/>
      <c r="K30" s="179"/>
      <c r="L30" s="179"/>
      <c r="M30" s="179"/>
      <c r="N30" s="179"/>
      <c r="O30" s="179"/>
      <c r="P30" s="179"/>
      <c r="Q30" s="121" t="str">
        <f>IF(AND(I30='Kunci Jawaban'!E113,'Roundup &amp; Rounddown'!J30='Kunci Jawaban'!F113,'Roundup &amp; Rounddown'!K30='Kunci Jawaban'!G113,'Roundup &amp; Rounddown'!L30='Kunci Jawaban'!H113,'Roundup &amp; Rounddown'!M30='Kunci Jawaban'!I113,'Roundup &amp; Rounddown'!N30='Kunci Jawaban'!J113,'Roundup &amp; Rounddown'!O30='Kunci Jawaban'!K113,'Roundup &amp; Rounddown'!P30='Kunci Jawaban'!L113),"BENAR","SALAH")</f>
        <v>SALAH</v>
      </c>
      <c r="R30" s="129"/>
    </row>
    <row r="31" spans="1:23" ht="16">
      <c r="A31" s="177"/>
      <c r="B31" s="177"/>
      <c r="C31" s="177"/>
      <c r="D31" s="177"/>
      <c r="E31" s="108">
        <f>Ifs!A28</f>
        <v>21</v>
      </c>
      <c r="F31" s="108" t="str">
        <f>Ifs!B28</f>
        <v>Aksesoris Elektronik</v>
      </c>
      <c r="G31" s="108" t="str">
        <f>Ifs!C28</f>
        <v>Kartu Kredit</v>
      </c>
      <c r="H31" s="178">
        <v>44220</v>
      </c>
      <c r="I31" s="179"/>
      <c r="J31" s="179"/>
      <c r="K31" s="179"/>
      <c r="L31" s="179"/>
      <c r="M31" s="179"/>
      <c r="N31" s="179"/>
      <c r="O31" s="179"/>
      <c r="P31" s="179"/>
      <c r="Q31" s="121" t="str">
        <f>IF(AND(I31='Kunci Jawaban'!E114,'Roundup &amp; Rounddown'!J31='Kunci Jawaban'!F114,'Roundup &amp; Rounddown'!K31='Kunci Jawaban'!G114,'Roundup &amp; Rounddown'!L31='Kunci Jawaban'!H114,'Roundup &amp; Rounddown'!M31='Kunci Jawaban'!I114,'Roundup &amp; Rounddown'!N31='Kunci Jawaban'!J114,'Roundup &amp; Rounddown'!O31='Kunci Jawaban'!K114,'Roundup &amp; Rounddown'!P31='Kunci Jawaban'!L114),"BENAR","SALAH")</f>
        <v>BENAR</v>
      </c>
      <c r="R31" s="129"/>
    </row>
    <row r="32" spans="1:23" ht="16">
      <c r="A32" s="177"/>
      <c r="B32" s="177"/>
      <c r="C32" s="177"/>
      <c r="D32" s="177"/>
      <c r="E32" s="108">
        <f>Ifs!A29</f>
        <v>22</v>
      </c>
      <c r="F32" s="108" t="str">
        <f>Ifs!B29</f>
        <v>Kesehatan dan Kecantikan</v>
      </c>
      <c r="G32" s="108" t="str">
        <f>Ifs!C29</f>
        <v>E-wallet</v>
      </c>
      <c r="H32" s="178">
        <v>44222</v>
      </c>
      <c r="I32" s="179"/>
      <c r="J32" s="179"/>
      <c r="K32" s="179"/>
      <c r="L32" s="179"/>
      <c r="M32" s="179"/>
      <c r="N32" s="179"/>
      <c r="O32" s="179"/>
      <c r="P32" s="179"/>
      <c r="Q32" s="121" t="str">
        <f>IF(AND(I32='Kunci Jawaban'!E115,'Roundup &amp; Rounddown'!J32='Kunci Jawaban'!F115,'Roundup &amp; Rounddown'!K32='Kunci Jawaban'!G115,'Roundup &amp; Rounddown'!L32='Kunci Jawaban'!H115,'Roundup &amp; Rounddown'!M32='Kunci Jawaban'!I115,'Roundup &amp; Rounddown'!N32='Kunci Jawaban'!J115,'Roundup &amp; Rounddown'!O32='Kunci Jawaban'!K115,'Roundup &amp; Rounddown'!P32='Kunci Jawaban'!L115),"BENAR","SALAH")</f>
        <v>BENAR</v>
      </c>
      <c r="R32" s="129"/>
    </row>
    <row r="33" spans="1:18" ht="16">
      <c r="A33" s="177"/>
      <c r="B33" s="177"/>
      <c r="C33" s="177"/>
      <c r="D33" s="177"/>
      <c r="E33" s="108">
        <f>Ifs!A30</f>
        <v>23</v>
      </c>
      <c r="F33" s="108" t="str">
        <f>Ifs!B30</f>
        <v>Rumah dan Gaya Hidup</v>
      </c>
      <c r="G33" s="108" t="str">
        <f>Ifs!C30</f>
        <v>Tunai</v>
      </c>
      <c r="H33" s="178">
        <v>44222</v>
      </c>
      <c r="I33" s="179"/>
      <c r="J33" s="179"/>
      <c r="K33" s="179"/>
      <c r="L33" s="179"/>
      <c r="M33" s="179"/>
      <c r="N33" s="179"/>
      <c r="O33" s="179"/>
      <c r="P33" s="179"/>
      <c r="Q33" s="121" t="str">
        <f>IF(AND(I33='Kunci Jawaban'!E116,'Roundup &amp; Rounddown'!J33='Kunci Jawaban'!F116,'Roundup &amp; Rounddown'!K33='Kunci Jawaban'!G116,'Roundup &amp; Rounddown'!L33='Kunci Jawaban'!H116,'Roundup &amp; Rounddown'!M33='Kunci Jawaban'!I116,'Roundup &amp; Rounddown'!N33='Kunci Jawaban'!J116,'Roundup &amp; Rounddown'!O33='Kunci Jawaban'!K116,'Roundup &amp; Rounddown'!P33='Kunci Jawaban'!L116),"BENAR","SALAH")</f>
        <v>SALAH</v>
      </c>
      <c r="R33" s="129"/>
    </row>
    <row r="34" spans="1:18" ht="16">
      <c r="A34" s="177"/>
      <c r="B34" s="177"/>
      <c r="C34" s="177"/>
      <c r="D34" s="177"/>
      <c r="E34" s="108">
        <f>Ifs!A31</f>
        <v>24</v>
      </c>
      <c r="F34" s="108" t="str">
        <f>Ifs!B31</f>
        <v>Rumah dan Gaya Hidup</v>
      </c>
      <c r="G34" s="108" t="str">
        <f>Ifs!C31</f>
        <v>Kartu Kredit</v>
      </c>
      <c r="H34" s="178">
        <v>44227</v>
      </c>
      <c r="I34" s="179"/>
      <c r="J34" s="179"/>
      <c r="K34" s="179"/>
      <c r="L34" s="179"/>
      <c r="M34" s="179"/>
      <c r="N34" s="179"/>
      <c r="O34" s="179"/>
      <c r="P34" s="179"/>
      <c r="Q34" s="121" t="str">
        <f>IF(AND(I34='Kunci Jawaban'!E117,'Roundup &amp; Rounddown'!J34='Kunci Jawaban'!F117,'Roundup &amp; Rounddown'!K34='Kunci Jawaban'!G117,'Roundup &amp; Rounddown'!L34='Kunci Jawaban'!H117,'Roundup &amp; Rounddown'!M34='Kunci Jawaban'!I117,'Roundup &amp; Rounddown'!N34='Kunci Jawaban'!J117,'Roundup &amp; Rounddown'!O34='Kunci Jawaban'!K117,'Roundup &amp; Rounddown'!P34='Kunci Jawaban'!L117),"BENAR","SALAH")</f>
        <v>SALAH</v>
      </c>
      <c r="R34" s="129"/>
    </row>
    <row r="35" spans="1:18" ht="16">
      <c r="A35" s="177"/>
      <c r="B35" s="177"/>
      <c r="C35" s="177"/>
      <c r="D35" s="177"/>
      <c r="E35" s="108">
        <f>Ifs!A32</f>
        <v>25</v>
      </c>
      <c r="F35" s="108" t="str">
        <f>Ifs!B32</f>
        <v>Olahraga dan wisata</v>
      </c>
      <c r="G35" s="108" t="str">
        <f>Ifs!C32</f>
        <v>E-wallet</v>
      </c>
      <c r="H35" s="178">
        <v>44228</v>
      </c>
      <c r="I35" s="179"/>
      <c r="J35" s="179"/>
      <c r="K35" s="179"/>
      <c r="L35" s="179"/>
      <c r="M35" s="179"/>
      <c r="N35" s="179"/>
      <c r="O35" s="179"/>
      <c r="P35" s="179"/>
      <c r="Q35" s="121" t="str">
        <f>IF(AND(I35='Kunci Jawaban'!E118,'Roundup &amp; Rounddown'!J35='Kunci Jawaban'!F118,'Roundup &amp; Rounddown'!K35='Kunci Jawaban'!G118,'Roundup &amp; Rounddown'!L35='Kunci Jawaban'!H118,'Roundup &amp; Rounddown'!M35='Kunci Jawaban'!I118,'Roundup &amp; Rounddown'!N35='Kunci Jawaban'!J118,'Roundup &amp; Rounddown'!O35='Kunci Jawaban'!K118,'Roundup &amp; Rounddown'!P35='Kunci Jawaban'!L118),"BENAR","SALAH")</f>
        <v>SALAH</v>
      </c>
      <c r="R35" s="129"/>
    </row>
    <row r="36" spans="1:18">
      <c r="A36" s="109"/>
      <c r="B36" s="109"/>
      <c r="C36" s="109"/>
      <c r="D36" s="109"/>
      <c r="E36" s="109"/>
      <c r="F36" s="109"/>
      <c r="G36" s="109"/>
      <c r="H36" s="130"/>
      <c r="I36" s="109"/>
      <c r="J36" s="109"/>
      <c r="K36" s="109"/>
      <c r="L36" s="109"/>
      <c r="M36" s="109"/>
      <c r="N36" s="109"/>
      <c r="O36" s="109"/>
      <c r="P36" s="109"/>
    </row>
    <row r="37" spans="1:18">
      <c r="H37" s="131"/>
    </row>
  </sheetData>
  <mergeCells count="10">
    <mergeCell ref="G1:J1"/>
    <mergeCell ref="S14:W23"/>
    <mergeCell ref="I9:L9"/>
    <mergeCell ref="M9:P9"/>
    <mergeCell ref="E9:E10"/>
    <mergeCell ref="F9:F10"/>
    <mergeCell ref="G9:G10"/>
    <mergeCell ref="H9:H10"/>
    <mergeCell ref="S13:W13"/>
    <mergeCell ref="Q9:Q10"/>
  </mergeCells>
  <conditionalFormatting sqref="Q11:Q35">
    <cfRule type="cellIs" dxfId="13" priority="1" operator="equal">
      <formula>"BENAR"</formula>
    </cfRule>
    <cfRule type="cellIs" dxfId="12" priority="2" operator="equal">
      <formula>"SALAH"</formula>
    </cfRule>
  </conditionalFormatting>
  <dataValidations count="3">
    <dataValidation type="list" allowBlank="1" showInputMessage="1" showErrorMessage="1" sqref="F3" xr:uid="{C09F9351-0F06-43F4-AACD-2A4F38E67821}">
      <formula1>$F$11:$F$35</formula1>
    </dataValidation>
    <dataValidation type="list" allowBlank="1" showInputMessage="1" showErrorMessage="1" sqref="F4" xr:uid="{439BE062-2D35-47AE-BBD9-8AE602055937}">
      <formula1>$G$11:$G$35</formula1>
    </dataValidation>
    <dataValidation type="list" allowBlank="1" showInputMessage="1" showErrorMessage="1" sqref="F5" xr:uid="{C4FCBF8A-B455-4D35-89FB-FE170C8E124D}">
      <formula1>$H$11:$H$35</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CF31-E232-A841-BE0E-B85EE2614394}">
  <dimension ref="A1:W1006"/>
  <sheetViews>
    <sheetView topLeftCell="F1" workbookViewId="0">
      <selection activeCell="U980" sqref="U980"/>
    </sheetView>
  </sheetViews>
  <sheetFormatPr defaultColWidth="8.83203125" defaultRowHeight="18" customHeight="1"/>
  <cols>
    <col min="1" max="1" width="15.5" style="81" hidden="1" customWidth="1"/>
    <col min="2" max="2" width="8" style="81" hidden="1" customWidth="1"/>
    <col min="3" max="3" width="3.1640625" customWidth="1"/>
    <col min="4" max="4" width="12.6640625" style="81" customWidth="1"/>
    <col min="5" max="5" width="8" style="81" customWidth="1"/>
    <col min="6" max="6" width="11.1640625" style="81" customWidth="1"/>
    <col min="7" max="7" width="13.4140625" style="81" bestFit="1" customWidth="1"/>
    <col min="8" max="8" width="11.75" style="81" customWidth="1"/>
    <col min="9" max="9" width="24.75" style="81" customWidth="1"/>
    <col min="10" max="10" width="12" style="81" customWidth="1"/>
    <col min="11" max="12" width="9.83203125" style="81" customWidth="1"/>
    <col min="13" max="13" width="10.83203125" style="81" customWidth="1"/>
    <col min="14" max="14" width="11.33203125" style="82" customWidth="1"/>
    <col min="15" max="18" width="11.33203125" style="184" customWidth="1"/>
    <col min="19" max="19" width="18.1640625" style="81" customWidth="1"/>
    <col min="20" max="20" width="24.75" style="81" bestFit="1" customWidth="1"/>
    <col min="21" max="21" width="5.1640625" style="81" customWidth="1"/>
    <col min="22" max="22" width="25" style="81" customWidth="1"/>
    <col min="23" max="23" width="13.6640625" style="81" customWidth="1"/>
    <col min="24" max="16384" width="8.83203125" style="81"/>
  </cols>
  <sheetData>
    <row r="1" spans="1:23" s="89" customFormat="1" ht="16">
      <c r="C1"/>
      <c r="N1" s="133"/>
      <c r="O1" s="183"/>
      <c r="P1" s="183"/>
      <c r="Q1" s="183"/>
      <c r="R1" s="183"/>
    </row>
    <row r="2" spans="1:23" s="89" customFormat="1" ht="16">
      <c r="C2"/>
      <c r="N2" s="133"/>
      <c r="O2" s="183"/>
      <c r="P2" s="183"/>
      <c r="Q2" s="183"/>
      <c r="R2" s="183"/>
    </row>
    <row r="3" spans="1:23" s="89" customFormat="1" ht="16">
      <c r="C3"/>
      <c r="I3" s="116"/>
      <c r="N3" s="133"/>
      <c r="O3" s="183"/>
      <c r="P3" s="183"/>
      <c r="Q3" s="183"/>
      <c r="R3" s="183"/>
    </row>
    <row r="4" spans="1:23" s="89" customFormat="1" ht="16">
      <c r="C4"/>
      <c r="N4" s="133"/>
      <c r="O4" s="183"/>
      <c r="P4" s="183"/>
      <c r="Q4" s="183"/>
      <c r="R4" s="183"/>
    </row>
    <row r="5" spans="1:23" s="89" customFormat="1" ht="16.5" thickBot="1">
      <c r="C5"/>
      <c r="N5" s="133"/>
      <c r="O5" s="183"/>
      <c r="P5" s="183"/>
      <c r="Q5" s="183"/>
      <c r="R5" s="183"/>
    </row>
    <row r="6" spans="1:23" ht="28.5" customHeight="1" thickBot="1">
      <c r="A6" s="85" t="s">
        <v>44</v>
      </c>
      <c r="B6" s="87" t="s">
        <v>1051</v>
      </c>
      <c r="D6" s="203" t="str">
        <f>A6</f>
        <v>Invoice ID</v>
      </c>
      <c r="E6" s="204" t="str">
        <f>B6</f>
        <v>Cabang</v>
      </c>
      <c r="F6" s="204" t="s">
        <v>1052</v>
      </c>
      <c r="G6" s="204" t="s">
        <v>1053</v>
      </c>
      <c r="H6" s="204" t="s">
        <v>45</v>
      </c>
      <c r="I6" s="204" t="s">
        <v>1054</v>
      </c>
      <c r="J6" s="204" t="s">
        <v>1055</v>
      </c>
      <c r="K6" s="204" t="s">
        <v>1056</v>
      </c>
      <c r="L6" s="204" t="s">
        <v>1057</v>
      </c>
      <c r="M6" s="204" t="s">
        <v>43</v>
      </c>
      <c r="N6" s="204" t="s">
        <v>41</v>
      </c>
      <c r="O6" s="204" t="s">
        <v>1338</v>
      </c>
      <c r="P6" s="204" t="s">
        <v>41</v>
      </c>
      <c r="Q6" s="204" t="s">
        <v>1366</v>
      </c>
      <c r="R6" s="204" t="s">
        <v>1365</v>
      </c>
      <c r="S6" s="204" t="s">
        <v>1058</v>
      </c>
      <c r="T6" s="205" t="s">
        <v>1059</v>
      </c>
    </row>
    <row r="7" spans="1:23" ht="18" customHeight="1" thickTop="1">
      <c r="A7" s="86" t="s">
        <v>46</v>
      </c>
      <c r="B7" s="88" t="s">
        <v>47</v>
      </c>
      <c r="D7" s="197" t="str">
        <f t="shared" ref="D7:D70" si="0">A7</f>
        <v>731-14-2199</v>
      </c>
      <c r="E7" s="198" t="str">
        <f t="shared" ref="E7:E70" si="1">B7</f>
        <v>A</v>
      </c>
      <c r="F7" s="199" t="s">
        <v>1063</v>
      </c>
      <c r="G7" s="199" t="s">
        <v>48</v>
      </c>
      <c r="H7" s="199" t="s">
        <v>1066</v>
      </c>
      <c r="I7" s="199" t="s">
        <v>1070</v>
      </c>
      <c r="J7" s="198">
        <v>35.54</v>
      </c>
      <c r="K7" s="198">
        <v>10</v>
      </c>
      <c r="L7" s="198">
        <v>17.77</v>
      </c>
      <c r="M7" s="198">
        <v>373.17</v>
      </c>
      <c r="N7" s="200">
        <v>44199</v>
      </c>
      <c r="O7" s="201" t="str">
        <f>TEXT(N7,"mm-yyy")</f>
        <v>01-2021</v>
      </c>
      <c r="P7" s="201" t="str">
        <f>TEXT(N7,"dd")</f>
        <v>03</v>
      </c>
      <c r="Q7" s="201" t="str">
        <f>TEXT(N7,"mm")</f>
        <v>01</v>
      </c>
      <c r="R7" s="201" t="str">
        <f>TEXT(N7,"yyyy")</f>
        <v>2021</v>
      </c>
      <c r="S7" s="198" t="s">
        <v>1074</v>
      </c>
      <c r="T7" s="202">
        <v>7</v>
      </c>
    </row>
    <row r="8" spans="1:23" ht="18" customHeight="1">
      <c r="A8" s="86" t="s">
        <v>49</v>
      </c>
      <c r="B8" s="88" t="s">
        <v>50</v>
      </c>
      <c r="D8" s="185" t="str">
        <f t="shared" si="0"/>
        <v>279-74-2924</v>
      </c>
      <c r="E8" s="186" t="str">
        <f t="shared" si="1"/>
        <v>B</v>
      </c>
      <c r="F8" s="187" t="s">
        <v>1064</v>
      </c>
      <c r="G8" s="187" t="s">
        <v>48</v>
      </c>
      <c r="H8" s="187" t="s">
        <v>1065</v>
      </c>
      <c r="I8" s="187" t="s">
        <v>1069</v>
      </c>
      <c r="J8" s="186">
        <v>72.17</v>
      </c>
      <c r="K8" s="186">
        <v>1</v>
      </c>
      <c r="L8" s="186">
        <v>3.6084999999999998</v>
      </c>
      <c r="M8" s="186">
        <v>75.778499999999994</v>
      </c>
      <c r="N8" s="188">
        <v>44200</v>
      </c>
      <c r="O8" s="189" t="str">
        <f t="shared" ref="O8:O71" si="2">TEXT(N8,"mm-yyy")</f>
        <v>01-2021</v>
      </c>
      <c r="P8" s="201" t="str">
        <f t="shared" ref="P8:P71" si="3">TEXT(N8,"dd")</f>
        <v>04</v>
      </c>
      <c r="Q8" s="189" t="str">
        <f t="shared" ref="Q8:Q71" si="4">TEXT(N8,"mm")</f>
        <v>01</v>
      </c>
      <c r="R8" s="189" t="str">
        <f t="shared" ref="R8:R71" si="5">TEXT(N8,"yyyy")</f>
        <v>2021</v>
      </c>
      <c r="S8" s="186" t="s">
        <v>1073</v>
      </c>
      <c r="T8" s="190">
        <v>6.1</v>
      </c>
    </row>
    <row r="9" spans="1:23" ht="18" customHeight="1">
      <c r="A9" s="86" t="s">
        <v>51</v>
      </c>
      <c r="B9" s="88" t="s">
        <v>50</v>
      </c>
      <c r="D9" s="185" t="str">
        <f t="shared" si="0"/>
        <v>268-27-6179</v>
      </c>
      <c r="E9" s="186" t="str">
        <f t="shared" si="1"/>
        <v>B</v>
      </c>
      <c r="F9" s="187" t="s">
        <v>1064</v>
      </c>
      <c r="G9" s="187" t="s">
        <v>48</v>
      </c>
      <c r="H9" s="187" t="s">
        <v>1066</v>
      </c>
      <c r="I9" s="187" t="s">
        <v>1072</v>
      </c>
      <c r="J9" s="186">
        <v>56.47</v>
      </c>
      <c r="K9" s="186">
        <v>8</v>
      </c>
      <c r="L9" s="186">
        <v>22.588000000000001</v>
      </c>
      <c r="M9" s="186">
        <v>474.34800000000001</v>
      </c>
      <c r="N9" s="188">
        <v>44202</v>
      </c>
      <c r="O9" s="189" t="str">
        <f t="shared" si="2"/>
        <v>01-2021</v>
      </c>
      <c r="P9" s="201" t="str">
        <f t="shared" si="3"/>
        <v>06</v>
      </c>
      <c r="Q9" s="189" t="str">
        <f t="shared" si="4"/>
        <v>01</v>
      </c>
      <c r="R9" s="189" t="str">
        <f t="shared" si="5"/>
        <v>2021</v>
      </c>
      <c r="S9" s="186" t="s">
        <v>1074</v>
      </c>
      <c r="T9" s="190">
        <v>7.3</v>
      </c>
      <c r="V9" s="83"/>
      <c r="W9" s="83"/>
    </row>
    <row r="10" spans="1:23" ht="18" customHeight="1">
      <c r="A10" s="86" t="s">
        <v>52</v>
      </c>
      <c r="B10" s="88" t="s">
        <v>53</v>
      </c>
      <c r="D10" s="185" t="str">
        <f t="shared" si="0"/>
        <v>400-89-4171</v>
      </c>
      <c r="E10" s="186" t="str">
        <f t="shared" si="1"/>
        <v>C</v>
      </c>
      <c r="F10" s="187" t="s">
        <v>1062</v>
      </c>
      <c r="G10" s="187" t="s">
        <v>54</v>
      </c>
      <c r="H10" s="187" t="s">
        <v>1066</v>
      </c>
      <c r="I10" s="187" t="s">
        <v>1068</v>
      </c>
      <c r="J10" s="186">
        <v>80.97</v>
      </c>
      <c r="K10" s="186">
        <v>8</v>
      </c>
      <c r="L10" s="186">
        <v>32.387999999999998</v>
      </c>
      <c r="M10" s="186">
        <v>680.14800000000002</v>
      </c>
      <c r="N10" s="188">
        <v>44202</v>
      </c>
      <c r="O10" s="189" t="str">
        <f t="shared" si="2"/>
        <v>01-2021</v>
      </c>
      <c r="P10" s="201" t="str">
        <f t="shared" si="3"/>
        <v>06</v>
      </c>
      <c r="Q10" s="189" t="str">
        <f t="shared" si="4"/>
        <v>01</v>
      </c>
      <c r="R10" s="189" t="str">
        <f t="shared" si="5"/>
        <v>2021</v>
      </c>
      <c r="S10" s="186" t="s">
        <v>1073</v>
      </c>
      <c r="T10" s="190">
        <v>9.3000000000000007</v>
      </c>
      <c r="V10" s="84"/>
    </row>
    <row r="11" spans="1:23" ht="18" customHeight="1">
      <c r="A11" s="86" t="s">
        <v>55</v>
      </c>
      <c r="B11" s="88" t="s">
        <v>50</v>
      </c>
      <c r="D11" s="185" t="str">
        <f t="shared" si="0"/>
        <v>571-94-0759</v>
      </c>
      <c r="E11" s="186" t="str">
        <f t="shared" si="1"/>
        <v>B</v>
      </c>
      <c r="F11" s="187" t="s">
        <v>1064</v>
      </c>
      <c r="G11" s="187" t="s">
        <v>48</v>
      </c>
      <c r="H11" s="187" t="s">
        <v>1066</v>
      </c>
      <c r="I11" s="187" t="s">
        <v>1071</v>
      </c>
      <c r="J11" s="186">
        <v>74.599999999999994</v>
      </c>
      <c r="K11" s="186">
        <v>10</v>
      </c>
      <c r="L11" s="186">
        <v>37.299999999999997</v>
      </c>
      <c r="M11" s="186">
        <v>783.3</v>
      </c>
      <c r="N11" s="188">
        <v>44202</v>
      </c>
      <c r="O11" s="189" t="str">
        <f t="shared" si="2"/>
        <v>01-2021</v>
      </c>
      <c r="P11" s="201" t="str">
        <f t="shared" si="3"/>
        <v>06</v>
      </c>
      <c r="Q11" s="189" t="str">
        <f t="shared" si="4"/>
        <v>01</v>
      </c>
      <c r="R11" s="189" t="str">
        <f t="shared" si="5"/>
        <v>2021</v>
      </c>
      <c r="S11" s="186" t="s">
        <v>1073</v>
      </c>
      <c r="T11" s="190">
        <v>9.5</v>
      </c>
      <c r="V11" s="84"/>
    </row>
    <row r="12" spans="1:23" ht="18" customHeight="1">
      <c r="A12" s="86" t="s">
        <v>56</v>
      </c>
      <c r="B12" s="88" t="s">
        <v>47</v>
      </c>
      <c r="D12" s="185" t="str">
        <f t="shared" si="0"/>
        <v>527-09-6272</v>
      </c>
      <c r="E12" s="186" t="str">
        <f t="shared" si="1"/>
        <v>A</v>
      </c>
      <c r="F12" s="187" t="s">
        <v>1063</v>
      </c>
      <c r="G12" s="187" t="s">
        <v>48</v>
      </c>
      <c r="H12" s="187" t="s">
        <v>1066</v>
      </c>
      <c r="I12" s="187" t="s">
        <v>1069</v>
      </c>
      <c r="J12" s="186">
        <v>28.45</v>
      </c>
      <c r="K12" s="186">
        <v>5</v>
      </c>
      <c r="L12" s="186">
        <v>7.1124999999999998</v>
      </c>
      <c r="M12" s="186">
        <v>149.36250000000001</v>
      </c>
      <c r="N12" s="188">
        <v>44204</v>
      </c>
      <c r="O12" s="189" t="str">
        <f t="shared" si="2"/>
        <v>01-2021</v>
      </c>
      <c r="P12" s="201" t="str">
        <f t="shared" si="3"/>
        <v>08</v>
      </c>
      <c r="Q12" s="189" t="str">
        <f t="shared" si="4"/>
        <v>01</v>
      </c>
      <c r="R12" s="189" t="str">
        <f t="shared" si="5"/>
        <v>2021</v>
      </c>
      <c r="S12" s="186" t="s">
        <v>1075</v>
      </c>
      <c r="T12" s="190">
        <v>9.1</v>
      </c>
      <c r="V12" s="84"/>
    </row>
    <row r="13" spans="1:23" ht="18" customHeight="1">
      <c r="A13" s="86" t="s">
        <v>57</v>
      </c>
      <c r="B13" s="88" t="s">
        <v>47</v>
      </c>
      <c r="D13" s="185" t="str">
        <f t="shared" si="0"/>
        <v>612-36-5536</v>
      </c>
      <c r="E13" s="186" t="str">
        <f t="shared" si="1"/>
        <v>A</v>
      </c>
      <c r="F13" s="187" t="s">
        <v>1063</v>
      </c>
      <c r="G13" s="187" t="s">
        <v>48</v>
      </c>
      <c r="H13" s="187" t="s">
        <v>1065</v>
      </c>
      <c r="I13" s="187" t="s">
        <v>1071</v>
      </c>
      <c r="J13" s="186">
        <v>80.959999999999994</v>
      </c>
      <c r="K13" s="186">
        <v>8</v>
      </c>
      <c r="L13" s="186">
        <v>32.384</v>
      </c>
      <c r="M13" s="186">
        <v>680.06399999999996</v>
      </c>
      <c r="N13" s="188">
        <v>44205</v>
      </c>
      <c r="O13" s="189" t="str">
        <f t="shared" si="2"/>
        <v>01-2021</v>
      </c>
      <c r="P13" s="201" t="str">
        <f t="shared" si="3"/>
        <v>09</v>
      </c>
      <c r="Q13" s="189" t="str">
        <f t="shared" si="4"/>
        <v>01</v>
      </c>
      <c r="R13" s="189" t="str">
        <f t="shared" si="5"/>
        <v>2021</v>
      </c>
      <c r="S13" s="186" t="s">
        <v>1075</v>
      </c>
      <c r="T13" s="190">
        <v>7.4</v>
      </c>
      <c r="V13" s="84"/>
    </row>
    <row r="14" spans="1:23" ht="18" customHeight="1">
      <c r="A14" s="86" t="s">
        <v>58</v>
      </c>
      <c r="B14" s="88" t="s">
        <v>50</v>
      </c>
      <c r="D14" s="185" t="str">
        <f t="shared" si="0"/>
        <v>145-94-9061</v>
      </c>
      <c r="E14" s="186" t="str">
        <f t="shared" si="1"/>
        <v>B</v>
      </c>
      <c r="F14" s="187" t="s">
        <v>1064</v>
      </c>
      <c r="G14" s="187" t="s">
        <v>54</v>
      </c>
      <c r="H14" s="187" t="s">
        <v>1066</v>
      </c>
      <c r="I14" s="187" t="s">
        <v>1071</v>
      </c>
      <c r="J14" s="186">
        <v>88.36</v>
      </c>
      <c r="K14" s="186">
        <v>5</v>
      </c>
      <c r="L14" s="186">
        <v>22.09</v>
      </c>
      <c r="M14" s="186">
        <v>463.89</v>
      </c>
      <c r="N14" s="188">
        <v>44206</v>
      </c>
      <c r="O14" s="189" t="str">
        <f t="shared" si="2"/>
        <v>01-2021</v>
      </c>
      <c r="P14" s="201" t="str">
        <f t="shared" si="3"/>
        <v>10</v>
      </c>
      <c r="Q14" s="189" t="str">
        <f t="shared" si="4"/>
        <v>01</v>
      </c>
      <c r="R14" s="189" t="str">
        <f t="shared" si="5"/>
        <v>2021</v>
      </c>
      <c r="S14" s="186" t="s">
        <v>1073</v>
      </c>
      <c r="T14" s="190">
        <v>9.6</v>
      </c>
      <c r="V14" s="84"/>
    </row>
    <row r="15" spans="1:23" ht="18" customHeight="1">
      <c r="A15" s="86" t="s">
        <v>59</v>
      </c>
      <c r="B15" s="88" t="s">
        <v>53</v>
      </c>
      <c r="D15" s="185" t="str">
        <f t="shared" si="0"/>
        <v>408-66-6712</v>
      </c>
      <c r="E15" s="186" t="str">
        <f t="shared" si="1"/>
        <v>C</v>
      </c>
      <c r="F15" s="187" t="s">
        <v>1062</v>
      </c>
      <c r="G15" s="187" t="s">
        <v>48</v>
      </c>
      <c r="H15" s="187" t="s">
        <v>1066</v>
      </c>
      <c r="I15" s="187" t="s">
        <v>1067</v>
      </c>
      <c r="J15" s="186">
        <v>47.71</v>
      </c>
      <c r="K15" s="186">
        <v>6</v>
      </c>
      <c r="L15" s="186">
        <v>14.313000000000001</v>
      </c>
      <c r="M15" s="186">
        <v>300.57299999999998</v>
      </c>
      <c r="N15" s="188">
        <v>44208</v>
      </c>
      <c r="O15" s="189" t="str">
        <f t="shared" si="2"/>
        <v>01-2021</v>
      </c>
      <c r="P15" s="201" t="str">
        <f t="shared" si="3"/>
        <v>12</v>
      </c>
      <c r="Q15" s="189" t="str">
        <f t="shared" si="4"/>
        <v>01</v>
      </c>
      <c r="R15" s="189" t="str">
        <f t="shared" si="5"/>
        <v>2021</v>
      </c>
      <c r="S15" s="186" t="s">
        <v>1074</v>
      </c>
      <c r="T15" s="190">
        <v>4.4000000000000004</v>
      </c>
      <c r="V15" s="84"/>
    </row>
    <row r="16" spans="1:23" ht="18" customHeight="1">
      <c r="A16" s="86" t="s">
        <v>60</v>
      </c>
      <c r="B16" s="88" t="s">
        <v>53</v>
      </c>
      <c r="D16" s="185" t="str">
        <f t="shared" si="0"/>
        <v>651-61-0874</v>
      </c>
      <c r="E16" s="186" t="str">
        <f t="shared" si="1"/>
        <v>C</v>
      </c>
      <c r="F16" s="187" t="s">
        <v>1062</v>
      </c>
      <c r="G16" s="187" t="s">
        <v>54</v>
      </c>
      <c r="H16" s="187" t="s">
        <v>1065</v>
      </c>
      <c r="I16" s="187" t="s">
        <v>1070</v>
      </c>
      <c r="J16" s="186">
        <v>46.22</v>
      </c>
      <c r="K16" s="186">
        <v>4</v>
      </c>
      <c r="L16" s="186">
        <v>9.2439999999999998</v>
      </c>
      <c r="M16" s="186">
        <v>194.124</v>
      </c>
      <c r="N16" s="188">
        <v>44209</v>
      </c>
      <c r="O16" s="189" t="str">
        <f t="shared" si="2"/>
        <v>01-2021</v>
      </c>
      <c r="P16" s="201" t="str">
        <f t="shared" si="3"/>
        <v>13</v>
      </c>
      <c r="Q16" s="189" t="str">
        <f t="shared" si="4"/>
        <v>01</v>
      </c>
      <c r="R16" s="189" t="str">
        <f t="shared" si="5"/>
        <v>2021</v>
      </c>
      <c r="S16" s="186" t="s">
        <v>1075</v>
      </c>
      <c r="T16" s="190">
        <v>6.2</v>
      </c>
    </row>
    <row r="17" spans="1:20" ht="18" customHeight="1">
      <c r="A17" s="86" t="s">
        <v>61</v>
      </c>
      <c r="B17" s="88" t="s">
        <v>50</v>
      </c>
      <c r="D17" s="185" t="str">
        <f t="shared" si="0"/>
        <v>296-11-7041</v>
      </c>
      <c r="E17" s="186" t="str">
        <f t="shared" si="1"/>
        <v>B</v>
      </c>
      <c r="F17" s="187" t="s">
        <v>1064</v>
      </c>
      <c r="G17" s="187" t="s">
        <v>48</v>
      </c>
      <c r="H17" s="187" t="s">
        <v>1066</v>
      </c>
      <c r="I17" s="187" t="s">
        <v>1067</v>
      </c>
      <c r="J17" s="186">
        <v>27.07</v>
      </c>
      <c r="K17" s="186">
        <v>1</v>
      </c>
      <c r="L17" s="186">
        <v>1.3534999999999999</v>
      </c>
      <c r="M17" s="186">
        <v>28.423500000000001</v>
      </c>
      <c r="N17" s="188">
        <v>44209</v>
      </c>
      <c r="O17" s="189" t="str">
        <f t="shared" si="2"/>
        <v>01-2021</v>
      </c>
      <c r="P17" s="201" t="str">
        <f t="shared" si="3"/>
        <v>13</v>
      </c>
      <c r="Q17" s="189" t="str">
        <f t="shared" si="4"/>
        <v>01</v>
      </c>
      <c r="R17" s="189" t="str">
        <f t="shared" si="5"/>
        <v>2021</v>
      </c>
      <c r="S17" s="186" t="s">
        <v>1075</v>
      </c>
      <c r="T17" s="190">
        <v>5.3</v>
      </c>
    </row>
    <row r="18" spans="1:20" ht="18" customHeight="1">
      <c r="A18" s="86" t="s">
        <v>62</v>
      </c>
      <c r="B18" s="88" t="s">
        <v>47</v>
      </c>
      <c r="D18" s="185" t="str">
        <f t="shared" si="0"/>
        <v>333-23-2632</v>
      </c>
      <c r="E18" s="186" t="str">
        <f t="shared" si="1"/>
        <v>A</v>
      </c>
      <c r="F18" s="187" t="s">
        <v>1063</v>
      </c>
      <c r="G18" s="187" t="s">
        <v>48</v>
      </c>
      <c r="H18" s="187" t="s">
        <v>1065</v>
      </c>
      <c r="I18" s="187" t="s">
        <v>1067</v>
      </c>
      <c r="J18" s="186">
        <v>10.08</v>
      </c>
      <c r="K18" s="186">
        <v>7</v>
      </c>
      <c r="L18" s="186">
        <v>3.528</v>
      </c>
      <c r="M18" s="186">
        <v>74.087999999999994</v>
      </c>
      <c r="N18" s="188">
        <v>44209</v>
      </c>
      <c r="O18" s="189" t="str">
        <f t="shared" si="2"/>
        <v>01-2021</v>
      </c>
      <c r="P18" s="201" t="str">
        <f t="shared" si="3"/>
        <v>13</v>
      </c>
      <c r="Q18" s="189" t="str">
        <f t="shared" si="4"/>
        <v>01</v>
      </c>
      <c r="R18" s="189" t="str">
        <f t="shared" si="5"/>
        <v>2021</v>
      </c>
      <c r="S18" s="186" t="s">
        <v>1073</v>
      </c>
      <c r="T18" s="190">
        <v>4.2</v>
      </c>
    </row>
    <row r="19" spans="1:20" ht="18" customHeight="1">
      <c r="A19" s="86" t="s">
        <v>63</v>
      </c>
      <c r="B19" s="88" t="s">
        <v>47</v>
      </c>
      <c r="D19" s="185" t="str">
        <f t="shared" si="0"/>
        <v>407-63-8975</v>
      </c>
      <c r="E19" s="186" t="str">
        <f t="shared" si="1"/>
        <v>A</v>
      </c>
      <c r="F19" s="187" t="s">
        <v>1063</v>
      </c>
      <c r="G19" s="187" t="s">
        <v>54</v>
      </c>
      <c r="H19" s="187" t="s">
        <v>1065</v>
      </c>
      <c r="I19" s="187" t="s">
        <v>1071</v>
      </c>
      <c r="J19" s="186">
        <v>73.88</v>
      </c>
      <c r="K19" s="186">
        <v>6</v>
      </c>
      <c r="L19" s="186">
        <v>22.164000000000001</v>
      </c>
      <c r="M19" s="186">
        <v>465.44400000000002</v>
      </c>
      <c r="N19" s="188">
        <v>44210</v>
      </c>
      <c r="O19" s="189" t="str">
        <f t="shared" si="2"/>
        <v>01-2021</v>
      </c>
      <c r="P19" s="201" t="str">
        <f t="shared" si="3"/>
        <v>14</v>
      </c>
      <c r="Q19" s="189" t="str">
        <f t="shared" si="4"/>
        <v>01</v>
      </c>
      <c r="R19" s="189" t="str">
        <f t="shared" si="5"/>
        <v>2021</v>
      </c>
      <c r="S19" s="186" t="s">
        <v>1074</v>
      </c>
      <c r="T19" s="190">
        <v>4.4000000000000004</v>
      </c>
    </row>
    <row r="20" spans="1:20" ht="18" customHeight="1">
      <c r="A20" s="86" t="s">
        <v>64</v>
      </c>
      <c r="B20" s="88" t="s">
        <v>50</v>
      </c>
      <c r="D20" s="185" t="str">
        <f t="shared" si="0"/>
        <v>114-35-5271</v>
      </c>
      <c r="E20" s="186" t="str">
        <f t="shared" si="1"/>
        <v>B</v>
      </c>
      <c r="F20" s="187" t="s">
        <v>1064</v>
      </c>
      <c r="G20" s="187" t="s">
        <v>54</v>
      </c>
      <c r="H20" s="187" t="s">
        <v>1066</v>
      </c>
      <c r="I20" s="187" t="s">
        <v>1069</v>
      </c>
      <c r="J20" s="186">
        <v>57.91</v>
      </c>
      <c r="K20" s="186">
        <v>8</v>
      </c>
      <c r="L20" s="186">
        <v>23.164000000000001</v>
      </c>
      <c r="M20" s="186">
        <v>486.44400000000002</v>
      </c>
      <c r="N20" s="188">
        <v>44210</v>
      </c>
      <c r="O20" s="189" t="str">
        <f t="shared" si="2"/>
        <v>01-2021</v>
      </c>
      <c r="P20" s="201" t="str">
        <f t="shared" si="3"/>
        <v>14</v>
      </c>
      <c r="Q20" s="189" t="str">
        <f t="shared" si="4"/>
        <v>01</v>
      </c>
      <c r="R20" s="189" t="str">
        <f t="shared" si="5"/>
        <v>2021</v>
      </c>
      <c r="S20" s="186" t="s">
        <v>1073</v>
      </c>
      <c r="T20" s="190">
        <v>8.1</v>
      </c>
    </row>
    <row r="21" spans="1:20" ht="18" customHeight="1">
      <c r="A21" s="86" t="s">
        <v>65</v>
      </c>
      <c r="B21" s="88" t="s">
        <v>47</v>
      </c>
      <c r="D21" s="185" t="str">
        <f t="shared" si="0"/>
        <v>702-72-0487</v>
      </c>
      <c r="E21" s="186" t="str">
        <f t="shared" si="1"/>
        <v>A</v>
      </c>
      <c r="F21" s="187" t="s">
        <v>1063</v>
      </c>
      <c r="G21" s="187" t="s">
        <v>54</v>
      </c>
      <c r="H21" s="187" t="s">
        <v>1066</v>
      </c>
      <c r="I21" s="187" t="s">
        <v>1069</v>
      </c>
      <c r="J21" s="186">
        <v>46.61</v>
      </c>
      <c r="K21" s="186">
        <v>2</v>
      </c>
      <c r="L21" s="186">
        <v>4.6609999999999996</v>
      </c>
      <c r="M21" s="186">
        <v>97.881</v>
      </c>
      <c r="N21" s="188">
        <v>44212</v>
      </c>
      <c r="O21" s="189" t="str">
        <f t="shared" si="2"/>
        <v>01-2021</v>
      </c>
      <c r="P21" s="201" t="str">
        <f t="shared" si="3"/>
        <v>16</v>
      </c>
      <c r="Q21" s="189" t="str">
        <f t="shared" si="4"/>
        <v>01</v>
      </c>
      <c r="R21" s="189" t="str">
        <f t="shared" si="5"/>
        <v>2021</v>
      </c>
      <c r="S21" s="186" t="s">
        <v>1075</v>
      </c>
      <c r="T21" s="190">
        <v>6.6</v>
      </c>
    </row>
    <row r="22" spans="1:20" ht="18" customHeight="1">
      <c r="A22" s="86" t="s">
        <v>66</v>
      </c>
      <c r="B22" s="88" t="s">
        <v>50</v>
      </c>
      <c r="D22" s="185" t="str">
        <f t="shared" si="0"/>
        <v>470-31-3286</v>
      </c>
      <c r="E22" s="186" t="str">
        <f t="shared" si="1"/>
        <v>B</v>
      </c>
      <c r="F22" s="187" t="s">
        <v>1064</v>
      </c>
      <c r="G22" s="187" t="s">
        <v>54</v>
      </c>
      <c r="H22" s="187" t="s">
        <v>1065</v>
      </c>
      <c r="I22" s="187" t="s">
        <v>1067</v>
      </c>
      <c r="J22" s="186">
        <v>14.82</v>
      </c>
      <c r="K22" s="186">
        <v>3</v>
      </c>
      <c r="L22" s="186">
        <v>2.2229999999999999</v>
      </c>
      <c r="M22" s="186">
        <v>46.683</v>
      </c>
      <c r="N22" s="188">
        <v>44214</v>
      </c>
      <c r="O22" s="189" t="str">
        <f t="shared" si="2"/>
        <v>01-2021</v>
      </c>
      <c r="P22" s="201" t="str">
        <f t="shared" si="3"/>
        <v>18</v>
      </c>
      <c r="Q22" s="189" t="str">
        <f t="shared" si="4"/>
        <v>01</v>
      </c>
      <c r="R22" s="189" t="str">
        <f t="shared" si="5"/>
        <v>2021</v>
      </c>
      <c r="S22" s="186" t="s">
        <v>1075</v>
      </c>
      <c r="T22" s="190">
        <v>8.6999999999999993</v>
      </c>
    </row>
    <row r="23" spans="1:20" ht="18" customHeight="1">
      <c r="A23" s="86" t="s">
        <v>67</v>
      </c>
      <c r="B23" s="88" t="s">
        <v>50</v>
      </c>
      <c r="D23" s="185" t="str">
        <f t="shared" si="0"/>
        <v>514-37-2845</v>
      </c>
      <c r="E23" s="186" t="str">
        <f t="shared" si="1"/>
        <v>B</v>
      </c>
      <c r="F23" s="187" t="s">
        <v>1064</v>
      </c>
      <c r="G23" s="187" t="s">
        <v>54</v>
      </c>
      <c r="H23" s="187" t="s">
        <v>1065</v>
      </c>
      <c r="I23" s="187" t="s">
        <v>1072</v>
      </c>
      <c r="J23" s="186">
        <v>99.25</v>
      </c>
      <c r="K23" s="186">
        <v>2</v>
      </c>
      <c r="L23" s="186">
        <v>9.9250000000000007</v>
      </c>
      <c r="M23" s="186">
        <v>208.42500000000001</v>
      </c>
      <c r="N23" s="188">
        <v>44215</v>
      </c>
      <c r="O23" s="189" t="str">
        <f t="shared" si="2"/>
        <v>01-2021</v>
      </c>
      <c r="P23" s="201" t="str">
        <f t="shared" si="3"/>
        <v>19</v>
      </c>
      <c r="Q23" s="189" t="str">
        <f t="shared" si="4"/>
        <v>01</v>
      </c>
      <c r="R23" s="189" t="str">
        <f t="shared" si="5"/>
        <v>2021</v>
      </c>
      <c r="S23" s="186" t="s">
        <v>1073</v>
      </c>
      <c r="T23" s="190">
        <v>9</v>
      </c>
    </row>
    <row r="24" spans="1:20" ht="18" customHeight="1">
      <c r="A24" s="86" t="s">
        <v>68</v>
      </c>
      <c r="B24" s="88" t="s">
        <v>53</v>
      </c>
      <c r="D24" s="185" t="str">
        <f t="shared" si="0"/>
        <v>284-54-4231</v>
      </c>
      <c r="E24" s="186" t="str">
        <f t="shared" si="1"/>
        <v>C</v>
      </c>
      <c r="F24" s="187" t="s">
        <v>1062</v>
      </c>
      <c r="G24" s="187" t="s">
        <v>48</v>
      </c>
      <c r="H24" s="187" t="s">
        <v>1065</v>
      </c>
      <c r="I24" s="187" t="s">
        <v>1068</v>
      </c>
      <c r="J24" s="186">
        <v>80.930000000000007</v>
      </c>
      <c r="K24" s="186">
        <v>1</v>
      </c>
      <c r="L24" s="186">
        <v>4.0465</v>
      </c>
      <c r="M24" s="186">
        <v>84.976500000000001</v>
      </c>
      <c r="N24" s="188">
        <v>44219</v>
      </c>
      <c r="O24" s="189" t="str">
        <f t="shared" si="2"/>
        <v>01-2021</v>
      </c>
      <c r="P24" s="201" t="str">
        <f t="shared" si="3"/>
        <v>23</v>
      </c>
      <c r="Q24" s="189" t="str">
        <f t="shared" si="4"/>
        <v>01</v>
      </c>
      <c r="R24" s="189" t="str">
        <f t="shared" si="5"/>
        <v>2021</v>
      </c>
      <c r="S24" s="186" t="s">
        <v>1075</v>
      </c>
      <c r="T24" s="190">
        <v>9</v>
      </c>
    </row>
    <row r="25" spans="1:20" ht="18" customHeight="1">
      <c r="A25" s="86" t="s">
        <v>69</v>
      </c>
      <c r="B25" s="88" t="s">
        <v>50</v>
      </c>
      <c r="D25" s="185" t="str">
        <f t="shared" si="0"/>
        <v>479-26-8945</v>
      </c>
      <c r="E25" s="186" t="str">
        <f t="shared" si="1"/>
        <v>B</v>
      </c>
      <c r="F25" s="187" t="s">
        <v>1064</v>
      </c>
      <c r="G25" s="187" t="s">
        <v>48</v>
      </c>
      <c r="H25" s="187" t="s">
        <v>1066</v>
      </c>
      <c r="I25" s="187" t="s">
        <v>1068</v>
      </c>
      <c r="J25" s="186">
        <v>16.489999999999998</v>
      </c>
      <c r="K25" s="186">
        <v>2</v>
      </c>
      <c r="L25" s="186">
        <v>1.649</v>
      </c>
      <c r="M25" s="186">
        <v>34.628999999999998</v>
      </c>
      <c r="N25" s="188">
        <v>44220</v>
      </c>
      <c r="O25" s="189" t="str">
        <f t="shared" si="2"/>
        <v>01-2021</v>
      </c>
      <c r="P25" s="201" t="str">
        <f t="shared" si="3"/>
        <v>24</v>
      </c>
      <c r="Q25" s="189" t="str">
        <f t="shared" si="4"/>
        <v>01</v>
      </c>
      <c r="R25" s="189" t="str">
        <f t="shared" si="5"/>
        <v>2021</v>
      </c>
      <c r="S25" s="186" t="s">
        <v>1074</v>
      </c>
      <c r="T25" s="190">
        <v>4.5999999999999996</v>
      </c>
    </row>
    <row r="26" spans="1:20" ht="18" customHeight="1">
      <c r="A26" s="86" t="s">
        <v>70</v>
      </c>
      <c r="B26" s="88" t="s">
        <v>53</v>
      </c>
      <c r="D26" s="185" t="str">
        <f t="shared" si="0"/>
        <v>663-86-9076</v>
      </c>
      <c r="E26" s="186" t="str">
        <f t="shared" si="1"/>
        <v>C</v>
      </c>
      <c r="F26" s="187" t="s">
        <v>1062</v>
      </c>
      <c r="G26" s="187" t="s">
        <v>48</v>
      </c>
      <c r="H26" s="187" t="s">
        <v>1066</v>
      </c>
      <c r="I26" s="187" t="s">
        <v>1071</v>
      </c>
      <c r="J26" s="186">
        <v>68.540000000000006</v>
      </c>
      <c r="K26" s="186">
        <v>8</v>
      </c>
      <c r="L26" s="186">
        <v>27.416</v>
      </c>
      <c r="M26" s="186">
        <v>575.73599999999999</v>
      </c>
      <c r="N26" s="188">
        <v>44220</v>
      </c>
      <c r="O26" s="189" t="str">
        <f t="shared" si="2"/>
        <v>01-2021</v>
      </c>
      <c r="P26" s="201" t="str">
        <f t="shared" si="3"/>
        <v>24</v>
      </c>
      <c r="Q26" s="189" t="str">
        <f t="shared" si="4"/>
        <v>01</v>
      </c>
      <c r="R26" s="189" t="str">
        <f t="shared" si="5"/>
        <v>2021</v>
      </c>
      <c r="S26" s="186" t="s">
        <v>1074</v>
      </c>
      <c r="T26" s="190">
        <v>8.5</v>
      </c>
    </row>
    <row r="27" spans="1:20" ht="18" customHeight="1">
      <c r="A27" s="86" t="s">
        <v>71</v>
      </c>
      <c r="B27" s="88" t="s">
        <v>47</v>
      </c>
      <c r="D27" s="185" t="str">
        <f t="shared" si="0"/>
        <v>676-39-6028</v>
      </c>
      <c r="E27" s="186" t="str">
        <f t="shared" si="1"/>
        <v>A</v>
      </c>
      <c r="F27" s="187" t="s">
        <v>1063</v>
      </c>
      <c r="G27" s="187" t="s">
        <v>48</v>
      </c>
      <c r="H27" s="187" t="s">
        <v>1066</v>
      </c>
      <c r="I27" s="187" t="s">
        <v>1069</v>
      </c>
      <c r="J27" s="186">
        <v>64.44</v>
      </c>
      <c r="K27" s="186">
        <v>5</v>
      </c>
      <c r="L27" s="186">
        <v>16.11</v>
      </c>
      <c r="M27" s="186">
        <v>338.31</v>
      </c>
      <c r="N27" s="188">
        <v>44220</v>
      </c>
      <c r="O27" s="189" t="str">
        <f t="shared" si="2"/>
        <v>01-2021</v>
      </c>
      <c r="P27" s="201" t="str">
        <f t="shared" si="3"/>
        <v>24</v>
      </c>
      <c r="Q27" s="189" t="str">
        <f t="shared" si="4"/>
        <v>01</v>
      </c>
      <c r="R27" s="189" t="str">
        <f t="shared" si="5"/>
        <v>2021</v>
      </c>
      <c r="S27" s="186" t="s">
        <v>1073</v>
      </c>
      <c r="T27" s="190">
        <v>6.6</v>
      </c>
    </row>
    <row r="28" spans="1:20" ht="18" customHeight="1">
      <c r="A28" s="86" t="s">
        <v>72</v>
      </c>
      <c r="B28" s="88" t="s">
        <v>47</v>
      </c>
      <c r="D28" s="185" t="str">
        <f t="shared" si="0"/>
        <v>726-27-2396</v>
      </c>
      <c r="E28" s="186" t="str">
        <f t="shared" si="1"/>
        <v>A</v>
      </c>
      <c r="F28" s="187" t="s">
        <v>1063</v>
      </c>
      <c r="G28" s="187" t="s">
        <v>54</v>
      </c>
      <c r="H28" s="187" t="s">
        <v>1066</v>
      </c>
      <c r="I28" s="187" t="s">
        <v>1067</v>
      </c>
      <c r="J28" s="186">
        <v>77.5</v>
      </c>
      <c r="K28" s="186">
        <v>5</v>
      </c>
      <c r="L28" s="186">
        <v>19.375</v>
      </c>
      <c r="M28" s="186">
        <v>406.875</v>
      </c>
      <c r="N28" s="188">
        <v>44222</v>
      </c>
      <c r="O28" s="189" t="str">
        <f t="shared" si="2"/>
        <v>01-2021</v>
      </c>
      <c r="P28" s="201" t="str">
        <f t="shared" si="3"/>
        <v>26</v>
      </c>
      <c r="Q28" s="189" t="str">
        <f t="shared" si="4"/>
        <v>01</v>
      </c>
      <c r="R28" s="189" t="str">
        <f t="shared" si="5"/>
        <v>2021</v>
      </c>
      <c r="S28" s="186" t="s">
        <v>1074</v>
      </c>
      <c r="T28" s="190">
        <v>4.3</v>
      </c>
    </row>
    <row r="29" spans="1:20" ht="18" customHeight="1">
      <c r="A29" s="86" t="s">
        <v>73</v>
      </c>
      <c r="B29" s="88" t="s">
        <v>47</v>
      </c>
      <c r="D29" s="185" t="str">
        <f t="shared" si="0"/>
        <v>453-33-6436</v>
      </c>
      <c r="E29" s="186" t="str">
        <f t="shared" si="1"/>
        <v>A</v>
      </c>
      <c r="F29" s="187" t="s">
        <v>1063</v>
      </c>
      <c r="G29" s="187" t="s">
        <v>54</v>
      </c>
      <c r="H29" s="187" t="s">
        <v>1066</v>
      </c>
      <c r="I29" s="187" t="s">
        <v>1070</v>
      </c>
      <c r="J29" s="186">
        <v>93.12</v>
      </c>
      <c r="K29" s="186">
        <v>8</v>
      </c>
      <c r="L29" s="186">
        <v>37.247999999999998</v>
      </c>
      <c r="M29" s="186">
        <v>782.20799999999997</v>
      </c>
      <c r="N29" s="188">
        <v>44222</v>
      </c>
      <c r="O29" s="189" t="str">
        <f t="shared" si="2"/>
        <v>01-2021</v>
      </c>
      <c r="P29" s="201" t="str">
        <f t="shared" si="3"/>
        <v>26</v>
      </c>
      <c r="Q29" s="189" t="str">
        <f t="shared" si="4"/>
        <v>01</v>
      </c>
      <c r="R29" s="189" t="str">
        <f t="shared" si="5"/>
        <v>2021</v>
      </c>
      <c r="S29" s="186" t="s">
        <v>1073</v>
      </c>
      <c r="T29" s="190">
        <v>6.8</v>
      </c>
    </row>
    <row r="30" spans="1:20" ht="18" customHeight="1">
      <c r="A30" s="86" t="s">
        <v>74</v>
      </c>
      <c r="B30" s="88" t="s">
        <v>47</v>
      </c>
      <c r="D30" s="185" t="str">
        <f t="shared" si="0"/>
        <v>609-81-8548</v>
      </c>
      <c r="E30" s="186" t="str">
        <f t="shared" si="1"/>
        <v>A</v>
      </c>
      <c r="F30" s="187" t="s">
        <v>1063</v>
      </c>
      <c r="G30" s="187" t="s">
        <v>48</v>
      </c>
      <c r="H30" s="187" t="s">
        <v>1066</v>
      </c>
      <c r="I30" s="187" t="s">
        <v>1070</v>
      </c>
      <c r="J30" s="186">
        <v>37.44</v>
      </c>
      <c r="K30" s="186">
        <v>6</v>
      </c>
      <c r="L30" s="186">
        <v>11.231999999999999</v>
      </c>
      <c r="M30" s="186">
        <v>235.87200000000001</v>
      </c>
      <c r="N30" s="188">
        <v>44227</v>
      </c>
      <c r="O30" s="189" t="str">
        <f t="shared" si="2"/>
        <v>01-2021</v>
      </c>
      <c r="P30" s="201" t="str">
        <f t="shared" si="3"/>
        <v>31</v>
      </c>
      <c r="Q30" s="189" t="str">
        <f t="shared" si="4"/>
        <v>01</v>
      </c>
      <c r="R30" s="189" t="str">
        <f t="shared" si="5"/>
        <v>2021</v>
      </c>
      <c r="S30" s="186" t="s">
        <v>1075</v>
      </c>
      <c r="T30" s="190">
        <v>5.9</v>
      </c>
    </row>
    <row r="31" spans="1:20" ht="18" customHeight="1">
      <c r="A31" s="86" t="s">
        <v>75</v>
      </c>
      <c r="B31" s="88" t="s">
        <v>47</v>
      </c>
      <c r="D31" s="185" t="str">
        <f t="shared" si="0"/>
        <v>105-31-1824</v>
      </c>
      <c r="E31" s="186" t="str">
        <f t="shared" si="1"/>
        <v>A</v>
      </c>
      <c r="F31" s="187" t="s">
        <v>1063</v>
      </c>
      <c r="G31" s="187" t="s">
        <v>48</v>
      </c>
      <c r="H31" s="187" t="s">
        <v>1065</v>
      </c>
      <c r="I31" s="187" t="s">
        <v>1068</v>
      </c>
      <c r="J31" s="186">
        <v>69.52</v>
      </c>
      <c r="K31" s="186">
        <v>7</v>
      </c>
      <c r="L31" s="186">
        <v>24.332000000000001</v>
      </c>
      <c r="M31" s="186">
        <v>510.97199999999998</v>
      </c>
      <c r="N31" s="188">
        <v>44228</v>
      </c>
      <c r="O31" s="189" t="str">
        <f t="shared" si="2"/>
        <v>02-2021</v>
      </c>
      <c r="P31" s="201" t="str">
        <f t="shared" si="3"/>
        <v>01</v>
      </c>
      <c r="Q31" s="189" t="str">
        <f t="shared" si="4"/>
        <v>02</v>
      </c>
      <c r="R31" s="189" t="str">
        <f t="shared" si="5"/>
        <v>2021</v>
      </c>
      <c r="S31" s="186" t="s">
        <v>1075</v>
      </c>
      <c r="T31" s="190">
        <v>8.5</v>
      </c>
    </row>
    <row r="32" spans="1:20" ht="18" customHeight="1">
      <c r="A32" s="86" t="s">
        <v>76</v>
      </c>
      <c r="B32" s="88" t="s">
        <v>50</v>
      </c>
      <c r="D32" s="185" t="str">
        <f t="shared" si="0"/>
        <v>457-13-1708</v>
      </c>
      <c r="E32" s="186" t="str">
        <f t="shared" si="1"/>
        <v>B</v>
      </c>
      <c r="F32" s="187" t="s">
        <v>1064</v>
      </c>
      <c r="G32" s="187" t="s">
        <v>48</v>
      </c>
      <c r="H32" s="187" t="s">
        <v>1065</v>
      </c>
      <c r="I32" s="187" t="s">
        <v>1072</v>
      </c>
      <c r="J32" s="186">
        <v>65.23</v>
      </c>
      <c r="K32" s="186">
        <v>10</v>
      </c>
      <c r="L32" s="186">
        <v>32.615000000000002</v>
      </c>
      <c r="M32" s="186">
        <v>684.91499999999996</v>
      </c>
      <c r="N32" s="188">
        <v>44228</v>
      </c>
      <c r="O32" s="189" t="str">
        <f t="shared" si="2"/>
        <v>02-2021</v>
      </c>
      <c r="P32" s="201" t="str">
        <f t="shared" si="3"/>
        <v>01</v>
      </c>
      <c r="Q32" s="189" t="str">
        <f t="shared" si="4"/>
        <v>02</v>
      </c>
      <c r="R32" s="189" t="str">
        <f t="shared" si="5"/>
        <v>2021</v>
      </c>
      <c r="S32" s="186" t="s">
        <v>1075</v>
      </c>
      <c r="T32" s="190">
        <v>5.2</v>
      </c>
    </row>
    <row r="33" spans="1:20" ht="18" customHeight="1">
      <c r="A33" s="86" t="s">
        <v>77</v>
      </c>
      <c r="B33" s="88" t="s">
        <v>53</v>
      </c>
      <c r="D33" s="185" t="str">
        <f t="shared" si="0"/>
        <v>493-65-6248</v>
      </c>
      <c r="E33" s="186" t="str">
        <f t="shared" si="1"/>
        <v>C</v>
      </c>
      <c r="F33" s="187" t="s">
        <v>1062</v>
      </c>
      <c r="G33" s="187" t="s">
        <v>48</v>
      </c>
      <c r="H33" s="187" t="s">
        <v>1066</v>
      </c>
      <c r="I33" s="187" t="s">
        <v>1068</v>
      </c>
      <c r="J33" s="186">
        <v>36.979999999999997</v>
      </c>
      <c r="K33" s="186">
        <v>10</v>
      </c>
      <c r="L33" s="186">
        <v>18.489999999999998</v>
      </c>
      <c r="M33" s="186">
        <v>388.29</v>
      </c>
      <c r="N33" s="188">
        <v>44231</v>
      </c>
      <c r="O33" s="189" t="str">
        <f t="shared" si="2"/>
        <v>02-2021</v>
      </c>
      <c r="P33" s="201" t="str">
        <f t="shared" si="3"/>
        <v>04</v>
      </c>
      <c r="Q33" s="189" t="str">
        <f t="shared" si="4"/>
        <v>02</v>
      </c>
      <c r="R33" s="189" t="str">
        <f t="shared" si="5"/>
        <v>2021</v>
      </c>
      <c r="S33" s="186" t="s">
        <v>1075</v>
      </c>
      <c r="T33" s="190">
        <v>7</v>
      </c>
    </row>
    <row r="34" spans="1:20" ht="18" customHeight="1">
      <c r="A34" s="86" t="s">
        <v>78</v>
      </c>
      <c r="B34" s="88" t="s">
        <v>53</v>
      </c>
      <c r="D34" s="185" t="str">
        <f t="shared" si="0"/>
        <v>759-98-4285</v>
      </c>
      <c r="E34" s="186" t="str">
        <f t="shared" si="1"/>
        <v>C</v>
      </c>
      <c r="F34" s="187" t="s">
        <v>1062</v>
      </c>
      <c r="G34" s="187" t="s">
        <v>48</v>
      </c>
      <c r="H34" s="187" t="s">
        <v>1066</v>
      </c>
      <c r="I34" s="187" t="s">
        <v>1067</v>
      </c>
      <c r="J34" s="186">
        <v>85.87</v>
      </c>
      <c r="K34" s="186">
        <v>7</v>
      </c>
      <c r="L34" s="186">
        <v>30.054500000000001</v>
      </c>
      <c r="M34" s="186">
        <v>631.14449999999999</v>
      </c>
      <c r="N34" s="188">
        <v>44231</v>
      </c>
      <c r="O34" s="189" t="str">
        <f t="shared" si="2"/>
        <v>02-2021</v>
      </c>
      <c r="P34" s="201" t="str">
        <f t="shared" si="3"/>
        <v>04</v>
      </c>
      <c r="Q34" s="189" t="str">
        <f t="shared" si="4"/>
        <v>02</v>
      </c>
      <c r="R34" s="189" t="str">
        <f t="shared" si="5"/>
        <v>2021</v>
      </c>
      <c r="S34" s="186" t="s">
        <v>1075</v>
      </c>
      <c r="T34" s="190">
        <v>8</v>
      </c>
    </row>
    <row r="35" spans="1:20" ht="18" customHeight="1">
      <c r="A35" s="86" t="s">
        <v>79</v>
      </c>
      <c r="B35" s="88" t="s">
        <v>50</v>
      </c>
      <c r="D35" s="185" t="str">
        <f t="shared" si="0"/>
        <v>156-20-0370</v>
      </c>
      <c r="E35" s="186" t="str">
        <f t="shared" si="1"/>
        <v>B</v>
      </c>
      <c r="F35" s="187" t="s">
        <v>1064</v>
      </c>
      <c r="G35" s="187" t="s">
        <v>54</v>
      </c>
      <c r="H35" s="187" t="s">
        <v>1066</v>
      </c>
      <c r="I35" s="187" t="s">
        <v>1069</v>
      </c>
      <c r="J35" s="186">
        <v>25.45</v>
      </c>
      <c r="K35" s="186">
        <v>1</v>
      </c>
      <c r="L35" s="186">
        <v>1.2725</v>
      </c>
      <c r="M35" s="186">
        <v>26.7225</v>
      </c>
      <c r="N35" s="188">
        <v>44232</v>
      </c>
      <c r="O35" s="189" t="str">
        <f t="shared" si="2"/>
        <v>02-2021</v>
      </c>
      <c r="P35" s="201" t="str">
        <f t="shared" si="3"/>
        <v>05</v>
      </c>
      <c r="Q35" s="189" t="str">
        <f t="shared" si="4"/>
        <v>02</v>
      </c>
      <c r="R35" s="189" t="str">
        <f t="shared" si="5"/>
        <v>2021</v>
      </c>
      <c r="S35" s="186" t="s">
        <v>1075</v>
      </c>
      <c r="T35" s="190">
        <v>5.0999999999999996</v>
      </c>
    </row>
    <row r="36" spans="1:20" ht="18" customHeight="1">
      <c r="A36" s="86" t="s">
        <v>80</v>
      </c>
      <c r="B36" s="88" t="s">
        <v>50</v>
      </c>
      <c r="D36" s="185" t="str">
        <f t="shared" si="0"/>
        <v>847-38-7188</v>
      </c>
      <c r="E36" s="186" t="str">
        <f t="shared" si="1"/>
        <v>B</v>
      </c>
      <c r="F36" s="187" t="s">
        <v>1064</v>
      </c>
      <c r="G36" s="187" t="s">
        <v>54</v>
      </c>
      <c r="H36" s="187" t="s">
        <v>1066</v>
      </c>
      <c r="I36" s="187" t="s">
        <v>1071</v>
      </c>
      <c r="J36" s="186">
        <v>96.68</v>
      </c>
      <c r="K36" s="186">
        <v>3</v>
      </c>
      <c r="L36" s="186">
        <v>14.502000000000001</v>
      </c>
      <c r="M36" s="186">
        <v>304.54199999999997</v>
      </c>
      <c r="N36" s="188">
        <v>44234</v>
      </c>
      <c r="O36" s="189" t="str">
        <f t="shared" si="2"/>
        <v>02-2021</v>
      </c>
      <c r="P36" s="201" t="str">
        <f t="shared" si="3"/>
        <v>07</v>
      </c>
      <c r="Q36" s="189" t="str">
        <f t="shared" si="4"/>
        <v>02</v>
      </c>
      <c r="R36" s="189" t="str">
        <f t="shared" si="5"/>
        <v>2021</v>
      </c>
      <c r="S36" s="186" t="s">
        <v>1074</v>
      </c>
      <c r="T36" s="190">
        <v>6.4</v>
      </c>
    </row>
    <row r="37" spans="1:20" ht="18" customHeight="1">
      <c r="A37" s="86" t="s">
        <v>81</v>
      </c>
      <c r="B37" s="88" t="s">
        <v>53</v>
      </c>
      <c r="D37" s="185" t="str">
        <f t="shared" si="0"/>
        <v>250-81-7186</v>
      </c>
      <c r="E37" s="186" t="str">
        <f t="shared" si="1"/>
        <v>C</v>
      </c>
      <c r="F37" s="187" t="s">
        <v>1062</v>
      </c>
      <c r="G37" s="187" t="s">
        <v>54</v>
      </c>
      <c r="H37" s="187" t="s">
        <v>1066</v>
      </c>
      <c r="I37" s="187" t="s">
        <v>1069</v>
      </c>
      <c r="J37" s="186">
        <v>99.69</v>
      </c>
      <c r="K37" s="186">
        <v>1</v>
      </c>
      <c r="L37" s="186">
        <v>4.9844999999999997</v>
      </c>
      <c r="M37" s="186">
        <v>104.67449999999999</v>
      </c>
      <c r="N37" s="188">
        <v>44235</v>
      </c>
      <c r="O37" s="189" t="str">
        <f t="shared" si="2"/>
        <v>02-2021</v>
      </c>
      <c r="P37" s="201" t="str">
        <f t="shared" si="3"/>
        <v>08</v>
      </c>
      <c r="Q37" s="189" t="str">
        <f t="shared" si="4"/>
        <v>02</v>
      </c>
      <c r="R37" s="189" t="str">
        <f t="shared" si="5"/>
        <v>2021</v>
      </c>
      <c r="S37" s="186" t="s">
        <v>1075</v>
      </c>
      <c r="T37" s="190">
        <v>8</v>
      </c>
    </row>
    <row r="38" spans="1:20" ht="18" customHeight="1">
      <c r="A38" s="86" t="s">
        <v>82</v>
      </c>
      <c r="B38" s="88" t="s">
        <v>47</v>
      </c>
      <c r="D38" s="185" t="str">
        <f t="shared" si="0"/>
        <v>638-60-7125</v>
      </c>
      <c r="E38" s="186" t="str">
        <f t="shared" si="1"/>
        <v>A</v>
      </c>
      <c r="F38" s="187" t="s">
        <v>1063</v>
      </c>
      <c r="G38" s="187" t="s">
        <v>54</v>
      </c>
      <c r="H38" s="187" t="s">
        <v>1066</v>
      </c>
      <c r="I38" s="187" t="s">
        <v>1069</v>
      </c>
      <c r="J38" s="186">
        <v>99.56</v>
      </c>
      <c r="K38" s="186">
        <v>8</v>
      </c>
      <c r="L38" s="186">
        <v>39.823999999999998</v>
      </c>
      <c r="M38" s="186">
        <v>836.30399999999997</v>
      </c>
      <c r="N38" s="188">
        <v>44236</v>
      </c>
      <c r="O38" s="189" t="str">
        <f t="shared" si="2"/>
        <v>02-2021</v>
      </c>
      <c r="P38" s="201" t="str">
        <f t="shared" si="3"/>
        <v>09</v>
      </c>
      <c r="Q38" s="189" t="str">
        <f t="shared" si="4"/>
        <v>02</v>
      </c>
      <c r="R38" s="189" t="str">
        <f t="shared" si="5"/>
        <v>2021</v>
      </c>
      <c r="S38" s="186" t="s">
        <v>1075</v>
      </c>
      <c r="T38" s="190">
        <v>5.2</v>
      </c>
    </row>
    <row r="39" spans="1:20" ht="18" customHeight="1">
      <c r="A39" s="86" t="s">
        <v>83</v>
      </c>
      <c r="B39" s="88" t="s">
        <v>47</v>
      </c>
      <c r="D39" s="185" t="str">
        <f t="shared" si="0"/>
        <v>737-88-5876</v>
      </c>
      <c r="E39" s="186" t="str">
        <f t="shared" si="1"/>
        <v>A</v>
      </c>
      <c r="F39" s="187" t="s">
        <v>1063</v>
      </c>
      <c r="G39" s="187" t="s">
        <v>48</v>
      </c>
      <c r="H39" s="187" t="s">
        <v>1065</v>
      </c>
      <c r="I39" s="187" t="s">
        <v>1070</v>
      </c>
      <c r="J39" s="186">
        <v>23.29</v>
      </c>
      <c r="K39" s="186">
        <v>4</v>
      </c>
      <c r="L39" s="186">
        <v>4.6580000000000004</v>
      </c>
      <c r="M39" s="186">
        <v>97.817999999999998</v>
      </c>
      <c r="N39" s="188">
        <v>44238</v>
      </c>
      <c r="O39" s="189" t="str">
        <f t="shared" si="2"/>
        <v>02-2021</v>
      </c>
      <c r="P39" s="201" t="str">
        <f t="shared" si="3"/>
        <v>11</v>
      </c>
      <c r="Q39" s="189" t="str">
        <f t="shared" si="4"/>
        <v>02</v>
      </c>
      <c r="R39" s="189" t="str">
        <f t="shared" si="5"/>
        <v>2021</v>
      </c>
      <c r="S39" s="186" t="s">
        <v>1075</v>
      </c>
      <c r="T39" s="190">
        <v>5.9</v>
      </c>
    </row>
    <row r="40" spans="1:20" ht="18" customHeight="1">
      <c r="A40" s="86" t="s">
        <v>84</v>
      </c>
      <c r="B40" s="88" t="s">
        <v>50</v>
      </c>
      <c r="D40" s="185" t="str">
        <f t="shared" si="0"/>
        <v>305-14-0245</v>
      </c>
      <c r="E40" s="186" t="str">
        <f t="shared" si="1"/>
        <v>B</v>
      </c>
      <c r="F40" s="187" t="s">
        <v>1064</v>
      </c>
      <c r="G40" s="187" t="s">
        <v>48</v>
      </c>
      <c r="H40" s="187" t="s">
        <v>1066</v>
      </c>
      <c r="I40" s="187" t="s">
        <v>1070</v>
      </c>
      <c r="J40" s="186">
        <v>94.49</v>
      </c>
      <c r="K40" s="186">
        <v>8</v>
      </c>
      <c r="L40" s="186">
        <v>37.795999999999999</v>
      </c>
      <c r="M40" s="186">
        <v>793.71600000000001</v>
      </c>
      <c r="N40" s="188">
        <v>44239</v>
      </c>
      <c r="O40" s="189" t="str">
        <f t="shared" si="2"/>
        <v>02-2021</v>
      </c>
      <c r="P40" s="201" t="str">
        <f t="shared" si="3"/>
        <v>12</v>
      </c>
      <c r="Q40" s="189" t="str">
        <f t="shared" si="4"/>
        <v>02</v>
      </c>
      <c r="R40" s="189" t="str">
        <f t="shared" si="5"/>
        <v>2021</v>
      </c>
      <c r="S40" s="186" t="s">
        <v>1074</v>
      </c>
      <c r="T40" s="190">
        <v>7.5</v>
      </c>
    </row>
    <row r="41" spans="1:20" ht="18" customHeight="1">
      <c r="A41" s="86" t="s">
        <v>85</v>
      </c>
      <c r="B41" s="88" t="s">
        <v>50</v>
      </c>
      <c r="D41" s="185" t="str">
        <f t="shared" si="0"/>
        <v>149-15-7606</v>
      </c>
      <c r="E41" s="186" t="str">
        <f t="shared" si="1"/>
        <v>B</v>
      </c>
      <c r="F41" s="187" t="s">
        <v>1064</v>
      </c>
      <c r="G41" s="187" t="s">
        <v>48</v>
      </c>
      <c r="H41" s="187" t="s">
        <v>1065</v>
      </c>
      <c r="I41" s="187" t="s">
        <v>1068</v>
      </c>
      <c r="J41" s="186">
        <v>37.32</v>
      </c>
      <c r="K41" s="186">
        <v>9</v>
      </c>
      <c r="L41" s="186">
        <v>16.794</v>
      </c>
      <c r="M41" s="186">
        <v>352.67399999999998</v>
      </c>
      <c r="N41" s="188">
        <v>44240</v>
      </c>
      <c r="O41" s="189" t="str">
        <f t="shared" si="2"/>
        <v>02-2021</v>
      </c>
      <c r="P41" s="201" t="str">
        <f t="shared" si="3"/>
        <v>13</v>
      </c>
      <c r="Q41" s="189" t="str">
        <f t="shared" si="4"/>
        <v>02</v>
      </c>
      <c r="R41" s="189" t="str">
        <f t="shared" si="5"/>
        <v>2021</v>
      </c>
      <c r="S41" s="186" t="s">
        <v>1074</v>
      </c>
      <c r="T41" s="190">
        <v>5.0999999999999996</v>
      </c>
    </row>
    <row r="42" spans="1:20" ht="18" customHeight="1">
      <c r="A42" s="86" t="s">
        <v>86</v>
      </c>
      <c r="B42" s="88" t="s">
        <v>47</v>
      </c>
      <c r="D42" s="185" t="str">
        <f t="shared" si="0"/>
        <v>742-04-5161</v>
      </c>
      <c r="E42" s="186" t="str">
        <f t="shared" si="1"/>
        <v>A</v>
      </c>
      <c r="F42" s="187" t="s">
        <v>1063</v>
      </c>
      <c r="G42" s="187" t="s">
        <v>48</v>
      </c>
      <c r="H42" s="187" t="s">
        <v>1065</v>
      </c>
      <c r="I42" s="187" t="s">
        <v>1070</v>
      </c>
      <c r="J42" s="186">
        <v>72.78</v>
      </c>
      <c r="K42" s="186">
        <v>10</v>
      </c>
      <c r="L42" s="186">
        <v>36.39</v>
      </c>
      <c r="M42" s="186">
        <v>764.19</v>
      </c>
      <c r="N42" s="188">
        <v>44244</v>
      </c>
      <c r="O42" s="189" t="str">
        <f t="shared" si="2"/>
        <v>02-2021</v>
      </c>
      <c r="P42" s="201" t="str">
        <f t="shared" si="3"/>
        <v>17</v>
      </c>
      <c r="Q42" s="189" t="str">
        <f t="shared" si="4"/>
        <v>02</v>
      </c>
      <c r="R42" s="189" t="str">
        <f t="shared" si="5"/>
        <v>2021</v>
      </c>
      <c r="S42" s="186" t="s">
        <v>1073</v>
      </c>
      <c r="T42" s="190">
        <v>7.3</v>
      </c>
    </row>
    <row r="43" spans="1:20" ht="18" customHeight="1">
      <c r="A43" s="86" t="s">
        <v>87</v>
      </c>
      <c r="B43" s="88" t="s">
        <v>53</v>
      </c>
      <c r="D43" s="185" t="str">
        <f t="shared" si="0"/>
        <v>189-98-2939</v>
      </c>
      <c r="E43" s="186" t="str">
        <f t="shared" si="1"/>
        <v>C</v>
      </c>
      <c r="F43" s="187" t="s">
        <v>1062</v>
      </c>
      <c r="G43" s="187" t="s">
        <v>54</v>
      </c>
      <c r="H43" s="187" t="s">
        <v>1065</v>
      </c>
      <c r="I43" s="187" t="s">
        <v>1072</v>
      </c>
      <c r="J43" s="186">
        <v>78.55</v>
      </c>
      <c r="K43" s="186">
        <v>9</v>
      </c>
      <c r="L43" s="186">
        <v>35.347499999999997</v>
      </c>
      <c r="M43" s="186">
        <v>742.29750000000001</v>
      </c>
      <c r="N43" s="188">
        <v>44249</v>
      </c>
      <c r="O43" s="189" t="str">
        <f t="shared" si="2"/>
        <v>02-2021</v>
      </c>
      <c r="P43" s="201" t="str">
        <f t="shared" si="3"/>
        <v>22</v>
      </c>
      <c r="Q43" s="189" t="str">
        <f t="shared" si="4"/>
        <v>02</v>
      </c>
      <c r="R43" s="189" t="str">
        <f t="shared" si="5"/>
        <v>2021</v>
      </c>
      <c r="S43" s="186" t="s">
        <v>1073</v>
      </c>
      <c r="T43" s="190">
        <v>7.2</v>
      </c>
    </row>
    <row r="44" spans="1:20" ht="18" customHeight="1">
      <c r="A44" s="86" t="s">
        <v>88</v>
      </c>
      <c r="B44" s="88" t="s">
        <v>47</v>
      </c>
      <c r="D44" s="185" t="str">
        <f t="shared" si="0"/>
        <v>594-34-4444</v>
      </c>
      <c r="E44" s="186" t="str">
        <f t="shared" si="1"/>
        <v>A</v>
      </c>
      <c r="F44" s="187" t="s">
        <v>1063</v>
      </c>
      <c r="G44" s="187" t="s">
        <v>54</v>
      </c>
      <c r="H44" s="187" t="s">
        <v>1065</v>
      </c>
      <c r="I44" s="187" t="s">
        <v>1069</v>
      </c>
      <c r="J44" s="186">
        <v>97.16</v>
      </c>
      <c r="K44" s="186">
        <v>1</v>
      </c>
      <c r="L44" s="186">
        <v>4.8579999999999997</v>
      </c>
      <c r="M44" s="186">
        <v>102.018</v>
      </c>
      <c r="N44" s="188">
        <v>44251</v>
      </c>
      <c r="O44" s="189" t="str">
        <f t="shared" si="2"/>
        <v>02-2021</v>
      </c>
      <c r="P44" s="201" t="str">
        <f t="shared" si="3"/>
        <v>24</v>
      </c>
      <c r="Q44" s="189" t="str">
        <f t="shared" si="4"/>
        <v>02</v>
      </c>
      <c r="R44" s="189" t="str">
        <f t="shared" si="5"/>
        <v>2021</v>
      </c>
      <c r="S44" s="186" t="s">
        <v>1074</v>
      </c>
      <c r="T44" s="190">
        <v>7.2</v>
      </c>
    </row>
    <row r="45" spans="1:20" ht="18" customHeight="1">
      <c r="A45" s="86" t="s">
        <v>89</v>
      </c>
      <c r="B45" s="88" t="s">
        <v>47</v>
      </c>
      <c r="D45" s="185" t="str">
        <f t="shared" si="0"/>
        <v>674-15-9296</v>
      </c>
      <c r="E45" s="186" t="str">
        <f t="shared" si="1"/>
        <v>A</v>
      </c>
      <c r="F45" s="187" t="s">
        <v>1063</v>
      </c>
      <c r="G45" s="187" t="s">
        <v>54</v>
      </c>
      <c r="H45" s="187" t="s">
        <v>1065</v>
      </c>
      <c r="I45" s="187" t="s">
        <v>1068</v>
      </c>
      <c r="J45" s="186">
        <v>37.14</v>
      </c>
      <c r="K45" s="186">
        <v>5</v>
      </c>
      <c r="L45" s="186">
        <v>9.2850000000000001</v>
      </c>
      <c r="M45" s="186">
        <v>194.98500000000001</v>
      </c>
      <c r="N45" s="188">
        <v>44251</v>
      </c>
      <c r="O45" s="189" t="str">
        <f t="shared" si="2"/>
        <v>02-2021</v>
      </c>
      <c r="P45" s="201" t="str">
        <f t="shared" si="3"/>
        <v>24</v>
      </c>
      <c r="Q45" s="189" t="str">
        <f t="shared" si="4"/>
        <v>02</v>
      </c>
      <c r="R45" s="189" t="str">
        <f t="shared" si="5"/>
        <v>2021</v>
      </c>
      <c r="S45" s="186" t="s">
        <v>1074</v>
      </c>
      <c r="T45" s="190">
        <v>5</v>
      </c>
    </row>
    <row r="46" spans="1:20" ht="18" customHeight="1">
      <c r="A46" s="86" t="s">
        <v>90</v>
      </c>
      <c r="B46" s="88" t="s">
        <v>47</v>
      </c>
      <c r="D46" s="185" t="str">
        <f t="shared" si="0"/>
        <v>410-67-1709</v>
      </c>
      <c r="E46" s="186" t="str">
        <f t="shared" si="1"/>
        <v>A</v>
      </c>
      <c r="F46" s="187" t="s">
        <v>1063</v>
      </c>
      <c r="G46" s="187" t="s">
        <v>48</v>
      </c>
      <c r="H46" s="187" t="s">
        <v>1066</v>
      </c>
      <c r="I46" s="187" t="s">
        <v>1072</v>
      </c>
      <c r="J46" s="186">
        <v>63.88</v>
      </c>
      <c r="K46" s="186">
        <v>8</v>
      </c>
      <c r="L46" s="186">
        <v>25.552</v>
      </c>
      <c r="M46" s="186">
        <v>536.59199999999998</v>
      </c>
      <c r="N46" s="188">
        <v>44251</v>
      </c>
      <c r="O46" s="189" t="str">
        <f t="shared" si="2"/>
        <v>02-2021</v>
      </c>
      <c r="P46" s="201" t="str">
        <f t="shared" si="3"/>
        <v>24</v>
      </c>
      <c r="Q46" s="189" t="str">
        <f t="shared" si="4"/>
        <v>02</v>
      </c>
      <c r="R46" s="189" t="str">
        <f t="shared" si="5"/>
        <v>2021</v>
      </c>
      <c r="S46" s="186" t="s">
        <v>1074</v>
      </c>
      <c r="T46" s="190">
        <v>9.9</v>
      </c>
    </row>
    <row r="47" spans="1:20" ht="18" customHeight="1">
      <c r="A47" s="86" t="s">
        <v>91</v>
      </c>
      <c r="B47" s="88" t="s">
        <v>53</v>
      </c>
      <c r="D47" s="185" t="str">
        <f t="shared" si="0"/>
        <v>735-06-4124</v>
      </c>
      <c r="E47" s="186" t="str">
        <f t="shared" si="1"/>
        <v>C</v>
      </c>
      <c r="F47" s="187" t="s">
        <v>1062</v>
      </c>
      <c r="G47" s="187" t="s">
        <v>54</v>
      </c>
      <c r="H47" s="187" t="s">
        <v>1065</v>
      </c>
      <c r="I47" s="187" t="s">
        <v>1071</v>
      </c>
      <c r="J47" s="186">
        <v>48.61</v>
      </c>
      <c r="K47" s="186">
        <v>1</v>
      </c>
      <c r="L47" s="186">
        <v>2.4304999999999999</v>
      </c>
      <c r="M47" s="186">
        <v>51.040500000000002</v>
      </c>
      <c r="N47" s="188">
        <v>44253</v>
      </c>
      <c r="O47" s="189" t="str">
        <f t="shared" si="2"/>
        <v>02-2021</v>
      </c>
      <c r="P47" s="201" t="str">
        <f t="shared" si="3"/>
        <v>26</v>
      </c>
      <c r="Q47" s="189" t="str">
        <f t="shared" si="4"/>
        <v>02</v>
      </c>
      <c r="R47" s="189" t="str">
        <f t="shared" si="5"/>
        <v>2021</v>
      </c>
      <c r="S47" s="186" t="s">
        <v>1073</v>
      </c>
      <c r="T47" s="190">
        <v>4.4000000000000004</v>
      </c>
    </row>
    <row r="48" spans="1:20" ht="18" customHeight="1">
      <c r="A48" s="86" t="s">
        <v>92</v>
      </c>
      <c r="B48" s="88" t="s">
        <v>47</v>
      </c>
      <c r="D48" s="185" t="str">
        <f t="shared" si="0"/>
        <v>870-76-1733</v>
      </c>
      <c r="E48" s="186" t="str">
        <f t="shared" si="1"/>
        <v>A</v>
      </c>
      <c r="F48" s="187" t="s">
        <v>1063</v>
      </c>
      <c r="G48" s="187" t="s">
        <v>48</v>
      </c>
      <c r="H48" s="187" t="s">
        <v>1066</v>
      </c>
      <c r="I48" s="187" t="s">
        <v>1071</v>
      </c>
      <c r="J48" s="186">
        <v>14.23</v>
      </c>
      <c r="K48" s="186">
        <v>5</v>
      </c>
      <c r="L48" s="186">
        <v>3.5575000000000001</v>
      </c>
      <c r="M48" s="186">
        <v>74.707499999999996</v>
      </c>
      <c r="N48" s="188">
        <v>44253</v>
      </c>
      <c r="O48" s="189" t="str">
        <f t="shared" si="2"/>
        <v>02-2021</v>
      </c>
      <c r="P48" s="201" t="str">
        <f t="shared" si="3"/>
        <v>26</v>
      </c>
      <c r="Q48" s="189" t="str">
        <f t="shared" si="4"/>
        <v>02</v>
      </c>
      <c r="R48" s="189" t="str">
        <f t="shared" si="5"/>
        <v>2021</v>
      </c>
      <c r="S48" s="186" t="s">
        <v>1075</v>
      </c>
      <c r="T48" s="190">
        <v>4.4000000000000004</v>
      </c>
    </row>
    <row r="49" spans="1:20" ht="18" customHeight="1">
      <c r="A49" s="86" t="s">
        <v>93</v>
      </c>
      <c r="B49" s="88" t="s">
        <v>47</v>
      </c>
      <c r="D49" s="185" t="str">
        <f t="shared" si="0"/>
        <v>405-31-3305</v>
      </c>
      <c r="E49" s="186" t="str">
        <f t="shared" si="1"/>
        <v>A</v>
      </c>
      <c r="F49" s="187" t="s">
        <v>1063</v>
      </c>
      <c r="G49" s="187" t="s">
        <v>48</v>
      </c>
      <c r="H49" s="187" t="s">
        <v>1065</v>
      </c>
      <c r="I49" s="187" t="s">
        <v>1072</v>
      </c>
      <c r="J49" s="186">
        <v>43.13</v>
      </c>
      <c r="K49" s="186">
        <v>10</v>
      </c>
      <c r="L49" s="186">
        <v>21.565000000000001</v>
      </c>
      <c r="M49" s="186">
        <v>452.86500000000001</v>
      </c>
      <c r="N49" s="188">
        <v>44253</v>
      </c>
      <c r="O49" s="189" t="str">
        <f t="shared" si="2"/>
        <v>02-2021</v>
      </c>
      <c r="P49" s="201" t="str">
        <f t="shared" si="3"/>
        <v>26</v>
      </c>
      <c r="Q49" s="189" t="str">
        <f t="shared" si="4"/>
        <v>02</v>
      </c>
      <c r="R49" s="189" t="str">
        <f t="shared" si="5"/>
        <v>2021</v>
      </c>
      <c r="S49" s="186" t="s">
        <v>1075</v>
      </c>
      <c r="T49" s="190">
        <v>5.5</v>
      </c>
    </row>
    <row r="50" spans="1:20" ht="18" customHeight="1">
      <c r="A50" s="86" t="s">
        <v>94</v>
      </c>
      <c r="B50" s="88" t="s">
        <v>50</v>
      </c>
      <c r="D50" s="185" t="str">
        <f t="shared" si="0"/>
        <v>525-09-8450</v>
      </c>
      <c r="E50" s="186" t="str">
        <f t="shared" si="1"/>
        <v>B</v>
      </c>
      <c r="F50" s="187" t="s">
        <v>1064</v>
      </c>
      <c r="G50" s="187" t="s">
        <v>54</v>
      </c>
      <c r="H50" s="187" t="s">
        <v>1065</v>
      </c>
      <c r="I50" s="187" t="s">
        <v>1069</v>
      </c>
      <c r="J50" s="186">
        <v>72.13</v>
      </c>
      <c r="K50" s="186">
        <v>10</v>
      </c>
      <c r="L50" s="186">
        <v>36.064999999999998</v>
      </c>
      <c r="M50" s="186">
        <v>757.36500000000001</v>
      </c>
      <c r="N50" s="188">
        <v>44255</v>
      </c>
      <c r="O50" s="189" t="str">
        <f t="shared" si="2"/>
        <v>02-2021</v>
      </c>
      <c r="P50" s="201" t="str">
        <f t="shared" si="3"/>
        <v>28</v>
      </c>
      <c r="Q50" s="189" t="str">
        <f t="shared" si="4"/>
        <v>02</v>
      </c>
      <c r="R50" s="189" t="str">
        <f t="shared" si="5"/>
        <v>2021</v>
      </c>
      <c r="S50" s="186" t="s">
        <v>1075</v>
      </c>
      <c r="T50" s="190">
        <v>4.2</v>
      </c>
    </row>
    <row r="51" spans="1:20" ht="18" customHeight="1">
      <c r="A51" s="86" t="s">
        <v>95</v>
      </c>
      <c r="B51" s="88" t="s">
        <v>47</v>
      </c>
      <c r="D51" s="185" t="str">
        <f t="shared" si="0"/>
        <v>827-26-2100</v>
      </c>
      <c r="E51" s="186" t="str">
        <f t="shared" si="1"/>
        <v>A</v>
      </c>
      <c r="F51" s="187" t="s">
        <v>1063</v>
      </c>
      <c r="G51" s="187" t="s">
        <v>48</v>
      </c>
      <c r="H51" s="187" t="s">
        <v>1065</v>
      </c>
      <c r="I51" s="187" t="s">
        <v>1070</v>
      </c>
      <c r="J51" s="186">
        <v>33.840000000000003</v>
      </c>
      <c r="K51" s="186">
        <v>9</v>
      </c>
      <c r="L51" s="186">
        <v>15.228</v>
      </c>
      <c r="M51" s="186">
        <v>319.78800000000001</v>
      </c>
      <c r="N51" s="188">
        <v>44259</v>
      </c>
      <c r="O51" s="189" t="str">
        <f t="shared" si="2"/>
        <v>03-2021</v>
      </c>
      <c r="P51" s="201" t="str">
        <f t="shared" si="3"/>
        <v>04</v>
      </c>
      <c r="Q51" s="189" t="str">
        <f t="shared" si="4"/>
        <v>03</v>
      </c>
      <c r="R51" s="189" t="str">
        <f t="shared" si="5"/>
        <v>2021</v>
      </c>
      <c r="S51" s="186" t="s">
        <v>1074</v>
      </c>
      <c r="T51" s="190">
        <v>8.8000000000000007</v>
      </c>
    </row>
    <row r="52" spans="1:20" ht="18" customHeight="1">
      <c r="A52" s="86" t="s">
        <v>96</v>
      </c>
      <c r="B52" s="88" t="s">
        <v>47</v>
      </c>
      <c r="D52" s="185" t="str">
        <f t="shared" si="0"/>
        <v>587-73-4862</v>
      </c>
      <c r="E52" s="186" t="str">
        <f t="shared" si="1"/>
        <v>A</v>
      </c>
      <c r="F52" s="187" t="s">
        <v>1063</v>
      </c>
      <c r="G52" s="187" t="s">
        <v>48</v>
      </c>
      <c r="H52" s="187" t="s">
        <v>1066</v>
      </c>
      <c r="I52" s="187" t="s">
        <v>1067</v>
      </c>
      <c r="J52" s="186">
        <v>10.69</v>
      </c>
      <c r="K52" s="186">
        <v>5</v>
      </c>
      <c r="L52" s="186">
        <v>2.6724999999999999</v>
      </c>
      <c r="M52" s="186">
        <v>56.122500000000002</v>
      </c>
      <c r="N52" s="188">
        <v>44259</v>
      </c>
      <c r="O52" s="189" t="str">
        <f t="shared" si="2"/>
        <v>03-2021</v>
      </c>
      <c r="P52" s="201" t="str">
        <f t="shared" si="3"/>
        <v>04</v>
      </c>
      <c r="Q52" s="189" t="str">
        <f t="shared" si="4"/>
        <v>03</v>
      </c>
      <c r="R52" s="189" t="str">
        <f t="shared" si="5"/>
        <v>2021</v>
      </c>
      <c r="S52" s="186" t="s">
        <v>1074</v>
      </c>
      <c r="T52" s="190">
        <v>7.6</v>
      </c>
    </row>
    <row r="53" spans="1:20" ht="18" customHeight="1">
      <c r="A53" s="86" t="s">
        <v>97</v>
      </c>
      <c r="B53" s="88" t="s">
        <v>53</v>
      </c>
      <c r="D53" s="185" t="str">
        <f t="shared" si="0"/>
        <v>137-63-5492</v>
      </c>
      <c r="E53" s="186" t="str">
        <f t="shared" si="1"/>
        <v>C</v>
      </c>
      <c r="F53" s="187" t="s">
        <v>1062</v>
      </c>
      <c r="G53" s="187" t="s">
        <v>54</v>
      </c>
      <c r="H53" s="187" t="s">
        <v>1065</v>
      </c>
      <c r="I53" s="187" t="s">
        <v>1069</v>
      </c>
      <c r="J53" s="186">
        <v>58.76</v>
      </c>
      <c r="K53" s="186">
        <v>10</v>
      </c>
      <c r="L53" s="186">
        <v>29.38</v>
      </c>
      <c r="M53" s="186">
        <v>616.98</v>
      </c>
      <c r="N53" s="188">
        <v>44261</v>
      </c>
      <c r="O53" s="189" t="str">
        <f t="shared" si="2"/>
        <v>03-2021</v>
      </c>
      <c r="P53" s="201" t="str">
        <f t="shared" si="3"/>
        <v>06</v>
      </c>
      <c r="Q53" s="189" t="str">
        <f t="shared" si="4"/>
        <v>03</v>
      </c>
      <c r="R53" s="189" t="str">
        <f t="shared" si="5"/>
        <v>2021</v>
      </c>
      <c r="S53" s="186" t="s">
        <v>1074</v>
      </c>
      <c r="T53" s="190">
        <v>9</v>
      </c>
    </row>
    <row r="54" spans="1:20" ht="18" customHeight="1">
      <c r="A54" s="86" t="s">
        <v>98</v>
      </c>
      <c r="B54" s="88" t="s">
        <v>53</v>
      </c>
      <c r="D54" s="185" t="str">
        <f t="shared" si="0"/>
        <v>120-06-4233</v>
      </c>
      <c r="E54" s="186" t="str">
        <f t="shared" si="1"/>
        <v>C</v>
      </c>
      <c r="F54" s="187" t="s">
        <v>1062</v>
      </c>
      <c r="G54" s="187" t="s">
        <v>54</v>
      </c>
      <c r="H54" s="187" t="s">
        <v>1065</v>
      </c>
      <c r="I54" s="187" t="s">
        <v>1069</v>
      </c>
      <c r="J54" s="186">
        <v>30.61</v>
      </c>
      <c r="K54" s="186">
        <v>6</v>
      </c>
      <c r="L54" s="186">
        <v>9.1829999999999998</v>
      </c>
      <c r="M54" s="186">
        <v>192.84299999999999</v>
      </c>
      <c r="N54" s="188">
        <v>44264</v>
      </c>
      <c r="O54" s="189" t="str">
        <f t="shared" si="2"/>
        <v>03-2021</v>
      </c>
      <c r="P54" s="201" t="str">
        <f t="shared" si="3"/>
        <v>09</v>
      </c>
      <c r="Q54" s="189" t="str">
        <f t="shared" si="4"/>
        <v>03</v>
      </c>
      <c r="R54" s="189" t="str">
        <f t="shared" si="5"/>
        <v>2021</v>
      </c>
      <c r="S54" s="186" t="s">
        <v>1073</v>
      </c>
      <c r="T54" s="190">
        <v>9.3000000000000007</v>
      </c>
    </row>
    <row r="55" spans="1:20" ht="18" customHeight="1">
      <c r="A55" s="86" t="s">
        <v>99</v>
      </c>
      <c r="B55" s="88" t="s">
        <v>50</v>
      </c>
      <c r="D55" s="185" t="str">
        <f t="shared" si="0"/>
        <v>371-85-5789</v>
      </c>
      <c r="E55" s="186" t="str">
        <f t="shared" si="1"/>
        <v>B</v>
      </c>
      <c r="F55" s="187" t="s">
        <v>1064</v>
      </c>
      <c r="G55" s="187" t="s">
        <v>54</v>
      </c>
      <c r="H55" s="187" t="s">
        <v>1065</v>
      </c>
      <c r="I55" s="187" t="s">
        <v>1067</v>
      </c>
      <c r="J55" s="186">
        <v>87.98</v>
      </c>
      <c r="K55" s="186">
        <v>3</v>
      </c>
      <c r="L55" s="186">
        <v>13.196999999999999</v>
      </c>
      <c r="M55" s="186">
        <v>277.137</v>
      </c>
      <c r="N55" s="188">
        <v>44265</v>
      </c>
      <c r="O55" s="189" t="str">
        <f t="shared" si="2"/>
        <v>03-2021</v>
      </c>
      <c r="P55" s="201" t="str">
        <f t="shared" si="3"/>
        <v>10</v>
      </c>
      <c r="Q55" s="189" t="str">
        <f t="shared" si="4"/>
        <v>03</v>
      </c>
      <c r="R55" s="189" t="str">
        <f t="shared" si="5"/>
        <v>2021</v>
      </c>
      <c r="S55" s="186" t="s">
        <v>1074</v>
      </c>
      <c r="T55" s="190">
        <v>5.0999999999999996</v>
      </c>
    </row>
    <row r="56" spans="1:20" ht="18" customHeight="1">
      <c r="A56" s="86" t="s">
        <v>100</v>
      </c>
      <c r="B56" s="88" t="s">
        <v>50</v>
      </c>
      <c r="D56" s="185" t="str">
        <f t="shared" si="0"/>
        <v>269-04-5750</v>
      </c>
      <c r="E56" s="186" t="str">
        <f t="shared" si="1"/>
        <v>B</v>
      </c>
      <c r="F56" s="187" t="s">
        <v>1064</v>
      </c>
      <c r="G56" s="187" t="s">
        <v>48</v>
      </c>
      <c r="H56" s="187" t="s">
        <v>1065</v>
      </c>
      <c r="I56" s="187" t="s">
        <v>1072</v>
      </c>
      <c r="J56" s="186">
        <v>73.819999999999993</v>
      </c>
      <c r="K56" s="186">
        <v>4</v>
      </c>
      <c r="L56" s="186">
        <v>14.763999999999999</v>
      </c>
      <c r="M56" s="186">
        <v>310.04399999999998</v>
      </c>
      <c r="N56" s="188">
        <v>44265</v>
      </c>
      <c r="O56" s="189" t="str">
        <f t="shared" si="2"/>
        <v>03-2021</v>
      </c>
      <c r="P56" s="201" t="str">
        <f t="shared" si="3"/>
        <v>10</v>
      </c>
      <c r="Q56" s="189" t="str">
        <f t="shared" si="4"/>
        <v>03</v>
      </c>
      <c r="R56" s="189" t="str">
        <f t="shared" si="5"/>
        <v>2021</v>
      </c>
      <c r="S56" s="186" t="s">
        <v>1073</v>
      </c>
      <c r="T56" s="190">
        <v>6.7</v>
      </c>
    </row>
    <row r="57" spans="1:20" ht="18" customHeight="1">
      <c r="A57" s="86" t="s">
        <v>101</v>
      </c>
      <c r="B57" s="88" t="s">
        <v>50</v>
      </c>
      <c r="D57" s="185" t="str">
        <f t="shared" si="0"/>
        <v>642-30-6693</v>
      </c>
      <c r="E57" s="186" t="str">
        <f t="shared" si="1"/>
        <v>B</v>
      </c>
      <c r="F57" s="187" t="s">
        <v>1064</v>
      </c>
      <c r="G57" s="187" t="s">
        <v>54</v>
      </c>
      <c r="H57" s="187" t="s">
        <v>1066</v>
      </c>
      <c r="I57" s="187" t="s">
        <v>1068</v>
      </c>
      <c r="J57" s="186">
        <v>54.51</v>
      </c>
      <c r="K57" s="186">
        <v>6</v>
      </c>
      <c r="L57" s="186">
        <v>16.353000000000002</v>
      </c>
      <c r="M57" s="186">
        <v>343.41300000000001</v>
      </c>
      <c r="N57" s="188">
        <v>44265</v>
      </c>
      <c r="O57" s="189" t="str">
        <f t="shared" si="2"/>
        <v>03-2021</v>
      </c>
      <c r="P57" s="201" t="str">
        <f t="shared" si="3"/>
        <v>10</v>
      </c>
      <c r="Q57" s="189" t="str">
        <f t="shared" si="4"/>
        <v>03</v>
      </c>
      <c r="R57" s="189" t="str">
        <f t="shared" si="5"/>
        <v>2021</v>
      </c>
      <c r="S57" s="186" t="s">
        <v>1074</v>
      </c>
      <c r="T57" s="190">
        <v>7.8</v>
      </c>
    </row>
    <row r="58" spans="1:20" ht="18" customHeight="1">
      <c r="A58" s="86" t="s">
        <v>102</v>
      </c>
      <c r="B58" s="88" t="s">
        <v>50</v>
      </c>
      <c r="D58" s="185" t="str">
        <f t="shared" si="0"/>
        <v>280-35-5823</v>
      </c>
      <c r="E58" s="186" t="str">
        <f t="shared" si="1"/>
        <v>B</v>
      </c>
      <c r="F58" s="187" t="s">
        <v>1064</v>
      </c>
      <c r="G58" s="187" t="s">
        <v>48</v>
      </c>
      <c r="H58" s="187" t="s">
        <v>1066</v>
      </c>
      <c r="I58" s="187" t="s">
        <v>1070</v>
      </c>
      <c r="J58" s="186">
        <v>86.72</v>
      </c>
      <c r="K58" s="186">
        <v>1</v>
      </c>
      <c r="L58" s="186">
        <v>4.3360000000000003</v>
      </c>
      <c r="M58" s="186">
        <v>91.055999999999997</v>
      </c>
      <c r="N58" s="188">
        <v>44268</v>
      </c>
      <c r="O58" s="189" t="str">
        <f t="shared" si="2"/>
        <v>03-2021</v>
      </c>
      <c r="P58" s="201" t="str">
        <f t="shared" si="3"/>
        <v>13</v>
      </c>
      <c r="Q58" s="189" t="str">
        <f t="shared" si="4"/>
        <v>03</v>
      </c>
      <c r="R58" s="189" t="str">
        <f t="shared" si="5"/>
        <v>2021</v>
      </c>
      <c r="S58" s="186" t="s">
        <v>1074</v>
      </c>
      <c r="T58" s="190">
        <v>7.9</v>
      </c>
    </row>
    <row r="59" spans="1:20" ht="18" customHeight="1">
      <c r="A59" s="86" t="s">
        <v>103</v>
      </c>
      <c r="B59" s="88" t="s">
        <v>50</v>
      </c>
      <c r="D59" s="185" t="str">
        <f t="shared" si="0"/>
        <v>139-20-0155</v>
      </c>
      <c r="E59" s="186" t="str">
        <f t="shared" si="1"/>
        <v>B</v>
      </c>
      <c r="F59" s="187" t="s">
        <v>1064</v>
      </c>
      <c r="G59" s="187" t="s">
        <v>48</v>
      </c>
      <c r="H59" s="187" t="s">
        <v>1065</v>
      </c>
      <c r="I59" s="187" t="s">
        <v>1069</v>
      </c>
      <c r="J59" s="186">
        <v>40.299999999999997</v>
      </c>
      <c r="K59" s="186">
        <v>10</v>
      </c>
      <c r="L59" s="186">
        <v>20.149999999999999</v>
      </c>
      <c r="M59" s="186">
        <v>423.15</v>
      </c>
      <c r="N59" s="188">
        <v>44269</v>
      </c>
      <c r="O59" s="189" t="str">
        <f t="shared" si="2"/>
        <v>03-2021</v>
      </c>
      <c r="P59" s="201" t="str">
        <f t="shared" si="3"/>
        <v>14</v>
      </c>
      <c r="Q59" s="189" t="str">
        <f t="shared" si="4"/>
        <v>03</v>
      </c>
      <c r="R59" s="189" t="str">
        <f t="shared" si="5"/>
        <v>2021</v>
      </c>
      <c r="S59" s="186" t="s">
        <v>1075</v>
      </c>
      <c r="T59" s="190">
        <v>7</v>
      </c>
    </row>
    <row r="60" spans="1:20" ht="18" customHeight="1">
      <c r="A60" s="86" t="s">
        <v>104</v>
      </c>
      <c r="B60" s="88" t="s">
        <v>47</v>
      </c>
      <c r="D60" s="185" t="str">
        <f t="shared" si="0"/>
        <v>635-28-5728</v>
      </c>
      <c r="E60" s="186" t="str">
        <f t="shared" si="1"/>
        <v>A</v>
      </c>
      <c r="F60" s="187" t="s">
        <v>1063</v>
      </c>
      <c r="G60" s="187" t="s">
        <v>54</v>
      </c>
      <c r="H60" s="187" t="s">
        <v>1065</v>
      </c>
      <c r="I60" s="187" t="s">
        <v>1067</v>
      </c>
      <c r="J60" s="186">
        <v>56</v>
      </c>
      <c r="K60" s="186">
        <v>3</v>
      </c>
      <c r="L60" s="186">
        <v>8.4</v>
      </c>
      <c r="M60" s="186">
        <v>176.4</v>
      </c>
      <c r="N60" s="188">
        <v>44270</v>
      </c>
      <c r="O60" s="189" t="str">
        <f t="shared" si="2"/>
        <v>03-2021</v>
      </c>
      <c r="P60" s="201" t="str">
        <f t="shared" si="3"/>
        <v>15</v>
      </c>
      <c r="Q60" s="189" t="str">
        <f t="shared" si="4"/>
        <v>03</v>
      </c>
      <c r="R60" s="189" t="str">
        <f t="shared" si="5"/>
        <v>2021</v>
      </c>
      <c r="S60" s="186" t="s">
        <v>1074</v>
      </c>
      <c r="T60" s="190">
        <v>4.8</v>
      </c>
    </row>
    <row r="61" spans="1:20" ht="18" customHeight="1">
      <c r="A61" s="86" t="s">
        <v>105</v>
      </c>
      <c r="B61" s="88" t="s">
        <v>53</v>
      </c>
      <c r="D61" s="185" t="str">
        <f t="shared" si="0"/>
        <v>861-77-0145</v>
      </c>
      <c r="E61" s="186" t="str">
        <f t="shared" si="1"/>
        <v>C</v>
      </c>
      <c r="F61" s="187" t="s">
        <v>1062</v>
      </c>
      <c r="G61" s="187" t="s">
        <v>48</v>
      </c>
      <c r="H61" s="187" t="s">
        <v>1065</v>
      </c>
      <c r="I61" s="187" t="s">
        <v>1069</v>
      </c>
      <c r="J61" s="186">
        <v>81.97</v>
      </c>
      <c r="K61" s="186">
        <v>10</v>
      </c>
      <c r="L61" s="186">
        <v>40.984999999999999</v>
      </c>
      <c r="M61" s="186">
        <v>860.68499999999995</v>
      </c>
      <c r="N61" s="188">
        <v>44271</v>
      </c>
      <c r="O61" s="189" t="str">
        <f t="shared" si="2"/>
        <v>03-2021</v>
      </c>
      <c r="P61" s="201" t="str">
        <f t="shared" si="3"/>
        <v>16</v>
      </c>
      <c r="Q61" s="189" t="str">
        <f t="shared" si="4"/>
        <v>03</v>
      </c>
      <c r="R61" s="189" t="str">
        <f t="shared" si="5"/>
        <v>2021</v>
      </c>
      <c r="S61" s="186" t="s">
        <v>1073</v>
      </c>
      <c r="T61" s="190">
        <v>9.1999999999999993</v>
      </c>
    </row>
    <row r="62" spans="1:20" ht="18" customHeight="1">
      <c r="A62" s="86" t="s">
        <v>106</v>
      </c>
      <c r="B62" s="88" t="s">
        <v>50</v>
      </c>
      <c r="D62" s="185" t="str">
        <f t="shared" si="0"/>
        <v>135-13-8269</v>
      </c>
      <c r="E62" s="186" t="str">
        <f t="shared" si="1"/>
        <v>B</v>
      </c>
      <c r="F62" s="187" t="s">
        <v>1064</v>
      </c>
      <c r="G62" s="187" t="s">
        <v>48</v>
      </c>
      <c r="H62" s="187" t="s">
        <v>1066</v>
      </c>
      <c r="I62" s="187" t="s">
        <v>1071</v>
      </c>
      <c r="J62" s="186">
        <v>78.88</v>
      </c>
      <c r="K62" s="186">
        <v>2</v>
      </c>
      <c r="L62" s="186">
        <v>7.8879999999999999</v>
      </c>
      <c r="M62" s="186">
        <v>165.648</v>
      </c>
      <c r="N62" s="188">
        <v>44273</v>
      </c>
      <c r="O62" s="189" t="str">
        <f t="shared" si="2"/>
        <v>03-2021</v>
      </c>
      <c r="P62" s="201" t="str">
        <f t="shared" si="3"/>
        <v>18</v>
      </c>
      <c r="Q62" s="189" t="str">
        <f t="shared" si="4"/>
        <v>03</v>
      </c>
      <c r="R62" s="189" t="str">
        <f t="shared" si="5"/>
        <v>2021</v>
      </c>
      <c r="S62" s="186" t="s">
        <v>1073</v>
      </c>
      <c r="T62" s="190">
        <v>9.1</v>
      </c>
    </row>
    <row r="63" spans="1:20" ht="18" customHeight="1">
      <c r="A63" s="86" t="s">
        <v>107</v>
      </c>
      <c r="B63" s="88" t="s">
        <v>50</v>
      </c>
      <c r="D63" s="185" t="str">
        <f t="shared" si="0"/>
        <v>109-28-2512</v>
      </c>
      <c r="E63" s="186" t="str">
        <f t="shared" si="1"/>
        <v>B</v>
      </c>
      <c r="F63" s="187" t="s">
        <v>1064</v>
      </c>
      <c r="G63" s="187" t="s">
        <v>48</v>
      </c>
      <c r="H63" s="187" t="s">
        <v>1066</v>
      </c>
      <c r="I63" s="187" t="s">
        <v>1072</v>
      </c>
      <c r="J63" s="186">
        <v>97.61</v>
      </c>
      <c r="K63" s="186">
        <v>6</v>
      </c>
      <c r="L63" s="186">
        <v>29.283000000000001</v>
      </c>
      <c r="M63" s="186">
        <v>614.94299999999998</v>
      </c>
      <c r="N63" s="188">
        <v>44275</v>
      </c>
      <c r="O63" s="189" t="str">
        <f t="shared" si="2"/>
        <v>03-2021</v>
      </c>
      <c r="P63" s="201" t="str">
        <f t="shared" si="3"/>
        <v>20</v>
      </c>
      <c r="Q63" s="189" t="str">
        <f t="shared" si="4"/>
        <v>03</v>
      </c>
      <c r="R63" s="189" t="str">
        <f t="shared" si="5"/>
        <v>2021</v>
      </c>
      <c r="S63" s="186" t="s">
        <v>1074</v>
      </c>
      <c r="T63" s="190">
        <v>9.9</v>
      </c>
    </row>
    <row r="64" spans="1:20" ht="18" customHeight="1">
      <c r="A64" s="86" t="s">
        <v>108</v>
      </c>
      <c r="B64" s="88" t="s">
        <v>47</v>
      </c>
      <c r="D64" s="185" t="str">
        <f t="shared" si="0"/>
        <v>380-60-5336</v>
      </c>
      <c r="E64" s="186" t="str">
        <f t="shared" si="1"/>
        <v>A</v>
      </c>
      <c r="F64" s="187" t="s">
        <v>1063</v>
      </c>
      <c r="G64" s="187" t="s">
        <v>54</v>
      </c>
      <c r="H64" s="187" t="s">
        <v>1066</v>
      </c>
      <c r="I64" s="187" t="s">
        <v>1069</v>
      </c>
      <c r="J64" s="186">
        <v>40.26</v>
      </c>
      <c r="K64" s="186">
        <v>10</v>
      </c>
      <c r="L64" s="186">
        <v>20.13</v>
      </c>
      <c r="M64" s="186">
        <v>422.73</v>
      </c>
      <c r="N64" s="188">
        <v>44275</v>
      </c>
      <c r="O64" s="189" t="str">
        <f t="shared" si="2"/>
        <v>03-2021</v>
      </c>
      <c r="P64" s="201" t="str">
        <f t="shared" si="3"/>
        <v>20</v>
      </c>
      <c r="Q64" s="189" t="str">
        <f t="shared" si="4"/>
        <v>03</v>
      </c>
      <c r="R64" s="189" t="str">
        <f t="shared" si="5"/>
        <v>2021</v>
      </c>
      <c r="S64" s="186" t="s">
        <v>1075</v>
      </c>
      <c r="T64" s="190">
        <v>5</v>
      </c>
    </row>
    <row r="65" spans="1:20" ht="18" customHeight="1">
      <c r="A65" s="86" t="s">
        <v>109</v>
      </c>
      <c r="B65" s="88" t="s">
        <v>47</v>
      </c>
      <c r="D65" s="185" t="str">
        <f t="shared" si="0"/>
        <v>146-09-5432</v>
      </c>
      <c r="E65" s="186" t="str">
        <f t="shared" si="1"/>
        <v>A</v>
      </c>
      <c r="F65" s="187" t="s">
        <v>1063</v>
      </c>
      <c r="G65" s="187" t="s">
        <v>48</v>
      </c>
      <c r="H65" s="187" t="s">
        <v>1065</v>
      </c>
      <c r="I65" s="187" t="s">
        <v>1071</v>
      </c>
      <c r="J65" s="186">
        <v>35.04</v>
      </c>
      <c r="K65" s="186">
        <v>9</v>
      </c>
      <c r="L65" s="186">
        <v>15.768000000000001</v>
      </c>
      <c r="M65" s="186">
        <v>331.12799999999999</v>
      </c>
      <c r="N65" s="188">
        <v>44277</v>
      </c>
      <c r="O65" s="189" t="str">
        <f t="shared" si="2"/>
        <v>03-2021</v>
      </c>
      <c r="P65" s="201" t="str">
        <f t="shared" si="3"/>
        <v>22</v>
      </c>
      <c r="Q65" s="189" t="str">
        <f t="shared" si="4"/>
        <v>03</v>
      </c>
      <c r="R65" s="189" t="str">
        <f t="shared" si="5"/>
        <v>2021</v>
      </c>
      <c r="S65" s="186" t="s">
        <v>1074</v>
      </c>
      <c r="T65" s="190">
        <v>4.5999999999999996</v>
      </c>
    </row>
    <row r="66" spans="1:20" ht="18" customHeight="1">
      <c r="A66" s="86" t="s">
        <v>110</v>
      </c>
      <c r="B66" s="88" t="s">
        <v>50</v>
      </c>
      <c r="D66" s="185" t="str">
        <f t="shared" si="0"/>
        <v>730-61-8757</v>
      </c>
      <c r="E66" s="186" t="str">
        <f t="shared" si="1"/>
        <v>B</v>
      </c>
      <c r="F66" s="187" t="s">
        <v>1064</v>
      </c>
      <c r="G66" s="187" t="s">
        <v>48</v>
      </c>
      <c r="H66" s="187" t="s">
        <v>1065</v>
      </c>
      <c r="I66" s="187" t="s">
        <v>1067</v>
      </c>
      <c r="J66" s="186">
        <v>51.13</v>
      </c>
      <c r="K66" s="186">
        <v>4</v>
      </c>
      <c r="L66" s="186">
        <v>10.226000000000001</v>
      </c>
      <c r="M66" s="186">
        <v>214.74600000000001</v>
      </c>
      <c r="N66" s="188">
        <v>44278</v>
      </c>
      <c r="O66" s="189" t="str">
        <f t="shared" si="2"/>
        <v>03-2021</v>
      </c>
      <c r="P66" s="201" t="str">
        <f t="shared" si="3"/>
        <v>23</v>
      </c>
      <c r="Q66" s="189" t="str">
        <f t="shared" si="4"/>
        <v>03</v>
      </c>
      <c r="R66" s="189" t="str">
        <f t="shared" si="5"/>
        <v>2021</v>
      </c>
      <c r="S66" s="186" t="s">
        <v>1075</v>
      </c>
      <c r="T66" s="190">
        <v>4</v>
      </c>
    </row>
    <row r="67" spans="1:20" ht="18" customHeight="1">
      <c r="A67" s="86" t="s">
        <v>111</v>
      </c>
      <c r="B67" s="88" t="s">
        <v>47</v>
      </c>
      <c r="D67" s="185" t="str">
        <f t="shared" si="0"/>
        <v>696-90-2548</v>
      </c>
      <c r="E67" s="186" t="str">
        <f t="shared" si="1"/>
        <v>A</v>
      </c>
      <c r="F67" s="187" t="s">
        <v>1063</v>
      </c>
      <c r="G67" s="187" t="s">
        <v>54</v>
      </c>
      <c r="H67" s="187" t="s">
        <v>1065</v>
      </c>
      <c r="I67" s="187" t="s">
        <v>1068</v>
      </c>
      <c r="J67" s="186">
        <v>25.84</v>
      </c>
      <c r="K67" s="186">
        <v>3</v>
      </c>
      <c r="L67" s="186">
        <v>3.8759999999999999</v>
      </c>
      <c r="M67" s="186">
        <v>81.396000000000001</v>
      </c>
      <c r="N67" s="188">
        <v>44280</v>
      </c>
      <c r="O67" s="189" t="str">
        <f t="shared" si="2"/>
        <v>03-2021</v>
      </c>
      <c r="P67" s="201" t="str">
        <f t="shared" si="3"/>
        <v>25</v>
      </c>
      <c r="Q67" s="189" t="str">
        <f t="shared" si="4"/>
        <v>03</v>
      </c>
      <c r="R67" s="189" t="str">
        <f t="shared" si="5"/>
        <v>2021</v>
      </c>
      <c r="S67" s="186" t="s">
        <v>1074</v>
      </c>
      <c r="T67" s="190">
        <v>6.6</v>
      </c>
    </row>
    <row r="68" spans="1:20" ht="18" customHeight="1">
      <c r="A68" s="86" t="s">
        <v>112</v>
      </c>
      <c r="B68" s="88" t="s">
        <v>47</v>
      </c>
      <c r="D68" s="185" t="str">
        <f t="shared" si="0"/>
        <v>642-32-2990</v>
      </c>
      <c r="E68" s="186" t="str">
        <f t="shared" si="1"/>
        <v>A</v>
      </c>
      <c r="F68" s="187" t="s">
        <v>1063</v>
      </c>
      <c r="G68" s="187" t="s">
        <v>54</v>
      </c>
      <c r="H68" s="187" t="s">
        <v>1066</v>
      </c>
      <c r="I68" s="187" t="s">
        <v>1071</v>
      </c>
      <c r="J68" s="186">
        <v>10.96</v>
      </c>
      <c r="K68" s="186">
        <v>10</v>
      </c>
      <c r="L68" s="186">
        <v>5.48</v>
      </c>
      <c r="M68" s="186">
        <v>115.08</v>
      </c>
      <c r="N68" s="188">
        <v>44281</v>
      </c>
      <c r="O68" s="189" t="str">
        <f t="shared" si="2"/>
        <v>03-2021</v>
      </c>
      <c r="P68" s="201" t="str">
        <f t="shared" si="3"/>
        <v>26</v>
      </c>
      <c r="Q68" s="189" t="str">
        <f t="shared" si="4"/>
        <v>03</v>
      </c>
      <c r="R68" s="189" t="str">
        <f t="shared" si="5"/>
        <v>2021</v>
      </c>
      <c r="S68" s="186" t="s">
        <v>1074</v>
      </c>
      <c r="T68" s="190">
        <v>6</v>
      </c>
    </row>
    <row r="69" spans="1:20" ht="18" customHeight="1">
      <c r="A69" s="86" t="s">
        <v>113</v>
      </c>
      <c r="B69" s="88" t="s">
        <v>47</v>
      </c>
      <c r="D69" s="185" t="str">
        <f t="shared" si="0"/>
        <v>384-59-6655</v>
      </c>
      <c r="E69" s="186" t="str">
        <f t="shared" si="1"/>
        <v>A</v>
      </c>
      <c r="F69" s="187" t="s">
        <v>1063</v>
      </c>
      <c r="G69" s="187" t="s">
        <v>48</v>
      </c>
      <c r="H69" s="187" t="s">
        <v>1066</v>
      </c>
      <c r="I69" s="187" t="s">
        <v>1071</v>
      </c>
      <c r="J69" s="186">
        <v>98.66</v>
      </c>
      <c r="K69" s="186">
        <v>9</v>
      </c>
      <c r="L69" s="186">
        <v>44.396999999999998</v>
      </c>
      <c r="M69" s="186">
        <v>932.33699999999999</v>
      </c>
      <c r="N69" s="188">
        <v>44283</v>
      </c>
      <c r="O69" s="189" t="str">
        <f t="shared" si="2"/>
        <v>03-2021</v>
      </c>
      <c r="P69" s="201" t="str">
        <f t="shared" si="3"/>
        <v>28</v>
      </c>
      <c r="Q69" s="189" t="str">
        <f t="shared" si="4"/>
        <v>03</v>
      </c>
      <c r="R69" s="189" t="str">
        <f t="shared" si="5"/>
        <v>2021</v>
      </c>
      <c r="S69" s="186" t="s">
        <v>1073</v>
      </c>
      <c r="T69" s="190">
        <v>8.4</v>
      </c>
    </row>
    <row r="70" spans="1:20" ht="18" customHeight="1">
      <c r="A70" s="86" t="s">
        <v>114</v>
      </c>
      <c r="B70" s="88" t="s">
        <v>53</v>
      </c>
      <c r="D70" s="185" t="str">
        <f t="shared" si="0"/>
        <v>484-22-8230</v>
      </c>
      <c r="E70" s="186" t="str">
        <f t="shared" si="1"/>
        <v>C</v>
      </c>
      <c r="F70" s="187" t="s">
        <v>1062</v>
      </c>
      <c r="G70" s="187" t="s">
        <v>48</v>
      </c>
      <c r="H70" s="187" t="s">
        <v>1066</v>
      </c>
      <c r="I70" s="187" t="s">
        <v>1072</v>
      </c>
      <c r="J70" s="186">
        <v>51.89</v>
      </c>
      <c r="K70" s="186">
        <v>7</v>
      </c>
      <c r="L70" s="186">
        <v>18.1615</v>
      </c>
      <c r="M70" s="186">
        <v>381.39150000000001</v>
      </c>
      <c r="N70" s="188">
        <v>44285</v>
      </c>
      <c r="O70" s="189" t="str">
        <f t="shared" si="2"/>
        <v>03-2021</v>
      </c>
      <c r="P70" s="201" t="str">
        <f t="shared" si="3"/>
        <v>30</v>
      </c>
      <c r="Q70" s="189" t="str">
        <f t="shared" si="4"/>
        <v>03</v>
      </c>
      <c r="R70" s="189" t="str">
        <f t="shared" si="5"/>
        <v>2021</v>
      </c>
      <c r="S70" s="186" t="s">
        <v>1073</v>
      </c>
      <c r="T70" s="190">
        <v>4.5</v>
      </c>
    </row>
    <row r="71" spans="1:20" ht="18" customHeight="1">
      <c r="A71" s="86" t="s">
        <v>115</v>
      </c>
      <c r="B71" s="88" t="s">
        <v>47</v>
      </c>
      <c r="D71" s="185" t="str">
        <f t="shared" ref="D71:D134" si="6">A71</f>
        <v>802-43-8934</v>
      </c>
      <c r="E71" s="186" t="str">
        <f t="shared" ref="E71:E134" si="7">B71</f>
        <v>A</v>
      </c>
      <c r="F71" s="187" t="s">
        <v>1063</v>
      </c>
      <c r="G71" s="187" t="s">
        <v>54</v>
      </c>
      <c r="H71" s="187" t="s">
        <v>1065</v>
      </c>
      <c r="I71" s="187" t="s">
        <v>1070</v>
      </c>
      <c r="J71" s="186">
        <v>18.28</v>
      </c>
      <c r="K71" s="186">
        <v>1</v>
      </c>
      <c r="L71" s="186">
        <v>0.91400000000000003</v>
      </c>
      <c r="M71" s="186">
        <v>19.193999999999999</v>
      </c>
      <c r="N71" s="188">
        <v>44286</v>
      </c>
      <c r="O71" s="189" t="str">
        <f t="shared" si="2"/>
        <v>03-2021</v>
      </c>
      <c r="P71" s="201" t="str">
        <f t="shared" si="3"/>
        <v>31</v>
      </c>
      <c r="Q71" s="189" t="str">
        <f t="shared" si="4"/>
        <v>03</v>
      </c>
      <c r="R71" s="189" t="str">
        <f t="shared" si="5"/>
        <v>2021</v>
      </c>
      <c r="S71" s="186" t="s">
        <v>1075</v>
      </c>
      <c r="T71" s="190">
        <v>8.3000000000000007</v>
      </c>
    </row>
    <row r="72" spans="1:20" ht="18" customHeight="1">
      <c r="A72" s="86" t="s">
        <v>116</v>
      </c>
      <c r="B72" s="88" t="s">
        <v>50</v>
      </c>
      <c r="D72" s="185" t="str">
        <f t="shared" si="6"/>
        <v>734-91-1155</v>
      </c>
      <c r="E72" s="186" t="str">
        <f t="shared" si="7"/>
        <v>B</v>
      </c>
      <c r="F72" s="187" t="s">
        <v>1064</v>
      </c>
      <c r="G72" s="187" t="s">
        <v>54</v>
      </c>
      <c r="H72" s="187" t="s">
        <v>1066</v>
      </c>
      <c r="I72" s="187" t="s">
        <v>1069</v>
      </c>
      <c r="J72" s="186">
        <v>45.71</v>
      </c>
      <c r="K72" s="186">
        <v>3</v>
      </c>
      <c r="L72" s="186">
        <v>6.8564999999999996</v>
      </c>
      <c r="M72" s="186">
        <v>143.98650000000001</v>
      </c>
      <c r="N72" s="188">
        <v>44286</v>
      </c>
      <c r="O72" s="189" t="str">
        <f t="shared" ref="O72:O135" si="8">TEXT(N72,"mm-yyy")</f>
        <v>03-2021</v>
      </c>
      <c r="P72" s="201" t="str">
        <f t="shared" ref="P72:P135" si="9">TEXT(N72,"dd")</f>
        <v>31</v>
      </c>
      <c r="Q72" s="189" t="str">
        <f t="shared" ref="Q72:Q135" si="10">TEXT(N72,"mm")</f>
        <v>03</v>
      </c>
      <c r="R72" s="189" t="str">
        <f t="shared" ref="R72:R135" si="11">TEXT(N72,"yyyy")</f>
        <v>2021</v>
      </c>
      <c r="S72" s="186" t="s">
        <v>1075</v>
      </c>
      <c r="T72" s="190">
        <v>7.7</v>
      </c>
    </row>
    <row r="73" spans="1:20" ht="18" customHeight="1">
      <c r="A73" s="86" t="s">
        <v>117</v>
      </c>
      <c r="B73" s="88" t="s">
        <v>50</v>
      </c>
      <c r="D73" s="185" t="str">
        <f t="shared" si="6"/>
        <v>433-75-6987</v>
      </c>
      <c r="E73" s="186" t="str">
        <f t="shared" si="7"/>
        <v>B</v>
      </c>
      <c r="F73" s="187" t="s">
        <v>1064</v>
      </c>
      <c r="G73" s="187" t="s">
        <v>48</v>
      </c>
      <c r="H73" s="187" t="s">
        <v>1066</v>
      </c>
      <c r="I73" s="187" t="s">
        <v>1067</v>
      </c>
      <c r="J73" s="186">
        <v>55.97</v>
      </c>
      <c r="K73" s="186">
        <v>7</v>
      </c>
      <c r="L73" s="186">
        <v>19.589500000000001</v>
      </c>
      <c r="M73" s="186">
        <v>411.37950000000001</v>
      </c>
      <c r="N73" s="188">
        <v>44289</v>
      </c>
      <c r="O73" s="189" t="str">
        <f t="shared" si="8"/>
        <v>04-2021</v>
      </c>
      <c r="P73" s="201" t="str">
        <f t="shared" si="9"/>
        <v>03</v>
      </c>
      <c r="Q73" s="189" t="str">
        <f t="shared" si="10"/>
        <v>04</v>
      </c>
      <c r="R73" s="189" t="str">
        <f t="shared" si="11"/>
        <v>2021</v>
      </c>
      <c r="S73" s="186" t="s">
        <v>1074</v>
      </c>
      <c r="T73" s="190">
        <v>8.9</v>
      </c>
    </row>
    <row r="74" spans="1:20" ht="18" customHeight="1">
      <c r="A74" s="86" t="s">
        <v>118</v>
      </c>
      <c r="B74" s="88" t="s">
        <v>50</v>
      </c>
      <c r="D74" s="185" t="str">
        <f t="shared" si="6"/>
        <v>642-61-4706</v>
      </c>
      <c r="E74" s="186" t="str">
        <f t="shared" si="7"/>
        <v>B</v>
      </c>
      <c r="F74" s="187" t="s">
        <v>1064</v>
      </c>
      <c r="G74" s="187" t="s">
        <v>48</v>
      </c>
      <c r="H74" s="187" t="s">
        <v>1065</v>
      </c>
      <c r="I74" s="187" t="s">
        <v>1071</v>
      </c>
      <c r="J74" s="186">
        <v>93.4</v>
      </c>
      <c r="K74" s="186">
        <v>2</v>
      </c>
      <c r="L74" s="186">
        <v>9.34</v>
      </c>
      <c r="M74" s="186">
        <v>196.14</v>
      </c>
      <c r="N74" s="188">
        <v>44290</v>
      </c>
      <c r="O74" s="189" t="str">
        <f t="shared" si="8"/>
        <v>04-2021</v>
      </c>
      <c r="P74" s="201" t="str">
        <f t="shared" si="9"/>
        <v>04</v>
      </c>
      <c r="Q74" s="189" t="str">
        <f t="shared" si="10"/>
        <v>04</v>
      </c>
      <c r="R74" s="189" t="str">
        <f t="shared" si="11"/>
        <v>2021</v>
      </c>
      <c r="S74" s="186" t="s">
        <v>1073</v>
      </c>
      <c r="T74" s="190">
        <v>5.5</v>
      </c>
    </row>
    <row r="75" spans="1:20" ht="18" customHeight="1">
      <c r="A75" s="86" t="s">
        <v>119</v>
      </c>
      <c r="B75" s="88" t="s">
        <v>53</v>
      </c>
      <c r="D75" s="185" t="str">
        <f t="shared" si="6"/>
        <v>183-21-3799</v>
      </c>
      <c r="E75" s="186" t="str">
        <f t="shared" si="7"/>
        <v>C</v>
      </c>
      <c r="F75" s="187" t="s">
        <v>1062</v>
      </c>
      <c r="G75" s="187" t="s">
        <v>54</v>
      </c>
      <c r="H75" s="187" t="s">
        <v>1066</v>
      </c>
      <c r="I75" s="187" t="s">
        <v>1069</v>
      </c>
      <c r="J75" s="186">
        <v>77.63</v>
      </c>
      <c r="K75" s="186">
        <v>9</v>
      </c>
      <c r="L75" s="186">
        <v>34.933500000000002</v>
      </c>
      <c r="M75" s="186">
        <v>733.60350000000005</v>
      </c>
      <c r="N75" s="188">
        <v>44295</v>
      </c>
      <c r="O75" s="189" t="str">
        <f t="shared" si="8"/>
        <v>04-2021</v>
      </c>
      <c r="P75" s="201" t="str">
        <f t="shared" si="9"/>
        <v>09</v>
      </c>
      <c r="Q75" s="189" t="str">
        <f t="shared" si="10"/>
        <v>04</v>
      </c>
      <c r="R75" s="189" t="str">
        <f t="shared" si="11"/>
        <v>2021</v>
      </c>
      <c r="S75" s="186" t="s">
        <v>1074</v>
      </c>
      <c r="T75" s="190">
        <v>7.2</v>
      </c>
    </row>
    <row r="76" spans="1:20" ht="18" customHeight="1">
      <c r="A76" s="86" t="s">
        <v>120</v>
      </c>
      <c r="B76" s="88" t="s">
        <v>47</v>
      </c>
      <c r="D76" s="185" t="str">
        <f t="shared" si="6"/>
        <v>213-72-6612</v>
      </c>
      <c r="E76" s="186" t="str">
        <f t="shared" si="7"/>
        <v>A</v>
      </c>
      <c r="F76" s="187" t="s">
        <v>1063</v>
      </c>
      <c r="G76" s="187" t="s">
        <v>54</v>
      </c>
      <c r="H76" s="187" t="s">
        <v>1065</v>
      </c>
      <c r="I76" s="187" t="s">
        <v>1071</v>
      </c>
      <c r="J76" s="186">
        <v>43.25</v>
      </c>
      <c r="K76" s="186">
        <v>2</v>
      </c>
      <c r="L76" s="186">
        <v>4.3250000000000002</v>
      </c>
      <c r="M76" s="186">
        <v>90.825000000000003</v>
      </c>
      <c r="N76" s="188">
        <v>44296</v>
      </c>
      <c r="O76" s="189" t="str">
        <f t="shared" si="8"/>
        <v>04-2021</v>
      </c>
      <c r="P76" s="201" t="str">
        <f t="shared" si="9"/>
        <v>10</v>
      </c>
      <c r="Q76" s="189" t="str">
        <f t="shared" si="10"/>
        <v>04</v>
      </c>
      <c r="R76" s="189" t="str">
        <f t="shared" si="11"/>
        <v>2021</v>
      </c>
      <c r="S76" s="186" t="s">
        <v>1073</v>
      </c>
      <c r="T76" s="190">
        <v>6.2</v>
      </c>
    </row>
    <row r="77" spans="1:20" ht="18" customHeight="1">
      <c r="A77" s="86" t="s">
        <v>121</v>
      </c>
      <c r="B77" s="88" t="s">
        <v>50</v>
      </c>
      <c r="D77" s="185" t="str">
        <f t="shared" si="6"/>
        <v>176-64-7711</v>
      </c>
      <c r="E77" s="186" t="str">
        <f t="shared" si="7"/>
        <v>B</v>
      </c>
      <c r="F77" s="187" t="s">
        <v>1064</v>
      </c>
      <c r="G77" s="187" t="s">
        <v>54</v>
      </c>
      <c r="H77" s="187" t="s">
        <v>1065</v>
      </c>
      <c r="I77" s="187" t="s">
        <v>1071</v>
      </c>
      <c r="J77" s="186">
        <v>32.32</v>
      </c>
      <c r="K77" s="186">
        <v>3</v>
      </c>
      <c r="L77" s="186">
        <v>4.8479999999999999</v>
      </c>
      <c r="M77" s="186">
        <v>101.80800000000001</v>
      </c>
      <c r="N77" s="188">
        <v>44298</v>
      </c>
      <c r="O77" s="189" t="str">
        <f t="shared" si="8"/>
        <v>04-2021</v>
      </c>
      <c r="P77" s="201" t="str">
        <f t="shared" si="9"/>
        <v>12</v>
      </c>
      <c r="Q77" s="189" t="str">
        <f t="shared" si="10"/>
        <v>04</v>
      </c>
      <c r="R77" s="189" t="str">
        <f t="shared" si="11"/>
        <v>2021</v>
      </c>
      <c r="S77" s="186" t="s">
        <v>1075</v>
      </c>
      <c r="T77" s="190">
        <v>4.3</v>
      </c>
    </row>
    <row r="78" spans="1:20" ht="18" customHeight="1">
      <c r="A78" s="86" t="s">
        <v>122</v>
      </c>
      <c r="B78" s="88" t="s">
        <v>50</v>
      </c>
      <c r="D78" s="185" t="str">
        <f t="shared" si="6"/>
        <v>152-03-4217</v>
      </c>
      <c r="E78" s="186" t="str">
        <f t="shared" si="7"/>
        <v>B</v>
      </c>
      <c r="F78" s="187" t="s">
        <v>1064</v>
      </c>
      <c r="G78" s="187" t="s">
        <v>54</v>
      </c>
      <c r="H78" s="187" t="s">
        <v>1066</v>
      </c>
      <c r="I78" s="187" t="s">
        <v>1070</v>
      </c>
      <c r="J78" s="186">
        <v>11.28</v>
      </c>
      <c r="K78" s="186">
        <v>9</v>
      </c>
      <c r="L78" s="186">
        <v>5.0759999999999996</v>
      </c>
      <c r="M78" s="186">
        <v>106.596</v>
      </c>
      <c r="N78" s="188">
        <v>44298</v>
      </c>
      <c r="O78" s="189" t="str">
        <f t="shared" si="8"/>
        <v>04-2021</v>
      </c>
      <c r="P78" s="201" t="str">
        <f t="shared" si="9"/>
        <v>12</v>
      </c>
      <c r="Q78" s="189" t="str">
        <f t="shared" si="10"/>
        <v>04</v>
      </c>
      <c r="R78" s="189" t="str">
        <f t="shared" si="11"/>
        <v>2021</v>
      </c>
      <c r="S78" s="186" t="s">
        <v>1075</v>
      </c>
      <c r="T78" s="190">
        <v>4.3</v>
      </c>
    </row>
    <row r="79" spans="1:20" ht="18" customHeight="1">
      <c r="A79" s="86" t="s">
        <v>123</v>
      </c>
      <c r="B79" s="88" t="s">
        <v>47</v>
      </c>
      <c r="D79" s="185" t="str">
        <f t="shared" si="6"/>
        <v>400-60-7251</v>
      </c>
      <c r="E79" s="186" t="str">
        <f t="shared" si="7"/>
        <v>A</v>
      </c>
      <c r="F79" s="187" t="s">
        <v>1063</v>
      </c>
      <c r="G79" s="187" t="s">
        <v>54</v>
      </c>
      <c r="H79" s="187" t="s">
        <v>1065</v>
      </c>
      <c r="I79" s="187" t="s">
        <v>1070</v>
      </c>
      <c r="J79" s="186">
        <v>74.069999999999993</v>
      </c>
      <c r="K79" s="186">
        <v>1</v>
      </c>
      <c r="L79" s="186">
        <v>3.7035</v>
      </c>
      <c r="M79" s="186">
        <v>77.773499999999999</v>
      </c>
      <c r="N79" s="188">
        <v>44300</v>
      </c>
      <c r="O79" s="189" t="str">
        <f t="shared" si="8"/>
        <v>04-2021</v>
      </c>
      <c r="P79" s="201" t="str">
        <f t="shared" si="9"/>
        <v>14</v>
      </c>
      <c r="Q79" s="189" t="str">
        <f t="shared" si="10"/>
        <v>04</v>
      </c>
      <c r="R79" s="189" t="str">
        <f t="shared" si="11"/>
        <v>2021</v>
      </c>
      <c r="S79" s="186" t="s">
        <v>1074</v>
      </c>
      <c r="T79" s="190">
        <v>9.9</v>
      </c>
    </row>
    <row r="80" spans="1:20" ht="18" customHeight="1">
      <c r="A80" s="86" t="s">
        <v>124</v>
      </c>
      <c r="B80" s="88" t="s">
        <v>47</v>
      </c>
      <c r="D80" s="185" t="str">
        <f t="shared" si="6"/>
        <v>531-80-1784</v>
      </c>
      <c r="E80" s="186" t="str">
        <f t="shared" si="7"/>
        <v>A</v>
      </c>
      <c r="F80" s="187" t="s">
        <v>1063</v>
      </c>
      <c r="G80" s="187" t="s">
        <v>54</v>
      </c>
      <c r="H80" s="187" t="s">
        <v>1065</v>
      </c>
      <c r="I80" s="187" t="s">
        <v>1069</v>
      </c>
      <c r="J80" s="186">
        <v>26.02</v>
      </c>
      <c r="K80" s="186">
        <v>7</v>
      </c>
      <c r="L80" s="186">
        <v>9.1069999999999993</v>
      </c>
      <c r="M80" s="186">
        <v>191.24700000000001</v>
      </c>
      <c r="N80" s="188">
        <v>44300</v>
      </c>
      <c r="O80" s="189" t="str">
        <f t="shared" si="8"/>
        <v>04-2021</v>
      </c>
      <c r="P80" s="201" t="str">
        <f t="shared" si="9"/>
        <v>14</v>
      </c>
      <c r="Q80" s="189" t="str">
        <f t="shared" si="10"/>
        <v>04</v>
      </c>
      <c r="R80" s="189" t="str">
        <f t="shared" si="11"/>
        <v>2021</v>
      </c>
      <c r="S80" s="186" t="s">
        <v>1073</v>
      </c>
      <c r="T80" s="190">
        <v>5.0999999999999996</v>
      </c>
    </row>
    <row r="81" spans="1:20" ht="18" customHeight="1">
      <c r="A81" s="86" t="s">
        <v>125</v>
      </c>
      <c r="B81" s="88" t="s">
        <v>47</v>
      </c>
      <c r="D81" s="185" t="str">
        <f t="shared" si="6"/>
        <v>645-44-1170</v>
      </c>
      <c r="E81" s="186" t="str">
        <f t="shared" si="7"/>
        <v>A</v>
      </c>
      <c r="F81" s="187" t="s">
        <v>1063</v>
      </c>
      <c r="G81" s="187" t="s">
        <v>48</v>
      </c>
      <c r="H81" s="187" t="s">
        <v>1065</v>
      </c>
      <c r="I81" s="187" t="s">
        <v>1070</v>
      </c>
      <c r="J81" s="186">
        <v>58.07</v>
      </c>
      <c r="K81" s="186">
        <v>9</v>
      </c>
      <c r="L81" s="186">
        <v>26.131499999999999</v>
      </c>
      <c r="M81" s="186">
        <v>548.76149999999996</v>
      </c>
      <c r="N81" s="188">
        <v>44302</v>
      </c>
      <c r="O81" s="189" t="str">
        <f t="shared" si="8"/>
        <v>04-2021</v>
      </c>
      <c r="P81" s="201" t="str">
        <f t="shared" si="9"/>
        <v>16</v>
      </c>
      <c r="Q81" s="189" t="str">
        <f t="shared" si="10"/>
        <v>04</v>
      </c>
      <c r="R81" s="189" t="str">
        <f t="shared" si="11"/>
        <v>2021</v>
      </c>
      <c r="S81" s="186" t="s">
        <v>1074</v>
      </c>
      <c r="T81" s="190">
        <v>4.3</v>
      </c>
    </row>
    <row r="82" spans="1:20" ht="18" customHeight="1">
      <c r="A82" s="86" t="s">
        <v>126</v>
      </c>
      <c r="B82" s="88" t="s">
        <v>53</v>
      </c>
      <c r="D82" s="185" t="str">
        <f t="shared" si="6"/>
        <v>189-08-9157</v>
      </c>
      <c r="E82" s="186" t="str">
        <f t="shared" si="7"/>
        <v>C</v>
      </c>
      <c r="F82" s="187" t="s">
        <v>1062</v>
      </c>
      <c r="G82" s="187" t="s">
        <v>54</v>
      </c>
      <c r="H82" s="187" t="s">
        <v>1066</v>
      </c>
      <c r="I82" s="187" t="s">
        <v>1072</v>
      </c>
      <c r="J82" s="186">
        <v>31.73</v>
      </c>
      <c r="K82" s="186">
        <v>9</v>
      </c>
      <c r="L82" s="186">
        <v>14.278499999999999</v>
      </c>
      <c r="M82" s="186">
        <v>299.8485</v>
      </c>
      <c r="N82" s="188">
        <v>44302</v>
      </c>
      <c r="O82" s="189" t="str">
        <f t="shared" si="8"/>
        <v>04-2021</v>
      </c>
      <c r="P82" s="201" t="str">
        <f t="shared" si="9"/>
        <v>16</v>
      </c>
      <c r="Q82" s="189" t="str">
        <f t="shared" si="10"/>
        <v>04</v>
      </c>
      <c r="R82" s="189" t="str">
        <f t="shared" si="11"/>
        <v>2021</v>
      </c>
      <c r="S82" s="186" t="s">
        <v>1075</v>
      </c>
      <c r="T82" s="190">
        <v>5.9</v>
      </c>
    </row>
    <row r="83" spans="1:20" ht="18" customHeight="1">
      <c r="A83" s="86" t="s">
        <v>127</v>
      </c>
      <c r="B83" s="88" t="s">
        <v>47</v>
      </c>
      <c r="D83" s="185" t="str">
        <f t="shared" si="6"/>
        <v>182-52-7000</v>
      </c>
      <c r="E83" s="186" t="str">
        <f t="shared" si="7"/>
        <v>A</v>
      </c>
      <c r="F83" s="187" t="s">
        <v>1063</v>
      </c>
      <c r="G83" s="187" t="s">
        <v>48</v>
      </c>
      <c r="H83" s="187" t="s">
        <v>1066</v>
      </c>
      <c r="I83" s="187" t="s">
        <v>1068</v>
      </c>
      <c r="J83" s="186">
        <v>27.04</v>
      </c>
      <c r="K83" s="186">
        <v>4</v>
      </c>
      <c r="L83" s="186">
        <v>5.4080000000000004</v>
      </c>
      <c r="M83" s="186">
        <v>113.568</v>
      </c>
      <c r="N83" s="188">
        <v>44303</v>
      </c>
      <c r="O83" s="189" t="str">
        <f t="shared" si="8"/>
        <v>04-2021</v>
      </c>
      <c r="P83" s="201" t="str">
        <f t="shared" si="9"/>
        <v>17</v>
      </c>
      <c r="Q83" s="189" t="str">
        <f t="shared" si="10"/>
        <v>04</v>
      </c>
      <c r="R83" s="189" t="str">
        <f t="shared" si="11"/>
        <v>2021</v>
      </c>
      <c r="S83" s="186" t="s">
        <v>1074</v>
      </c>
      <c r="T83" s="190">
        <v>6.9</v>
      </c>
    </row>
    <row r="84" spans="1:20" ht="18" customHeight="1">
      <c r="A84" s="86" t="s">
        <v>128</v>
      </c>
      <c r="B84" s="88" t="s">
        <v>53</v>
      </c>
      <c r="D84" s="185" t="str">
        <f t="shared" si="6"/>
        <v>273-84-2164</v>
      </c>
      <c r="E84" s="186" t="str">
        <f t="shared" si="7"/>
        <v>C</v>
      </c>
      <c r="F84" s="187" t="s">
        <v>1062</v>
      </c>
      <c r="G84" s="187" t="s">
        <v>48</v>
      </c>
      <c r="H84" s="187" t="s">
        <v>1065</v>
      </c>
      <c r="I84" s="187" t="s">
        <v>1069</v>
      </c>
      <c r="J84" s="186">
        <v>12.05</v>
      </c>
      <c r="K84" s="186">
        <v>5</v>
      </c>
      <c r="L84" s="186">
        <v>3.0125000000000002</v>
      </c>
      <c r="M84" s="186">
        <v>63.262500000000003</v>
      </c>
      <c r="N84" s="188">
        <v>44305</v>
      </c>
      <c r="O84" s="189" t="str">
        <f t="shared" si="8"/>
        <v>04-2021</v>
      </c>
      <c r="P84" s="201" t="str">
        <f t="shared" si="9"/>
        <v>19</v>
      </c>
      <c r="Q84" s="189" t="str">
        <f t="shared" si="10"/>
        <v>04</v>
      </c>
      <c r="R84" s="189" t="str">
        <f t="shared" si="11"/>
        <v>2021</v>
      </c>
      <c r="S84" s="186" t="s">
        <v>1074</v>
      </c>
      <c r="T84" s="190">
        <v>5.5</v>
      </c>
    </row>
    <row r="85" spans="1:20" ht="18" customHeight="1">
      <c r="A85" s="86" t="s">
        <v>129</v>
      </c>
      <c r="B85" s="88" t="s">
        <v>47</v>
      </c>
      <c r="D85" s="185" t="str">
        <f t="shared" si="6"/>
        <v>125-45-2293</v>
      </c>
      <c r="E85" s="186" t="str">
        <f t="shared" si="7"/>
        <v>A</v>
      </c>
      <c r="F85" s="187" t="s">
        <v>1063</v>
      </c>
      <c r="G85" s="187" t="s">
        <v>54</v>
      </c>
      <c r="H85" s="187" t="s">
        <v>1066</v>
      </c>
      <c r="I85" s="187" t="s">
        <v>1072</v>
      </c>
      <c r="J85" s="186">
        <v>99.1</v>
      </c>
      <c r="K85" s="186">
        <v>6</v>
      </c>
      <c r="L85" s="186">
        <v>29.73</v>
      </c>
      <c r="M85" s="186">
        <v>624.33000000000004</v>
      </c>
      <c r="N85" s="188">
        <v>44305</v>
      </c>
      <c r="O85" s="189" t="str">
        <f t="shared" si="8"/>
        <v>04-2021</v>
      </c>
      <c r="P85" s="201" t="str">
        <f t="shared" si="9"/>
        <v>19</v>
      </c>
      <c r="Q85" s="189" t="str">
        <f t="shared" si="10"/>
        <v>04</v>
      </c>
      <c r="R85" s="189" t="str">
        <f t="shared" si="11"/>
        <v>2021</v>
      </c>
      <c r="S85" s="186" t="s">
        <v>1073</v>
      </c>
      <c r="T85" s="190">
        <v>4.2</v>
      </c>
    </row>
    <row r="86" spans="1:20" ht="18" customHeight="1">
      <c r="A86" s="86" t="s">
        <v>130</v>
      </c>
      <c r="B86" s="88" t="s">
        <v>50</v>
      </c>
      <c r="D86" s="185" t="str">
        <f t="shared" si="6"/>
        <v>420-04-7590</v>
      </c>
      <c r="E86" s="186" t="str">
        <f t="shared" si="7"/>
        <v>B</v>
      </c>
      <c r="F86" s="187" t="s">
        <v>1064</v>
      </c>
      <c r="G86" s="187" t="s">
        <v>54</v>
      </c>
      <c r="H86" s="187" t="s">
        <v>1065</v>
      </c>
      <c r="I86" s="187" t="s">
        <v>1070</v>
      </c>
      <c r="J86" s="186">
        <v>99.7</v>
      </c>
      <c r="K86" s="186">
        <v>3</v>
      </c>
      <c r="L86" s="186">
        <v>14.955</v>
      </c>
      <c r="M86" s="186">
        <v>314.05500000000001</v>
      </c>
      <c r="N86" s="188">
        <v>44308</v>
      </c>
      <c r="O86" s="189" t="str">
        <f t="shared" si="8"/>
        <v>04-2021</v>
      </c>
      <c r="P86" s="201" t="str">
        <f t="shared" si="9"/>
        <v>22</v>
      </c>
      <c r="Q86" s="189" t="str">
        <f t="shared" si="10"/>
        <v>04</v>
      </c>
      <c r="R86" s="189" t="str">
        <f t="shared" si="11"/>
        <v>2021</v>
      </c>
      <c r="S86" s="186" t="s">
        <v>1074</v>
      </c>
      <c r="T86" s="190">
        <v>4.7</v>
      </c>
    </row>
    <row r="87" spans="1:20" ht="18" customHeight="1">
      <c r="A87" s="86" t="s">
        <v>131</v>
      </c>
      <c r="B87" s="88" t="s">
        <v>47</v>
      </c>
      <c r="D87" s="185" t="str">
        <f t="shared" si="6"/>
        <v>534-01-4457</v>
      </c>
      <c r="E87" s="186" t="str">
        <f t="shared" si="7"/>
        <v>A</v>
      </c>
      <c r="F87" s="187" t="s">
        <v>1063</v>
      </c>
      <c r="G87" s="187" t="s">
        <v>54</v>
      </c>
      <c r="H87" s="187" t="s">
        <v>1065</v>
      </c>
      <c r="I87" s="187" t="s">
        <v>1071</v>
      </c>
      <c r="J87" s="186">
        <v>81.709999999999994</v>
      </c>
      <c r="K87" s="186">
        <v>6</v>
      </c>
      <c r="L87" s="186">
        <v>24.513000000000002</v>
      </c>
      <c r="M87" s="186">
        <v>514.77300000000002</v>
      </c>
      <c r="N87" s="188">
        <v>44311</v>
      </c>
      <c r="O87" s="189" t="str">
        <f t="shared" si="8"/>
        <v>04-2021</v>
      </c>
      <c r="P87" s="201" t="str">
        <f t="shared" si="9"/>
        <v>25</v>
      </c>
      <c r="Q87" s="189" t="str">
        <f t="shared" si="10"/>
        <v>04</v>
      </c>
      <c r="R87" s="189" t="str">
        <f t="shared" si="11"/>
        <v>2021</v>
      </c>
      <c r="S87" s="186" t="s">
        <v>1075</v>
      </c>
      <c r="T87" s="190">
        <v>8</v>
      </c>
    </row>
    <row r="88" spans="1:20" ht="18" customHeight="1">
      <c r="A88" s="86" t="s">
        <v>132</v>
      </c>
      <c r="B88" s="88" t="s">
        <v>50</v>
      </c>
      <c r="D88" s="185" t="str">
        <f t="shared" si="6"/>
        <v>845-51-0542</v>
      </c>
      <c r="E88" s="186" t="str">
        <f t="shared" si="7"/>
        <v>B</v>
      </c>
      <c r="F88" s="187" t="s">
        <v>1064</v>
      </c>
      <c r="G88" s="187" t="s">
        <v>48</v>
      </c>
      <c r="H88" s="187" t="s">
        <v>1065</v>
      </c>
      <c r="I88" s="187" t="s">
        <v>1071</v>
      </c>
      <c r="J88" s="186">
        <v>46.55</v>
      </c>
      <c r="K88" s="186">
        <v>9</v>
      </c>
      <c r="L88" s="186">
        <v>20.947500000000002</v>
      </c>
      <c r="M88" s="186">
        <v>439.89749999999998</v>
      </c>
      <c r="N88" s="188">
        <v>44312</v>
      </c>
      <c r="O88" s="189" t="str">
        <f t="shared" si="8"/>
        <v>04-2021</v>
      </c>
      <c r="P88" s="201" t="str">
        <f t="shared" si="9"/>
        <v>26</v>
      </c>
      <c r="Q88" s="189" t="str">
        <f t="shared" si="10"/>
        <v>04</v>
      </c>
      <c r="R88" s="189" t="str">
        <f t="shared" si="11"/>
        <v>2021</v>
      </c>
      <c r="S88" s="186" t="s">
        <v>1074</v>
      </c>
      <c r="T88" s="190">
        <v>6.4</v>
      </c>
    </row>
    <row r="89" spans="1:20" ht="18" customHeight="1">
      <c r="A89" s="86" t="s">
        <v>133</v>
      </c>
      <c r="B89" s="88" t="s">
        <v>53</v>
      </c>
      <c r="D89" s="185" t="str">
        <f t="shared" si="6"/>
        <v>755-12-3214</v>
      </c>
      <c r="E89" s="186" t="str">
        <f t="shared" si="7"/>
        <v>C</v>
      </c>
      <c r="F89" s="187" t="s">
        <v>1062</v>
      </c>
      <c r="G89" s="187" t="s">
        <v>48</v>
      </c>
      <c r="H89" s="187" t="s">
        <v>1066</v>
      </c>
      <c r="I89" s="187" t="s">
        <v>1072</v>
      </c>
      <c r="J89" s="186">
        <v>44.22</v>
      </c>
      <c r="K89" s="186">
        <v>5</v>
      </c>
      <c r="L89" s="186">
        <v>11.055</v>
      </c>
      <c r="M89" s="186">
        <v>232.155</v>
      </c>
      <c r="N89" s="188">
        <v>44314</v>
      </c>
      <c r="O89" s="189" t="str">
        <f t="shared" si="8"/>
        <v>04-2021</v>
      </c>
      <c r="P89" s="201" t="str">
        <f t="shared" si="9"/>
        <v>28</v>
      </c>
      <c r="Q89" s="189" t="str">
        <f t="shared" si="10"/>
        <v>04</v>
      </c>
      <c r="R89" s="189" t="str">
        <f t="shared" si="11"/>
        <v>2021</v>
      </c>
      <c r="S89" s="186" t="s">
        <v>1075</v>
      </c>
      <c r="T89" s="190">
        <v>8.6</v>
      </c>
    </row>
    <row r="90" spans="1:20" ht="18" customHeight="1">
      <c r="A90" s="86" t="s">
        <v>134</v>
      </c>
      <c r="B90" s="88" t="s">
        <v>53</v>
      </c>
      <c r="D90" s="185" t="str">
        <f t="shared" si="6"/>
        <v>372-62-5264</v>
      </c>
      <c r="E90" s="186" t="str">
        <f t="shared" si="7"/>
        <v>C</v>
      </c>
      <c r="F90" s="187" t="s">
        <v>1062</v>
      </c>
      <c r="G90" s="187" t="s">
        <v>54</v>
      </c>
      <c r="H90" s="187" t="s">
        <v>1066</v>
      </c>
      <c r="I90" s="187" t="s">
        <v>1071</v>
      </c>
      <c r="J90" s="186">
        <v>52.6</v>
      </c>
      <c r="K90" s="186">
        <v>9</v>
      </c>
      <c r="L90" s="186">
        <v>23.67</v>
      </c>
      <c r="M90" s="186">
        <v>497.07</v>
      </c>
      <c r="N90" s="188">
        <v>44314</v>
      </c>
      <c r="O90" s="189" t="str">
        <f t="shared" si="8"/>
        <v>04-2021</v>
      </c>
      <c r="P90" s="201" t="str">
        <f t="shared" si="9"/>
        <v>28</v>
      </c>
      <c r="Q90" s="189" t="str">
        <f t="shared" si="10"/>
        <v>04</v>
      </c>
      <c r="R90" s="189" t="str">
        <f t="shared" si="11"/>
        <v>2021</v>
      </c>
      <c r="S90" s="186" t="s">
        <v>1073</v>
      </c>
      <c r="T90" s="190">
        <v>7.6</v>
      </c>
    </row>
    <row r="91" spans="1:20" ht="18" customHeight="1">
      <c r="A91" s="86" t="s">
        <v>135</v>
      </c>
      <c r="B91" s="88" t="s">
        <v>47</v>
      </c>
      <c r="D91" s="185" t="str">
        <f t="shared" si="6"/>
        <v>892-05-6689</v>
      </c>
      <c r="E91" s="186" t="str">
        <f t="shared" si="7"/>
        <v>A</v>
      </c>
      <c r="F91" s="187" t="s">
        <v>1063</v>
      </c>
      <c r="G91" s="187" t="s">
        <v>54</v>
      </c>
      <c r="H91" s="187" t="s">
        <v>1066</v>
      </c>
      <c r="I91" s="187" t="s">
        <v>1070</v>
      </c>
      <c r="J91" s="186">
        <v>28.32</v>
      </c>
      <c r="K91" s="186">
        <v>5</v>
      </c>
      <c r="L91" s="186">
        <v>7.08</v>
      </c>
      <c r="M91" s="186">
        <v>148.68</v>
      </c>
      <c r="N91" s="188">
        <v>44315</v>
      </c>
      <c r="O91" s="189" t="str">
        <f t="shared" si="8"/>
        <v>04-2021</v>
      </c>
      <c r="P91" s="201" t="str">
        <f t="shared" si="9"/>
        <v>29</v>
      </c>
      <c r="Q91" s="189" t="str">
        <f t="shared" si="10"/>
        <v>04</v>
      </c>
      <c r="R91" s="189" t="str">
        <f t="shared" si="11"/>
        <v>2021</v>
      </c>
      <c r="S91" s="186" t="s">
        <v>1074</v>
      </c>
      <c r="T91" s="190">
        <v>6.2</v>
      </c>
    </row>
    <row r="92" spans="1:20" ht="18" customHeight="1">
      <c r="A92" s="86" t="s">
        <v>136</v>
      </c>
      <c r="B92" s="88" t="s">
        <v>47</v>
      </c>
      <c r="D92" s="185" t="str">
        <f t="shared" si="6"/>
        <v>441-94-7118</v>
      </c>
      <c r="E92" s="186" t="str">
        <f t="shared" si="7"/>
        <v>A</v>
      </c>
      <c r="F92" s="187" t="s">
        <v>1063</v>
      </c>
      <c r="G92" s="187" t="s">
        <v>48</v>
      </c>
      <c r="H92" s="187" t="s">
        <v>1065</v>
      </c>
      <c r="I92" s="187" t="s">
        <v>1069</v>
      </c>
      <c r="J92" s="186">
        <v>71.95</v>
      </c>
      <c r="K92" s="186">
        <v>1</v>
      </c>
      <c r="L92" s="186">
        <v>3.5975000000000001</v>
      </c>
      <c r="M92" s="186">
        <v>75.547499999999999</v>
      </c>
      <c r="N92" s="188">
        <v>44317</v>
      </c>
      <c r="O92" s="189" t="str">
        <f t="shared" si="8"/>
        <v>05-2021</v>
      </c>
      <c r="P92" s="201" t="str">
        <f t="shared" si="9"/>
        <v>01</v>
      </c>
      <c r="Q92" s="189" t="str">
        <f t="shared" si="10"/>
        <v>05</v>
      </c>
      <c r="R92" s="189" t="str">
        <f t="shared" si="11"/>
        <v>2021</v>
      </c>
      <c r="S92" s="186" t="s">
        <v>1073</v>
      </c>
      <c r="T92" s="190">
        <v>7.3</v>
      </c>
    </row>
    <row r="93" spans="1:20" ht="18" customHeight="1">
      <c r="A93" s="86" t="s">
        <v>137</v>
      </c>
      <c r="B93" s="88" t="s">
        <v>53</v>
      </c>
      <c r="D93" s="185" t="str">
        <f t="shared" si="6"/>
        <v>234-65-2137</v>
      </c>
      <c r="E93" s="186" t="str">
        <f t="shared" si="7"/>
        <v>C</v>
      </c>
      <c r="F93" s="187" t="s">
        <v>1062</v>
      </c>
      <c r="G93" s="187" t="s">
        <v>54</v>
      </c>
      <c r="H93" s="187" t="s">
        <v>1065</v>
      </c>
      <c r="I93" s="187" t="s">
        <v>1070</v>
      </c>
      <c r="J93" s="186">
        <v>95.58</v>
      </c>
      <c r="K93" s="186">
        <v>10</v>
      </c>
      <c r="L93" s="186">
        <v>47.79</v>
      </c>
      <c r="M93" s="186">
        <v>1003.59</v>
      </c>
      <c r="N93" s="188">
        <v>44319</v>
      </c>
      <c r="O93" s="189" t="str">
        <f t="shared" si="8"/>
        <v>05-2021</v>
      </c>
      <c r="P93" s="201" t="str">
        <f t="shared" si="9"/>
        <v>03</v>
      </c>
      <c r="Q93" s="189" t="str">
        <f t="shared" si="10"/>
        <v>05</v>
      </c>
      <c r="R93" s="189" t="str">
        <f t="shared" si="11"/>
        <v>2021</v>
      </c>
      <c r="S93" s="186" t="s">
        <v>1073</v>
      </c>
      <c r="T93" s="190">
        <v>4.8</v>
      </c>
    </row>
    <row r="94" spans="1:20" ht="18" customHeight="1">
      <c r="A94" s="86" t="s">
        <v>138</v>
      </c>
      <c r="B94" s="88" t="s">
        <v>50</v>
      </c>
      <c r="D94" s="185" t="str">
        <f t="shared" si="6"/>
        <v>692-27-8933</v>
      </c>
      <c r="E94" s="186" t="str">
        <f t="shared" si="7"/>
        <v>B</v>
      </c>
      <c r="F94" s="187" t="s">
        <v>1064</v>
      </c>
      <c r="G94" s="187" t="s">
        <v>54</v>
      </c>
      <c r="H94" s="187" t="s">
        <v>1066</v>
      </c>
      <c r="I94" s="187" t="s">
        <v>1068</v>
      </c>
      <c r="J94" s="186">
        <v>57.95</v>
      </c>
      <c r="K94" s="186">
        <v>6</v>
      </c>
      <c r="L94" s="186">
        <v>17.385000000000002</v>
      </c>
      <c r="M94" s="186">
        <v>365.08499999999998</v>
      </c>
      <c r="N94" s="188">
        <v>44320</v>
      </c>
      <c r="O94" s="189" t="str">
        <f t="shared" si="8"/>
        <v>05-2021</v>
      </c>
      <c r="P94" s="201" t="str">
        <f t="shared" si="9"/>
        <v>04</v>
      </c>
      <c r="Q94" s="189" t="str">
        <f t="shared" si="10"/>
        <v>05</v>
      </c>
      <c r="R94" s="189" t="str">
        <f t="shared" si="11"/>
        <v>2021</v>
      </c>
      <c r="S94" s="186" t="s">
        <v>1073</v>
      </c>
      <c r="T94" s="190">
        <v>5.2</v>
      </c>
    </row>
    <row r="95" spans="1:20" ht="18" customHeight="1">
      <c r="A95" s="86" t="s">
        <v>139</v>
      </c>
      <c r="B95" s="88" t="s">
        <v>50</v>
      </c>
      <c r="D95" s="185" t="str">
        <f t="shared" si="6"/>
        <v>366-43-6862</v>
      </c>
      <c r="E95" s="186" t="str">
        <f t="shared" si="7"/>
        <v>B</v>
      </c>
      <c r="F95" s="187" t="s">
        <v>1064</v>
      </c>
      <c r="G95" s="187" t="s">
        <v>54</v>
      </c>
      <c r="H95" s="187" t="s">
        <v>1065</v>
      </c>
      <c r="I95" s="187" t="s">
        <v>1069</v>
      </c>
      <c r="J95" s="186">
        <v>52.89</v>
      </c>
      <c r="K95" s="186">
        <v>4</v>
      </c>
      <c r="L95" s="186">
        <v>10.577999999999999</v>
      </c>
      <c r="M95" s="186">
        <v>222.13800000000001</v>
      </c>
      <c r="N95" s="188">
        <v>44321</v>
      </c>
      <c r="O95" s="189" t="str">
        <f t="shared" si="8"/>
        <v>05-2021</v>
      </c>
      <c r="P95" s="201" t="str">
        <f t="shared" si="9"/>
        <v>05</v>
      </c>
      <c r="Q95" s="189" t="str">
        <f t="shared" si="10"/>
        <v>05</v>
      </c>
      <c r="R95" s="189" t="str">
        <f t="shared" si="11"/>
        <v>2021</v>
      </c>
      <c r="S95" s="186" t="s">
        <v>1074</v>
      </c>
      <c r="T95" s="190">
        <v>6.7</v>
      </c>
    </row>
    <row r="96" spans="1:20" ht="18" customHeight="1">
      <c r="A96" s="86" t="s">
        <v>140</v>
      </c>
      <c r="B96" s="88" t="s">
        <v>50</v>
      </c>
      <c r="D96" s="185" t="str">
        <f t="shared" si="6"/>
        <v>746-04-1077</v>
      </c>
      <c r="E96" s="186" t="str">
        <f t="shared" si="7"/>
        <v>B</v>
      </c>
      <c r="F96" s="187" t="s">
        <v>1064</v>
      </c>
      <c r="G96" s="187" t="s">
        <v>48</v>
      </c>
      <c r="H96" s="187" t="s">
        <v>1066</v>
      </c>
      <c r="I96" s="187" t="s">
        <v>1071</v>
      </c>
      <c r="J96" s="186">
        <v>84.63</v>
      </c>
      <c r="K96" s="186">
        <v>10</v>
      </c>
      <c r="L96" s="186">
        <v>42.314999999999998</v>
      </c>
      <c r="M96" s="186">
        <v>888.61500000000001</v>
      </c>
      <c r="N96" s="188">
        <v>44322</v>
      </c>
      <c r="O96" s="189" t="str">
        <f t="shared" si="8"/>
        <v>05-2021</v>
      </c>
      <c r="P96" s="201" t="str">
        <f t="shared" si="9"/>
        <v>06</v>
      </c>
      <c r="Q96" s="189" t="str">
        <f t="shared" si="10"/>
        <v>05</v>
      </c>
      <c r="R96" s="189" t="str">
        <f t="shared" si="11"/>
        <v>2021</v>
      </c>
      <c r="S96" s="186" t="s">
        <v>1075</v>
      </c>
      <c r="T96" s="190">
        <v>9</v>
      </c>
    </row>
    <row r="97" spans="1:20" ht="18" customHeight="1">
      <c r="A97" s="86" t="s">
        <v>141</v>
      </c>
      <c r="B97" s="88" t="s">
        <v>53</v>
      </c>
      <c r="D97" s="185" t="str">
        <f t="shared" si="6"/>
        <v>558-80-4082</v>
      </c>
      <c r="E97" s="186" t="str">
        <f t="shared" si="7"/>
        <v>C</v>
      </c>
      <c r="F97" s="187" t="s">
        <v>1062</v>
      </c>
      <c r="G97" s="187" t="s">
        <v>54</v>
      </c>
      <c r="H97" s="187" t="s">
        <v>1065</v>
      </c>
      <c r="I97" s="187" t="s">
        <v>1069</v>
      </c>
      <c r="J97" s="186">
        <v>27.85</v>
      </c>
      <c r="K97" s="186">
        <v>7</v>
      </c>
      <c r="L97" s="186">
        <v>9.7475000000000005</v>
      </c>
      <c r="M97" s="186">
        <v>204.69749999999999</v>
      </c>
      <c r="N97" s="188">
        <v>44323</v>
      </c>
      <c r="O97" s="189" t="str">
        <f t="shared" si="8"/>
        <v>05-2021</v>
      </c>
      <c r="P97" s="201" t="str">
        <f t="shared" si="9"/>
        <v>07</v>
      </c>
      <c r="Q97" s="189" t="str">
        <f t="shared" si="10"/>
        <v>05</v>
      </c>
      <c r="R97" s="189" t="str">
        <f t="shared" si="11"/>
        <v>2021</v>
      </c>
      <c r="S97" s="186" t="s">
        <v>1074</v>
      </c>
      <c r="T97" s="190">
        <v>6</v>
      </c>
    </row>
    <row r="98" spans="1:20" ht="18" customHeight="1">
      <c r="A98" s="86" t="s">
        <v>142</v>
      </c>
      <c r="B98" s="88" t="s">
        <v>50</v>
      </c>
      <c r="D98" s="185" t="str">
        <f t="shared" si="6"/>
        <v>529-56-3974</v>
      </c>
      <c r="E98" s="186" t="str">
        <f t="shared" si="7"/>
        <v>B</v>
      </c>
      <c r="F98" s="187" t="s">
        <v>1064</v>
      </c>
      <c r="G98" s="187" t="s">
        <v>48</v>
      </c>
      <c r="H98" s="187" t="s">
        <v>1065</v>
      </c>
      <c r="I98" s="187" t="s">
        <v>1069</v>
      </c>
      <c r="J98" s="186">
        <v>25.51</v>
      </c>
      <c r="K98" s="186">
        <v>4</v>
      </c>
      <c r="L98" s="186">
        <v>5.1020000000000003</v>
      </c>
      <c r="M98" s="186">
        <v>107.142</v>
      </c>
      <c r="N98" s="188">
        <v>44325</v>
      </c>
      <c r="O98" s="189" t="str">
        <f t="shared" si="8"/>
        <v>05-2021</v>
      </c>
      <c r="P98" s="201" t="str">
        <f t="shared" si="9"/>
        <v>09</v>
      </c>
      <c r="Q98" s="189" t="str">
        <f t="shared" si="10"/>
        <v>05</v>
      </c>
      <c r="R98" s="189" t="str">
        <f t="shared" si="11"/>
        <v>2021</v>
      </c>
      <c r="S98" s="186" t="s">
        <v>1073</v>
      </c>
      <c r="T98" s="190">
        <v>6.8</v>
      </c>
    </row>
    <row r="99" spans="1:20" ht="18" customHeight="1">
      <c r="A99" s="86" t="s">
        <v>143</v>
      </c>
      <c r="B99" s="88" t="s">
        <v>50</v>
      </c>
      <c r="D99" s="185" t="str">
        <f t="shared" si="6"/>
        <v>598-06-7312</v>
      </c>
      <c r="E99" s="186" t="str">
        <f t="shared" si="7"/>
        <v>B</v>
      </c>
      <c r="F99" s="187" t="s">
        <v>1064</v>
      </c>
      <c r="G99" s="187" t="s">
        <v>48</v>
      </c>
      <c r="H99" s="187" t="s">
        <v>1065</v>
      </c>
      <c r="I99" s="187" t="s">
        <v>1072</v>
      </c>
      <c r="J99" s="186">
        <v>91.35</v>
      </c>
      <c r="K99" s="186">
        <v>1</v>
      </c>
      <c r="L99" s="186">
        <v>4.5674999999999999</v>
      </c>
      <c r="M99" s="186">
        <v>95.917500000000004</v>
      </c>
      <c r="N99" s="188">
        <v>44326</v>
      </c>
      <c r="O99" s="189" t="str">
        <f t="shared" si="8"/>
        <v>05-2021</v>
      </c>
      <c r="P99" s="201" t="str">
        <f t="shared" si="9"/>
        <v>10</v>
      </c>
      <c r="Q99" s="189" t="str">
        <f t="shared" si="10"/>
        <v>05</v>
      </c>
      <c r="R99" s="189" t="str">
        <f t="shared" si="11"/>
        <v>2021</v>
      </c>
      <c r="S99" s="186" t="s">
        <v>1073</v>
      </c>
      <c r="T99" s="190">
        <v>6.8</v>
      </c>
    </row>
    <row r="100" spans="1:20" ht="18" customHeight="1">
      <c r="A100" s="86" t="s">
        <v>144</v>
      </c>
      <c r="B100" s="88" t="s">
        <v>50</v>
      </c>
      <c r="D100" s="185" t="str">
        <f t="shared" si="6"/>
        <v>387-49-4215</v>
      </c>
      <c r="E100" s="186" t="str">
        <f t="shared" si="7"/>
        <v>B</v>
      </c>
      <c r="F100" s="187" t="s">
        <v>1064</v>
      </c>
      <c r="G100" s="187" t="s">
        <v>48</v>
      </c>
      <c r="H100" s="187" t="s">
        <v>1066</v>
      </c>
      <c r="I100" s="187" t="s">
        <v>1068</v>
      </c>
      <c r="J100" s="186">
        <v>48.5</v>
      </c>
      <c r="K100" s="186">
        <v>3</v>
      </c>
      <c r="L100" s="186">
        <v>7.2750000000000004</v>
      </c>
      <c r="M100" s="186">
        <v>152.77500000000001</v>
      </c>
      <c r="N100" s="188">
        <v>44327</v>
      </c>
      <c r="O100" s="189" t="str">
        <f t="shared" si="8"/>
        <v>05-2021</v>
      </c>
      <c r="P100" s="201" t="str">
        <f t="shared" si="9"/>
        <v>11</v>
      </c>
      <c r="Q100" s="189" t="str">
        <f t="shared" si="10"/>
        <v>05</v>
      </c>
      <c r="R100" s="189" t="str">
        <f t="shared" si="11"/>
        <v>2021</v>
      </c>
      <c r="S100" s="186" t="s">
        <v>1073</v>
      </c>
      <c r="T100" s="190">
        <v>6.7</v>
      </c>
    </row>
    <row r="101" spans="1:20" ht="18" customHeight="1">
      <c r="A101" s="86" t="s">
        <v>145</v>
      </c>
      <c r="B101" s="88" t="s">
        <v>47</v>
      </c>
      <c r="D101" s="185" t="str">
        <f t="shared" si="6"/>
        <v>562-12-5430</v>
      </c>
      <c r="E101" s="186" t="str">
        <f t="shared" si="7"/>
        <v>A</v>
      </c>
      <c r="F101" s="187" t="s">
        <v>1063</v>
      </c>
      <c r="G101" s="187" t="s">
        <v>48</v>
      </c>
      <c r="H101" s="187" t="s">
        <v>1066</v>
      </c>
      <c r="I101" s="187" t="s">
        <v>1072</v>
      </c>
      <c r="J101" s="186">
        <v>88.15</v>
      </c>
      <c r="K101" s="186">
        <v>3</v>
      </c>
      <c r="L101" s="186">
        <v>13.2225</v>
      </c>
      <c r="M101" s="186">
        <v>277.67250000000001</v>
      </c>
      <c r="N101" s="188">
        <v>44327</v>
      </c>
      <c r="O101" s="189" t="str">
        <f t="shared" si="8"/>
        <v>05-2021</v>
      </c>
      <c r="P101" s="201" t="str">
        <f t="shared" si="9"/>
        <v>11</v>
      </c>
      <c r="Q101" s="189" t="str">
        <f t="shared" si="10"/>
        <v>05</v>
      </c>
      <c r="R101" s="189" t="str">
        <f t="shared" si="11"/>
        <v>2021</v>
      </c>
      <c r="S101" s="186" t="s">
        <v>1074</v>
      </c>
      <c r="T101" s="190">
        <v>7.9</v>
      </c>
    </row>
    <row r="102" spans="1:20" ht="18" customHeight="1">
      <c r="A102" s="86" t="s">
        <v>146</v>
      </c>
      <c r="B102" s="88" t="s">
        <v>53</v>
      </c>
      <c r="D102" s="185" t="str">
        <f t="shared" si="6"/>
        <v>731-81-9469</v>
      </c>
      <c r="E102" s="186" t="str">
        <f t="shared" si="7"/>
        <v>C</v>
      </c>
      <c r="F102" s="187" t="s">
        <v>1062</v>
      </c>
      <c r="G102" s="187" t="s">
        <v>48</v>
      </c>
      <c r="H102" s="187" t="s">
        <v>1066</v>
      </c>
      <c r="I102" s="187" t="s">
        <v>1068</v>
      </c>
      <c r="J102" s="186">
        <v>89.8</v>
      </c>
      <c r="K102" s="186">
        <v>10</v>
      </c>
      <c r="L102" s="186">
        <v>44.9</v>
      </c>
      <c r="M102" s="186">
        <v>942.9</v>
      </c>
      <c r="N102" s="188">
        <v>44328</v>
      </c>
      <c r="O102" s="189" t="str">
        <f t="shared" si="8"/>
        <v>05-2021</v>
      </c>
      <c r="P102" s="201" t="str">
        <f t="shared" si="9"/>
        <v>12</v>
      </c>
      <c r="Q102" s="189" t="str">
        <f t="shared" si="10"/>
        <v>05</v>
      </c>
      <c r="R102" s="189" t="str">
        <f t="shared" si="11"/>
        <v>2021</v>
      </c>
      <c r="S102" s="186" t="s">
        <v>1075</v>
      </c>
      <c r="T102" s="190">
        <v>5.4</v>
      </c>
    </row>
    <row r="103" spans="1:20" ht="18" customHeight="1">
      <c r="A103" s="86" t="s">
        <v>147</v>
      </c>
      <c r="B103" s="88" t="s">
        <v>47</v>
      </c>
      <c r="D103" s="185" t="str">
        <f t="shared" si="6"/>
        <v>132-23-6451</v>
      </c>
      <c r="E103" s="186" t="str">
        <f t="shared" si="7"/>
        <v>A</v>
      </c>
      <c r="F103" s="187" t="s">
        <v>1063</v>
      </c>
      <c r="G103" s="187" t="s">
        <v>48</v>
      </c>
      <c r="H103" s="187" t="s">
        <v>1065</v>
      </c>
      <c r="I103" s="187" t="s">
        <v>1067</v>
      </c>
      <c r="J103" s="186">
        <v>20.97</v>
      </c>
      <c r="K103" s="186">
        <v>5</v>
      </c>
      <c r="L103" s="186">
        <v>5.2424999999999997</v>
      </c>
      <c r="M103" s="186">
        <v>110.0925</v>
      </c>
      <c r="N103" s="188">
        <v>44328</v>
      </c>
      <c r="O103" s="189" t="str">
        <f t="shared" si="8"/>
        <v>05-2021</v>
      </c>
      <c r="P103" s="201" t="str">
        <f t="shared" si="9"/>
        <v>12</v>
      </c>
      <c r="Q103" s="189" t="str">
        <f t="shared" si="10"/>
        <v>05</v>
      </c>
      <c r="R103" s="189" t="str">
        <f t="shared" si="11"/>
        <v>2021</v>
      </c>
      <c r="S103" s="186" t="s">
        <v>1073</v>
      </c>
      <c r="T103" s="190">
        <v>7.8</v>
      </c>
    </row>
    <row r="104" spans="1:20" ht="18" customHeight="1">
      <c r="A104" s="86" t="s">
        <v>148</v>
      </c>
      <c r="B104" s="88" t="s">
        <v>50</v>
      </c>
      <c r="D104" s="185" t="str">
        <f t="shared" si="6"/>
        <v>563-47-4072</v>
      </c>
      <c r="E104" s="186" t="str">
        <f t="shared" si="7"/>
        <v>B</v>
      </c>
      <c r="F104" s="187" t="s">
        <v>1064</v>
      </c>
      <c r="G104" s="187" t="s">
        <v>54</v>
      </c>
      <c r="H104" s="187" t="s">
        <v>1066</v>
      </c>
      <c r="I104" s="187" t="s">
        <v>1067</v>
      </c>
      <c r="J104" s="186">
        <v>55.81</v>
      </c>
      <c r="K104" s="186">
        <v>6</v>
      </c>
      <c r="L104" s="186">
        <v>16.742999999999999</v>
      </c>
      <c r="M104" s="186">
        <v>351.60300000000001</v>
      </c>
      <c r="N104" s="188">
        <v>44329</v>
      </c>
      <c r="O104" s="189" t="str">
        <f t="shared" si="8"/>
        <v>05-2021</v>
      </c>
      <c r="P104" s="201" t="str">
        <f t="shared" si="9"/>
        <v>13</v>
      </c>
      <c r="Q104" s="189" t="str">
        <f t="shared" si="10"/>
        <v>05</v>
      </c>
      <c r="R104" s="189" t="str">
        <f t="shared" si="11"/>
        <v>2021</v>
      </c>
      <c r="S104" s="186" t="s">
        <v>1073</v>
      </c>
      <c r="T104" s="190">
        <v>9.9</v>
      </c>
    </row>
    <row r="105" spans="1:20" ht="18" customHeight="1">
      <c r="A105" s="86" t="s">
        <v>149</v>
      </c>
      <c r="B105" s="88" t="s">
        <v>50</v>
      </c>
      <c r="D105" s="185" t="str">
        <f t="shared" si="6"/>
        <v>576-31-4774</v>
      </c>
      <c r="E105" s="186" t="str">
        <f t="shared" si="7"/>
        <v>B</v>
      </c>
      <c r="F105" s="187" t="s">
        <v>1064</v>
      </c>
      <c r="G105" s="187" t="s">
        <v>54</v>
      </c>
      <c r="H105" s="187" t="s">
        <v>1066</v>
      </c>
      <c r="I105" s="187" t="s">
        <v>1067</v>
      </c>
      <c r="J105" s="186">
        <v>73.41</v>
      </c>
      <c r="K105" s="186">
        <v>3</v>
      </c>
      <c r="L105" s="186">
        <v>11.0115</v>
      </c>
      <c r="M105" s="186">
        <v>231.2415</v>
      </c>
      <c r="N105" s="188">
        <v>44329</v>
      </c>
      <c r="O105" s="189" t="str">
        <f t="shared" si="8"/>
        <v>05-2021</v>
      </c>
      <c r="P105" s="201" t="str">
        <f t="shared" si="9"/>
        <v>13</v>
      </c>
      <c r="Q105" s="189" t="str">
        <f t="shared" si="10"/>
        <v>05</v>
      </c>
      <c r="R105" s="189" t="str">
        <f t="shared" si="11"/>
        <v>2021</v>
      </c>
      <c r="S105" s="186" t="s">
        <v>1074</v>
      </c>
      <c r="T105" s="190">
        <v>4</v>
      </c>
    </row>
    <row r="106" spans="1:20" ht="18" customHeight="1">
      <c r="A106" s="86" t="s">
        <v>150</v>
      </c>
      <c r="B106" s="88" t="s">
        <v>53</v>
      </c>
      <c r="D106" s="185" t="str">
        <f t="shared" si="6"/>
        <v>617-15-4209</v>
      </c>
      <c r="E106" s="186" t="str">
        <f t="shared" si="7"/>
        <v>C</v>
      </c>
      <c r="F106" s="187" t="s">
        <v>1062</v>
      </c>
      <c r="G106" s="187" t="s">
        <v>48</v>
      </c>
      <c r="H106" s="187" t="s">
        <v>1065</v>
      </c>
      <c r="I106" s="187" t="s">
        <v>1067</v>
      </c>
      <c r="J106" s="186">
        <v>15.37</v>
      </c>
      <c r="K106" s="186">
        <v>2</v>
      </c>
      <c r="L106" s="186">
        <v>1.5369999999999999</v>
      </c>
      <c r="M106" s="186">
        <v>32.277000000000001</v>
      </c>
      <c r="N106" s="188">
        <v>44331</v>
      </c>
      <c r="O106" s="189" t="str">
        <f t="shared" si="8"/>
        <v>05-2021</v>
      </c>
      <c r="P106" s="201" t="str">
        <f t="shared" si="9"/>
        <v>15</v>
      </c>
      <c r="Q106" s="189" t="str">
        <f t="shared" si="10"/>
        <v>05</v>
      </c>
      <c r="R106" s="189" t="str">
        <f t="shared" si="11"/>
        <v>2021</v>
      </c>
      <c r="S106" s="186" t="s">
        <v>1073</v>
      </c>
      <c r="T106" s="190">
        <v>7.2</v>
      </c>
    </row>
    <row r="107" spans="1:20" ht="18" customHeight="1">
      <c r="A107" s="86" t="s">
        <v>151</v>
      </c>
      <c r="B107" s="88" t="s">
        <v>53</v>
      </c>
      <c r="D107" s="185" t="str">
        <f t="shared" si="6"/>
        <v>151-27-8496</v>
      </c>
      <c r="E107" s="186" t="str">
        <f t="shared" si="7"/>
        <v>C</v>
      </c>
      <c r="F107" s="187" t="s">
        <v>1062</v>
      </c>
      <c r="G107" s="187" t="s">
        <v>54</v>
      </c>
      <c r="H107" s="187" t="s">
        <v>1066</v>
      </c>
      <c r="I107" s="187" t="s">
        <v>1069</v>
      </c>
      <c r="J107" s="186">
        <v>56.13</v>
      </c>
      <c r="K107" s="186">
        <v>4</v>
      </c>
      <c r="L107" s="186">
        <v>11.226000000000001</v>
      </c>
      <c r="M107" s="186">
        <v>235.74600000000001</v>
      </c>
      <c r="N107" s="188">
        <v>44332</v>
      </c>
      <c r="O107" s="189" t="str">
        <f t="shared" si="8"/>
        <v>05-2021</v>
      </c>
      <c r="P107" s="201" t="str">
        <f t="shared" si="9"/>
        <v>16</v>
      </c>
      <c r="Q107" s="189" t="str">
        <f t="shared" si="10"/>
        <v>05</v>
      </c>
      <c r="R107" s="189" t="str">
        <f t="shared" si="11"/>
        <v>2021</v>
      </c>
      <c r="S107" s="186" t="s">
        <v>1074</v>
      </c>
      <c r="T107" s="190">
        <v>8.6</v>
      </c>
    </row>
    <row r="108" spans="1:20" ht="18" customHeight="1">
      <c r="A108" s="86" t="s">
        <v>152</v>
      </c>
      <c r="B108" s="88" t="s">
        <v>50</v>
      </c>
      <c r="D108" s="185" t="str">
        <f t="shared" si="6"/>
        <v>289-65-5721</v>
      </c>
      <c r="E108" s="186" t="str">
        <f t="shared" si="7"/>
        <v>B</v>
      </c>
      <c r="F108" s="187" t="s">
        <v>1064</v>
      </c>
      <c r="G108" s="187" t="s">
        <v>54</v>
      </c>
      <c r="H108" s="187" t="s">
        <v>1066</v>
      </c>
      <c r="I108" s="187" t="s">
        <v>1072</v>
      </c>
      <c r="J108" s="186">
        <v>81.37</v>
      </c>
      <c r="K108" s="186">
        <v>2</v>
      </c>
      <c r="L108" s="186">
        <v>8.1370000000000005</v>
      </c>
      <c r="M108" s="186">
        <v>170.87700000000001</v>
      </c>
      <c r="N108" s="188">
        <v>44333</v>
      </c>
      <c r="O108" s="189" t="str">
        <f t="shared" si="8"/>
        <v>05-2021</v>
      </c>
      <c r="P108" s="201" t="str">
        <f t="shared" si="9"/>
        <v>17</v>
      </c>
      <c r="Q108" s="189" t="str">
        <f t="shared" si="10"/>
        <v>05</v>
      </c>
      <c r="R108" s="189" t="str">
        <f t="shared" si="11"/>
        <v>2021</v>
      </c>
      <c r="S108" s="186" t="s">
        <v>1073</v>
      </c>
      <c r="T108" s="190">
        <v>6.5</v>
      </c>
    </row>
    <row r="109" spans="1:20" ht="18" customHeight="1">
      <c r="A109" s="86" t="s">
        <v>153</v>
      </c>
      <c r="B109" s="88" t="s">
        <v>47</v>
      </c>
      <c r="D109" s="185" t="str">
        <f t="shared" si="6"/>
        <v>253-12-6086</v>
      </c>
      <c r="E109" s="186" t="str">
        <f t="shared" si="7"/>
        <v>A</v>
      </c>
      <c r="F109" s="187" t="s">
        <v>1063</v>
      </c>
      <c r="G109" s="187" t="s">
        <v>48</v>
      </c>
      <c r="H109" s="187" t="s">
        <v>1066</v>
      </c>
      <c r="I109" s="187" t="s">
        <v>1068</v>
      </c>
      <c r="J109" s="186">
        <v>98.4</v>
      </c>
      <c r="K109" s="186">
        <v>7</v>
      </c>
      <c r="L109" s="186">
        <v>34.44</v>
      </c>
      <c r="M109" s="186">
        <v>723.24</v>
      </c>
      <c r="N109" s="188">
        <v>44334</v>
      </c>
      <c r="O109" s="189" t="str">
        <f t="shared" si="8"/>
        <v>05-2021</v>
      </c>
      <c r="P109" s="201" t="str">
        <f t="shared" si="9"/>
        <v>18</v>
      </c>
      <c r="Q109" s="189" t="str">
        <f t="shared" si="10"/>
        <v>05</v>
      </c>
      <c r="R109" s="189" t="str">
        <f t="shared" si="11"/>
        <v>2021</v>
      </c>
      <c r="S109" s="186" t="s">
        <v>1075</v>
      </c>
      <c r="T109" s="190">
        <v>8.6999999999999993</v>
      </c>
    </row>
    <row r="110" spans="1:20" ht="18" customHeight="1">
      <c r="A110" s="86" t="s">
        <v>154</v>
      </c>
      <c r="B110" s="88" t="s">
        <v>47</v>
      </c>
      <c r="D110" s="185" t="str">
        <f t="shared" si="6"/>
        <v>809-69-9497</v>
      </c>
      <c r="E110" s="186" t="str">
        <f t="shared" si="7"/>
        <v>A</v>
      </c>
      <c r="F110" s="187" t="s">
        <v>1063</v>
      </c>
      <c r="G110" s="187" t="s">
        <v>54</v>
      </c>
      <c r="H110" s="187" t="s">
        <v>1066</v>
      </c>
      <c r="I110" s="187" t="s">
        <v>1070</v>
      </c>
      <c r="J110" s="186">
        <v>45.68</v>
      </c>
      <c r="K110" s="186">
        <v>10</v>
      </c>
      <c r="L110" s="186">
        <v>22.84</v>
      </c>
      <c r="M110" s="186">
        <v>479.64</v>
      </c>
      <c r="N110" s="188">
        <v>44334</v>
      </c>
      <c r="O110" s="189" t="str">
        <f t="shared" si="8"/>
        <v>05-2021</v>
      </c>
      <c r="P110" s="201" t="str">
        <f t="shared" si="9"/>
        <v>18</v>
      </c>
      <c r="Q110" s="189" t="str">
        <f t="shared" si="10"/>
        <v>05</v>
      </c>
      <c r="R110" s="189" t="str">
        <f t="shared" si="11"/>
        <v>2021</v>
      </c>
      <c r="S110" s="186" t="s">
        <v>1074</v>
      </c>
      <c r="T110" s="190">
        <v>5.7</v>
      </c>
    </row>
    <row r="111" spans="1:20" ht="18" customHeight="1">
      <c r="A111" s="86" t="s">
        <v>155</v>
      </c>
      <c r="B111" s="88" t="s">
        <v>47</v>
      </c>
      <c r="D111" s="185" t="str">
        <f t="shared" si="6"/>
        <v>345-08-4992</v>
      </c>
      <c r="E111" s="186" t="str">
        <f t="shared" si="7"/>
        <v>A</v>
      </c>
      <c r="F111" s="187" t="s">
        <v>1063</v>
      </c>
      <c r="G111" s="187" t="s">
        <v>54</v>
      </c>
      <c r="H111" s="187" t="s">
        <v>1065</v>
      </c>
      <c r="I111" s="187" t="s">
        <v>1070</v>
      </c>
      <c r="J111" s="186">
        <v>33.99</v>
      </c>
      <c r="K111" s="186">
        <v>6</v>
      </c>
      <c r="L111" s="186">
        <v>10.196999999999999</v>
      </c>
      <c r="M111" s="186">
        <v>214.137</v>
      </c>
      <c r="N111" s="188">
        <v>44335</v>
      </c>
      <c r="O111" s="189" t="str">
        <f t="shared" si="8"/>
        <v>05-2021</v>
      </c>
      <c r="P111" s="201" t="str">
        <f t="shared" si="9"/>
        <v>19</v>
      </c>
      <c r="Q111" s="189" t="str">
        <f t="shared" si="10"/>
        <v>05</v>
      </c>
      <c r="R111" s="189" t="str">
        <f t="shared" si="11"/>
        <v>2021</v>
      </c>
      <c r="S111" s="186" t="s">
        <v>1075</v>
      </c>
      <c r="T111" s="190">
        <v>7.7</v>
      </c>
    </row>
    <row r="112" spans="1:20" ht="18" customHeight="1">
      <c r="A112" s="86" t="s">
        <v>156</v>
      </c>
      <c r="B112" s="88" t="s">
        <v>47</v>
      </c>
      <c r="D112" s="185" t="str">
        <f t="shared" si="6"/>
        <v>462-67-9126</v>
      </c>
      <c r="E112" s="186" t="str">
        <f t="shared" si="7"/>
        <v>A</v>
      </c>
      <c r="F112" s="187" t="s">
        <v>1063</v>
      </c>
      <c r="G112" s="187" t="s">
        <v>54</v>
      </c>
      <c r="H112" s="187" t="s">
        <v>1065</v>
      </c>
      <c r="I112" s="187" t="s">
        <v>1070</v>
      </c>
      <c r="J112" s="186">
        <v>73.22</v>
      </c>
      <c r="K112" s="186">
        <v>6</v>
      </c>
      <c r="L112" s="186">
        <v>21.966000000000001</v>
      </c>
      <c r="M112" s="186">
        <v>461.286</v>
      </c>
      <c r="N112" s="188">
        <v>44336</v>
      </c>
      <c r="O112" s="189" t="str">
        <f t="shared" si="8"/>
        <v>05-2021</v>
      </c>
      <c r="P112" s="201" t="str">
        <f t="shared" si="9"/>
        <v>20</v>
      </c>
      <c r="Q112" s="189" t="str">
        <f t="shared" si="10"/>
        <v>05</v>
      </c>
      <c r="R112" s="189" t="str">
        <f t="shared" si="11"/>
        <v>2021</v>
      </c>
      <c r="S112" s="186" t="s">
        <v>1073</v>
      </c>
      <c r="T112" s="190">
        <v>7.2</v>
      </c>
    </row>
    <row r="113" spans="1:20" ht="18" customHeight="1">
      <c r="A113" s="86" t="s">
        <v>157</v>
      </c>
      <c r="B113" s="88" t="s">
        <v>53</v>
      </c>
      <c r="D113" s="185" t="str">
        <f t="shared" si="6"/>
        <v>613-59-9758</v>
      </c>
      <c r="E113" s="186" t="str">
        <f t="shared" si="7"/>
        <v>C</v>
      </c>
      <c r="F113" s="187" t="s">
        <v>1062</v>
      </c>
      <c r="G113" s="187" t="s">
        <v>54</v>
      </c>
      <c r="H113" s="187" t="s">
        <v>1066</v>
      </c>
      <c r="I113" s="187" t="s">
        <v>1068</v>
      </c>
      <c r="J113" s="186">
        <v>14.36</v>
      </c>
      <c r="K113" s="186">
        <v>10</v>
      </c>
      <c r="L113" s="186">
        <v>7.18</v>
      </c>
      <c r="M113" s="186">
        <v>150.78</v>
      </c>
      <c r="N113" s="188">
        <v>44336</v>
      </c>
      <c r="O113" s="189" t="str">
        <f t="shared" si="8"/>
        <v>05-2021</v>
      </c>
      <c r="P113" s="201" t="str">
        <f t="shared" si="9"/>
        <v>20</v>
      </c>
      <c r="Q113" s="189" t="str">
        <f t="shared" si="10"/>
        <v>05</v>
      </c>
      <c r="R113" s="189" t="str">
        <f t="shared" si="11"/>
        <v>2021</v>
      </c>
      <c r="S113" s="186" t="s">
        <v>1073</v>
      </c>
      <c r="T113" s="190">
        <v>5.4</v>
      </c>
    </row>
    <row r="114" spans="1:20" ht="18" customHeight="1">
      <c r="A114" s="86" t="s">
        <v>158</v>
      </c>
      <c r="B114" s="88" t="s">
        <v>47</v>
      </c>
      <c r="D114" s="185" t="str">
        <f t="shared" si="6"/>
        <v>667-92-0055</v>
      </c>
      <c r="E114" s="186" t="str">
        <f t="shared" si="7"/>
        <v>A</v>
      </c>
      <c r="F114" s="187" t="s">
        <v>1063</v>
      </c>
      <c r="G114" s="187" t="s">
        <v>48</v>
      </c>
      <c r="H114" s="187" t="s">
        <v>1065</v>
      </c>
      <c r="I114" s="187" t="s">
        <v>1067</v>
      </c>
      <c r="J114" s="186">
        <v>99.83</v>
      </c>
      <c r="K114" s="186">
        <v>6</v>
      </c>
      <c r="L114" s="186">
        <v>29.949000000000002</v>
      </c>
      <c r="M114" s="186">
        <v>628.92899999999997</v>
      </c>
      <c r="N114" s="188">
        <v>44337</v>
      </c>
      <c r="O114" s="189" t="str">
        <f t="shared" si="8"/>
        <v>05-2021</v>
      </c>
      <c r="P114" s="201" t="str">
        <f t="shared" si="9"/>
        <v>21</v>
      </c>
      <c r="Q114" s="189" t="str">
        <f t="shared" si="10"/>
        <v>05</v>
      </c>
      <c r="R114" s="189" t="str">
        <f t="shared" si="11"/>
        <v>2021</v>
      </c>
      <c r="S114" s="186" t="s">
        <v>1074</v>
      </c>
      <c r="T114" s="190">
        <v>8.5</v>
      </c>
    </row>
    <row r="115" spans="1:20" ht="18" customHeight="1">
      <c r="A115" s="86" t="s">
        <v>159</v>
      </c>
      <c r="B115" s="88" t="s">
        <v>50</v>
      </c>
      <c r="D115" s="185" t="str">
        <f t="shared" si="6"/>
        <v>120-54-2248</v>
      </c>
      <c r="E115" s="186" t="str">
        <f t="shared" si="7"/>
        <v>B</v>
      </c>
      <c r="F115" s="187" t="s">
        <v>1064</v>
      </c>
      <c r="G115" s="187" t="s">
        <v>54</v>
      </c>
      <c r="H115" s="187" t="s">
        <v>1066</v>
      </c>
      <c r="I115" s="187" t="s">
        <v>1071</v>
      </c>
      <c r="J115" s="186">
        <v>28.86</v>
      </c>
      <c r="K115" s="186">
        <v>5</v>
      </c>
      <c r="L115" s="186">
        <v>7.2149999999999999</v>
      </c>
      <c r="M115" s="186">
        <v>151.51499999999999</v>
      </c>
      <c r="N115" s="188">
        <v>44338</v>
      </c>
      <c r="O115" s="189" t="str">
        <f t="shared" si="8"/>
        <v>05-2021</v>
      </c>
      <c r="P115" s="201" t="str">
        <f t="shared" si="9"/>
        <v>22</v>
      </c>
      <c r="Q115" s="189" t="str">
        <f t="shared" si="10"/>
        <v>05</v>
      </c>
      <c r="R115" s="189" t="str">
        <f t="shared" si="11"/>
        <v>2021</v>
      </c>
      <c r="S115" s="186" t="s">
        <v>1075</v>
      </c>
      <c r="T115" s="190">
        <v>8</v>
      </c>
    </row>
    <row r="116" spans="1:20" ht="18" customHeight="1">
      <c r="A116" s="86" t="s">
        <v>160</v>
      </c>
      <c r="B116" s="88" t="s">
        <v>47</v>
      </c>
      <c r="D116" s="185" t="str">
        <f t="shared" si="6"/>
        <v>447-15-7839</v>
      </c>
      <c r="E116" s="186" t="str">
        <f t="shared" si="7"/>
        <v>A</v>
      </c>
      <c r="F116" s="187" t="s">
        <v>1063</v>
      </c>
      <c r="G116" s="187" t="s">
        <v>48</v>
      </c>
      <c r="H116" s="187" t="s">
        <v>1066</v>
      </c>
      <c r="I116" s="187" t="s">
        <v>1068</v>
      </c>
      <c r="J116" s="186">
        <v>22.24</v>
      </c>
      <c r="K116" s="186">
        <v>10</v>
      </c>
      <c r="L116" s="186">
        <v>11.12</v>
      </c>
      <c r="M116" s="186">
        <v>233.52</v>
      </c>
      <c r="N116" s="188">
        <v>44343</v>
      </c>
      <c r="O116" s="189" t="str">
        <f t="shared" si="8"/>
        <v>05-2021</v>
      </c>
      <c r="P116" s="201" t="str">
        <f t="shared" si="9"/>
        <v>27</v>
      </c>
      <c r="Q116" s="189" t="str">
        <f t="shared" si="10"/>
        <v>05</v>
      </c>
      <c r="R116" s="189" t="str">
        <f t="shared" si="11"/>
        <v>2021</v>
      </c>
      <c r="S116" s="186" t="s">
        <v>1073</v>
      </c>
      <c r="T116" s="190">
        <v>4.2</v>
      </c>
    </row>
    <row r="117" spans="1:20" ht="18" customHeight="1">
      <c r="A117" s="86" t="s">
        <v>161</v>
      </c>
      <c r="B117" s="88" t="s">
        <v>50</v>
      </c>
      <c r="D117" s="185" t="str">
        <f t="shared" si="6"/>
        <v>837-55-7229</v>
      </c>
      <c r="E117" s="186" t="str">
        <f t="shared" si="7"/>
        <v>B</v>
      </c>
      <c r="F117" s="187" t="s">
        <v>1064</v>
      </c>
      <c r="G117" s="187" t="s">
        <v>54</v>
      </c>
      <c r="H117" s="187" t="s">
        <v>1066</v>
      </c>
      <c r="I117" s="187" t="s">
        <v>1072</v>
      </c>
      <c r="J117" s="186">
        <v>47.44</v>
      </c>
      <c r="K117" s="186">
        <v>1</v>
      </c>
      <c r="L117" s="186">
        <v>2.3719999999999999</v>
      </c>
      <c r="M117" s="186">
        <v>49.811999999999998</v>
      </c>
      <c r="N117" s="188">
        <v>44343</v>
      </c>
      <c r="O117" s="189" t="str">
        <f t="shared" si="8"/>
        <v>05-2021</v>
      </c>
      <c r="P117" s="201" t="str">
        <f t="shared" si="9"/>
        <v>27</v>
      </c>
      <c r="Q117" s="189" t="str">
        <f t="shared" si="10"/>
        <v>05</v>
      </c>
      <c r="R117" s="189" t="str">
        <f t="shared" si="11"/>
        <v>2021</v>
      </c>
      <c r="S117" s="186" t="s">
        <v>1075</v>
      </c>
      <c r="T117" s="190">
        <v>6.8</v>
      </c>
    </row>
    <row r="118" spans="1:20" ht="18" customHeight="1">
      <c r="A118" s="86" t="s">
        <v>162</v>
      </c>
      <c r="B118" s="88" t="s">
        <v>50</v>
      </c>
      <c r="D118" s="185" t="str">
        <f t="shared" si="6"/>
        <v>359-90-3665</v>
      </c>
      <c r="E118" s="186" t="str">
        <f t="shared" si="7"/>
        <v>B</v>
      </c>
      <c r="F118" s="187" t="s">
        <v>1064</v>
      </c>
      <c r="G118" s="187" t="s">
        <v>48</v>
      </c>
      <c r="H118" s="187" t="s">
        <v>1066</v>
      </c>
      <c r="I118" s="187" t="s">
        <v>1072</v>
      </c>
      <c r="J118" s="186">
        <v>18.079999999999998</v>
      </c>
      <c r="K118" s="186">
        <v>4</v>
      </c>
      <c r="L118" s="186">
        <v>3.6160000000000001</v>
      </c>
      <c r="M118" s="186">
        <v>75.936000000000007</v>
      </c>
      <c r="N118" s="188">
        <v>44345</v>
      </c>
      <c r="O118" s="189" t="str">
        <f t="shared" si="8"/>
        <v>05-2021</v>
      </c>
      <c r="P118" s="201" t="str">
        <f t="shared" si="9"/>
        <v>29</v>
      </c>
      <c r="Q118" s="189" t="str">
        <f t="shared" si="10"/>
        <v>05</v>
      </c>
      <c r="R118" s="189" t="str">
        <f t="shared" si="11"/>
        <v>2021</v>
      </c>
      <c r="S118" s="186" t="s">
        <v>1075</v>
      </c>
      <c r="T118" s="190">
        <v>9.5</v>
      </c>
    </row>
    <row r="119" spans="1:20" ht="18" customHeight="1">
      <c r="A119" s="86" t="s">
        <v>163</v>
      </c>
      <c r="B119" s="88" t="s">
        <v>47</v>
      </c>
      <c r="D119" s="185" t="str">
        <f t="shared" si="6"/>
        <v>668-90-8900</v>
      </c>
      <c r="E119" s="186" t="str">
        <f t="shared" si="7"/>
        <v>A</v>
      </c>
      <c r="F119" s="187" t="s">
        <v>1063</v>
      </c>
      <c r="G119" s="187" t="s">
        <v>54</v>
      </c>
      <c r="H119" s="187" t="s">
        <v>1066</v>
      </c>
      <c r="I119" s="187" t="s">
        <v>1070</v>
      </c>
      <c r="J119" s="186">
        <v>93.69</v>
      </c>
      <c r="K119" s="186">
        <v>7</v>
      </c>
      <c r="L119" s="186">
        <v>32.791499999999999</v>
      </c>
      <c r="M119" s="186">
        <v>688.62149999999997</v>
      </c>
      <c r="N119" s="188">
        <v>44346</v>
      </c>
      <c r="O119" s="189" t="str">
        <f t="shared" si="8"/>
        <v>05-2021</v>
      </c>
      <c r="P119" s="201" t="str">
        <f t="shared" si="9"/>
        <v>30</v>
      </c>
      <c r="Q119" s="189" t="str">
        <f t="shared" si="10"/>
        <v>05</v>
      </c>
      <c r="R119" s="189" t="str">
        <f t="shared" si="11"/>
        <v>2021</v>
      </c>
      <c r="S119" s="186" t="s">
        <v>1075</v>
      </c>
      <c r="T119" s="190">
        <v>4.5</v>
      </c>
    </row>
    <row r="120" spans="1:20" ht="18" customHeight="1">
      <c r="A120" s="86" t="s">
        <v>164</v>
      </c>
      <c r="B120" s="88" t="s">
        <v>47</v>
      </c>
      <c r="D120" s="185" t="str">
        <f t="shared" si="6"/>
        <v>442-48-3607</v>
      </c>
      <c r="E120" s="186" t="str">
        <f t="shared" si="7"/>
        <v>A</v>
      </c>
      <c r="F120" s="187" t="s">
        <v>1063</v>
      </c>
      <c r="G120" s="187" t="s">
        <v>48</v>
      </c>
      <c r="H120" s="187" t="s">
        <v>1065</v>
      </c>
      <c r="I120" s="187" t="s">
        <v>1071</v>
      </c>
      <c r="J120" s="186">
        <v>23.48</v>
      </c>
      <c r="K120" s="186">
        <v>2</v>
      </c>
      <c r="L120" s="186">
        <v>2.3479999999999999</v>
      </c>
      <c r="M120" s="186">
        <v>49.308</v>
      </c>
      <c r="N120" s="188">
        <v>44346</v>
      </c>
      <c r="O120" s="189" t="str">
        <f t="shared" si="8"/>
        <v>05-2021</v>
      </c>
      <c r="P120" s="201" t="str">
        <f t="shared" si="9"/>
        <v>30</v>
      </c>
      <c r="Q120" s="189" t="str">
        <f t="shared" si="10"/>
        <v>05</v>
      </c>
      <c r="R120" s="189" t="str">
        <f t="shared" si="11"/>
        <v>2021</v>
      </c>
      <c r="S120" s="186" t="s">
        <v>1075</v>
      </c>
      <c r="T120" s="190">
        <v>7.9</v>
      </c>
    </row>
    <row r="121" spans="1:20" ht="18" customHeight="1">
      <c r="A121" s="86" t="s">
        <v>165</v>
      </c>
      <c r="B121" s="88" t="s">
        <v>53</v>
      </c>
      <c r="D121" s="185" t="str">
        <f t="shared" si="6"/>
        <v>233-34-0817</v>
      </c>
      <c r="E121" s="186" t="str">
        <f t="shared" si="7"/>
        <v>C</v>
      </c>
      <c r="F121" s="187" t="s">
        <v>1062</v>
      </c>
      <c r="G121" s="187" t="s">
        <v>48</v>
      </c>
      <c r="H121" s="187" t="s">
        <v>1066</v>
      </c>
      <c r="I121" s="187" t="s">
        <v>1069</v>
      </c>
      <c r="J121" s="186">
        <v>98.84</v>
      </c>
      <c r="K121" s="186">
        <v>1</v>
      </c>
      <c r="L121" s="186">
        <v>4.9420000000000002</v>
      </c>
      <c r="M121" s="186">
        <v>103.782</v>
      </c>
      <c r="N121" s="188">
        <v>44347</v>
      </c>
      <c r="O121" s="189" t="str">
        <f t="shared" si="8"/>
        <v>05-2021</v>
      </c>
      <c r="P121" s="201" t="str">
        <f t="shared" si="9"/>
        <v>31</v>
      </c>
      <c r="Q121" s="189" t="str">
        <f t="shared" si="10"/>
        <v>05</v>
      </c>
      <c r="R121" s="189" t="str">
        <f t="shared" si="11"/>
        <v>2021</v>
      </c>
      <c r="S121" s="186" t="s">
        <v>1073</v>
      </c>
      <c r="T121" s="190">
        <v>8.4</v>
      </c>
    </row>
    <row r="122" spans="1:20" ht="18" customHeight="1">
      <c r="A122" s="86" t="s">
        <v>166</v>
      </c>
      <c r="B122" s="88" t="s">
        <v>47</v>
      </c>
      <c r="D122" s="185" t="str">
        <f t="shared" si="6"/>
        <v>152-68-2907</v>
      </c>
      <c r="E122" s="186" t="str">
        <f t="shared" si="7"/>
        <v>A</v>
      </c>
      <c r="F122" s="187" t="s">
        <v>1063</v>
      </c>
      <c r="G122" s="187" t="s">
        <v>54</v>
      </c>
      <c r="H122" s="187" t="s">
        <v>1065</v>
      </c>
      <c r="I122" s="187" t="s">
        <v>1071</v>
      </c>
      <c r="J122" s="186">
        <v>52.2</v>
      </c>
      <c r="K122" s="186">
        <v>3</v>
      </c>
      <c r="L122" s="186">
        <v>7.83</v>
      </c>
      <c r="M122" s="186">
        <v>164.43</v>
      </c>
      <c r="N122" s="188">
        <v>44347</v>
      </c>
      <c r="O122" s="189" t="str">
        <f t="shared" si="8"/>
        <v>05-2021</v>
      </c>
      <c r="P122" s="201" t="str">
        <f t="shared" si="9"/>
        <v>31</v>
      </c>
      <c r="Q122" s="189" t="str">
        <f t="shared" si="10"/>
        <v>05</v>
      </c>
      <c r="R122" s="189" t="str">
        <f t="shared" si="11"/>
        <v>2021</v>
      </c>
      <c r="S122" s="186" t="s">
        <v>1075</v>
      </c>
      <c r="T122" s="190">
        <v>9.5</v>
      </c>
    </row>
    <row r="123" spans="1:20" ht="18" customHeight="1">
      <c r="A123" s="86" t="s">
        <v>167</v>
      </c>
      <c r="B123" s="88" t="s">
        <v>47</v>
      </c>
      <c r="D123" s="185" t="str">
        <f t="shared" si="6"/>
        <v>460-35-4390</v>
      </c>
      <c r="E123" s="186" t="str">
        <f t="shared" si="7"/>
        <v>A</v>
      </c>
      <c r="F123" s="187" t="s">
        <v>1063</v>
      </c>
      <c r="G123" s="187" t="s">
        <v>54</v>
      </c>
      <c r="H123" s="187" t="s">
        <v>1065</v>
      </c>
      <c r="I123" s="187" t="s">
        <v>1070</v>
      </c>
      <c r="J123" s="186">
        <v>30.68</v>
      </c>
      <c r="K123" s="186">
        <v>3</v>
      </c>
      <c r="L123" s="186">
        <v>4.6020000000000003</v>
      </c>
      <c r="M123" s="186">
        <v>96.641999999999996</v>
      </c>
      <c r="N123" s="188">
        <v>44351</v>
      </c>
      <c r="O123" s="189" t="str">
        <f t="shared" si="8"/>
        <v>06-2021</v>
      </c>
      <c r="P123" s="201" t="str">
        <f t="shared" si="9"/>
        <v>04</v>
      </c>
      <c r="Q123" s="189" t="str">
        <f t="shared" si="10"/>
        <v>06</v>
      </c>
      <c r="R123" s="189" t="str">
        <f t="shared" si="11"/>
        <v>2021</v>
      </c>
      <c r="S123" s="186" t="s">
        <v>1074</v>
      </c>
      <c r="T123" s="190">
        <v>9.1</v>
      </c>
    </row>
    <row r="124" spans="1:20" ht="18" customHeight="1">
      <c r="A124" s="86" t="s">
        <v>168</v>
      </c>
      <c r="B124" s="88" t="s">
        <v>50</v>
      </c>
      <c r="D124" s="185" t="str">
        <f t="shared" si="6"/>
        <v>339-38-9982</v>
      </c>
      <c r="E124" s="186" t="str">
        <f t="shared" si="7"/>
        <v>B</v>
      </c>
      <c r="F124" s="187" t="s">
        <v>1064</v>
      </c>
      <c r="G124" s="187" t="s">
        <v>48</v>
      </c>
      <c r="H124" s="187" t="s">
        <v>1065</v>
      </c>
      <c r="I124" s="187" t="s">
        <v>1072</v>
      </c>
      <c r="J124" s="186">
        <v>59.86</v>
      </c>
      <c r="K124" s="186">
        <v>2</v>
      </c>
      <c r="L124" s="186">
        <v>5.9859999999999998</v>
      </c>
      <c r="M124" s="186">
        <v>125.706</v>
      </c>
      <c r="N124" s="188">
        <v>44352</v>
      </c>
      <c r="O124" s="189" t="str">
        <f t="shared" si="8"/>
        <v>06-2021</v>
      </c>
      <c r="P124" s="201" t="str">
        <f t="shared" si="9"/>
        <v>05</v>
      </c>
      <c r="Q124" s="189" t="str">
        <f t="shared" si="10"/>
        <v>06</v>
      </c>
      <c r="R124" s="189" t="str">
        <f t="shared" si="11"/>
        <v>2021</v>
      </c>
      <c r="S124" s="186" t="s">
        <v>1074</v>
      </c>
      <c r="T124" s="190">
        <v>6.7</v>
      </c>
    </row>
    <row r="125" spans="1:20" ht="18" customHeight="1">
      <c r="A125" s="86" t="s">
        <v>169</v>
      </c>
      <c r="B125" s="88" t="s">
        <v>50</v>
      </c>
      <c r="D125" s="185" t="str">
        <f t="shared" si="6"/>
        <v>320-85-2052</v>
      </c>
      <c r="E125" s="186" t="str">
        <f t="shared" si="7"/>
        <v>B</v>
      </c>
      <c r="F125" s="187" t="s">
        <v>1064</v>
      </c>
      <c r="G125" s="187" t="s">
        <v>54</v>
      </c>
      <c r="H125" s="187" t="s">
        <v>1066</v>
      </c>
      <c r="I125" s="187" t="s">
        <v>1068</v>
      </c>
      <c r="J125" s="186">
        <v>34.81</v>
      </c>
      <c r="K125" s="186">
        <v>1</v>
      </c>
      <c r="L125" s="186">
        <v>1.7404999999999999</v>
      </c>
      <c r="M125" s="186">
        <v>36.5505</v>
      </c>
      <c r="N125" s="188">
        <v>44352</v>
      </c>
      <c r="O125" s="189" t="str">
        <f t="shared" si="8"/>
        <v>06-2021</v>
      </c>
      <c r="P125" s="201" t="str">
        <f t="shared" si="9"/>
        <v>05</v>
      </c>
      <c r="Q125" s="189" t="str">
        <f t="shared" si="10"/>
        <v>06</v>
      </c>
      <c r="R125" s="189" t="str">
        <f t="shared" si="11"/>
        <v>2021</v>
      </c>
      <c r="S125" s="186" t="s">
        <v>1075</v>
      </c>
      <c r="T125" s="190">
        <v>7</v>
      </c>
    </row>
    <row r="126" spans="1:20" ht="18" customHeight="1">
      <c r="A126" s="86" t="s">
        <v>170</v>
      </c>
      <c r="B126" s="88" t="s">
        <v>50</v>
      </c>
      <c r="D126" s="185" t="str">
        <f t="shared" si="6"/>
        <v>539-21-7227</v>
      </c>
      <c r="E126" s="186" t="str">
        <f t="shared" si="7"/>
        <v>B</v>
      </c>
      <c r="F126" s="187" t="s">
        <v>1064</v>
      </c>
      <c r="G126" s="187" t="s">
        <v>54</v>
      </c>
      <c r="H126" s="187" t="s">
        <v>1066</v>
      </c>
      <c r="I126" s="187" t="s">
        <v>1068</v>
      </c>
      <c r="J126" s="186">
        <v>51.54</v>
      </c>
      <c r="K126" s="186">
        <v>5</v>
      </c>
      <c r="L126" s="186">
        <v>12.885</v>
      </c>
      <c r="M126" s="186">
        <v>270.58499999999998</v>
      </c>
      <c r="N126" s="188">
        <v>44353</v>
      </c>
      <c r="O126" s="189" t="str">
        <f t="shared" si="8"/>
        <v>06-2021</v>
      </c>
      <c r="P126" s="201" t="str">
        <f t="shared" si="9"/>
        <v>06</v>
      </c>
      <c r="Q126" s="189" t="str">
        <f t="shared" si="10"/>
        <v>06</v>
      </c>
      <c r="R126" s="189" t="str">
        <f t="shared" si="11"/>
        <v>2021</v>
      </c>
      <c r="S126" s="186" t="s">
        <v>1073</v>
      </c>
      <c r="T126" s="190">
        <v>4.2</v>
      </c>
    </row>
    <row r="127" spans="1:20" ht="18" customHeight="1">
      <c r="A127" s="86" t="s">
        <v>171</v>
      </c>
      <c r="B127" s="88" t="s">
        <v>47</v>
      </c>
      <c r="D127" s="185" t="str">
        <f t="shared" si="6"/>
        <v>239-48-4278</v>
      </c>
      <c r="E127" s="186" t="str">
        <f t="shared" si="7"/>
        <v>A</v>
      </c>
      <c r="F127" s="187" t="s">
        <v>1063</v>
      </c>
      <c r="G127" s="187" t="s">
        <v>48</v>
      </c>
      <c r="H127" s="187" t="s">
        <v>1065</v>
      </c>
      <c r="I127" s="187" t="s">
        <v>1071</v>
      </c>
      <c r="J127" s="186">
        <v>10.130000000000001</v>
      </c>
      <c r="K127" s="186">
        <v>7</v>
      </c>
      <c r="L127" s="186">
        <v>3.5455000000000001</v>
      </c>
      <c r="M127" s="186">
        <v>74.455500000000001</v>
      </c>
      <c r="N127" s="188">
        <v>44354</v>
      </c>
      <c r="O127" s="189" t="str">
        <f t="shared" si="8"/>
        <v>06-2021</v>
      </c>
      <c r="P127" s="201" t="str">
        <f t="shared" si="9"/>
        <v>07</v>
      </c>
      <c r="Q127" s="189" t="str">
        <f t="shared" si="10"/>
        <v>06</v>
      </c>
      <c r="R127" s="189" t="str">
        <f t="shared" si="11"/>
        <v>2021</v>
      </c>
      <c r="S127" s="186" t="s">
        <v>1074</v>
      </c>
      <c r="T127" s="190">
        <v>8.3000000000000007</v>
      </c>
    </row>
    <row r="128" spans="1:20" ht="18" customHeight="1">
      <c r="A128" s="86" t="s">
        <v>172</v>
      </c>
      <c r="B128" s="88" t="s">
        <v>50</v>
      </c>
      <c r="D128" s="185" t="str">
        <f t="shared" si="6"/>
        <v>699-88-1972</v>
      </c>
      <c r="E128" s="186" t="str">
        <f t="shared" si="7"/>
        <v>B</v>
      </c>
      <c r="F128" s="187" t="s">
        <v>1064</v>
      </c>
      <c r="G128" s="187" t="s">
        <v>54</v>
      </c>
      <c r="H128" s="187" t="s">
        <v>1065</v>
      </c>
      <c r="I128" s="187" t="s">
        <v>1067</v>
      </c>
      <c r="J128" s="186">
        <v>99.16</v>
      </c>
      <c r="K128" s="186">
        <v>8</v>
      </c>
      <c r="L128" s="186">
        <v>39.664000000000001</v>
      </c>
      <c r="M128" s="186">
        <v>832.94399999999996</v>
      </c>
      <c r="N128" s="188">
        <v>44354</v>
      </c>
      <c r="O128" s="189" t="str">
        <f t="shared" si="8"/>
        <v>06-2021</v>
      </c>
      <c r="P128" s="201" t="str">
        <f t="shared" si="9"/>
        <v>07</v>
      </c>
      <c r="Q128" s="189" t="str">
        <f t="shared" si="10"/>
        <v>06</v>
      </c>
      <c r="R128" s="189" t="str">
        <f t="shared" si="11"/>
        <v>2021</v>
      </c>
      <c r="S128" s="186" t="s">
        <v>1075</v>
      </c>
      <c r="T128" s="190">
        <v>4.2</v>
      </c>
    </row>
    <row r="129" spans="1:20" ht="18" customHeight="1">
      <c r="A129" s="86" t="s">
        <v>173</v>
      </c>
      <c r="B129" s="88" t="s">
        <v>47</v>
      </c>
      <c r="D129" s="185" t="str">
        <f t="shared" si="6"/>
        <v>217-58-1179</v>
      </c>
      <c r="E129" s="186" t="str">
        <f t="shared" si="7"/>
        <v>A</v>
      </c>
      <c r="F129" s="187" t="s">
        <v>1063</v>
      </c>
      <c r="G129" s="187" t="s">
        <v>48</v>
      </c>
      <c r="H129" s="187" t="s">
        <v>1065</v>
      </c>
      <c r="I129" s="187" t="s">
        <v>1070</v>
      </c>
      <c r="J129" s="186">
        <v>62.65</v>
      </c>
      <c r="K129" s="186">
        <v>4</v>
      </c>
      <c r="L129" s="186">
        <v>12.53</v>
      </c>
      <c r="M129" s="186">
        <v>263.13</v>
      </c>
      <c r="N129" s="188">
        <v>44355</v>
      </c>
      <c r="O129" s="189" t="str">
        <f t="shared" si="8"/>
        <v>06-2021</v>
      </c>
      <c r="P129" s="201" t="str">
        <f t="shared" si="9"/>
        <v>08</v>
      </c>
      <c r="Q129" s="189" t="str">
        <f t="shared" si="10"/>
        <v>06</v>
      </c>
      <c r="R129" s="189" t="str">
        <f t="shared" si="11"/>
        <v>2021</v>
      </c>
      <c r="S129" s="186" t="s">
        <v>1073</v>
      </c>
      <c r="T129" s="190">
        <v>4.2</v>
      </c>
    </row>
    <row r="130" spans="1:20" ht="18" customHeight="1">
      <c r="A130" s="86" t="s">
        <v>174</v>
      </c>
      <c r="B130" s="88" t="s">
        <v>47</v>
      </c>
      <c r="D130" s="185" t="str">
        <f t="shared" si="6"/>
        <v>729-09-9681</v>
      </c>
      <c r="E130" s="186" t="str">
        <f t="shared" si="7"/>
        <v>A</v>
      </c>
      <c r="F130" s="187" t="s">
        <v>1063</v>
      </c>
      <c r="G130" s="187" t="s">
        <v>48</v>
      </c>
      <c r="H130" s="187" t="s">
        <v>1065</v>
      </c>
      <c r="I130" s="187" t="s">
        <v>1070</v>
      </c>
      <c r="J130" s="186">
        <v>25.91</v>
      </c>
      <c r="K130" s="186">
        <v>6</v>
      </c>
      <c r="L130" s="186">
        <v>7.7729999999999997</v>
      </c>
      <c r="M130" s="186">
        <v>163.233</v>
      </c>
      <c r="N130" s="188">
        <v>44355</v>
      </c>
      <c r="O130" s="189" t="str">
        <f t="shared" si="8"/>
        <v>06-2021</v>
      </c>
      <c r="P130" s="201" t="str">
        <f t="shared" si="9"/>
        <v>08</v>
      </c>
      <c r="Q130" s="189" t="str">
        <f t="shared" si="10"/>
        <v>06</v>
      </c>
      <c r="R130" s="189" t="str">
        <f t="shared" si="11"/>
        <v>2021</v>
      </c>
      <c r="S130" s="186" t="s">
        <v>1074</v>
      </c>
      <c r="T130" s="190">
        <v>8.6999999999999993</v>
      </c>
    </row>
    <row r="131" spans="1:20" ht="18" customHeight="1">
      <c r="A131" s="86" t="s">
        <v>175</v>
      </c>
      <c r="B131" s="88" t="s">
        <v>53</v>
      </c>
      <c r="D131" s="185" t="str">
        <f t="shared" si="6"/>
        <v>658-66-3967</v>
      </c>
      <c r="E131" s="186" t="str">
        <f t="shared" si="7"/>
        <v>C</v>
      </c>
      <c r="F131" s="187" t="s">
        <v>1062</v>
      </c>
      <c r="G131" s="187" t="s">
        <v>54</v>
      </c>
      <c r="H131" s="187" t="s">
        <v>1065</v>
      </c>
      <c r="I131" s="187" t="s">
        <v>1067</v>
      </c>
      <c r="J131" s="186">
        <v>53.19</v>
      </c>
      <c r="K131" s="186">
        <v>7</v>
      </c>
      <c r="L131" s="186">
        <v>18.616499999999998</v>
      </c>
      <c r="M131" s="186">
        <v>390.94650000000001</v>
      </c>
      <c r="N131" s="188">
        <v>44357</v>
      </c>
      <c r="O131" s="189" t="str">
        <f t="shared" si="8"/>
        <v>06-2021</v>
      </c>
      <c r="P131" s="201" t="str">
        <f t="shared" si="9"/>
        <v>10</v>
      </c>
      <c r="Q131" s="189" t="str">
        <f t="shared" si="10"/>
        <v>06</v>
      </c>
      <c r="R131" s="189" t="str">
        <f t="shared" si="11"/>
        <v>2021</v>
      </c>
      <c r="S131" s="186" t="s">
        <v>1074</v>
      </c>
      <c r="T131" s="190">
        <v>5</v>
      </c>
    </row>
    <row r="132" spans="1:20" ht="18" customHeight="1">
      <c r="A132" s="86" t="s">
        <v>176</v>
      </c>
      <c r="B132" s="88" t="s">
        <v>47</v>
      </c>
      <c r="D132" s="185" t="str">
        <f t="shared" si="6"/>
        <v>166-19-2553</v>
      </c>
      <c r="E132" s="186" t="str">
        <f t="shared" si="7"/>
        <v>A</v>
      </c>
      <c r="F132" s="187" t="s">
        <v>1063</v>
      </c>
      <c r="G132" s="187" t="s">
        <v>48</v>
      </c>
      <c r="H132" s="187" t="s">
        <v>1065</v>
      </c>
      <c r="I132" s="187" t="s">
        <v>1068</v>
      </c>
      <c r="J132" s="186">
        <v>89.06</v>
      </c>
      <c r="K132" s="186">
        <v>6</v>
      </c>
      <c r="L132" s="186">
        <v>26.718</v>
      </c>
      <c r="M132" s="186">
        <v>561.07799999999997</v>
      </c>
      <c r="N132" s="188">
        <v>44357</v>
      </c>
      <c r="O132" s="189" t="str">
        <f t="shared" si="8"/>
        <v>06-2021</v>
      </c>
      <c r="P132" s="201" t="str">
        <f t="shared" si="9"/>
        <v>10</v>
      </c>
      <c r="Q132" s="189" t="str">
        <f t="shared" si="10"/>
        <v>06</v>
      </c>
      <c r="R132" s="189" t="str">
        <f t="shared" si="11"/>
        <v>2021</v>
      </c>
      <c r="S132" s="186" t="s">
        <v>1073</v>
      </c>
      <c r="T132" s="190">
        <v>9.9</v>
      </c>
    </row>
    <row r="133" spans="1:20" ht="18" customHeight="1">
      <c r="A133" s="86" t="s">
        <v>177</v>
      </c>
      <c r="B133" s="88" t="s">
        <v>50</v>
      </c>
      <c r="D133" s="185" t="str">
        <f t="shared" si="6"/>
        <v>239-36-3640</v>
      </c>
      <c r="E133" s="186" t="str">
        <f t="shared" si="7"/>
        <v>B</v>
      </c>
      <c r="F133" s="187" t="s">
        <v>1064</v>
      </c>
      <c r="G133" s="187" t="s">
        <v>54</v>
      </c>
      <c r="H133" s="187" t="s">
        <v>1065</v>
      </c>
      <c r="I133" s="187" t="s">
        <v>1069</v>
      </c>
      <c r="J133" s="186">
        <v>45.35</v>
      </c>
      <c r="K133" s="186">
        <v>6</v>
      </c>
      <c r="L133" s="186">
        <v>13.605</v>
      </c>
      <c r="M133" s="186">
        <v>285.70499999999998</v>
      </c>
      <c r="N133" s="188">
        <v>44358</v>
      </c>
      <c r="O133" s="189" t="str">
        <f t="shared" si="8"/>
        <v>06-2021</v>
      </c>
      <c r="P133" s="201" t="str">
        <f t="shared" si="9"/>
        <v>11</v>
      </c>
      <c r="Q133" s="189" t="str">
        <f t="shared" si="10"/>
        <v>06</v>
      </c>
      <c r="R133" s="189" t="str">
        <f t="shared" si="11"/>
        <v>2021</v>
      </c>
      <c r="S133" s="186" t="s">
        <v>1074</v>
      </c>
      <c r="T133" s="190">
        <v>6.1</v>
      </c>
    </row>
    <row r="134" spans="1:20" ht="18" customHeight="1">
      <c r="A134" s="86" t="s">
        <v>178</v>
      </c>
      <c r="B134" s="88" t="s">
        <v>53</v>
      </c>
      <c r="D134" s="185" t="str">
        <f t="shared" si="6"/>
        <v>584-66-4073</v>
      </c>
      <c r="E134" s="186" t="str">
        <f t="shared" si="7"/>
        <v>C</v>
      </c>
      <c r="F134" s="187" t="s">
        <v>1062</v>
      </c>
      <c r="G134" s="187" t="s">
        <v>54</v>
      </c>
      <c r="H134" s="187" t="s">
        <v>1065</v>
      </c>
      <c r="I134" s="187" t="s">
        <v>1072</v>
      </c>
      <c r="J134" s="186">
        <v>56.5</v>
      </c>
      <c r="K134" s="186">
        <v>1</v>
      </c>
      <c r="L134" s="186">
        <v>2.8250000000000002</v>
      </c>
      <c r="M134" s="186">
        <v>59.325000000000003</v>
      </c>
      <c r="N134" s="188">
        <v>44358</v>
      </c>
      <c r="O134" s="189" t="str">
        <f t="shared" si="8"/>
        <v>06-2021</v>
      </c>
      <c r="P134" s="201" t="str">
        <f t="shared" si="9"/>
        <v>11</v>
      </c>
      <c r="Q134" s="189" t="str">
        <f t="shared" si="10"/>
        <v>06</v>
      </c>
      <c r="R134" s="189" t="str">
        <f t="shared" si="11"/>
        <v>2021</v>
      </c>
      <c r="S134" s="186" t="s">
        <v>1074</v>
      </c>
      <c r="T134" s="190">
        <v>9.6</v>
      </c>
    </row>
    <row r="135" spans="1:20" ht="18" customHeight="1">
      <c r="A135" s="86" t="s">
        <v>179</v>
      </c>
      <c r="B135" s="88" t="s">
        <v>53</v>
      </c>
      <c r="D135" s="185" t="str">
        <f t="shared" ref="D135:D198" si="12">A135</f>
        <v>779-06-0012</v>
      </c>
      <c r="E135" s="186" t="str">
        <f t="shared" ref="E135:E198" si="13">B135</f>
        <v>C</v>
      </c>
      <c r="F135" s="187" t="s">
        <v>1062</v>
      </c>
      <c r="G135" s="187" t="s">
        <v>48</v>
      </c>
      <c r="H135" s="187" t="s">
        <v>1066</v>
      </c>
      <c r="I135" s="187" t="s">
        <v>1070</v>
      </c>
      <c r="J135" s="186">
        <v>88.61</v>
      </c>
      <c r="K135" s="186">
        <v>1</v>
      </c>
      <c r="L135" s="186">
        <v>4.4305000000000003</v>
      </c>
      <c r="M135" s="186">
        <v>93.040499999999994</v>
      </c>
      <c r="N135" s="188">
        <v>44359</v>
      </c>
      <c r="O135" s="189" t="str">
        <f t="shared" si="8"/>
        <v>06-2021</v>
      </c>
      <c r="P135" s="201" t="str">
        <f t="shared" si="9"/>
        <v>12</v>
      </c>
      <c r="Q135" s="189" t="str">
        <f t="shared" si="10"/>
        <v>06</v>
      </c>
      <c r="R135" s="189" t="str">
        <f t="shared" si="11"/>
        <v>2021</v>
      </c>
      <c r="S135" s="186" t="s">
        <v>1073</v>
      </c>
      <c r="T135" s="190">
        <v>7.7</v>
      </c>
    </row>
    <row r="136" spans="1:20" ht="18" customHeight="1">
      <c r="A136" s="86" t="s">
        <v>180</v>
      </c>
      <c r="B136" s="88" t="s">
        <v>47</v>
      </c>
      <c r="D136" s="185" t="str">
        <f t="shared" si="12"/>
        <v>563-91-7120</v>
      </c>
      <c r="E136" s="186" t="str">
        <f t="shared" si="13"/>
        <v>A</v>
      </c>
      <c r="F136" s="187" t="s">
        <v>1063</v>
      </c>
      <c r="G136" s="187" t="s">
        <v>54</v>
      </c>
      <c r="H136" s="187" t="s">
        <v>1066</v>
      </c>
      <c r="I136" s="187" t="s">
        <v>1072</v>
      </c>
      <c r="J136" s="186">
        <v>61.77</v>
      </c>
      <c r="K136" s="186">
        <v>5</v>
      </c>
      <c r="L136" s="186">
        <v>15.442500000000001</v>
      </c>
      <c r="M136" s="186">
        <v>324.29250000000002</v>
      </c>
      <c r="N136" s="188">
        <v>44359</v>
      </c>
      <c r="O136" s="189" t="str">
        <f t="shared" ref="O136:O199" si="14">TEXT(N136,"mm-yyy")</f>
        <v>06-2021</v>
      </c>
      <c r="P136" s="201" t="str">
        <f t="shared" ref="P136:P199" si="15">TEXT(N136,"dd")</f>
        <v>12</v>
      </c>
      <c r="Q136" s="189" t="str">
        <f t="shared" ref="Q136:Q199" si="16">TEXT(N136,"mm")</f>
        <v>06</v>
      </c>
      <c r="R136" s="189" t="str">
        <f t="shared" ref="R136:R199" si="17">TEXT(N136,"yyyy")</f>
        <v>2021</v>
      </c>
      <c r="S136" s="186" t="s">
        <v>1073</v>
      </c>
      <c r="T136" s="190">
        <v>6.7</v>
      </c>
    </row>
    <row r="137" spans="1:20" ht="18" customHeight="1">
      <c r="A137" s="86" t="s">
        <v>181</v>
      </c>
      <c r="B137" s="88" t="s">
        <v>53</v>
      </c>
      <c r="D137" s="185" t="str">
        <f t="shared" si="12"/>
        <v>288-38-3758</v>
      </c>
      <c r="E137" s="186" t="str">
        <f t="shared" si="13"/>
        <v>C</v>
      </c>
      <c r="F137" s="187" t="s">
        <v>1062</v>
      </c>
      <c r="G137" s="187" t="s">
        <v>48</v>
      </c>
      <c r="H137" s="187" t="s">
        <v>1066</v>
      </c>
      <c r="I137" s="187" t="s">
        <v>1072</v>
      </c>
      <c r="J137" s="186">
        <v>84.87</v>
      </c>
      <c r="K137" s="186">
        <v>3</v>
      </c>
      <c r="L137" s="186">
        <v>12.730499999999999</v>
      </c>
      <c r="M137" s="186">
        <v>267.34050000000002</v>
      </c>
      <c r="N137" s="188">
        <v>44359</v>
      </c>
      <c r="O137" s="189" t="str">
        <f t="shared" si="14"/>
        <v>06-2021</v>
      </c>
      <c r="P137" s="201" t="str">
        <f t="shared" si="15"/>
        <v>12</v>
      </c>
      <c r="Q137" s="189" t="str">
        <f t="shared" si="16"/>
        <v>06</v>
      </c>
      <c r="R137" s="189" t="str">
        <f t="shared" si="17"/>
        <v>2021</v>
      </c>
      <c r="S137" s="186" t="s">
        <v>1074</v>
      </c>
      <c r="T137" s="190">
        <v>7.4</v>
      </c>
    </row>
    <row r="138" spans="1:20" ht="18" customHeight="1">
      <c r="A138" s="86" t="s">
        <v>182</v>
      </c>
      <c r="B138" s="88" t="s">
        <v>50</v>
      </c>
      <c r="D138" s="185" t="str">
        <f t="shared" si="12"/>
        <v>690-01-6631</v>
      </c>
      <c r="E138" s="186" t="str">
        <f t="shared" si="13"/>
        <v>B</v>
      </c>
      <c r="F138" s="187" t="s">
        <v>1064</v>
      </c>
      <c r="G138" s="187" t="s">
        <v>54</v>
      </c>
      <c r="H138" s="187" t="s">
        <v>1065</v>
      </c>
      <c r="I138" s="187" t="s">
        <v>1072</v>
      </c>
      <c r="J138" s="186">
        <v>17.489999999999998</v>
      </c>
      <c r="K138" s="186">
        <v>10</v>
      </c>
      <c r="L138" s="186">
        <v>8.7449999999999992</v>
      </c>
      <c r="M138" s="186">
        <v>183.64500000000001</v>
      </c>
      <c r="N138" s="188">
        <v>44359</v>
      </c>
      <c r="O138" s="189" t="str">
        <f t="shared" si="14"/>
        <v>06-2021</v>
      </c>
      <c r="P138" s="201" t="str">
        <f t="shared" si="15"/>
        <v>12</v>
      </c>
      <c r="Q138" s="189" t="str">
        <f t="shared" si="16"/>
        <v>06</v>
      </c>
      <c r="R138" s="189" t="str">
        <f t="shared" si="17"/>
        <v>2021</v>
      </c>
      <c r="S138" s="186" t="s">
        <v>1074</v>
      </c>
      <c r="T138" s="190">
        <v>6.6</v>
      </c>
    </row>
    <row r="139" spans="1:20" ht="18" customHeight="1">
      <c r="A139" s="86" t="s">
        <v>183</v>
      </c>
      <c r="B139" s="88" t="s">
        <v>47</v>
      </c>
      <c r="D139" s="185" t="str">
        <f t="shared" si="12"/>
        <v>287-21-9091</v>
      </c>
      <c r="E139" s="186" t="str">
        <f t="shared" si="13"/>
        <v>A</v>
      </c>
      <c r="F139" s="187" t="s">
        <v>1063</v>
      </c>
      <c r="G139" s="187" t="s">
        <v>54</v>
      </c>
      <c r="H139" s="187" t="s">
        <v>1065</v>
      </c>
      <c r="I139" s="187" t="s">
        <v>1070</v>
      </c>
      <c r="J139" s="186">
        <v>74.67</v>
      </c>
      <c r="K139" s="186">
        <v>9</v>
      </c>
      <c r="L139" s="186">
        <v>33.601500000000001</v>
      </c>
      <c r="M139" s="186">
        <v>705.63149999999996</v>
      </c>
      <c r="N139" s="188">
        <v>44361</v>
      </c>
      <c r="O139" s="189" t="str">
        <f t="shared" si="14"/>
        <v>06-2021</v>
      </c>
      <c r="P139" s="201" t="str">
        <f t="shared" si="15"/>
        <v>14</v>
      </c>
      <c r="Q139" s="189" t="str">
        <f t="shared" si="16"/>
        <v>06</v>
      </c>
      <c r="R139" s="189" t="str">
        <f t="shared" si="17"/>
        <v>2021</v>
      </c>
      <c r="S139" s="186" t="s">
        <v>1074</v>
      </c>
      <c r="T139" s="190">
        <v>9.4</v>
      </c>
    </row>
    <row r="140" spans="1:20" ht="18" customHeight="1">
      <c r="A140" s="86" t="s">
        <v>184</v>
      </c>
      <c r="B140" s="88" t="s">
        <v>47</v>
      </c>
      <c r="D140" s="185" t="str">
        <f t="shared" si="12"/>
        <v>750-67-8428</v>
      </c>
      <c r="E140" s="186" t="str">
        <f t="shared" si="13"/>
        <v>A</v>
      </c>
      <c r="F140" s="187" t="s">
        <v>1063</v>
      </c>
      <c r="G140" s="187" t="s">
        <v>48</v>
      </c>
      <c r="H140" s="187" t="s">
        <v>1066</v>
      </c>
      <c r="I140" s="187" t="s">
        <v>1067</v>
      </c>
      <c r="J140" s="186">
        <v>74.69</v>
      </c>
      <c r="K140" s="186">
        <v>7</v>
      </c>
      <c r="L140" s="186">
        <v>26.141500000000001</v>
      </c>
      <c r="M140" s="186">
        <v>548.97149999999999</v>
      </c>
      <c r="N140" s="188">
        <v>44363</v>
      </c>
      <c r="O140" s="189" t="str">
        <f t="shared" si="14"/>
        <v>06-2021</v>
      </c>
      <c r="P140" s="201" t="str">
        <f t="shared" si="15"/>
        <v>16</v>
      </c>
      <c r="Q140" s="189" t="str">
        <f t="shared" si="16"/>
        <v>06</v>
      </c>
      <c r="R140" s="189" t="str">
        <f t="shared" si="17"/>
        <v>2021</v>
      </c>
      <c r="S140" s="186" t="s">
        <v>1074</v>
      </c>
      <c r="T140" s="190">
        <v>9.1</v>
      </c>
    </row>
    <row r="141" spans="1:20" ht="18" customHeight="1">
      <c r="A141" s="86" t="s">
        <v>185</v>
      </c>
      <c r="B141" s="88" t="s">
        <v>47</v>
      </c>
      <c r="D141" s="185" t="str">
        <f t="shared" si="12"/>
        <v>421-95-9805</v>
      </c>
      <c r="E141" s="186" t="str">
        <f t="shared" si="13"/>
        <v>A</v>
      </c>
      <c r="F141" s="187" t="s">
        <v>1063</v>
      </c>
      <c r="G141" s="187" t="s">
        <v>54</v>
      </c>
      <c r="H141" s="187" t="s">
        <v>1066</v>
      </c>
      <c r="I141" s="187" t="s">
        <v>1069</v>
      </c>
      <c r="J141" s="186">
        <v>28.96</v>
      </c>
      <c r="K141" s="186">
        <v>1</v>
      </c>
      <c r="L141" s="186">
        <v>1.448</v>
      </c>
      <c r="M141" s="186">
        <v>30.408000000000001</v>
      </c>
      <c r="N141" s="188">
        <v>44363</v>
      </c>
      <c r="O141" s="189" t="str">
        <f t="shared" si="14"/>
        <v>06-2021</v>
      </c>
      <c r="P141" s="201" t="str">
        <f t="shared" si="15"/>
        <v>16</v>
      </c>
      <c r="Q141" s="189" t="str">
        <f t="shared" si="16"/>
        <v>06</v>
      </c>
      <c r="R141" s="189" t="str">
        <f t="shared" si="17"/>
        <v>2021</v>
      </c>
      <c r="S141" s="186" t="s">
        <v>1075</v>
      </c>
      <c r="T141" s="190">
        <v>6.2</v>
      </c>
    </row>
    <row r="142" spans="1:20" ht="18" customHeight="1">
      <c r="A142" s="86" t="s">
        <v>186</v>
      </c>
      <c r="B142" s="88" t="s">
        <v>53</v>
      </c>
      <c r="D142" s="185" t="str">
        <f t="shared" si="12"/>
        <v>176-78-1170</v>
      </c>
      <c r="E142" s="186" t="str">
        <f t="shared" si="13"/>
        <v>C</v>
      </c>
      <c r="F142" s="187" t="s">
        <v>1062</v>
      </c>
      <c r="G142" s="187" t="s">
        <v>48</v>
      </c>
      <c r="H142" s="187" t="s">
        <v>1065</v>
      </c>
      <c r="I142" s="187" t="s">
        <v>1067</v>
      </c>
      <c r="J142" s="186">
        <v>33.81</v>
      </c>
      <c r="K142" s="186">
        <v>3</v>
      </c>
      <c r="L142" s="186">
        <v>5.0715000000000003</v>
      </c>
      <c r="M142" s="186">
        <v>106.50149999999999</v>
      </c>
      <c r="N142" s="188">
        <v>44363</v>
      </c>
      <c r="O142" s="189" t="str">
        <f t="shared" si="14"/>
        <v>06-2021</v>
      </c>
      <c r="P142" s="201" t="str">
        <f t="shared" si="15"/>
        <v>16</v>
      </c>
      <c r="Q142" s="189" t="str">
        <f t="shared" si="16"/>
        <v>06</v>
      </c>
      <c r="R142" s="189" t="str">
        <f t="shared" si="17"/>
        <v>2021</v>
      </c>
      <c r="S142" s="186" t="s">
        <v>1074</v>
      </c>
      <c r="T142" s="190">
        <v>7.3</v>
      </c>
    </row>
    <row r="143" spans="1:20" ht="18" customHeight="1">
      <c r="A143" s="86" t="s">
        <v>187</v>
      </c>
      <c r="B143" s="88" t="s">
        <v>50</v>
      </c>
      <c r="D143" s="185" t="str">
        <f t="shared" si="12"/>
        <v>449-27-2918</v>
      </c>
      <c r="E143" s="186" t="str">
        <f t="shared" si="13"/>
        <v>B</v>
      </c>
      <c r="F143" s="187" t="s">
        <v>1064</v>
      </c>
      <c r="G143" s="187" t="s">
        <v>48</v>
      </c>
      <c r="H143" s="187" t="s">
        <v>1066</v>
      </c>
      <c r="I143" s="187" t="s">
        <v>1068</v>
      </c>
      <c r="J143" s="186">
        <v>39.119999999999997</v>
      </c>
      <c r="K143" s="186">
        <v>1</v>
      </c>
      <c r="L143" s="186">
        <v>1.956</v>
      </c>
      <c r="M143" s="186">
        <v>41.076000000000001</v>
      </c>
      <c r="N143" s="188">
        <v>44364</v>
      </c>
      <c r="O143" s="189" t="str">
        <f t="shared" si="14"/>
        <v>06-2021</v>
      </c>
      <c r="P143" s="201" t="str">
        <f t="shared" si="15"/>
        <v>17</v>
      </c>
      <c r="Q143" s="189" t="str">
        <f t="shared" si="16"/>
        <v>06</v>
      </c>
      <c r="R143" s="189" t="str">
        <f t="shared" si="17"/>
        <v>2021</v>
      </c>
      <c r="S143" s="186" t="s">
        <v>1075</v>
      </c>
      <c r="T143" s="190">
        <v>9.6</v>
      </c>
    </row>
    <row r="144" spans="1:20" ht="18" customHeight="1">
      <c r="A144" s="86" t="s">
        <v>188</v>
      </c>
      <c r="B144" s="88" t="s">
        <v>50</v>
      </c>
      <c r="D144" s="185" t="str">
        <f t="shared" si="12"/>
        <v>841-18-8232</v>
      </c>
      <c r="E144" s="186" t="str">
        <f t="shared" si="13"/>
        <v>B</v>
      </c>
      <c r="F144" s="187" t="s">
        <v>1064</v>
      </c>
      <c r="G144" s="187" t="s">
        <v>54</v>
      </c>
      <c r="H144" s="187" t="s">
        <v>1066</v>
      </c>
      <c r="I144" s="187" t="s">
        <v>1071</v>
      </c>
      <c r="J144" s="186">
        <v>71.2</v>
      </c>
      <c r="K144" s="186">
        <v>1</v>
      </c>
      <c r="L144" s="186">
        <v>3.56</v>
      </c>
      <c r="M144" s="186">
        <v>74.760000000000005</v>
      </c>
      <c r="N144" s="188">
        <v>44364</v>
      </c>
      <c r="O144" s="189" t="str">
        <f t="shared" si="14"/>
        <v>06-2021</v>
      </c>
      <c r="P144" s="201" t="str">
        <f t="shared" si="15"/>
        <v>17</v>
      </c>
      <c r="Q144" s="189" t="str">
        <f t="shared" si="16"/>
        <v>06</v>
      </c>
      <c r="R144" s="189" t="str">
        <f t="shared" si="17"/>
        <v>2021</v>
      </c>
      <c r="S144" s="186" t="s">
        <v>1075</v>
      </c>
      <c r="T144" s="190">
        <v>9.1999999999999993</v>
      </c>
    </row>
    <row r="145" spans="1:20" ht="18" customHeight="1">
      <c r="A145" s="86" t="s">
        <v>189</v>
      </c>
      <c r="B145" s="88" t="s">
        <v>47</v>
      </c>
      <c r="D145" s="185" t="str">
        <f t="shared" si="12"/>
        <v>126-54-1082</v>
      </c>
      <c r="E145" s="186" t="str">
        <f t="shared" si="13"/>
        <v>A</v>
      </c>
      <c r="F145" s="187" t="s">
        <v>1063</v>
      </c>
      <c r="G145" s="187" t="s">
        <v>48</v>
      </c>
      <c r="H145" s="187" t="s">
        <v>1066</v>
      </c>
      <c r="I145" s="187" t="s">
        <v>1070</v>
      </c>
      <c r="J145" s="186">
        <v>21.54</v>
      </c>
      <c r="K145" s="186">
        <v>9</v>
      </c>
      <c r="L145" s="186">
        <v>9.6929999999999996</v>
      </c>
      <c r="M145" s="186">
        <v>203.553</v>
      </c>
      <c r="N145" s="188">
        <v>44365</v>
      </c>
      <c r="O145" s="189" t="str">
        <f t="shared" si="14"/>
        <v>06-2021</v>
      </c>
      <c r="P145" s="201" t="str">
        <f t="shared" si="15"/>
        <v>18</v>
      </c>
      <c r="Q145" s="189" t="str">
        <f t="shared" si="16"/>
        <v>06</v>
      </c>
      <c r="R145" s="189" t="str">
        <f t="shared" si="17"/>
        <v>2021</v>
      </c>
      <c r="S145" s="186" t="s">
        <v>1075</v>
      </c>
      <c r="T145" s="190">
        <v>8.8000000000000007</v>
      </c>
    </row>
    <row r="146" spans="1:20" ht="18" customHeight="1">
      <c r="A146" s="86" t="s">
        <v>190</v>
      </c>
      <c r="B146" s="88" t="s">
        <v>53</v>
      </c>
      <c r="D146" s="185" t="str">
        <f t="shared" si="12"/>
        <v>574-57-9721</v>
      </c>
      <c r="E146" s="186" t="str">
        <f t="shared" si="13"/>
        <v>C</v>
      </c>
      <c r="F146" s="187" t="s">
        <v>1062</v>
      </c>
      <c r="G146" s="187" t="s">
        <v>54</v>
      </c>
      <c r="H146" s="187" t="s">
        <v>1065</v>
      </c>
      <c r="I146" s="187" t="s">
        <v>1071</v>
      </c>
      <c r="J146" s="186">
        <v>43.27</v>
      </c>
      <c r="K146" s="186">
        <v>2</v>
      </c>
      <c r="L146" s="186">
        <v>4.327</v>
      </c>
      <c r="M146" s="186">
        <v>90.867000000000004</v>
      </c>
      <c r="N146" s="188">
        <v>44369</v>
      </c>
      <c r="O146" s="189" t="str">
        <f t="shared" si="14"/>
        <v>06-2021</v>
      </c>
      <c r="P146" s="201" t="str">
        <f t="shared" si="15"/>
        <v>22</v>
      </c>
      <c r="Q146" s="189" t="str">
        <f t="shared" si="16"/>
        <v>06</v>
      </c>
      <c r="R146" s="189" t="str">
        <f t="shared" si="17"/>
        <v>2021</v>
      </c>
      <c r="S146" s="186" t="s">
        <v>1074</v>
      </c>
      <c r="T146" s="190">
        <v>5.7</v>
      </c>
    </row>
    <row r="147" spans="1:20" ht="18" customHeight="1">
      <c r="A147" s="86" t="s">
        <v>191</v>
      </c>
      <c r="B147" s="88" t="s">
        <v>50</v>
      </c>
      <c r="D147" s="185" t="str">
        <f t="shared" si="12"/>
        <v>346-84-3103</v>
      </c>
      <c r="E147" s="186" t="str">
        <f t="shared" si="13"/>
        <v>B</v>
      </c>
      <c r="F147" s="187" t="s">
        <v>1064</v>
      </c>
      <c r="G147" s="187" t="s">
        <v>48</v>
      </c>
      <c r="H147" s="187" t="s">
        <v>1066</v>
      </c>
      <c r="I147" s="187" t="s">
        <v>1069</v>
      </c>
      <c r="J147" s="186">
        <v>13.22</v>
      </c>
      <c r="K147" s="186">
        <v>5</v>
      </c>
      <c r="L147" s="186">
        <v>3.3050000000000002</v>
      </c>
      <c r="M147" s="186">
        <v>69.405000000000001</v>
      </c>
      <c r="N147" s="188">
        <v>44370</v>
      </c>
      <c r="O147" s="189" t="str">
        <f t="shared" si="14"/>
        <v>06-2021</v>
      </c>
      <c r="P147" s="201" t="str">
        <f t="shared" si="15"/>
        <v>23</v>
      </c>
      <c r="Q147" s="189" t="str">
        <f t="shared" si="16"/>
        <v>06</v>
      </c>
      <c r="R147" s="189" t="str">
        <f t="shared" si="17"/>
        <v>2021</v>
      </c>
      <c r="S147" s="186" t="s">
        <v>1073</v>
      </c>
      <c r="T147" s="190">
        <v>4.3</v>
      </c>
    </row>
    <row r="148" spans="1:20" ht="18" customHeight="1">
      <c r="A148" s="86" t="s">
        <v>192</v>
      </c>
      <c r="B148" s="88" t="s">
        <v>47</v>
      </c>
      <c r="D148" s="185" t="str">
        <f t="shared" si="12"/>
        <v>848-42-2560</v>
      </c>
      <c r="E148" s="186" t="str">
        <f t="shared" si="13"/>
        <v>A</v>
      </c>
      <c r="F148" s="187" t="s">
        <v>1063</v>
      </c>
      <c r="G148" s="187" t="s">
        <v>54</v>
      </c>
      <c r="H148" s="187" t="s">
        <v>1066</v>
      </c>
      <c r="I148" s="187" t="s">
        <v>1072</v>
      </c>
      <c r="J148" s="186">
        <v>81.91</v>
      </c>
      <c r="K148" s="186">
        <v>2</v>
      </c>
      <c r="L148" s="186">
        <v>8.1910000000000007</v>
      </c>
      <c r="M148" s="186">
        <v>172.011</v>
      </c>
      <c r="N148" s="188">
        <v>44370</v>
      </c>
      <c r="O148" s="189" t="str">
        <f t="shared" si="14"/>
        <v>06-2021</v>
      </c>
      <c r="P148" s="201" t="str">
        <f t="shared" si="15"/>
        <v>23</v>
      </c>
      <c r="Q148" s="189" t="str">
        <f t="shared" si="16"/>
        <v>06</v>
      </c>
      <c r="R148" s="189" t="str">
        <f t="shared" si="17"/>
        <v>2021</v>
      </c>
      <c r="S148" s="186" t="s">
        <v>1073</v>
      </c>
      <c r="T148" s="190">
        <v>7.8</v>
      </c>
    </row>
    <row r="149" spans="1:20" ht="18" customHeight="1">
      <c r="A149" s="86" t="s">
        <v>193</v>
      </c>
      <c r="B149" s="88" t="s">
        <v>47</v>
      </c>
      <c r="D149" s="185" t="str">
        <f t="shared" si="12"/>
        <v>249-42-3782</v>
      </c>
      <c r="E149" s="186" t="str">
        <f t="shared" si="13"/>
        <v>A</v>
      </c>
      <c r="F149" s="187" t="s">
        <v>1063</v>
      </c>
      <c r="G149" s="187" t="s">
        <v>54</v>
      </c>
      <c r="H149" s="187" t="s">
        <v>1065</v>
      </c>
      <c r="I149" s="187" t="s">
        <v>1067</v>
      </c>
      <c r="J149" s="186">
        <v>70.010000000000005</v>
      </c>
      <c r="K149" s="186">
        <v>5</v>
      </c>
      <c r="L149" s="186">
        <v>17.502500000000001</v>
      </c>
      <c r="M149" s="186">
        <v>367.55250000000001</v>
      </c>
      <c r="N149" s="188">
        <v>44371</v>
      </c>
      <c r="O149" s="189" t="str">
        <f t="shared" si="14"/>
        <v>06-2021</v>
      </c>
      <c r="P149" s="201" t="str">
        <f t="shared" si="15"/>
        <v>24</v>
      </c>
      <c r="Q149" s="189" t="str">
        <f t="shared" si="16"/>
        <v>06</v>
      </c>
      <c r="R149" s="189" t="str">
        <f t="shared" si="17"/>
        <v>2021</v>
      </c>
      <c r="S149" s="186" t="s">
        <v>1074</v>
      </c>
      <c r="T149" s="190">
        <v>5.5</v>
      </c>
    </row>
    <row r="150" spans="1:20" ht="18" customHeight="1">
      <c r="A150" s="86" t="s">
        <v>194</v>
      </c>
      <c r="B150" s="88" t="s">
        <v>47</v>
      </c>
      <c r="D150" s="185" t="str">
        <f t="shared" si="12"/>
        <v>325-89-4209</v>
      </c>
      <c r="E150" s="186" t="str">
        <f t="shared" si="13"/>
        <v>A</v>
      </c>
      <c r="F150" s="187" t="s">
        <v>1063</v>
      </c>
      <c r="G150" s="187" t="s">
        <v>48</v>
      </c>
      <c r="H150" s="187" t="s">
        <v>1065</v>
      </c>
      <c r="I150" s="187" t="s">
        <v>1071</v>
      </c>
      <c r="J150" s="186">
        <v>87.9</v>
      </c>
      <c r="K150" s="186">
        <v>1</v>
      </c>
      <c r="L150" s="186">
        <v>4.3949999999999996</v>
      </c>
      <c r="M150" s="186">
        <v>92.295000000000002</v>
      </c>
      <c r="N150" s="188">
        <v>44372</v>
      </c>
      <c r="O150" s="189" t="str">
        <f t="shared" si="14"/>
        <v>06-2021</v>
      </c>
      <c r="P150" s="201" t="str">
        <f t="shared" si="15"/>
        <v>25</v>
      </c>
      <c r="Q150" s="189" t="str">
        <f t="shared" si="16"/>
        <v>06</v>
      </c>
      <c r="R150" s="189" t="str">
        <f t="shared" si="17"/>
        <v>2021</v>
      </c>
      <c r="S150" s="186" t="s">
        <v>1074</v>
      </c>
      <c r="T150" s="190">
        <v>6.7</v>
      </c>
    </row>
    <row r="151" spans="1:20" ht="18" customHeight="1">
      <c r="A151" s="86" t="s">
        <v>195</v>
      </c>
      <c r="B151" s="88" t="s">
        <v>53</v>
      </c>
      <c r="D151" s="185" t="str">
        <f t="shared" si="12"/>
        <v>446-47-6729</v>
      </c>
      <c r="E151" s="186" t="str">
        <f t="shared" si="13"/>
        <v>C</v>
      </c>
      <c r="F151" s="187" t="s">
        <v>1062</v>
      </c>
      <c r="G151" s="187" t="s">
        <v>54</v>
      </c>
      <c r="H151" s="187" t="s">
        <v>1065</v>
      </c>
      <c r="I151" s="187" t="s">
        <v>1072</v>
      </c>
      <c r="J151" s="186">
        <v>99.82</v>
      </c>
      <c r="K151" s="186">
        <v>2</v>
      </c>
      <c r="L151" s="186">
        <v>9.9819999999999993</v>
      </c>
      <c r="M151" s="186">
        <v>209.62200000000001</v>
      </c>
      <c r="N151" s="188">
        <v>44373</v>
      </c>
      <c r="O151" s="189" t="str">
        <f t="shared" si="14"/>
        <v>06-2021</v>
      </c>
      <c r="P151" s="201" t="str">
        <f t="shared" si="15"/>
        <v>26</v>
      </c>
      <c r="Q151" s="189" t="str">
        <f t="shared" si="16"/>
        <v>06</v>
      </c>
      <c r="R151" s="189" t="str">
        <f t="shared" si="17"/>
        <v>2021</v>
      </c>
      <c r="S151" s="186" t="s">
        <v>1075</v>
      </c>
      <c r="T151" s="190">
        <v>6.7</v>
      </c>
    </row>
    <row r="152" spans="1:20" ht="18" customHeight="1">
      <c r="A152" s="86" t="s">
        <v>196</v>
      </c>
      <c r="B152" s="88" t="s">
        <v>47</v>
      </c>
      <c r="D152" s="185" t="str">
        <f t="shared" si="12"/>
        <v>218-59-9410</v>
      </c>
      <c r="E152" s="186" t="str">
        <f t="shared" si="13"/>
        <v>A</v>
      </c>
      <c r="F152" s="187" t="s">
        <v>1063</v>
      </c>
      <c r="G152" s="187" t="s">
        <v>48</v>
      </c>
      <c r="H152" s="187" t="s">
        <v>1066</v>
      </c>
      <c r="I152" s="187" t="s">
        <v>1070</v>
      </c>
      <c r="J152" s="186">
        <v>72.42</v>
      </c>
      <c r="K152" s="186">
        <v>3</v>
      </c>
      <c r="L152" s="186">
        <v>10.863</v>
      </c>
      <c r="M152" s="186">
        <v>228.12299999999999</v>
      </c>
      <c r="N152" s="188">
        <v>44373</v>
      </c>
      <c r="O152" s="189" t="str">
        <f t="shared" si="14"/>
        <v>06-2021</v>
      </c>
      <c r="P152" s="201" t="str">
        <f t="shared" si="15"/>
        <v>26</v>
      </c>
      <c r="Q152" s="189" t="str">
        <f t="shared" si="16"/>
        <v>06</v>
      </c>
      <c r="R152" s="189" t="str">
        <f t="shared" si="17"/>
        <v>2021</v>
      </c>
      <c r="S152" s="186" t="s">
        <v>1074</v>
      </c>
      <c r="T152" s="190">
        <v>8.1999999999999993</v>
      </c>
    </row>
    <row r="153" spans="1:20" ht="18" customHeight="1">
      <c r="A153" s="86" t="s">
        <v>197</v>
      </c>
      <c r="B153" s="88" t="s">
        <v>50</v>
      </c>
      <c r="D153" s="185" t="str">
        <f t="shared" si="12"/>
        <v>244-08-0162</v>
      </c>
      <c r="E153" s="186" t="str">
        <f t="shared" si="13"/>
        <v>B</v>
      </c>
      <c r="F153" s="187" t="s">
        <v>1064</v>
      </c>
      <c r="G153" s="187" t="s">
        <v>54</v>
      </c>
      <c r="H153" s="187" t="s">
        <v>1066</v>
      </c>
      <c r="I153" s="187" t="s">
        <v>1067</v>
      </c>
      <c r="J153" s="186">
        <v>34.21</v>
      </c>
      <c r="K153" s="186">
        <v>10</v>
      </c>
      <c r="L153" s="186">
        <v>17.105</v>
      </c>
      <c r="M153" s="186">
        <v>359.20499999999998</v>
      </c>
      <c r="N153" s="188">
        <v>44375</v>
      </c>
      <c r="O153" s="189" t="str">
        <f t="shared" si="14"/>
        <v>06-2021</v>
      </c>
      <c r="P153" s="201" t="str">
        <f t="shared" si="15"/>
        <v>28</v>
      </c>
      <c r="Q153" s="189" t="str">
        <f t="shared" si="16"/>
        <v>06</v>
      </c>
      <c r="R153" s="189" t="str">
        <f t="shared" si="17"/>
        <v>2021</v>
      </c>
      <c r="S153" s="186" t="s">
        <v>1073</v>
      </c>
      <c r="T153" s="190">
        <v>5.0999999999999996</v>
      </c>
    </row>
    <row r="154" spans="1:20" ht="18" customHeight="1">
      <c r="A154" s="86" t="s">
        <v>198</v>
      </c>
      <c r="B154" s="88" t="s">
        <v>53</v>
      </c>
      <c r="D154" s="185" t="str">
        <f t="shared" si="12"/>
        <v>343-87-0864</v>
      </c>
      <c r="E154" s="186" t="str">
        <f t="shared" si="13"/>
        <v>C</v>
      </c>
      <c r="F154" s="187" t="s">
        <v>1062</v>
      </c>
      <c r="G154" s="187" t="s">
        <v>48</v>
      </c>
      <c r="H154" s="187" t="s">
        <v>1065</v>
      </c>
      <c r="I154" s="187" t="s">
        <v>1067</v>
      </c>
      <c r="J154" s="186">
        <v>75.88</v>
      </c>
      <c r="K154" s="186">
        <v>1</v>
      </c>
      <c r="L154" s="186">
        <v>3.794</v>
      </c>
      <c r="M154" s="186">
        <v>79.674000000000007</v>
      </c>
      <c r="N154" s="188">
        <v>44375</v>
      </c>
      <c r="O154" s="189" t="str">
        <f t="shared" si="14"/>
        <v>06-2021</v>
      </c>
      <c r="P154" s="201" t="str">
        <f t="shared" si="15"/>
        <v>28</v>
      </c>
      <c r="Q154" s="189" t="str">
        <f t="shared" si="16"/>
        <v>06</v>
      </c>
      <c r="R154" s="189" t="str">
        <f t="shared" si="17"/>
        <v>2021</v>
      </c>
      <c r="S154" s="186" t="s">
        <v>1075</v>
      </c>
      <c r="T154" s="190">
        <v>7.1</v>
      </c>
    </row>
    <row r="155" spans="1:20" ht="18" customHeight="1">
      <c r="A155" s="86" t="s">
        <v>199</v>
      </c>
      <c r="B155" s="88" t="s">
        <v>50</v>
      </c>
      <c r="D155" s="185" t="str">
        <f t="shared" si="12"/>
        <v>197-77-7132</v>
      </c>
      <c r="E155" s="186" t="str">
        <f t="shared" si="13"/>
        <v>B</v>
      </c>
      <c r="F155" s="187" t="s">
        <v>1064</v>
      </c>
      <c r="G155" s="187" t="s">
        <v>48</v>
      </c>
      <c r="H155" s="187" t="s">
        <v>1065</v>
      </c>
      <c r="I155" s="187" t="s">
        <v>1069</v>
      </c>
      <c r="J155" s="186">
        <v>91.56</v>
      </c>
      <c r="K155" s="186">
        <v>8</v>
      </c>
      <c r="L155" s="186">
        <v>36.624000000000002</v>
      </c>
      <c r="M155" s="186">
        <v>769.10400000000004</v>
      </c>
      <c r="N155" s="188">
        <v>44375</v>
      </c>
      <c r="O155" s="189" t="str">
        <f t="shared" si="14"/>
        <v>06-2021</v>
      </c>
      <c r="P155" s="201" t="str">
        <f t="shared" si="15"/>
        <v>28</v>
      </c>
      <c r="Q155" s="189" t="str">
        <f t="shared" si="16"/>
        <v>06</v>
      </c>
      <c r="R155" s="189" t="str">
        <f t="shared" si="17"/>
        <v>2021</v>
      </c>
      <c r="S155" s="186" t="s">
        <v>1074</v>
      </c>
      <c r="T155" s="190">
        <v>6</v>
      </c>
    </row>
    <row r="156" spans="1:20" ht="18" customHeight="1">
      <c r="A156" s="86" t="s">
        <v>200</v>
      </c>
      <c r="B156" s="88" t="s">
        <v>53</v>
      </c>
      <c r="D156" s="185" t="str">
        <f t="shared" si="12"/>
        <v>597-78-7908</v>
      </c>
      <c r="E156" s="186" t="str">
        <f t="shared" si="13"/>
        <v>C</v>
      </c>
      <c r="F156" s="187" t="s">
        <v>1062</v>
      </c>
      <c r="G156" s="187" t="s">
        <v>54</v>
      </c>
      <c r="H156" s="187" t="s">
        <v>1065</v>
      </c>
      <c r="I156" s="187" t="s">
        <v>1072</v>
      </c>
      <c r="J156" s="186">
        <v>90.22</v>
      </c>
      <c r="K156" s="186">
        <v>3</v>
      </c>
      <c r="L156" s="186">
        <v>13.532999999999999</v>
      </c>
      <c r="M156" s="186">
        <v>284.19299999999998</v>
      </c>
      <c r="N156" s="188">
        <v>44376</v>
      </c>
      <c r="O156" s="189" t="str">
        <f t="shared" si="14"/>
        <v>06-2021</v>
      </c>
      <c r="P156" s="201" t="str">
        <f t="shared" si="15"/>
        <v>29</v>
      </c>
      <c r="Q156" s="189" t="str">
        <f t="shared" si="16"/>
        <v>06</v>
      </c>
      <c r="R156" s="189" t="str">
        <f t="shared" si="17"/>
        <v>2021</v>
      </c>
      <c r="S156" s="186" t="s">
        <v>1073</v>
      </c>
      <c r="T156" s="190">
        <v>6.2</v>
      </c>
    </row>
    <row r="157" spans="1:20" ht="18" customHeight="1">
      <c r="A157" s="86" t="s">
        <v>201</v>
      </c>
      <c r="B157" s="88" t="s">
        <v>47</v>
      </c>
      <c r="D157" s="185" t="str">
        <f t="shared" si="12"/>
        <v>354-39-5160</v>
      </c>
      <c r="E157" s="186" t="str">
        <f t="shared" si="13"/>
        <v>A</v>
      </c>
      <c r="F157" s="187" t="s">
        <v>1063</v>
      </c>
      <c r="G157" s="187" t="s">
        <v>48</v>
      </c>
      <c r="H157" s="187" t="s">
        <v>1066</v>
      </c>
      <c r="I157" s="187" t="s">
        <v>1070</v>
      </c>
      <c r="J157" s="186">
        <v>34.42</v>
      </c>
      <c r="K157" s="186">
        <v>6</v>
      </c>
      <c r="L157" s="186">
        <v>10.326000000000001</v>
      </c>
      <c r="M157" s="186">
        <v>216.846</v>
      </c>
      <c r="N157" s="188">
        <v>44378</v>
      </c>
      <c r="O157" s="189" t="str">
        <f t="shared" si="14"/>
        <v>07-2021</v>
      </c>
      <c r="P157" s="201" t="str">
        <f t="shared" si="15"/>
        <v>01</v>
      </c>
      <c r="Q157" s="189" t="str">
        <f t="shared" si="16"/>
        <v>07</v>
      </c>
      <c r="R157" s="189" t="str">
        <f t="shared" si="17"/>
        <v>2021</v>
      </c>
      <c r="S157" s="186" t="s">
        <v>1073</v>
      </c>
      <c r="T157" s="190">
        <v>9.8000000000000007</v>
      </c>
    </row>
    <row r="158" spans="1:20" ht="18" customHeight="1">
      <c r="A158" s="86" t="s">
        <v>202</v>
      </c>
      <c r="B158" s="88" t="s">
        <v>50</v>
      </c>
      <c r="D158" s="185" t="str">
        <f t="shared" si="12"/>
        <v>238-45-6950</v>
      </c>
      <c r="E158" s="186" t="str">
        <f t="shared" si="13"/>
        <v>B</v>
      </c>
      <c r="F158" s="187" t="s">
        <v>1064</v>
      </c>
      <c r="G158" s="187" t="s">
        <v>48</v>
      </c>
      <c r="H158" s="187" t="s">
        <v>1065</v>
      </c>
      <c r="I158" s="187" t="s">
        <v>1071</v>
      </c>
      <c r="J158" s="186">
        <v>53.72</v>
      </c>
      <c r="K158" s="186">
        <v>1</v>
      </c>
      <c r="L158" s="186">
        <v>2.6859999999999999</v>
      </c>
      <c r="M158" s="186">
        <v>56.405999999999999</v>
      </c>
      <c r="N158" s="188">
        <v>44378</v>
      </c>
      <c r="O158" s="189" t="str">
        <f t="shared" si="14"/>
        <v>07-2021</v>
      </c>
      <c r="P158" s="201" t="str">
        <f t="shared" si="15"/>
        <v>01</v>
      </c>
      <c r="Q158" s="189" t="str">
        <f t="shared" si="16"/>
        <v>07</v>
      </c>
      <c r="R158" s="189" t="str">
        <f t="shared" si="17"/>
        <v>2021</v>
      </c>
      <c r="S158" s="186" t="s">
        <v>1074</v>
      </c>
      <c r="T158" s="190">
        <v>6.4</v>
      </c>
    </row>
    <row r="159" spans="1:20" ht="18" customHeight="1">
      <c r="A159" s="86" t="s">
        <v>203</v>
      </c>
      <c r="B159" s="88" t="s">
        <v>50</v>
      </c>
      <c r="D159" s="185" t="str">
        <f t="shared" si="12"/>
        <v>852-62-7105</v>
      </c>
      <c r="E159" s="186" t="str">
        <f t="shared" si="13"/>
        <v>B</v>
      </c>
      <c r="F159" s="187" t="s">
        <v>1064</v>
      </c>
      <c r="G159" s="187" t="s">
        <v>54</v>
      </c>
      <c r="H159" s="187" t="s">
        <v>1066</v>
      </c>
      <c r="I159" s="187" t="s">
        <v>1072</v>
      </c>
      <c r="J159" s="186">
        <v>83.25</v>
      </c>
      <c r="K159" s="186">
        <v>10</v>
      </c>
      <c r="L159" s="186">
        <v>41.625</v>
      </c>
      <c r="M159" s="186">
        <v>874.125</v>
      </c>
      <c r="N159" s="188">
        <v>44381</v>
      </c>
      <c r="O159" s="189" t="str">
        <f t="shared" si="14"/>
        <v>07-2021</v>
      </c>
      <c r="P159" s="201" t="str">
        <f t="shared" si="15"/>
        <v>04</v>
      </c>
      <c r="Q159" s="189" t="str">
        <f t="shared" si="16"/>
        <v>07</v>
      </c>
      <c r="R159" s="189" t="str">
        <f t="shared" si="17"/>
        <v>2021</v>
      </c>
      <c r="S159" s="186" t="s">
        <v>1075</v>
      </c>
      <c r="T159" s="190">
        <v>4.4000000000000004</v>
      </c>
    </row>
    <row r="160" spans="1:20" ht="18" customHeight="1">
      <c r="A160" s="86" t="s">
        <v>204</v>
      </c>
      <c r="B160" s="88" t="s">
        <v>53</v>
      </c>
      <c r="D160" s="185" t="str">
        <f t="shared" si="12"/>
        <v>744-82-9138</v>
      </c>
      <c r="E160" s="186" t="str">
        <f t="shared" si="13"/>
        <v>C</v>
      </c>
      <c r="F160" s="187" t="s">
        <v>1062</v>
      </c>
      <c r="G160" s="187" t="s">
        <v>54</v>
      </c>
      <c r="H160" s="187" t="s">
        <v>1065</v>
      </c>
      <c r="I160" s="187" t="s">
        <v>1072</v>
      </c>
      <c r="J160" s="186">
        <v>86.13</v>
      </c>
      <c r="K160" s="186">
        <v>2</v>
      </c>
      <c r="L160" s="186">
        <v>8.6129999999999995</v>
      </c>
      <c r="M160" s="186">
        <v>180.87299999999999</v>
      </c>
      <c r="N160" s="188">
        <v>44381</v>
      </c>
      <c r="O160" s="189" t="str">
        <f t="shared" si="14"/>
        <v>07-2021</v>
      </c>
      <c r="P160" s="201" t="str">
        <f t="shared" si="15"/>
        <v>04</v>
      </c>
      <c r="Q160" s="189" t="str">
        <f t="shared" si="16"/>
        <v>07</v>
      </c>
      <c r="R160" s="189" t="str">
        <f t="shared" si="17"/>
        <v>2021</v>
      </c>
      <c r="S160" s="186" t="s">
        <v>1073</v>
      </c>
      <c r="T160" s="190">
        <v>8.1999999999999993</v>
      </c>
    </row>
    <row r="161" spans="1:20" ht="18" customHeight="1">
      <c r="A161" s="86" t="s">
        <v>205</v>
      </c>
      <c r="B161" s="88" t="s">
        <v>50</v>
      </c>
      <c r="D161" s="185" t="str">
        <f t="shared" si="12"/>
        <v>868-81-1752</v>
      </c>
      <c r="E161" s="186" t="str">
        <f t="shared" si="13"/>
        <v>B</v>
      </c>
      <c r="F161" s="187" t="s">
        <v>1064</v>
      </c>
      <c r="G161" s="187" t="s">
        <v>54</v>
      </c>
      <c r="H161" s="187" t="s">
        <v>1065</v>
      </c>
      <c r="I161" s="187" t="s">
        <v>1070</v>
      </c>
      <c r="J161" s="186">
        <v>22.02</v>
      </c>
      <c r="K161" s="186">
        <v>9</v>
      </c>
      <c r="L161" s="186">
        <v>9.9090000000000007</v>
      </c>
      <c r="M161" s="186">
        <v>208.089</v>
      </c>
      <c r="N161" s="188">
        <v>44382</v>
      </c>
      <c r="O161" s="189" t="str">
        <f t="shared" si="14"/>
        <v>07-2021</v>
      </c>
      <c r="P161" s="201" t="str">
        <f t="shared" si="15"/>
        <v>05</v>
      </c>
      <c r="Q161" s="189" t="str">
        <f t="shared" si="16"/>
        <v>07</v>
      </c>
      <c r="R161" s="189" t="str">
        <f t="shared" si="17"/>
        <v>2021</v>
      </c>
      <c r="S161" s="186" t="s">
        <v>1073</v>
      </c>
      <c r="T161" s="190">
        <v>6.8</v>
      </c>
    </row>
    <row r="162" spans="1:20" ht="18" customHeight="1">
      <c r="A162" s="86" t="s">
        <v>206</v>
      </c>
      <c r="B162" s="88" t="s">
        <v>50</v>
      </c>
      <c r="D162" s="185" t="str">
        <f t="shared" si="12"/>
        <v>499-27-7781</v>
      </c>
      <c r="E162" s="186" t="str">
        <f t="shared" si="13"/>
        <v>B</v>
      </c>
      <c r="F162" s="187" t="s">
        <v>1064</v>
      </c>
      <c r="G162" s="187" t="s">
        <v>54</v>
      </c>
      <c r="H162" s="187" t="s">
        <v>1066</v>
      </c>
      <c r="I162" s="187" t="s">
        <v>1071</v>
      </c>
      <c r="J162" s="186">
        <v>53.21</v>
      </c>
      <c r="K162" s="186">
        <v>8</v>
      </c>
      <c r="L162" s="186">
        <v>21.283999999999999</v>
      </c>
      <c r="M162" s="186">
        <v>446.964</v>
      </c>
      <c r="N162" s="188">
        <v>44383</v>
      </c>
      <c r="O162" s="189" t="str">
        <f t="shared" si="14"/>
        <v>07-2021</v>
      </c>
      <c r="P162" s="201" t="str">
        <f t="shared" si="15"/>
        <v>06</v>
      </c>
      <c r="Q162" s="189" t="str">
        <f t="shared" si="16"/>
        <v>07</v>
      </c>
      <c r="R162" s="189" t="str">
        <f t="shared" si="17"/>
        <v>2021</v>
      </c>
      <c r="S162" s="186" t="s">
        <v>1074</v>
      </c>
      <c r="T162" s="190">
        <v>5</v>
      </c>
    </row>
    <row r="163" spans="1:20" ht="18" customHeight="1">
      <c r="A163" s="86" t="s">
        <v>207</v>
      </c>
      <c r="B163" s="88" t="s">
        <v>47</v>
      </c>
      <c r="D163" s="185" t="str">
        <f t="shared" si="12"/>
        <v>880-35-0356</v>
      </c>
      <c r="E163" s="186" t="str">
        <f t="shared" si="13"/>
        <v>A</v>
      </c>
      <c r="F163" s="187" t="s">
        <v>1063</v>
      </c>
      <c r="G163" s="187" t="s">
        <v>48</v>
      </c>
      <c r="H163" s="187" t="s">
        <v>1066</v>
      </c>
      <c r="I163" s="187" t="s">
        <v>1068</v>
      </c>
      <c r="J163" s="186">
        <v>75.2</v>
      </c>
      <c r="K163" s="186">
        <v>3</v>
      </c>
      <c r="L163" s="186">
        <v>11.28</v>
      </c>
      <c r="M163" s="186">
        <v>236.88</v>
      </c>
      <c r="N163" s="188">
        <v>44385</v>
      </c>
      <c r="O163" s="189" t="str">
        <f t="shared" si="14"/>
        <v>07-2021</v>
      </c>
      <c r="P163" s="201" t="str">
        <f t="shared" si="15"/>
        <v>08</v>
      </c>
      <c r="Q163" s="189" t="str">
        <f t="shared" si="16"/>
        <v>07</v>
      </c>
      <c r="R163" s="189" t="str">
        <f t="shared" si="17"/>
        <v>2021</v>
      </c>
      <c r="S163" s="186" t="s">
        <v>1074</v>
      </c>
      <c r="T163" s="190">
        <v>4.8</v>
      </c>
    </row>
    <row r="164" spans="1:20" ht="18" customHeight="1">
      <c r="A164" s="86" t="s">
        <v>208</v>
      </c>
      <c r="B164" s="88" t="s">
        <v>50</v>
      </c>
      <c r="D164" s="185" t="str">
        <f t="shared" si="12"/>
        <v>291-59-1384</v>
      </c>
      <c r="E164" s="186" t="str">
        <f t="shared" si="13"/>
        <v>B</v>
      </c>
      <c r="F164" s="187" t="s">
        <v>1064</v>
      </c>
      <c r="G164" s="187" t="s">
        <v>54</v>
      </c>
      <c r="H164" s="187" t="s">
        <v>1065</v>
      </c>
      <c r="I164" s="187" t="s">
        <v>1069</v>
      </c>
      <c r="J164" s="186">
        <v>60.3</v>
      </c>
      <c r="K164" s="186">
        <v>1</v>
      </c>
      <c r="L164" s="186">
        <v>3.0150000000000001</v>
      </c>
      <c r="M164" s="186">
        <v>63.314999999999998</v>
      </c>
      <c r="N164" s="188">
        <v>44385</v>
      </c>
      <c r="O164" s="189" t="str">
        <f t="shared" si="14"/>
        <v>07-2021</v>
      </c>
      <c r="P164" s="201" t="str">
        <f t="shared" si="15"/>
        <v>08</v>
      </c>
      <c r="Q164" s="189" t="str">
        <f t="shared" si="16"/>
        <v>07</v>
      </c>
      <c r="R164" s="189" t="str">
        <f t="shared" si="17"/>
        <v>2021</v>
      </c>
      <c r="S164" s="186" t="s">
        <v>1073</v>
      </c>
      <c r="T164" s="190">
        <v>6</v>
      </c>
    </row>
    <row r="165" spans="1:20" ht="18" customHeight="1">
      <c r="A165" s="86" t="s">
        <v>209</v>
      </c>
      <c r="B165" s="88" t="s">
        <v>53</v>
      </c>
      <c r="D165" s="185" t="str">
        <f t="shared" si="12"/>
        <v>235-06-8510</v>
      </c>
      <c r="E165" s="186" t="str">
        <f t="shared" si="13"/>
        <v>C</v>
      </c>
      <c r="F165" s="187" t="s">
        <v>1062</v>
      </c>
      <c r="G165" s="187" t="s">
        <v>48</v>
      </c>
      <c r="H165" s="187" t="s">
        <v>1065</v>
      </c>
      <c r="I165" s="187" t="s">
        <v>1070</v>
      </c>
      <c r="J165" s="186">
        <v>85.72</v>
      </c>
      <c r="K165" s="186">
        <v>3</v>
      </c>
      <c r="L165" s="186">
        <v>12.858000000000001</v>
      </c>
      <c r="M165" s="186">
        <v>270.01799999999997</v>
      </c>
      <c r="N165" s="188">
        <v>44385</v>
      </c>
      <c r="O165" s="189" t="str">
        <f t="shared" si="14"/>
        <v>07-2021</v>
      </c>
      <c r="P165" s="201" t="str">
        <f t="shared" si="15"/>
        <v>08</v>
      </c>
      <c r="Q165" s="189" t="str">
        <f t="shared" si="16"/>
        <v>07</v>
      </c>
      <c r="R165" s="189" t="str">
        <f t="shared" si="17"/>
        <v>2021</v>
      </c>
      <c r="S165" s="186" t="s">
        <v>1074</v>
      </c>
      <c r="T165" s="190">
        <v>5.0999999999999996</v>
      </c>
    </row>
    <row r="166" spans="1:20" ht="18" customHeight="1">
      <c r="A166" s="86" t="s">
        <v>210</v>
      </c>
      <c r="B166" s="88" t="s">
        <v>53</v>
      </c>
      <c r="D166" s="185" t="str">
        <f t="shared" si="12"/>
        <v>394-55-6384</v>
      </c>
      <c r="E166" s="186" t="str">
        <f t="shared" si="13"/>
        <v>C</v>
      </c>
      <c r="F166" s="187" t="s">
        <v>1062</v>
      </c>
      <c r="G166" s="187" t="s">
        <v>48</v>
      </c>
      <c r="H166" s="187" t="s">
        <v>1066</v>
      </c>
      <c r="I166" s="187" t="s">
        <v>1068</v>
      </c>
      <c r="J166" s="186">
        <v>70.19</v>
      </c>
      <c r="K166" s="186">
        <v>9</v>
      </c>
      <c r="L166" s="186">
        <v>31.5855</v>
      </c>
      <c r="M166" s="186">
        <v>663.29549999999995</v>
      </c>
      <c r="N166" s="188">
        <v>44387</v>
      </c>
      <c r="O166" s="189" t="str">
        <f t="shared" si="14"/>
        <v>07-2021</v>
      </c>
      <c r="P166" s="201" t="str">
        <f t="shared" si="15"/>
        <v>10</v>
      </c>
      <c r="Q166" s="189" t="str">
        <f t="shared" si="16"/>
        <v>07</v>
      </c>
      <c r="R166" s="189" t="str">
        <f t="shared" si="17"/>
        <v>2021</v>
      </c>
      <c r="S166" s="186" t="s">
        <v>1073</v>
      </c>
      <c r="T166" s="190">
        <v>6.7</v>
      </c>
    </row>
    <row r="167" spans="1:20" ht="18" customHeight="1">
      <c r="A167" s="86" t="s">
        <v>211</v>
      </c>
      <c r="B167" s="88" t="s">
        <v>53</v>
      </c>
      <c r="D167" s="185" t="str">
        <f t="shared" si="12"/>
        <v>870-72-4431</v>
      </c>
      <c r="E167" s="186" t="str">
        <f t="shared" si="13"/>
        <v>C</v>
      </c>
      <c r="F167" s="187" t="s">
        <v>1062</v>
      </c>
      <c r="G167" s="187" t="s">
        <v>54</v>
      </c>
      <c r="H167" s="187" t="s">
        <v>1066</v>
      </c>
      <c r="I167" s="187" t="s">
        <v>1067</v>
      </c>
      <c r="J167" s="186">
        <v>99.19</v>
      </c>
      <c r="K167" s="186">
        <v>6</v>
      </c>
      <c r="L167" s="186">
        <v>29.757000000000001</v>
      </c>
      <c r="M167" s="186">
        <v>624.89700000000005</v>
      </c>
      <c r="N167" s="188">
        <v>44389</v>
      </c>
      <c r="O167" s="189" t="str">
        <f t="shared" si="14"/>
        <v>07-2021</v>
      </c>
      <c r="P167" s="201" t="str">
        <f t="shared" si="15"/>
        <v>12</v>
      </c>
      <c r="Q167" s="189" t="str">
        <f t="shared" si="16"/>
        <v>07</v>
      </c>
      <c r="R167" s="189" t="str">
        <f t="shared" si="17"/>
        <v>2021</v>
      </c>
      <c r="S167" s="186" t="s">
        <v>1075</v>
      </c>
      <c r="T167" s="190">
        <v>5.5</v>
      </c>
    </row>
    <row r="168" spans="1:20" ht="18" customHeight="1">
      <c r="A168" s="86" t="s">
        <v>212</v>
      </c>
      <c r="B168" s="88" t="s">
        <v>50</v>
      </c>
      <c r="D168" s="185" t="str">
        <f t="shared" si="12"/>
        <v>394-30-3170</v>
      </c>
      <c r="E168" s="186" t="str">
        <f t="shared" si="13"/>
        <v>B</v>
      </c>
      <c r="F168" s="187" t="s">
        <v>1064</v>
      </c>
      <c r="G168" s="187" t="s">
        <v>48</v>
      </c>
      <c r="H168" s="187" t="s">
        <v>1066</v>
      </c>
      <c r="I168" s="187" t="s">
        <v>1068</v>
      </c>
      <c r="J168" s="186">
        <v>88.43</v>
      </c>
      <c r="K168" s="186">
        <v>8</v>
      </c>
      <c r="L168" s="186">
        <v>35.372</v>
      </c>
      <c r="M168" s="186">
        <v>742.81200000000001</v>
      </c>
      <c r="N168" s="188">
        <v>44389</v>
      </c>
      <c r="O168" s="189" t="str">
        <f t="shared" si="14"/>
        <v>07-2021</v>
      </c>
      <c r="P168" s="201" t="str">
        <f t="shared" si="15"/>
        <v>12</v>
      </c>
      <c r="Q168" s="189" t="str">
        <f t="shared" si="16"/>
        <v>07</v>
      </c>
      <c r="R168" s="189" t="str">
        <f t="shared" si="17"/>
        <v>2021</v>
      </c>
      <c r="S168" s="186" t="s">
        <v>1075</v>
      </c>
      <c r="T168" s="190">
        <v>4.3</v>
      </c>
    </row>
    <row r="169" spans="1:20" ht="18" customHeight="1">
      <c r="A169" s="86" t="s">
        <v>213</v>
      </c>
      <c r="B169" s="88" t="s">
        <v>50</v>
      </c>
      <c r="D169" s="185" t="str">
        <f t="shared" si="12"/>
        <v>174-75-0888</v>
      </c>
      <c r="E169" s="186" t="str">
        <f t="shared" si="13"/>
        <v>B</v>
      </c>
      <c r="F169" s="187" t="s">
        <v>1064</v>
      </c>
      <c r="G169" s="187" t="s">
        <v>54</v>
      </c>
      <c r="H169" s="187" t="s">
        <v>1065</v>
      </c>
      <c r="I169" s="187" t="s">
        <v>1069</v>
      </c>
      <c r="J169" s="186">
        <v>21.58</v>
      </c>
      <c r="K169" s="186">
        <v>9</v>
      </c>
      <c r="L169" s="186">
        <v>9.7110000000000003</v>
      </c>
      <c r="M169" s="186">
        <v>203.93100000000001</v>
      </c>
      <c r="N169" s="188">
        <v>44389</v>
      </c>
      <c r="O169" s="189" t="str">
        <f t="shared" si="14"/>
        <v>07-2021</v>
      </c>
      <c r="P169" s="201" t="str">
        <f t="shared" si="15"/>
        <v>12</v>
      </c>
      <c r="Q169" s="189" t="str">
        <f t="shared" si="16"/>
        <v>07</v>
      </c>
      <c r="R169" s="189" t="str">
        <f t="shared" si="17"/>
        <v>2021</v>
      </c>
      <c r="S169" s="186" t="s">
        <v>1073</v>
      </c>
      <c r="T169" s="190">
        <v>7.3</v>
      </c>
    </row>
    <row r="170" spans="1:20" ht="18" customHeight="1">
      <c r="A170" s="86" t="s">
        <v>214</v>
      </c>
      <c r="B170" s="88" t="s">
        <v>47</v>
      </c>
      <c r="D170" s="185" t="str">
        <f t="shared" si="12"/>
        <v>719-89-8991</v>
      </c>
      <c r="E170" s="186" t="str">
        <f t="shared" si="13"/>
        <v>A</v>
      </c>
      <c r="F170" s="187" t="s">
        <v>1063</v>
      </c>
      <c r="G170" s="187" t="s">
        <v>48</v>
      </c>
      <c r="H170" s="187" t="s">
        <v>1066</v>
      </c>
      <c r="I170" s="187" t="s">
        <v>1068</v>
      </c>
      <c r="J170" s="186">
        <v>91.41</v>
      </c>
      <c r="K170" s="186">
        <v>5</v>
      </c>
      <c r="L170" s="186">
        <v>22.852499999999999</v>
      </c>
      <c r="M170" s="186">
        <v>479.90249999999997</v>
      </c>
      <c r="N170" s="188">
        <v>44390</v>
      </c>
      <c r="O170" s="189" t="str">
        <f t="shared" si="14"/>
        <v>07-2021</v>
      </c>
      <c r="P170" s="201" t="str">
        <f t="shared" si="15"/>
        <v>13</v>
      </c>
      <c r="Q170" s="189" t="str">
        <f t="shared" si="16"/>
        <v>07</v>
      </c>
      <c r="R170" s="189" t="str">
        <f t="shared" si="17"/>
        <v>2021</v>
      </c>
      <c r="S170" s="186" t="s">
        <v>1074</v>
      </c>
      <c r="T170" s="190">
        <v>7.1</v>
      </c>
    </row>
    <row r="171" spans="1:20" ht="18" customHeight="1">
      <c r="A171" s="86" t="s">
        <v>215</v>
      </c>
      <c r="B171" s="88" t="s">
        <v>53</v>
      </c>
      <c r="D171" s="185" t="str">
        <f t="shared" si="12"/>
        <v>751-41-9720</v>
      </c>
      <c r="E171" s="186" t="str">
        <f t="shared" si="13"/>
        <v>C</v>
      </c>
      <c r="F171" s="187" t="s">
        <v>1062</v>
      </c>
      <c r="G171" s="187" t="s">
        <v>54</v>
      </c>
      <c r="H171" s="187" t="s">
        <v>1065</v>
      </c>
      <c r="I171" s="187" t="s">
        <v>1070</v>
      </c>
      <c r="J171" s="186">
        <v>97.5</v>
      </c>
      <c r="K171" s="186">
        <v>10</v>
      </c>
      <c r="L171" s="186">
        <v>48.75</v>
      </c>
      <c r="M171" s="186">
        <v>1023.75</v>
      </c>
      <c r="N171" s="188">
        <v>44391</v>
      </c>
      <c r="O171" s="189" t="str">
        <f t="shared" si="14"/>
        <v>07-2021</v>
      </c>
      <c r="P171" s="201" t="str">
        <f t="shared" si="15"/>
        <v>14</v>
      </c>
      <c r="Q171" s="189" t="str">
        <f t="shared" si="16"/>
        <v>07</v>
      </c>
      <c r="R171" s="189" t="str">
        <f t="shared" si="17"/>
        <v>2021</v>
      </c>
      <c r="S171" s="186" t="s">
        <v>1074</v>
      </c>
      <c r="T171" s="190">
        <v>8</v>
      </c>
    </row>
    <row r="172" spans="1:20" ht="18" customHeight="1">
      <c r="A172" s="86" t="s">
        <v>216</v>
      </c>
      <c r="B172" s="88" t="s">
        <v>53</v>
      </c>
      <c r="D172" s="185" t="str">
        <f t="shared" si="12"/>
        <v>267-62-7380</v>
      </c>
      <c r="E172" s="186" t="str">
        <f t="shared" si="13"/>
        <v>C</v>
      </c>
      <c r="F172" s="187" t="s">
        <v>1062</v>
      </c>
      <c r="G172" s="187" t="s">
        <v>48</v>
      </c>
      <c r="H172" s="187" t="s">
        <v>1065</v>
      </c>
      <c r="I172" s="187" t="s">
        <v>1069</v>
      </c>
      <c r="J172" s="186">
        <v>82.34</v>
      </c>
      <c r="K172" s="186">
        <v>10</v>
      </c>
      <c r="L172" s="186">
        <v>41.17</v>
      </c>
      <c r="M172" s="186">
        <v>864.57</v>
      </c>
      <c r="N172" s="188">
        <v>44391</v>
      </c>
      <c r="O172" s="189" t="str">
        <f t="shared" si="14"/>
        <v>07-2021</v>
      </c>
      <c r="P172" s="201" t="str">
        <f t="shared" si="15"/>
        <v>14</v>
      </c>
      <c r="Q172" s="189" t="str">
        <f t="shared" si="16"/>
        <v>07</v>
      </c>
      <c r="R172" s="189" t="str">
        <f t="shared" si="17"/>
        <v>2021</v>
      </c>
      <c r="S172" s="186" t="s">
        <v>1074</v>
      </c>
      <c r="T172" s="190">
        <v>4.3</v>
      </c>
    </row>
    <row r="173" spans="1:20" ht="18" customHeight="1">
      <c r="A173" s="86" t="s">
        <v>217</v>
      </c>
      <c r="B173" s="88" t="s">
        <v>50</v>
      </c>
      <c r="D173" s="185" t="str">
        <f t="shared" si="12"/>
        <v>549-84-7482</v>
      </c>
      <c r="E173" s="186" t="str">
        <f t="shared" si="13"/>
        <v>B</v>
      </c>
      <c r="F173" s="187" t="s">
        <v>1064</v>
      </c>
      <c r="G173" s="187" t="s">
        <v>54</v>
      </c>
      <c r="H173" s="187" t="s">
        <v>1066</v>
      </c>
      <c r="I173" s="187" t="s">
        <v>1068</v>
      </c>
      <c r="J173" s="186">
        <v>90.28</v>
      </c>
      <c r="K173" s="186">
        <v>9</v>
      </c>
      <c r="L173" s="186">
        <v>40.625999999999998</v>
      </c>
      <c r="M173" s="186">
        <v>853.14599999999996</v>
      </c>
      <c r="N173" s="188">
        <v>44392</v>
      </c>
      <c r="O173" s="189" t="str">
        <f t="shared" si="14"/>
        <v>07-2021</v>
      </c>
      <c r="P173" s="201" t="str">
        <f t="shared" si="15"/>
        <v>15</v>
      </c>
      <c r="Q173" s="189" t="str">
        <f t="shared" si="16"/>
        <v>07</v>
      </c>
      <c r="R173" s="189" t="str">
        <f t="shared" si="17"/>
        <v>2021</v>
      </c>
      <c r="S173" s="186" t="s">
        <v>1074</v>
      </c>
      <c r="T173" s="190">
        <v>7.2</v>
      </c>
    </row>
    <row r="174" spans="1:20" ht="18" customHeight="1">
      <c r="A174" s="86" t="s">
        <v>218</v>
      </c>
      <c r="B174" s="88" t="s">
        <v>53</v>
      </c>
      <c r="D174" s="185" t="str">
        <f t="shared" si="12"/>
        <v>163-56-7055</v>
      </c>
      <c r="E174" s="186" t="str">
        <f t="shared" si="13"/>
        <v>C</v>
      </c>
      <c r="F174" s="187" t="s">
        <v>1062</v>
      </c>
      <c r="G174" s="187" t="s">
        <v>48</v>
      </c>
      <c r="H174" s="187" t="s">
        <v>1065</v>
      </c>
      <c r="I174" s="187" t="s">
        <v>1072</v>
      </c>
      <c r="J174" s="186">
        <v>48.71</v>
      </c>
      <c r="K174" s="186">
        <v>1</v>
      </c>
      <c r="L174" s="186">
        <v>2.4355000000000002</v>
      </c>
      <c r="M174" s="186">
        <v>51.145499999999998</v>
      </c>
      <c r="N174" s="188">
        <v>44396</v>
      </c>
      <c r="O174" s="189" t="str">
        <f t="shared" si="14"/>
        <v>07-2021</v>
      </c>
      <c r="P174" s="201" t="str">
        <f t="shared" si="15"/>
        <v>19</v>
      </c>
      <c r="Q174" s="189" t="str">
        <f t="shared" si="16"/>
        <v>07</v>
      </c>
      <c r="R174" s="189" t="str">
        <f t="shared" si="17"/>
        <v>2021</v>
      </c>
      <c r="S174" s="186" t="s">
        <v>1073</v>
      </c>
      <c r="T174" s="190">
        <v>4.0999999999999996</v>
      </c>
    </row>
    <row r="175" spans="1:20" ht="18" customHeight="1">
      <c r="A175" s="86" t="s">
        <v>219</v>
      </c>
      <c r="B175" s="88" t="s">
        <v>47</v>
      </c>
      <c r="D175" s="185" t="str">
        <f t="shared" si="12"/>
        <v>423-64-4619</v>
      </c>
      <c r="E175" s="186" t="str">
        <f t="shared" si="13"/>
        <v>A</v>
      </c>
      <c r="F175" s="187" t="s">
        <v>1063</v>
      </c>
      <c r="G175" s="187" t="s">
        <v>48</v>
      </c>
      <c r="H175" s="187" t="s">
        <v>1066</v>
      </c>
      <c r="I175" s="187" t="s">
        <v>1067</v>
      </c>
      <c r="J175" s="186">
        <v>15.55</v>
      </c>
      <c r="K175" s="186">
        <v>9</v>
      </c>
      <c r="L175" s="186">
        <v>6.9974999999999996</v>
      </c>
      <c r="M175" s="186">
        <v>146.94749999999999</v>
      </c>
      <c r="N175" s="188">
        <v>44396</v>
      </c>
      <c r="O175" s="189" t="str">
        <f t="shared" si="14"/>
        <v>07-2021</v>
      </c>
      <c r="P175" s="201" t="str">
        <f t="shared" si="15"/>
        <v>19</v>
      </c>
      <c r="Q175" s="189" t="str">
        <f t="shared" si="16"/>
        <v>07</v>
      </c>
      <c r="R175" s="189" t="str">
        <f t="shared" si="17"/>
        <v>2021</v>
      </c>
      <c r="S175" s="186" t="s">
        <v>1073</v>
      </c>
      <c r="T175" s="190">
        <v>5</v>
      </c>
    </row>
    <row r="176" spans="1:20" ht="18" customHeight="1">
      <c r="A176" s="86" t="s">
        <v>220</v>
      </c>
      <c r="B176" s="88" t="s">
        <v>50</v>
      </c>
      <c r="D176" s="185" t="str">
        <f t="shared" si="12"/>
        <v>866-70-2814</v>
      </c>
      <c r="E176" s="186" t="str">
        <f t="shared" si="13"/>
        <v>B</v>
      </c>
      <c r="F176" s="187" t="s">
        <v>1064</v>
      </c>
      <c r="G176" s="187" t="s">
        <v>54</v>
      </c>
      <c r="H176" s="187" t="s">
        <v>1066</v>
      </c>
      <c r="I176" s="187" t="s">
        <v>1069</v>
      </c>
      <c r="J176" s="186">
        <v>52.79</v>
      </c>
      <c r="K176" s="186">
        <v>10</v>
      </c>
      <c r="L176" s="186">
        <v>26.395</v>
      </c>
      <c r="M176" s="186">
        <v>554.29499999999996</v>
      </c>
      <c r="N176" s="188">
        <v>44398</v>
      </c>
      <c r="O176" s="189" t="str">
        <f t="shared" si="14"/>
        <v>07-2021</v>
      </c>
      <c r="P176" s="201" t="str">
        <f t="shared" si="15"/>
        <v>21</v>
      </c>
      <c r="Q176" s="189" t="str">
        <f t="shared" si="16"/>
        <v>07</v>
      </c>
      <c r="R176" s="189" t="str">
        <f t="shared" si="17"/>
        <v>2021</v>
      </c>
      <c r="S176" s="186" t="s">
        <v>1074</v>
      </c>
      <c r="T176" s="190">
        <v>10</v>
      </c>
    </row>
    <row r="177" spans="1:20" ht="18" customHeight="1">
      <c r="A177" s="86" t="s">
        <v>221</v>
      </c>
      <c r="B177" s="88" t="s">
        <v>47</v>
      </c>
      <c r="D177" s="185" t="str">
        <f t="shared" si="12"/>
        <v>540-11-4336</v>
      </c>
      <c r="E177" s="186" t="str">
        <f t="shared" si="13"/>
        <v>A</v>
      </c>
      <c r="F177" s="187" t="s">
        <v>1063</v>
      </c>
      <c r="G177" s="187" t="s">
        <v>54</v>
      </c>
      <c r="H177" s="187" t="s">
        <v>1065</v>
      </c>
      <c r="I177" s="187" t="s">
        <v>1071</v>
      </c>
      <c r="J177" s="186">
        <v>24.94</v>
      </c>
      <c r="K177" s="186">
        <v>9</v>
      </c>
      <c r="L177" s="186">
        <v>11.223000000000001</v>
      </c>
      <c r="M177" s="186">
        <v>235.68299999999999</v>
      </c>
      <c r="N177" s="188">
        <v>44400</v>
      </c>
      <c r="O177" s="189" t="str">
        <f t="shared" si="14"/>
        <v>07-2021</v>
      </c>
      <c r="P177" s="201" t="str">
        <f t="shared" si="15"/>
        <v>23</v>
      </c>
      <c r="Q177" s="189" t="str">
        <f t="shared" si="16"/>
        <v>07</v>
      </c>
      <c r="R177" s="189" t="str">
        <f t="shared" si="17"/>
        <v>2021</v>
      </c>
      <c r="S177" s="186" t="s">
        <v>1075</v>
      </c>
      <c r="T177" s="190">
        <v>5.6</v>
      </c>
    </row>
    <row r="178" spans="1:20" ht="18" customHeight="1">
      <c r="A178" s="86" t="s">
        <v>222</v>
      </c>
      <c r="B178" s="88" t="s">
        <v>50</v>
      </c>
      <c r="D178" s="185" t="str">
        <f t="shared" si="12"/>
        <v>695-51-0018</v>
      </c>
      <c r="E178" s="186" t="str">
        <f t="shared" si="13"/>
        <v>B</v>
      </c>
      <c r="F178" s="187" t="s">
        <v>1064</v>
      </c>
      <c r="G178" s="187" t="s">
        <v>54</v>
      </c>
      <c r="H178" s="187" t="s">
        <v>1066</v>
      </c>
      <c r="I178" s="187" t="s">
        <v>1068</v>
      </c>
      <c r="J178" s="186">
        <v>34.840000000000003</v>
      </c>
      <c r="K178" s="186">
        <v>4</v>
      </c>
      <c r="L178" s="186">
        <v>6.968</v>
      </c>
      <c r="M178" s="186">
        <v>146.328</v>
      </c>
      <c r="N178" s="188">
        <v>44402</v>
      </c>
      <c r="O178" s="189" t="str">
        <f t="shared" si="14"/>
        <v>07-2021</v>
      </c>
      <c r="P178" s="201" t="str">
        <f t="shared" si="15"/>
        <v>25</v>
      </c>
      <c r="Q178" s="189" t="str">
        <f t="shared" si="16"/>
        <v>07</v>
      </c>
      <c r="R178" s="189" t="str">
        <f t="shared" si="17"/>
        <v>2021</v>
      </c>
      <c r="S178" s="186" t="s">
        <v>1073</v>
      </c>
      <c r="T178" s="190">
        <v>7.4</v>
      </c>
    </row>
    <row r="179" spans="1:20" ht="18" customHeight="1">
      <c r="A179" s="86" t="s">
        <v>223</v>
      </c>
      <c r="B179" s="88" t="s">
        <v>53</v>
      </c>
      <c r="D179" s="185" t="str">
        <f t="shared" si="12"/>
        <v>434-83-9547</v>
      </c>
      <c r="E179" s="186" t="str">
        <f t="shared" si="13"/>
        <v>C</v>
      </c>
      <c r="F179" s="187" t="s">
        <v>1062</v>
      </c>
      <c r="G179" s="187" t="s">
        <v>48</v>
      </c>
      <c r="H179" s="187" t="s">
        <v>1065</v>
      </c>
      <c r="I179" s="187" t="s">
        <v>1071</v>
      </c>
      <c r="J179" s="186">
        <v>38.47</v>
      </c>
      <c r="K179" s="186">
        <v>8</v>
      </c>
      <c r="L179" s="186">
        <v>15.388</v>
      </c>
      <c r="M179" s="186">
        <v>323.14800000000002</v>
      </c>
      <c r="N179" s="188">
        <v>44403</v>
      </c>
      <c r="O179" s="189" t="str">
        <f t="shared" si="14"/>
        <v>07-2021</v>
      </c>
      <c r="P179" s="201" t="str">
        <f t="shared" si="15"/>
        <v>26</v>
      </c>
      <c r="Q179" s="189" t="str">
        <f t="shared" si="16"/>
        <v>07</v>
      </c>
      <c r="R179" s="189" t="str">
        <f t="shared" si="17"/>
        <v>2021</v>
      </c>
      <c r="S179" s="186" t="s">
        <v>1073</v>
      </c>
      <c r="T179" s="190">
        <v>7.7</v>
      </c>
    </row>
    <row r="180" spans="1:20" ht="18" customHeight="1">
      <c r="A180" s="86" t="s">
        <v>224</v>
      </c>
      <c r="B180" s="88" t="s">
        <v>53</v>
      </c>
      <c r="D180" s="185" t="str">
        <f t="shared" si="12"/>
        <v>471-06-8611</v>
      </c>
      <c r="E180" s="186" t="str">
        <f t="shared" si="13"/>
        <v>C</v>
      </c>
      <c r="F180" s="187" t="s">
        <v>1062</v>
      </c>
      <c r="G180" s="187" t="s">
        <v>54</v>
      </c>
      <c r="H180" s="187" t="s">
        <v>1066</v>
      </c>
      <c r="I180" s="187" t="s">
        <v>1071</v>
      </c>
      <c r="J180" s="186">
        <v>52.42</v>
      </c>
      <c r="K180" s="186">
        <v>1</v>
      </c>
      <c r="L180" s="186">
        <v>2.621</v>
      </c>
      <c r="M180" s="186">
        <v>55.040999999999997</v>
      </c>
      <c r="N180" s="188">
        <v>44406</v>
      </c>
      <c r="O180" s="189" t="str">
        <f t="shared" si="14"/>
        <v>07-2021</v>
      </c>
      <c r="P180" s="201" t="str">
        <f t="shared" si="15"/>
        <v>29</v>
      </c>
      <c r="Q180" s="189" t="str">
        <f t="shared" si="16"/>
        <v>07</v>
      </c>
      <c r="R180" s="189" t="str">
        <f t="shared" si="17"/>
        <v>2021</v>
      </c>
      <c r="S180" s="186" t="s">
        <v>1075</v>
      </c>
      <c r="T180" s="190">
        <v>6.3</v>
      </c>
    </row>
    <row r="181" spans="1:20" ht="18" customHeight="1">
      <c r="A181" s="86" t="s">
        <v>225</v>
      </c>
      <c r="B181" s="88" t="s">
        <v>50</v>
      </c>
      <c r="D181" s="185" t="str">
        <f t="shared" si="12"/>
        <v>670-71-7306</v>
      </c>
      <c r="E181" s="186" t="str">
        <f t="shared" si="13"/>
        <v>B</v>
      </c>
      <c r="F181" s="187" t="s">
        <v>1064</v>
      </c>
      <c r="G181" s="187" t="s">
        <v>54</v>
      </c>
      <c r="H181" s="187" t="s">
        <v>1065</v>
      </c>
      <c r="I181" s="187" t="s">
        <v>1068</v>
      </c>
      <c r="J181" s="186">
        <v>44.63</v>
      </c>
      <c r="K181" s="186">
        <v>6</v>
      </c>
      <c r="L181" s="186">
        <v>13.388999999999999</v>
      </c>
      <c r="M181" s="186">
        <v>281.16899999999998</v>
      </c>
      <c r="N181" s="188">
        <v>44407</v>
      </c>
      <c r="O181" s="189" t="str">
        <f t="shared" si="14"/>
        <v>07-2021</v>
      </c>
      <c r="P181" s="201" t="str">
        <f t="shared" si="15"/>
        <v>30</v>
      </c>
      <c r="Q181" s="189" t="str">
        <f t="shared" si="16"/>
        <v>07</v>
      </c>
      <c r="R181" s="189" t="str">
        <f t="shared" si="17"/>
        <v>2021</v>
      </c>
      <c r="S181" s="186" t="s">
        <v>1075</v>
      </c>
      <c r="T181" s="190">
        <v>5.0999999999999996</v>
      </c>
    </row>
    <row r="182" spans="1:20" ht="18" customHeight="1">
      <c r="A182" s="86" t="s">
        <v>226</v>
      </c>
      <c r="B182" s="88" t="s">
        <v>53</v>
      </c>
      <c r="D182" s="185" t="str">
        <f t="shared" si="12"/>
        <v>593-65-1552</v>
      </c>
      <c r="E182" s="186" t="str">
        <f t="shared" si="13"/>
        <v>C</v>
      </c>
      <c r="F182" s="187" t="s">
        <v>1062</v>
      </c>
      <c r="G182" s="187" t="s">
        <v>54</v>
      </c>
      <c r="H182" s="187" t="s">
        <v>1066</v>
      </c>
      <c r="I182" s="187" t="s">
        <v>1070</v>
      </c>
      <c r="J182" s="186">
        <v>69.81</v>
      </c>
      <c r="K182" s="186">
        <v>4</v>
      </c>
      <c r="L182" s="186">
        <v>13.962</v>
      </c>
      <c r="M182" s="186">
        <v>293.202</v>
      </c>
      <c r="N182" s="188">
        <v>44408</v>
      </c>
      <c r="O182" s="189" t="str">
        <f t="shared" si="14"/>
        <v>07-2021</v>
      </c>
      <c r="P182" s="201" t="str">
        <f t="shared" si="15"/>
        <v>31</v>
      </c>
      <c r="Q182" s="189" t="str">
        <f t="shared" si="16"/>
        <v>07</v>
      </c>
      <c r="R182" s="189" t="str">
        <f t="shared" si="17"/>
        <v>2021</v>
      </c>
      <c r="S182" s="186" t="s">
        <v>1075</v>
      </c>
      <c r="T182" s="190">
        <v>5.9</v>
      </c>
    </row>
    <row r="183" spans="1:20" ht="18" customHeight="1">
      <c r="A183" s="86" t="s">
        <v>227</v>
      </c>
      <c r="B183" s="88" t="s">
        <v>53</v>
      </c>
      <c r="D183" s="185" t="str">
        <f t="shared" si="12"/>
        <v>735-32-9839</v>
      </c>
      <c r="E183" s="186" t="str">
        <f t="shared" si="13"/>
        <v>C</v>
      </c>
      <c r="F183" s="187" t="s">
        <v>1062</v>
      </c>
      <c r="G183" s="187" t="s">
        <v>48</v>
      </c>
      <c r="H183" s="187" t="s">
        <v>1065</v>
      </c>
      <c r="I183" s="187" t="s">
        <v>1072</v>
      </c>
      <c r="J183" s="186">
        <v>98.7</v>
      </c>
      <c r="K183" s="186">
        <v>8</v>
      </c>
      <c r="L183" s="186">
        <v>39.479999999999997</v>
      </c>
      <c r="M183" s="186">
        <v>829.08</v>
      </c>
      <c r="N183" s="188">
        <v>44408</v>
      </c>
      <c r="O183" s="189" t="str">
        <f t="shared" si="14"/>
        <v>07-2021</v>
      </c>
      <c r="P183" s="201" t="str">
        <f t="shared" si="15"/>
        <v>31</v>
      </c>
      <c r="Q183" s="189" t="str">
        <f t="shared" si="16"/>
        <v>07</v>
      </c>
      <c r="R183" s="189" t="str">
        <f t="shared" si="17"/>
        <v>2021</v>
      </c>
      <c r="S183" s="186" t="s">
        <v>1074</v>
      </c>
      <c r="T183" s="190">
        <v>8.5</v>
      </c>
    </row>
    <row r="184" spans="1:20" ht="18" customHeight="1">
      <c r="A184" s="86" t="s">
        <v>228</v>
      </c>
      <c r="B184" s="88" t="s">
        <v>53</v>
      </c>
      <c r="D184" s="185" t="str">
        <f t="shared" si="12"/>
        <v>338-65-2210</v>
      </c>
      <c r="E184" s="186" t="str">
        <f t="shared" si="13"/>
        <v>C</v>
      </c>
      <c r="F184" s="187" t="s">
        <v>1062</v>
      </c>
      <c r="G184" s="187" t="s">
        <v>48</v>
      </c>
      <c r="H184" s="187" t="s">
        <v>1066</v>
      </c>
      <c r="I184" s="187" t="s">
        <v>1067</v>
      </c>
      <c r="J184" s="186">
        <v>68.599999999999994</v>
      </c>
      <c r="K184" s="186">
        <v>10</v>
      </c>
      <c r="L184" s="186">
        <v>34.299999999999997</v>
      </c>
      <c r="M184" s="186">
        <v>720.3</v>
      </c>
      <c r="N184" s="188">
        <v>44409</v>
      </c>
      <c r="O184" s="189" t="str">
        <f t="shared" si="14"/>
        <v>08-2021</v>
      </c>
      <c r="P184" s="201" t="str">
        <f t="shared" si="15"/>
        <v>01</v>
      </c>
      <c r="Q184" s="189" t="str">
        <f t="shared" si="16"/>
        <v>08</v>
      </c>
      <c r="R184" s="189" t="str">
        <f t="shared" si="17"/>
        <v>2021</v>
      </c>
      <c r="S184" s="186" t="s">
        <v>1073</v>
      </c>
      <c r="T184" s="190">
        <v>9.1</v>
      </c>
    </row>
    <row r="185" spans="1:20" ht="18" customHeight="1">
      <c r="A185" s="86" t="s">
        <v>229</v>
      </c>
      <c r="B185" s="88" t="s">
        <v>53</v>
      </c>
      <c r="D185" s="185" t="str">
        <f t="shared" si="12"/>
        <v>549-23-9016</v>
      </c>
      <c r="E185" s="186" t="str">
        <f t="shared" si="13"/>
        <v>C</v>
      </c>
      <c r="F185" s="187" t="s">
        <v>1062</v>
      </c>
      <c r="G185" s="187" t="s">
        <v>48</v>
      </c>
      <c r="H185" s="187" t="s">
        <v>1066</v>
      </c>
      <c r="I185" s="187" t="s">
        <v>1071</v>
      </c>
      <c r="J185" s="186">
        <v>14.87</v>
      </c>
      <c r="K185" s="186">
        <v>2</v>
      </c>
      <c r="L185" s="186">
        <v>1.4870000000000001</v>
      </c>
      <c r="M185" s="186">
        <v>31.227</v>
      </c>
      <c r="N185" s="188">
        <v>44410</v>
      </c>
      <c r="O185" s="189" t="str">
        <f t="shared" si="14"/>
        <v>08-2021</v>
      </c>
      <c r="P185" s="201" t="str">
        <f t="shared" si="15"/>
        <v>02</v>
      </c>
      <c r="Q185" s="189" t="str">
        <f t="shared" si="16"/>
        <v>08</v>
      </c>
      <c r="R185" s="189" t="str">
        <f t="shared" si="17"/>
        <v>2021</v>
      </c>
      <c r="S185" s="186" t="s">
        <v>1075</v>
      </c>
      <c r="T185" s="190">
        <v>8.9</v>
      </c>
    </row>
    <row r="186" spans="1:20" ht="18" customHeight="1">
      <c r="A186" s="86" t="s">
        <v>230</v>
      </c>
      <c r="B186" s="88" t="s">
        <v>53</v>
      </c>
      <c r="D186" s="185" t="str">
        <f t="shared" si="12"/>
        <v>622-20-1945</v>
      </c>
      <c r="E186" s="186" t="str">
        <f t="shared" si="13"/>
        <v>C</v>
      </c>
      <c r="F186" s="187" t="s">
        <v>1062</v>
      </c>
      <c r="G186" s="187" t="s">
        <v>54</v>
      </c>
      <c r="H186" s="187" t="s">
        <v>1066</v>
      </c>
      <c r="I186" s="187" t="s">
        <v>1067</v>
      </c>
      <c r="J186" s="186">
        <v>39.42</v>
      </c>
      <c r="K186" s="186">
        <v>1</v>
      </c>
      <c r="L186" s="186">
        <v>1.9710000000000001</v>
      </c>
      <c r="M186" s="186">
        <v>41.390999999999998</v>
      </c>
      <c r="N186" s="188">
        <v>44411</v>
      </c>
      <c r="O186" s="189" t="str">
        <f t="shared" si="14"/>
        <v>08-2021</v>
      </c>
      <c r="P186" s="201" t="str">
        <f t="shared" si="15"/>
        <v>03</v>
      </c>
      <c r="Q186" s="189" t="str">
        <f t="shared" si="16"/>
        <v>08</v>
      </c>
      <c r="R186" s="189" t="str">
        <f t="shared" si="17"/>
        <v>2021</v>
      </c>
      <c r="S186" s="186" t="s">
        <v>1073</v>
      </c>
      <c r="T186" s="190">
        <v>8.4</v>
      </c>
    </row>
    <row r="187" spans="1:20" ht="18" customHeight="1">
      <c r="A187" s="86" t="s">
        <v>231</v>
      </c>
      <c r="B187" s="88" t="s">
        <v>53</v>
      </c>
      <c r="D187" s="185" t="str">
        <f t="shared" si="12"/>
        <v>787-56-0757</v>
      </c>
      <c r="E187" s="186" t="str">
        <f t="shared" si="13"/>
        <v>C</v>
      </c>
      <c r="F187" s="187" t="s">
        <v>1062</v>
      </c>
      <c r="G187" s="187" t="s">
        <v>48</v>
      </c>
      <c r="H187" s="187" t="s">
        <v>1066</v>
      </c>
      <c r="I187" s="187" t="s">
        <v>1071</v>
      </c>
      <c r="J187" s="186">
        <v>80.36</v>
      </c>
      <c r="K187" s="186">
        <v>4</v>
      </c>
      <c r="L187" s="186">
        <v>16.071999999999999</v>
      </c>
      <c r="M187" s="186">
        <v>337.512</v>
      </c>
      <c r="N187" s="188">
        <v>44417</v>
      </c>
      <c r="O187" s="189" t="str">
        <f t="shared" si="14"/>
        <v>08-2021</v>
      </c>
      <c r="P187" s="201" t="str">
        <f t="shared" si="15"/>
        <v>09</v>
      </c>
      <c r="Q187" s="189" t="str">
        <f t="shared" si="16"/>
        <v>08</v>
      </c>
      <c r="R187" s="189" t="str">
        <f t="shared" si="17"/>
        <v>2021</v>
      </c>
      <c r="S187" s="186" t="s">
        <v>1075</v>
      </c>
      <c r="T187" s="190">
        <v>8.3000000000000007</v>
      </c>
    </row>
    <row r="188" spans="1:20" ht="18" customHeight="1">
      <c r="A188" s="86" t="s">
        <v>232</v>
      </c>
      <c r="B188" s="88" t="s">
        <v>53</v>
      </c>
      <c r="D188" s="185" t="str">
        <f t="shared" si="12"/>
        <v>633-09-3463</v>
      </c>
      <c r="E188" s="186" t="str">
        <f t="shared" si="13"/>
        <v>C</v>
      </c>
      <c r="F188" s="187" t="s">
        <v>1062</v>
      </c>
      <c r="G188" s="187" t="s">
        <v>54</v>
      </c>
      <c r="H188" s="187" t="s">
        <v>1066</v>
      </c>
      <c r="I188" s="187" t="s">
        <v>1069</v>
      </c>
      <c r="J188" s="186">
        <v>47.65</v>
      </c>
      <c r="K188" s="186">
        <v>3</v>
      </c>
      <c r="L188" s="186">
        <v>7.1475</v>
      </c>
      <c r="M188" s="186">
        <v>150.0975</v>
      </c>
      <c r="N188" s="188">
        <v>44417</v>
      </c>
      <c r="O188" s="189" t="str">
        <f t="shared" si="14"/>
        <v>08-2021</v>
      </c>
      <c r="P188" s="201" t="str">
        <f t="shared" si="15"/>
        <v>09</v>
      </c>
      <c r="Q188" s="189" t="str">
        <f t="shared" si="16"/>
        <v>08</v>
      </c>
      <c r="R188" s="189" t="str">
        <f t="shared" si="17"/>
        <v>2021</v>
      </c>
      <c r="S188" s="186" t="s">
        <v>1075</v>
      </c>
      <c r="T188" s="190">
        <v>9.5</v>
      </c>
    </row>
    <row r="189" spans="1:20" ht="18" customHeight="1">
      <c r="A189" s="86" t="s">
        <v>233</v>
      </c>
      <c r="B189" s="88" t="s">
        <v>50</v>
      </c>
      <c r="D189" s="185" t="str">
        <f t="shared" si="12"/>
        <v>627-95-3243</v>
      </c>
      <c r="E189" s="186" t="str">
        <f t="shared" si="13"/>
        <v>B</v>
      </c>
      <c r="F189" s="187" t="s">
        <v>1064</v>
      </c>
      <c r="G189" s="187" t="s">
        <v>48</v>
      </c>
      <c r="H189" s="187" t="s">
        <v>1066</v>
      </c>
      <c r="I189" s="187" t="s">
        <v>1070</v>
      </c>
      <c r="J189" s="186">
        <v>77.680000000000007</v>
      </c>
      <c r="K189" s="186">
        <v>9</v>
      </c>
      <c r="L189" s="186">
        <v>34.956000000000003</v>
      </c>
      <c r="M189" s="186">
        <v>734.07600000000002</v>
      </c>
      <c r="N189" s="188">
        <v>44417</v>
      </c>
      <c r="O189" s="189" t="str">
        <f t="shared" si="14"/>
        <v>08-2021</v>
      </c>
      <c r="P189" s="201" t="str">
        <f t="shared" si="15"/>
        <v>09</v>
      </c>
      <c r="Q189" s="189" t="str">
        <f t="shared" si="16"/>
        <v>08</v>
      </c>
      <c r="R189" s="189" t="str">
        <f t="shared" si="17"/>
        <v>2021</v>
      </c>
      <c r="S189" s="186" t="s">
        <v>1074</v>
      </c>
      <c r="T189" s="190">
        <v>9.8000000000000007</v>
      </c>
    </row>
    <row r="190" spans="1:20" ht="18" customHeight="1">
      <c r="A190" s="86" t="s">
        <v>234</v>
      </c>
      <c r="B190" s="88" t="s">
        <v>50</v>
      </c>
      <c r="D190" s="185" t="str">
        <f t="shared" si="12"/>
        <v>559-61-5987</v>
      </c>
      <c r="E190" s="186" t="str">
        <f t="shared" si="13"/>
        <v>B</v>
      </c>
      <c r="F190" s="187" t="s">
        <v>1064</v>
      </c>
      <c r="G190" s="187" t="s">
        <v>54</v>
      </c>
      <c r="H190" s="187" t="s">
        <v>1066</v>
      </c>
      <c r="I190" s="187" t="s">
        <v>1067</v>
      </c>
      <c r="J190" s="186">
        <v>17.75</v>
      </c>
      <c r="K190" s="186">
        <v>1</v>
      </c>
      <c r="L190" s="186">
        <v>0.88749999999999996</v>
      </c>
      <c r="M190" s="186">
        <v>18.637499999999999</v>
      </c>
      <c r="N190" s="188">
        <v>44418</v>
      </c>
      <c r="O190" s="189" t="str">
        <f t="shared" si="14"/>
        <v>08-2021</v>
      </c>
      <c r="P190" s="201" t="str">
        <f t="shared" si="15"/>
        <v>10</v>
      </c>
      <c r="Q190" s="189" t="str">
        <f t="shared" si="16"/>
        <v>08</v>
      </c>
      <c r="R190" s="189" t="str">
        <f t="shared" si="17"/>
        <v>2021</v>
      </c>
      <c r="S190" s="186" t="s">
        <v>1073</v>
      </c>
      <c r="T190" s="190">
        <v>8.6</v>
      </c>
    </row>
    <row r="191" spans="1:20" ht="18" customHeight="1">
      <c r="A191" s="86" t="s">
        <v>235</v>
      </c>
      <c r="B191" s="88" t="s">
        <v>47</v>
      </c>
      <c r="D191" s="185" t="str">
        <f t="shared" si="12"/>
        <v>720-72-2436</v>
      </c>
      <c r="E191" s="186" t="str">
        <f t="shared" si="13"/>
        <v>A</v>
      </c>
      <c r="F191" s="187" t="s">
        <v>1063</v>
      </c>
      <c r="G191" s="187" t="s">
        <v>54</v>
      </c>
      <c r="H191" s="187" t="s">
        <v>1065</v>
      </c>
      <c r="I191" s="187" t="s">
        <v>1071</v>
      </c>
      <c r="J191" s="186">
        <v>66.52</v>
      </c>
      <c r="K191" s="186">
        <v>4</v>
      </c>
      <c r="L191" s="186">
        <v>13.304</v>
      </c>
      <c r="M191" s="186">
        <v>279.38400000000001</v>
      </c>
      <c r="N191" s="188">
        <v>44419</v>
      </c>
      <c r="O191" s="189" t="str">
        <f t="shared" si="14"/>
        <v>08-2021</v>
      </c>
      <c r="P191" s="201" t="str">
        <f t="shared" si="15"/>
        <v>11</v>
      </c>
      <c r="Q191" s="189" t="str">
        <f t="shared" si="16"/>
        <v>08</v>
      </c>
      <c r="R191" s="189" t="str">
        <f t="shared" si="17"/>
        <v>2021</v>
      </c>
      <c r="S191" s="186" t="s">
        <v>1074</v>
      </c>
      <c r="T191" s="190">
        <v>6.9</v>
      </c>
    </row>
    <row r="192" spans="1:20" ht="18" customHeight="1">
      <c r="A192" s="86" t="s">
        <v>236</v>
      </c>
      <c r="B192" s="88" t="s">
        <v>50</v>
      </c>
      <c r="D192" s="185" t="str">
        <f t="shared" si="12"/>
        <v>498-41-1961</v>
      </c>
      <c r="E192" s="186" t="str">
        <f t="shared" si="13"/>
        <v>B</v>
      </c>
      <c r="F192" s="187" t="s">
        <v>1064</v>
      </c>
      <c r="G192" s="187" t="s">
        <v>54</v>
      </c>
      <c r="H192" s="187" t="s">
        <v>1065</v>
      </c>
      <c r="I192" s="187" t="s">
        <v>1067</v>
      </c>
      <c r="J192" s="186">
        <v>66.680000000000007</v>
      </c>
      <c r="K192" s="186">
        <v>5</v>
      </c>
      <c r="L192" s="186">
        <v>16.670000000000002</v>
      </c>
      <c r="M192" s="186">
        <v>350.07</v>
      </c>
      <c r="N192" s="188">
        <v>44420</v>
      </c>
      <c r="O192" s="189" t="str">
        <f t="shared" si="14"/>
        <v>08-2021</v>
      </c>
      <c r="P192" s="201" t="str">
        <f t="shared" si="15"/>
        <v>12</v>
      </c>
      <c r="Q192" s="189" t="str">
        <f t="shared" si="16"/>
        <v>08</v>
      </c>
      <c r="R192" s="189" t="str">
        <f t="shared" si="17"/>
        <v>2021</v>
      </c>
      <c r="S192" s="186" t="s">
        <v>1073</v>
      </c>
      <c r="T192" s="190">
        <v>7.6</v>
      </c>
    </row>
    <row r="193" spans="1:20" ht="18" customHeight="1">
      <c r="A193" s="86" t="s">
        <v>237</v>
      </c>
      <c r="B193" s="88" t="s">
        <v>53</v>
      </c>
      <c r="D193" s="185" t="str">
        <f t="shared" si="12"/>
        <v>521-18-7827</v>
      </c>
      <c r="E193" s="186" t="str">
        <f t="shared" si="13"/>
        <v>C</v>
      </c>
      <c r="F193" s="187" t="s">
        <v>1062</v>
      </c>
      <c r="G193" s="187" t="s">
        <v>48</v>
      </c>
      <c r="H193" s="187" t="s">
        <v>1065</v>
      </c>
      <c r="I193" s="187" t="s">
        <v>1070</v>
      </c>
      <c r="J193" s="186">
        <v>39.39</v>
      </c>
      <c r="K193" s="186">
        <v>5</v>
      </c>
      <c r="L193" s="186">
        <v>9.8475000000000001</v>
      </c>
      <c r="M193" s="186">
        <v>206.79750000000001</v>
      </c>
      <c r="N193" s="188">
        <v>44422</v>
      </c>
      <c r="O193" s="189" t="str">
        <f t="shared" si="14"/>
        <v>08-2021</v>
      </c>
      <c r="P193" s="201" t="str">
        <f t="shared" si="15"/>
        <v>14</v>
      </c>
      <c r="Q193" s="189" t="str">
        <f t="shared" si="16"/>
        <v>08</v>
      </c>
      <c r="R193" s="189" t="str">
        <f t="shared" si="17"/>
        <v>2021</v>
      </c>
      <c r="S193" s="186" t="s">
        <v>1075</v>
      </c>
      <c r="T193" s="190">
        <v>8.6999999999999993</v>
      </c>
    </row>
    <row r="194" spans="1:20" ht="18" customHeight="1">
      <c r="A194" s="86" t="s">
        <v>238</v>
      </c>
      <c r="B194" s="88" t="s">
        <v>50</v>
      </c>
      <c r="D194" s="185" t="str">
        <f t="shared" si="12"/>
        <v>794-42-3736</v>
      </c>
      <c r="E194" s="186" t="str">
        <f t="shared" si="13"/>
        <v>B</v>
      </c>
      <c r="F194" s="187" t="s">
        <v>1064</v>
      </c>
      <c r="G194" s="187" t="s">
        <v>54</v>
      </c>
      <c r="H194" s="187" t="s">
        <v>1065</v>
      </c>
      <c r="I194" s="187" t="s">
        <v>1071</v>
      </c>
      <c r="J194" s="186">
        <v>33.33</v>
      </c>
      <c r="K194" s="186">
        <v>2</v>
      </c>
      <c r="L194" s="186">
        <v>3.3330000000000002</v>
      </c>
      <c r="M194" s="186">
        <v>69.992999999999995</v>
      </c>
      <c r="N194" s="188">
        <v>44423</v>
      </c>
      <c r="O194" s="189" t="str">
        <f t="shared" si="14"/>
        <v>08-2021</v>
      </c>
      <c r="P194" s="201" t="str">
        <f t="shared" si="15"/>
        <v>15</v>
      </c>
      <c r="Q194" s="189" t="str">
        <f t="shared" si="16"/>
        <v>08</v>
      </c>
      <c r="R194" s="189" t="str">
        <f t="shared" si="17"/>
        <v>2021</v>
      </c>
      <c r="S194" s="186" t="s">
        <v>1075</v>
      </c>
      <c r="T194" s="190">
        <v>6.4</v>
      </c>
    </row>
    <row r="195" spans="1:20" ht="18" customHeight="1">
      <c r="A195" s="86" t="s">
        <v>239</v>
      </c>
      <c r="B195" s="88" t="s">
        <v>50</v>
      </c>
      <c r="D195" s="185" t="str">
        <f t="shared" si="12"/>
        <v>414-12-7047</v>
      </c>
      <c r="E195" s="186" t="str">
        <f t="shared" si="13"/>
        <v>B</v>
      </c>
      <c r="F195" s="187" t="s">
        <v>1064</v>
      </c>
      <c r="G195" s="187" t="s">
        <v>54</v>
      </c>
      <c r="H195" s="187" t="s">
        <v>1065</v>
      </c>
      <c r="I195" s="187" t="s">
        <v>1071</v>
      </c>
      <c r="J195" s="186">
        <v>19.79</v>
      </c>
      <c r="K195" s="186">
        <v>8</v>
      </c>
      <c r="L195" s="186">
        <v>7.9160000000000004</v>
      </c>
      <c r="M195" s="186">
        <v>166.23599999999999</v>
      </c>
      <c r="N195" s="188">
        <v>44426</v>
      </c>
      <c r="O195" s="189" t="str">
        <f t="shared" si="14"/>
        <v>08-2021</v>
      </c>
      <c r="P195" s="201" t="str">
        <f t="shared" si="15"/>
        <v>18</v>
      </c>
      <c r="Q195" s="189" t="str">
        <f t="shared" si="16"/>
        <v>08</v>
      </c>
      <c r="R195" s="189" t="str">
        <f t="shared" si="17"/>
        <v>2021</v>
      </c>
      <c r="S195" s="186" t="s">
        <v>1074</v>
      </c>
      <c r="T195" s="190">
        <v>8.6999999999999993</v>
      </c>
    </row>
    <row r="196" spans="1:20" ht="18" customHeight="1">
      <c r="A196" s="86" t="s">
        <v>240</v>
      </c>
      <c r="B196" s="88" t="s">
        <v>50</v>
      </c>
      <c r="D196" s="185" t="str">
        <f t="shared" si="12"/>
        <v>775-72-1988</v>
      </c>
      <c r="E196" s="186" t="str">
        <f t="shared" si="13"/>
        <v>B</v>
      </c>
      <c r="F196" s="187" t="s">
        <v>1064</v>
      </c>
      <c r="G196" s="187" t="s">
        <v>54</v>
      </c>
      <c r="H196" s="187" t="s">
        <v>1065</v>
      </c>
      <c r="I196" s="187" t="s">
        <v>1070</v>
      </c>
      <c r="J196" s="186">
        <v>73.28</v>
      </c>
      <c r="K196" s="186">
        <v>5</v>
      </c>
      <c r="L196" s="186">
        <v>18.32</v>
      </c>
      <c r="M196" s="186">
        <v>384.72</v>
      </c>
      <c r="N196" s="188">
        <v>44426</v>
      </c>
      <c r="O196" s="189" t="str">
        <f t="shared" si="14"/>
        <v>08-2021</v>
      </c>
      <c r="P196" s="201" t="str">
        <f t="shared" si="15"/>
        <v>18</v>
      </c>
      <c r="Q196" s="189" t="str">
        <f t="shared" si="16"/>
        <v>08</v>
      </c>
      <c r="R196" s="189" t="str">
        <f t="shared" si="17"/>
        <v>2021</v>
      </c>
      <c r="S196" s="186" t="s">
        <v>1074</v>
      </c>
      <c r="T196" s="190">
        <v>8.4</v>
      </c>
    </row>
    <row r="197" spans="1:20" ht="18" customHeight="1">
      <c r="A197" s="86" t="s">
        <v>241</v>
      </c>
      <c r="B197" s="88" t="s">
        <v>47</v>
      </c>
      <c r="D197" s="185" t="str">
        <f t="shared" si="12"/>
        <v>448-61-3783</v>
      </c>
      <c r="E197" s="186" t="str">
        <f t="shared" si="13"/>
        <v>A</v>
      </c>
      <c r="F197" s="187" t="s">
        <v>1063</v>
      </c>
      <c r="G197" s="187" t="s">
        <v>54</v>
      </c>
      <c r="H197" s="187" t="s">
        <v>1066</v>
      </c>
      <c r="I197" s="187" t="s">
        <v>1069</v>
      </c>
      <c r="J197" s="186">
        <v>90.02</v>
      </c>
      <c r="K197" s="186">
        <v>8</v>
      </c>
      <c r="L197" s="186">
        <v>36.008000000000003</v>
      </c>
      <c r="M197" s="186">
        <v>756.16800000000001</v>
      </c>
      <c r="N197" s="188">
        <v>44426</v>
      </c>
      <c r="O197" s="189" t="str">
        <f t="shared" si="14"/>
        <v>08-2021</v>
      </c>
      <c r="P197" s="201" t="str">
        <f t="shared" si="15"/>
        <v>18</v>
      </c>
      <c r="Q197" s="189" t="str">
        <f t="shared" si="16"/>
        <v>08</v>
      </c>
      <c r="R197" s="189" t="str">
        <f t="shared" si="17"/>
        <v>2021</v>
      </c>
      <c r="S197" s="186" t="s">
        <v>1075</v>
      </c>
      <c r="T197" s="190">
        <v>4.5</v>
      </c>
    </row>
    <row r="198" spans="1:20" ht="18" customHeight="1">
      <c r="A198" s="86" t="s">
        <v>242</v>
      </c>
      <c r="B198" s="88" t="s">
        <v>47</v>
      </c>
      <c r="D198" s="185" t="str">
        <f t="shared" si="12"/>
        <v>420-18-8989</v>
      </c>
      <c r="E198" s="186" t="str">
        <f t="shared" si="13"/>
        <v>A</v>
      </c>
      <c r="F198" s="187" t="s">
        <v>1063</v>
      </c>
      <c r="G198" s="187" t="s">
        <v>48</v>
      </c>
      <c r="H198" s="187" t="s">
        <v>1066</v>
      </c>
      <c r="I198" s="187" t="s">
        <v>1068</v>
      </c>
      <c r="J198" s="186">
        <v>51.52</v>
      </c>
      <c r="K198" s="186">
        <v>8</v>
      </c>
      <c r="L198" s="186">
        <v>20.608000000000001</v>
      </c>
      <c r="M198" s="186">
        <v>432.76799999999997</v>
      </c>
      <c r="N198" s="188">
        <v>44427</v>
      </c>
      <c r="O198" s="189" t="str">
        <f t="shared" si="14"/>
        <v>08-2021</v>
      </c>
      <c r="P198" s="201" t="str">
        <f t="shared" si="15"/>
        <v>19</v>
      </c>
      <c r="Q198" s="189" t="str">
        <f t="shared" si="16"/>
        <v>08</v>
      </c>
      <c r="R198" s="189" t="str">
        <f t="shared" si="17"/>
        <v>2021</v>
      </c>
      <c r="S198" s="186" t="s">
        <v>1073</v>
      </c>
      <c r="T198" s="190">
        <v>9.6</v>
      </c>
    </row>
    <row r="199" spans="1:20" ht="18" customHeight="1">
      <c r="A199" s="86" t="s">
        <v>243</v>
      </c>
      <c r="B199" s="88" t="s">
        <v>50</v>
      </c>
      <c r="D199" s="185" t="str">
        <f t="shared" ref="D199:D262" si="18">A199</f>
        <v>186-79-9562</v>
      </c>
      <c r="E199" s="186" t="str">
        <f t="shared" ref="E199:E262" si="19">B199</f>
        <v>B</v>
      </c>
      <c r="F199" s="187" t="s">
        <v>1064</v>
      </c>
      <c r="G199" s="187" t="s">
        <v>54</v>
      </c>
      <c r="H199" s="187" t="s">
        <v>1065</v>
      </c>
      <c r="I199" s="187" t="s">
        <v>1067</v>
      </c>
      <c r="J199" s="186">
        <v>71.77</v>
      </c>
      <c r="K199" s="186">
        <v>7</v>
      </c>
      <c r="L199" s="186">
        <v>25.119499999999999</v>
      </c>
      <c r="M199" s="186">
        <v>527.5095</v>
      </c>
      <c r="N199" s="188">
        <v>44427</v>
      </c>
      <c r="O199" s="189" t="str">
        <f t="shared" si="14"/>
        <v>08-2021</v>
      </c>
      <c r="P199" s="201" t="str">
        <f t="shared" si="15"/>
        <v>19</v>
      </c>
      <c r="Q199" s="189" t="str">
        <f t="shared" si="16"/>
        <v>08</v>
      </c>
      <c r="R199" s="189" t="str">
        <f t="shared" si="17"/>
        <v>2021</v>
      </c>
      <c r="S199" s="186" t="s">
        <v>1073</v>
      </c>
      <c r="T199" s="190">
        <v>8.9</v>
      </c>
    </row>
    <row r="200" spans="1:20" ht="18" customHeight="1">
      <c r="A200" s="86" t="s">
        <v>244</v>
      </c>
      <c r="B200" s="88" t="s">
        <v>53</v>
      </c>
      <c r="D200" s="185" t="str">
        <f t="shared" si="18"/>
        <v>662-47-5456</v>
      </c>
      <c r="E200" s="186" t="str">
        <f t="shared" si="19"/>
        <v>C</v>
      </c>
      <c r="F200" s="187" t="s">
        <v>1062</v>
      </c>
      <c r="G200" s="187" t="s">
        <v>48</v>
      </c>
      <c r="H200" s="187" t="s">
        <v>1065</v>
      </c>
      <c r="I200" s="187" t="s">
        <v>1072</v>
      </c>
      <c r="J200" s="186">
        <v>35.19</v>
      </c>
      <c r="K200" s="186">
        <v>10</v>
      </c>
      <c r="L200" s="186">
        <v>17.594999999999999</v>
      </c>
      <c r="M200" s="186">
        <v>369.495</v>
      </c>
      <c r="N200" s="188">
        <v>44429</v>
      </c>
      <c r="O200" s="189" t="str">
        <f t="shared" ref="O200:O263" si="20">TEXT(N200,"mm-yyy")</f>
        <v>08-2021</v>
      </c>
      <c r="P200" s="201" t="str">
        <f t="shared" ref="P200:P263" si="21">TEXT(N200,"dd")</f>
        <v>21</v>
      </c>
      <c r="Q200" s="189" t="str">
        <f t="shared" ref="Q200:Q263" si="22">TEXT(N200,"mm")</f>
        <v>08</v>
      </c>
      <c r="R200" s="189" t="str">
        <f t="shared" ref="R200:R263" si="23">TEXT(N200,"yyyy")</f>
        <v>2021</v>
      </c>
      <c r="S200" s="186" t="s">
        <v>1075</v>
      </c>
      <c r="T200" s="190">
        <v>8.4</v>
      </c>
    </row>
    <row r="201" spans="1:20" ht="18" customHeight="1">
      <c r="A201" s="86" t="s">
        <v>245</v>
      </c>
      <c r="B201" s="88" t="s">
        <v>50</v>
      </c>
      <c r="D201" s="185" t="str">
        <f t="shared" si="18"/>
        <v>695-09-5146</v>
      </c>
      <c r="E201" s="186" t="str">
        <f t="shared" si="19"/>
        <v>B</v>
      </c>
      <c r="F201" s="187" t="s">
        <v>1064</v>
      </c>
      <c r="G201" s="187" t="s">
        <v>48</v>
      </c>
      <c r="H201" s="187" t="s">
        <v>1066</v>
      </c>
      <c r="I201" s="187" t="s">
        <v>1071</v>
      </c>
      <c r="J201" s="186">
        <v>98.79</v>
      </c>
      <c r="K201" s="186">
        <v>3</v>
      </c>
      <c r="L201" s="186">
        <v>14.8185</v>
      </c>
      <c r="M201" s="186">
        <v>311.18849999999998</v>
      </c>
      <c r="N201" s="188">
        <v>44429</v>
      </c>
      <c r="O201" s="189" t="str">
        <f t="shared" si="20"/>
        <v>08-2021</v>
      </c>
      <c r="P201" s="201" t="str">
        <f t="shared" si="21"/>
        <v>21</v>
      </c>
      <c r="Q201" s="189" t="str">
        <f t="shared" si="22"/>
        <v>08</v>
      </c>
      <c r="R201" s="189" t="str">
        <f t="shared" si="23"/>
        <v>2021</v>
      </c>
      <c r="S201" s="186" t="s">
        <v>1074</v>
      </c>
      <c r="T201" s="190">
        <v>6.4</v>
      </c>
    </row>
    <row r="202" spans="1:20" ht="18" customHeight="1">
      <c r="A202" s="86" t="s">
        <v>246</v>
      </c>
      <c r="B202" s="88" t="s">
        <v>53</v>
      </c>
      <c r="D202" s="185" t="str">
        <f t="shared" si="18"/>
        <v>730-70-9830</v>
      </c>
      <c r="E202" s="186" t="str">
        <f t="shared" si="19"/>
        <v>C</v>
      </c>
      <c r="F202" s="187" t="s">
        <v>1062</v>
      </c>
      <c r="G202" s="187" t="s">
        <v>54</v>
      </c>
      <c r="H202" s="187" t="s">
        <v>1066</v>
      </c>
      <c r="I202" s="187" t="s">
        <v>1070</v>
      </c>
      <c r="J202" s="186">
        <v>70.11</v>
      </c>
      <c r="K202" s="186">
        <v>6</v>
      </c>
      <c r="L202" s="186">
        <v>21.033000000000001</v>
      </c>
      <c r="M202" s="186">
        <v>441.69299999999998</v>
      </c>
      <c r="N202" s="188">
        <v>44430</v>
      </c>
      <c r="O202" s="189" t="str">
        <f t="shared" si="20"/>
        <v>08-2021</v>
      </c>
      <c r="P202" s="201" t="str">
        <f t="shared" si="21"/>
        <v>22</v>
      </c>
      <c r="Q202" s="189" t="str">
        <f t="shared" si="22"/>
        <v>08</v>
      </c>
      <c r="R202" s="189" t="str">
        <f t="shared" si="23"/>
        <v>2021</v>
      </c>
      <c r="S202" s="186" t="s">
        <v>1074</v>
      </c>
      <c r="T202" s="190">
        <v>5.2</v>
      </c>
    </row>
    <row r="203" spans="1:20" ht="18" customHeight="1">
      <c r="A203" s="86" t="s">
        <v>247</v>
      </c>
      <c r="B203" s="88" t="s">
        <v>47</v>
      </c>
      <c r="D203" s="185" t="str">
        <f t="shared" si="18"/>
        <v>756-49-0168</v>
      </c>
      <c r="E203" s="186" t="str">
        <f t="shared" si="19"/>
        <v>A</v>
      </c>
      <c r="F203" s="187" t="s">
        <v>1063</v>
      </c>
      <c r="G203" s="187" t="s">
        <v>48</v>
      </c>
      <c r="H203" s="187" t="s">
        <v>1065</v>
      </c>
      <c r="I203" s="187" t="s">
        <v>1072</v>
      </c>
      <c r="J203" s="186">
        <v>19.7</v>
      </c>
      <c r="K203" s="186">
        <v>1</v>
      </c>
      <c r="L203" s="186">
        <v>0.98499999999999999</v>
      </c>
      <c r="M203" s="186">
        <v>20.684999999999999</v>
      </c>
      <c r="N203" s="188">
        <v>44430</v>
      </c>
      <c r="O203" s="189" t="str">
        <f t="shared" si="20"/>
        <v>08-2021</v>
      </c>
      <c r="P203" s="201" t="str">
        <f t="shared" si="21"/>
        <v>22</v>
      </c>
      <c r="Q203" s="189" t="str">
        <f t="shared" si="22"/>
        <v>08</v>
      </c>
      <c r="R203" s="189" t="str">
        <f t="shared" si="23"/>
        <v>2021</v>
      </c>
      <c r="S203" s="186" t="s">
        <v>1074</v>
      </c>
      <c r="T203" s="190">
        <v>9.5</v>
      </c>
    </row>
    <row r="204" spans="1:20" ht="18" customHeight="1">
      <c r="A204" s="86" t="s">
        <v>248</v>
      </c>
      <c r="B204" s="88" t="s">
        <v>50</v>
      </c>
      <c r="D204" s="185" t="str">
        <f t="shared" si="18"/>
        <v>510-95-6347</v>
      </c>
      <c r="E204" s="186" t="str">
        <f t="shared" si="19"/>
        <v>B</v>
      </c>
      <c r="F204" s="187" t="s">
        <v>1064</v>
      </c>
      <c r="G204" s="187" t="s">
        <v>48</v>
      </c>
      <c r="H204" s="187" t="s">
        <v>1066</v>
      </c>
      <c r="I204" s="187" t="s">
        <v>1071</v>
      </c>
      <c r="J204" s="186">
        <v>48.52</v>
      </c>
      <c r="K204" s="186">
        <v>3</v>
      </c>
      <c r="L204" s="186">
        <v>7.2779999999999996</v>
      </c>
      <c r="M204" s="186">
        <v>152.83799999999999</v>
      </c>
      <c r="N204" s="188">
        <v>44431</v>
      </c>
      <c r="O204" s="189" t="str">
        <f t="shared" si="20"/>
        <v>08-2021</v>
      </c>
      <c r="P204" s="201" t="str">
        <f t="shared" si="21"/>
        <v>23</v>
      </c>
      <c r="Q204" s="189" t="str">
        <f t="shared" si="22"/>
        <v>08</v>
      </c>
      <c r="R204" s="189" t="str">
        <f t="shared" si="23"/>
        <v>2021</v>
      </c>
      <c r="S204" s="186" t="s">
        <v>1074</v>
      </c>
      <c r="T204" s="190">
        <v>4</v>
      </c>
    </row>
    <row r="205" spans="1:20" ht="18" customHeight="1">
      <c r="A205" s="86" t="s">
        <v>249</v>
      </c>
      <c r="B205" s="88" t="s">
        <v>53</v>
      </c>
      <c r="D205" s="185" t="str">
        <f t="shared" si="18"/>
        <v>629-42-4133</v>
      </c>
      <c r="E205" s="186" t="str">
        <f t="shared" si="19"/>
        <v>C</v>
      </c>
      <c r="F205" s="187" t="s">
        <v>1062</v>
      </c>
      <c r="G205" s="187" t="s">
        <v>54</v>
      </c>
      <c r="H205" s="187" t="s">
        <v>1065</v>
      </c>
      <c r="I205" s="187" t="s">
        <v>1067</v>
      </c>
      <c r="J205" s="186">
        <v>21.8</v>
      </c>
      <c r="K205" s="186">
        <v>8</v>
      </c>
      <c r="L205" s="186">
        <v>8.7200000000000006</v>
      </c>
      <c r="M205" s="186">
        <v>183.12</v>
      </c>
      <c r="N205" s="188">
        <v>44431</v>
      </c>
      <c r="O205" s="189" t="str">
        <f t="shared" si="20"/>
        <v>08-2021</v>
      </c>
      <c r="P205" s="201" t="str">
        <f t="shared" si="21"/>
        <v>23</v>
      </c>
      <c r="Q205" s="189" t="str">
        <f t="shared" si="22"/>
        <v>08</v>
      </c>
      <c r="R205" s="189" t="str">
        <f t="shared" si="23"/>
        <v>2021</v>
      </c>
      <c r="S205" s="186" t="s">
        <v>1073</v>
      </c>
      <c r="T205" s="190">
        <v>8.3000000000000007</v>
      </c>
    </row>
    <row r="206" spans="1:20" ht="18" customHeight="1">
      <c r="A206" s="86" t="s">
        <v>250</v>
      </c>
      <c r="B206" s="88" t="s">
        <v>53</v>
      </c>
      <c r="D206" s="185" t="str">
        <f t="shared" si="18"/>
        <v>480-63-2856</v>
      </c>
      <c r="E206" s="186" t="str">
        <f t="shared" si="19"/>
        <v>C</v>
      </c>
      <c r="F206" s="187" t="s">
        <v>1062</v>
      </c>
      <c r="G206" s="187" t="s">
        <v>54</v>
      </c>
      <c r="H206" s="187" t="s">
        <v>1065</v>
      </c>
      <c r="I206" s="187" t="s">
        <v>1071</v>
      </c>
      <c r="J206" s="186">
        <v>19.25</v>
      </c>
      <c r="K206" s="186">
        <v>8</v>
      </c>
      <c r="L206" s="186">
        <v>7.7</v>
      </c>
      <c r="M206" s="186">
        <v>161.69999999999999</v>
      </c>
      <c r="N206" s="188">
        <v>44432</v>
      </c>
      <c r="O206" s="189" t="str">
        <f t="shared" si="20"/>
        <v>08-2021</v>
      </c>
      <c r="P206" s="201" t="str">
        <f t="shared" si="21"/>
        <v>24</v>
      </c>
      <c r="Q206" s="189" t="str">
        <f t="shared" si="22"/>
        <v>08</v>
      </c>
      <c r="R206" s="189" t="str">
        <f t="shared" si="23"/>
        <v>2021</v>
      </c>
      <c r="S206" s="186" t="s">
        <v>1074</v>
      </c>
      <c r="T206" s="190">
        <v>6.6</v>
      </c>
    </row>
    <row r="207" spans="1:20" ht="18" customHeight="1">
      <c r="A207" s="86" t="s">
        <v>251</v>
      </c>
      <c r="B207" s="88" t="s">
        <v>53</v>
      </c>
      <c r="D207" s="185" t="str">
        <f t="shared" si="18"/>
        <v>767-05-1286</v>
      </c>
      <c r="E207" s="186" t="str">
        <f t="shared" si="19"/>
        <v>C</v>
      </c>
      <c r="F207" s="187" t="s">
        <v>1062</v>
      </c>
      <c r="G207" s="187" t="s">
        <v>48</v>
      </c>
      <c r="H207" s="187" t="s">
        <v>1066</v>
      </c>
      <c r="I207" s="187" t="s">
        <v>1070</v>
      </c>
      <c r="J207" s="186">
        <v>83.77</v>
      </c>
      <c r="K207" s="186">
        <v>6</v>
      </c>
      <c r="L207" s="186">
        <v>25.131</v>
      </c>
      <c r="M207" s="186">
        <v>527.75099999999998</v>
      </c>
      <c r="N207" s="188">
        <v>44432</v>
      </c>
      <c r="O207" s="189" t="str">
        <f t="shared" si="20"/>
        <v>08-2021</v>
      </c>
      <c r="P207" s="201" t="str">
        <f t="shared" si="21"/>
        <v>24</v>
      </c>
      <c r="Q207" s="189" t="str">
        <f t="shared" si="22"/>
        <v>08</v>
      </c>
      <c r="R207" s="189" t="str">
        <f t="shared" si="23"/>
        <v>2021</v>
      </c>
      <c r="S207" s="186" t="s">
        <v>1074</v>
      </c>
      <c r="T207" s="190">
        <v>5.4</v>
      </c>
    </row>
    <row r="208" spans="1:20" ht="18" customHeight="1">
      <c r="A208" s="86" t="s">
        <v>252</v>
      </c>
      <c r="B208" s="88" t="s">
        <v>47</v>
      </c>
      <c r="D208" s="185" t="str">
        <f t="shared" si="18"/>
        <v>778-34-2523</v>
      </c>
      <c r="E208" s="186" t="str">
        <f t="shared" si="19"/>
        <v>A</v>
      </c>
      <c r="F208" s="187" t="s">
        <v>1063</v>
      </c>
      <c r="G208" s="187" t="s">
        <v>48</v>
      </c>
      <c r="H208" s="187" t="s">
        <v>1066</v>
      </c>
      <c r="I208" s="187" t="s">
        <v>1069</v>
      </c>
      <c r="J208" s="186">
        <v>48.62</v>
      </c>
      <c r="K208" s="186">
        <v>8</v>
      </c>
      <c r="L208" s="186">
        <v>19.448</v>
      </c>
      <c r="M208" s="186">
        <v>408.40800000000002</v>
      </c>
      <c r="N208" s="188">
        <v>44432</v>
      </c>
      <c r="O208" s="189" t="str">
        <f t="shared" si="20"/>
        <v>08-2021</v>
      </c>
      <c r="P208" s="201" t="str">
        <f t="shared" si="21"/>
        <v>24</v>
      </c>
      <c r="Q208" s="189" t="str">
        <f t="shared" si="22"/>
        <v>08</v>
      </c>
      <c r="R208" s="189" t="str">
        <f t="shared" si="23"/>
        <v>2021</v>
      </c>
      <c r="S208" s="186" t="s">
        <v>1073</v>
      </c>
      <c r="T208" s="190">
        <v>5</v>
      </c>
    </row>
    <row r="209" spans="1:20" ht="18" customHeight="1">
      <c r="A209" s="86" t="s">
        <v>253</v>
      </c>
      <c r="B209" s="88" t="s">
        <v>50</v>
      </c>
      <c r="D209" s="185" t="str">
        <f t="shared" si="18"/>
        <v>369-82-2676</v>
      </c>
      <c r="E209" s="186" t="str">
        <f t="shared" si="19"/>
        <v>B</v>
      </c>
      <c r="F209" s="187" t="s">
        <v>1064</v>
      </c>
      <c r="G209" s="187" t="s">
        <v>54</v>
      </c>
      <c r="H209" s="187" t="s">
        <v>1065</v>
      </c>
      <c r="I209" s="187" t="s">
        <v>1069</v>
      </c>
      <c r="J209" s="186">
        <v>75.66</v>
      </c>
      <c r="K209" s="186">
        <v>5</v>
      </c>
      <c r="L209" s="186">
        <v>18.914999999999999</v>
      </c>
      <c r="M209" s="186">
        <v>397.21499999999997</v>
      </c>
      <c r="N209" s="188">
        <v>44433</v>
      </c>
      <c r="O209" s="189" t="str">
        <f t="shared" si="20"/>
        <v>08-2021</v>
      </c>
      <c r="P209" s="201" t="str">
        <f t="shared" si="21"/>
        <v>25</v>
      </c>
      <c r="Q209" s="189" t="str">
        <f t="shared" si="22"/>
        <v>08</v>
      </c>
      <c r="R209" s="189" t="str">
        <f t="shared" si="23"/>
        <v>2021</v>
      </c>
      <c r="S209" s="186" t="s">
        <v>1074</v>
      </c>
      <c r="T209" s="190">
        <v>7.8</v>
      </c>
    </row>
    <row r="210" spans="1:20" ht="18" customHeight="1">
      <c r="A210" s="86" t="s">
        <v>254</v>
      </c>
      <c r="B210" s="88" t="s">
        <v>53</v>
      </c>
      <c r="D210" s="185" t="str">
        <f t="shared" si="18"/>
        <v>263-10-3913</v>
      </c>
      <c r="E210" s="186" t="str">
        <f t="shared" si="19"/>
        <v>C</v>
      </c>
      <c r="F210" s="187" t="s">
        <v>1062</v>
      </c>
      <c r="G210" s="187" t="s">
        <v>48</v>
      </c>
      <c r="H210" s="187" t="s">
        <v>1065</v>
      </c>
      <c r="I210" s="187" t="s">
        <v>1072</v>
      </c>
      <c r="J210" s="186">
        <v>49.04</v>
      </c>
      <c r="K210" s="186">
        <v>9</v>
      </c>
      <c r="L210" s="186">
        <v>22.068000000000001</v>
      </c>
      <c r="M210" s="186">
        <v>463.428</v>
      </c>
      <c r="N210" s="188">
        <v>44435</v>
      </c>
      <c r="O210" s="189" t="str">
        <f t="shared" si="20"/>
        <v>08-2021</v>
      </c>
      <c r="P210" s="201" t="str">
        <f t="shared" si="21"/>
        <v>27</v>
      </c>
      <c r="Q210" s="189" t="str">
        <f t="shared" si="22"/>
        <v>08</v>
      </c>
      <c r="R210" s="189" t="str">
        <f t="shared" si="23"/>
        <v>2021</v>
      </c>
      <c r="S210" s="186" t="s">
        <v>1075</v>
      </c>
      <c r="T210" s="190">
        <v>8.6</v>
      </c>
    </row>
    <row r="211" spans="1:20" ht="18" customHeight="1">
      <c r="A211" s="86" t="s">
        <v>255</v>
      </c>
      <c r="B211" s="88" t="s">
        <v>53</v>
      </c>
      <c r="D211" s="185" t="str">
        <f t="shared" si="18"/>
        <v>523-38-0215</v>
      </c>
      <c r="E211" s="186" t="str">
        <f t="shared" si="19"/>
        <v>C</v>
      </c>
      <c r="F211" s="187" t="s">
        <v>1062</v>
      </c>
      <c r="G211" s="187" t="s">
        <v>54</v>
      </c>
      <c r="H211" s="187" t="s">
        <v>1065</v>
      </c>
      <c r="I211" s="187" t="s">
        <v>1070</v>
      </c>
      <c r="J211" s="186">
        <v>37</v>
      </c>
      <c r="K211" s="186">
        <v>1</v>
      </c>
      <c r="L211" s="186">
        <v>1.85</v>
      </c>
      <c r="M211" s="186">
        <v>38.85</v>
      </c>
      <c r="N211" s="188">
        <v>44436</v>
      </c>
      <c r="O211" s="189" t="str">
        <f t="shared" si="20"/>
        <v>08-2021</v>
      </c>
      <c r="P211" s="201" t="str">
        <f t="shared" si="21"/>
        <v>28</v>
      </c>
      <c r="Q211" s="189" t="str">
        <f t="shared" si="22"/>
        <v>08</v>
      </c>
      <c r="R211" s="189" t="str">
        <f t="shared" si="23"/>
        <v>2021</v>
      </c>
      <c r="S211" s="186" t="s">
        <v>1075</v>
      </c>
      <c r="T211" s="190">
        <v>7.9</v>
      </c>
    </row>
    <row r="212" spans="1:20" ht="18" customHeight="1">
      <c r="A212" s="86" t="s">
        <v>256</v>
      </c>
      <c r="B212" s="88" t="s">
        <v>47</v>
      </c>
      <c r="D212" s="185" t="str">
        <f t="shared" si="18"/>
        <v>138-17-5109</v>
      </c>
      <c r="E212" s="186" t="str">
        <f t="shared" si="19"/>
        <v>A</v>
      </c>
      <c r="F212" s="187" t="s">
        <v>1063</v>
      </c>
      <c r="G212" s="187" t="s">
        <v>48</v>
      </c>
      <c r="H212" s="187" t="s">
        <v>1066</v>
      </c>
      <c r="I212" s="187" t="s">
        <v>1070</v>
      </c>
      <c r="J212" s="186">
        <v>89.21</v>
      </c>
      <c r="K212" s="186">
        <v>9</v>
      </c>
      <c r="L212" s="186">
        <v>40.144500000000001</v>
      </c>
      <c r="M212" s="186">
        <v>843.03449999999998</v>
      </c>
      <c r="N212" s="188">
        <v>44437</v>
      </c>
      <c r="O212" s="189" t="str">
        <f t="shared" si="20"/>
        <v>08-2021</v>
      </c>
      <c r="P212" s="201" t="str">
        <f t="shared" si="21"/>
        <v>29</v>
      </c>
      <c r="Q212" s="189" t="str">
        <f t="shared" si="22"/>
        <v>08</v>
      </c>
      <c r="R212" s="189" t="str">
        <f t="shared" si="23"/>
        <v>2021</v>
      </c>
      <c r="S212" s="186" t="s">
        <v>1075</v>
      </c>
      <c r="T212" s="190">
        <v>6.5</v>
      </c>
    </row>
    <row r="213" spans="1:20" ht="18" customHeight="1">
      <c r="A213" s="86" t="s">
        <v>257</v>
      </c>
      <c r="B213" s="88" t="s">
        <v>53</v>
      </c>
      <c r="D213" s="185" t="str">
        <f t="shared" si="18"/>
        <v>512-91-0811</v>
      </c>
      <c r="E213" s="186" t="str">
        <f t="shared" si="19"/>
        <v>C</v>
      </c>
      <c r="F213" s="187" t="s">
        <v>1062</v>
      </c>
      <c r="G213" s="187" t="s">
        <v>54</v>
      </c>
      <c r="H213" s="187" t="s">
        <v>1065</v>
      </c>
      <c r="I213" s="187" t="s">
        <v>1067</v>
      </c>
      <c r="J213" s="186">
        <v>89.75</v>
      </c>
      <c r="K213" s="186">
        <v>1</v>
      </c>
      <c r="L213" s="186">
        <v>4.4874999999999998</v>
      </c>
      <c r="M213" s="186">
        <v>94.237499999999997</v>
      </c>
      <c r="N213" s="188">
        <v>44438</v>
      </c>
      <c r="O213" s="189" t="str">
        <f t="shared" si="20"/>
        <v>08-2021</v>
      </c>
      <c r="P213" s="201" t="str">
        <f t="shared" si="21"/>
        <v>30</v>
      </c>
      <c r="Q213" s="189" t="str">
        <f t="shared" si="22"/>
        <v>08</v>
      </c>
      <c r="R213" s="189" t="str">
        <f t="shared" si="23"/>
        <v>2021</v>
      </c>
      <c r="S213" s="186" t="s">
        <v>1075</v>
      </c>
      <c r="T213" s="190">
        <v>6.6</v>
      </c>
    </row>
    <row r="214" spans="1:20" ht="18" customHeight="1">
      <c r="A214" s="86" t="s">
        <v>258</v>
      </c>
      <c r="B214" s="88" t="s">
        <v>47</v>
      </c>
      <c r="D214" s="185" t="str">
        <f t="shared" si="18"/>
        <v>595-27-4851</v>
      </c>
      <c r="E214" s="186" t="str">
        <f t="shared" si="19"/>
        <v>A</v>
      </c>
      <c r="F214" s="187" t="s">
        <v>1063</v>
      </c>
      <c r="G214" s="187" t="s">
        <v>54</v>
      </c>
      <c r="H214" s="187" t="s">
        <v>1066</v>
      </c>
      <c r="I214" s="187" t="s">
        <v>1072</v>
      </c>
      <c r="J214" s="186">
        <v>54.28</v>
      </c>
      <c r="K214" s="186">
        <v>7</v>
      </c>
      <c r="L214" s="186">
        <v>18.998000000000001</v>
      </c>
      <c r="M214" s="186">
        <v>398.95800000000003</v>
      </c>
      <c r="N214" s="188">
        <v>44438</v>
      </c>
      <c r="O214" s="189" t="str">
        <f t="shared" si="20"/>
        <v>08-2021</v>
      </c>
      <c r="P214" s="201" t="str">
        <f t="shared" si="21"/>
        <v>30</v>
      </c>
      <c r="Q214" s="189" t="str">
        <f t="shared" si="22"/>
        <v>08</v>
      </c>
      <c r="R214" s="189" t="str">
        <f t="shared" si="23"/>
        <v>2021</v>
      </c>
      <c r="S214" s="186" t="s">
        <v>1074</v>
      </c>
      <c r="T214" s="190">
        <v>9.3000000000000007</v>
      </c>
    </row>
    <row r="215" spans="1:20" ht="18" customHeight="1">
      <c r="A215" s="86" t="s">
        <v>259</v>
      </c>
      <c r="B215" s="88" t="s">
        <v>50</v>
      </c>
      <c r="D215" s="185" t="str">
        <f t="shared" si="18"/>
        <v>573-10-3877</v>
      </c>
      <c r="E215" s="186" t="str">
        <f t="shared" si="19"/>
        <v>B</v>
      </c>
      <c r="F215" s="187" t="s">
        <v>1064</v>
      </c>
      <c r="G215" s="187" t="s">
        <v>48</v>
      </c>
      <c r="H215" s="187" t="s">
        <v>1065</v>
      </c>
      <c r="I215" s="187" t="s">
        <v>1067</v>
      </c>
      <c r="J215" s="186">
        <v>39.01</v>
      </c>
      <c r="K215" s="186">
        <v>1</v>
      </c>
      <c r="L215" s="186">
        <v>1.9504999999999999</v>
      </c>
      <c r="M215" s="186">
        <v>40.960500000000003</v>
      </c>
      <c r="N215" s="188">
        <v>44439</v>
      </c>
      <c r="O215" s="189" t="str">
        <f t="shared" si="20"/>
        <v>08-2021</v>
      </c>
      <c r="P215" s="201" t="str">
        <f t="shared" si="21"/>
        <v>31</v>
      </c>
      <c r="Q215" s="189" t="str">
        <f t="shared" si="22"/>
        <v>08</v>
      </c>
      <c r="R215" s="189" t="str">
        <f t="shared" si="23"/>
        <v>2021</v>
      </c>
      <c r="S215" s="186" t="s">
        <v>1075</v>
      </c>
      <c r="T215" s="190">
        <v>4.7</v>
      </c>
    </row>
    <row r="216" spans="1:20" ht="18" customHeight="1">
      <c r="A216" s="86" t="s">
        <v>260</v>
      </c>
      <c r="B216" s="88" t="s">
        <v>47</v>
      </c>
      <c r="D216" s="185" t="str">
        <f t="shared" si="18"/>
        <v>568-88-3448</v>
      </c>
      <c r="E216" s="186" t="str">
        <f t="shared" si="19"/>
        <v>A</v>
      </c>
      <c r="F216" s="187" t="s">
        <v>1063</v>
      </c>
      <c r="G216" s="187" t="s">
        <v>54</v>
      </c>
      <c r="H216" s="187" t="s">
        <v>1065</v>
      </c>
      <c r="I216" s="187" t="s">
        <v>1067</v>
      </c>
      <c r="J216" s="186">
        <v>25</v>
      </c>
      <c r="K216" s="186">
        <v>1</v>
      </c>
      <c r="L216" s="186">
        <v>1.25</v>
      </c>
      <c r="M216" s="186">
        <v>26.25</v>
      </c>
      <c r="N216" s="188">
        <v>44439</v>
      </c>
      <c r="O216" s="189" t="str">
        <f t="shared" si="20"/>
        <v>08-2021</v>
      </c>
      <c r="P216" s="201" t="str">
        <f t="shared" si="21"/>
        <v>31</v>
      </c>
      <c r="Q216" s="189" t="str">
        <f t="shared" si="22"/>
        <v>08</v>
      </c>
      <c r="R216" s="189" t="str">
        <f t="shared" si="23"/>
        <v>2021</v>
      </c>
      <c r="S216" s="186" t="s">
        <v>1074</v>
      </c>
      <c r="T216" s="190">
        <v>5.5</v>
      </c>
    </row>
    <row r="217" spans="1:20" ht="18" customHeight="1">
      <c r="A217" s="86" t="s">
        <v>261</v>
      </c>
      <c r="B217" s="88" t="s">
        <v>53</v>
      </c>
      <c r="D217" s="185" t="str">
        <f t="shared" si="18"/>
        <v>584-86-7256</v>
      </c>
      <c r="E217" s="186" t="str">
        <f t="shared" si="19"/>
        <v>C</v>
      </c>
      <c r="F217" s="187" t="s">
        <v>1062</v>
      </c>
      <c r="G217" s="187" t="s">
        <v>48</v>
      </c>
      <c r="H217" s="187" t="s">
        <v>1065</v>
      </c>
      <c r="I217" s="187" t="s">
        <v>1068</v>
      </c>
      <c r="J217" s="186">
        <v>34.56</v>
      </c>
      <c r="K217" s="186">
        <v>7</v>
      </c>
      <c r="L217" s="186">
        <v>12.096</v>
      </c>
      <c r="M217" s="186">
        <v>254.01599999999999</v>
      </c>
      <c r="N217" s="188">
        <v>44440</v>
      </c>
      <c r="O217" s="189" t="str">
        <f t="shared" si="20"/>
        <v>09-2021</v>
      </c>
      <c r="P217" s="201" t="str">
        <f t="shared" si="21"/>
        <v>01</v>
      </c>
      <c r="Q217" s="189" t="str">
        <f t="shared" si="22"/>
        <v>09</v>
      </c>
      <c r="R217" s="189" t="str">
        <f t="shared" si="23"/>
        <v>2021</v>
      </c>
      <c r="S217" s="186" t="s">
        <v>1075</v>
      </c>
      <c r="T217" s="190">
        <v>7.3</v>
      </c>
    </row>
    <row r="218" spans="1:20" ht="18" customHeight="1">
      <c r="A218" s="86" t="s">
        <v>262</v>
      </c>
      <c r="B218" s="88" t="s">
        <v>50</v>
      </c>
      <c r="D218" s="185" t="str">
        <f t="shared" si="18"/>
        <v>857-67-9057</v>
      </c>
      <c r="E218" s="186" t="str">
        <f t="shared" si="19"/>
        <v>B</v>
      </c>
      <c r="F218" s="187" t="s">
        <v>1064</v>
      </c>
      <c r="G218" s="187" t="s">
        <v>54</v>
      </c>
      <c r="H218" s="187" t="s">
        <v>1065</v>
      </c>
      <c r="I218" s="187" t="s">
        <v>1069</v>
      </c>
      <c r="J218" s="186">
        <v>22.95</v>
      </c>
      <c r="K218" s="186">
        <v>10</v>
      </c>
      <c r="L218" s="186">
        <v>11.475</v>
      </c>
      <c r="M218" s="186">
        <v>240.97499999999999</v>
      </c>
      <c r="N218" s="188">
        <v>44440</v>
      </c>
      <c r="O218" s="189" t="str">
        <f t="shared" si="20"/>
        <v>09-2021</v>
      </c>
      <c r="P218" s="201" t="str">
        <f t="shared" si="21"/>
        <v>01</v>
      </c>
      <c r="Q218" s="189" t="str">
        <f t="shared" si="22"/>
        <v>09</v>
      </c>
      <c r="R218" s="189" t="str">
        <f t="shared" si="23"/>
        <v>2021</v>
      </c>
      <c r="S218" s="186" t="s">
        <v>1074</v>
      </c>
      <c r="T218" s="190">
        <v>8.1999999999999993</v>
      </c>
    </row>
    <row r="219" spans="1:20" ht="18" customHeight="1">
      <c r="A219" s="86" t="s">
        <v>263</v>
      </c>
      <c r="B219" s="88" t="s">
        <v>53</v>
      </c>
      <c r="D219" s="185" t="str">
        <f t="shared" si="18"/>
        <v>345-68-9016</v>
      </c>
      <c r="E219" s="186" t="str">
        <f t="shared" si="19"/>
        <v>C</v>
      </c>
      <c r="F219" s="187" t="s">
        <v>1062</v>
      </c>
      <c r="G219" s="187" t="s">
        <v>48</v>
      </c>
      <c r="H219" s="187" t="s">
        <v>1066</v>
      </c>
      <c r="I219" s="187" t="s">
        <v>1068</v>
      </c>
      <c r="J219" s="186">
        <v>31.67</v>
      </c>
      <c r="K219" s="186">
        <v>8</v>
      </c>
      <c r="L219" s="186">
        <v>12.667999999999999</v>
      </c>
      <c r="M219" s="186">
        <v>266.02800000000002</v>
      </c>
      <c r="N219" s="188">
        <v>44440</v>
      </c>
      <c r="O219" s="189" t="str">
        <f t="shared" si="20"/>
        <v>09-2021</v>
      </c>
      <c r="P219" s="201" t="str">
        <f t="shared" si="21"/>
        <v>01</v>
      </c>
      <c r="Q219" s="189" t="str">
        <f t="shared" si="22"/>
        <v>09</v>
      </c>
      <c r="R219" s="189" t="str">
        <f t="shared" si="23"/>
        <v>2021</v>
      </c>
      <c r="S219" s="186" t="s">
        <v>1075</v>
      </c>
      <c r="T219" s="190">
        <v>5.6</v>
      </c>
    </row>
    <row r="220" spans="1:20" ht="18" customHeight="1">
      <c r="A220" s="86" t="s">
        <v>264</v>
      </c>
      <c r="B220" s="88" t="s">
        <v>53</v>
      </c>
      <c r="D220" s="185" t="str">
        <f t="shared" si="18"/>
        <v>154-87-7367</v>
      </c>
      <c r="E220" s="186" t="str">
        <f t="shared" si="19"/>
        <v>C</v>
      </c>
      <c r="F220" s="187" t="s">
        <v>1062</v>
      </c>
      <c r="G220" s="187" t="s">
        <v>54</v>
      </c>
      <c r="H220" s="187" t="s">
        <v>1065</v>
      </c>
      <c r="I220" s="187" t="s">
        <v>1070</v>
      </c>
      <c r="J220" s="186">
        <v>65.260000000000005</v>
      </c>
      <c r="K220" s="186">
        <v>8</v>
      </c>
      <c r="L220" s="186">
        <v>26.103999999999999</v>
      </c>
      <c r="M220" s="186">
        <v>548.18399999999997</v>
      </c>
      <c r="N220" s="188">
        <v>44440</v>
      </c>
      <c r="O220" s="189" t="str">
        <f t="shared" si="20"/>
        <v>09-2021</v>
      </c>
      <c r="P220" s="201" t="str">
        <f t="shared" si="21"/>
        <v>01</v>
      </c>
      <c r="Q220" s="189" t="str">
        <f t="shared" si="22"/>
        <v>09</v>
      </c>
      <c r="R220" s="189" t="str">
        <f t="shared" si="23"/>
        <v>2021</v>
      </c>
      <c r="S220" s="186" t="s">
        <v>1074</v>
      </c>
      <c r="T220" s="190">
        <v>6.3</v>
      </c>
    </row>
    <row r="221" spans="1:20" ht="18" customHeight="1">
      <c r="A221" s="86" t="s">
        <v>265</v>
      </c>
      <c r="B221" s="88" t="s">
        <v>47</v>
      </c>
      <c r="D221" s="185" t="str">
        <f t="shared" si="18"/>
        <v>700-81-1757</v>
      </c>
      <c r="E221" s="186" t="str">
        <f t="shared" si="19"/>
        <v>A</v>
      </c>
      <c r="F221" s="187" t="s">
        <v>1063</v>
      </c>
      <c r="G221" s="187" t="s">
        <v>54</v>
      </c>
      <c r="H221" s="187" t="s">
        <v>1066</v>
      </c>
      <c r="I221" s="187" t="s">
        <v>1069</v>
      </c>
      <c r="J221" s="186">
        <v>26.31</v>
      </c>
      <c r="K221" s="186">
        <v>5</v>
      </c>
      <c r="L221" s="186">
        <v>6.5774999999999997</v>
      </c>
      <c r="M221" s="186">
        <v>138.1275</v>
      </c>
      <c r="N221" s="188">
        <v>44442</v>
      </c>
      <c r="O221" s="189" t="str">
        <f t="shared" si="20"/>
        <v>09-2021</v>
      </c>
      <c r="P221" s="201" t="str">
        <f t="shared" si="21"/>
        <v>03</v>
      </c>
      <c r="Q221" s="189" t="str">
        <f t="shared" si="22"/>
        <v>09</v>
      </c>
      <c r="R221" s="189" t="str">
        <f t="shared" si="23"/>
        <v>2021</v>
      </c>
      <c r="S221" s="186" t="s">
        <v>1075</v>
      </c>
      <c r="T221" s="190">
        <v>8.8000000000000007</v>
      </c>
    </row>
    <row r="222" spans="1:20" ht="18" customHeight="1">
      <c r="A222" s="86" t="s">
        <v>266</v>
      </c>
      <c r="B222" s="88" t="s">
        <v>47</v>
      </c>
      <c r="D222" s="185" t="str">
        <f t="shared" si="18"/>
        <v>856-66-2701</v>
      </c>
      <c r="E222" s="186" t="str">
        <f t="shared" si="19"/>
        <v>A</v>
      </c>
      <c r="F222" s="187" t="s">
        <v>1063</v>
      </c>
      <c r="G222" s="187" t="s">
        <v>48</v>
      </c>
      <c r="H222" s="187" t="s">
        <v>1065</v>
      </c>
      <c r="I222" s="187" t="s">
        <v>1070</v>
      </c>
      <c r="J222" s="186">
        <v>53.3</v>
      </c>
      <c r="K222" s="186">
        <v>3</v>
      </c>
      <c r="L222" s="186">
        <v>7.9950000000000001</v>
      </c>
      <c r="M222" s="186">
        <v>167.89500000000001</v>
      </c>
      <c r="N222" s="188">
        <v>44442</v>
      </c>
      <c r="O222" s="189" t="str">
        <f t="shared" si="20"/>
        <v>09-2021</v>
      </c>
      <c r="P222" s="201" t="str">
        <f t="shared" si="21"/>
        <v>03</v>
      </c>
      <c r="Q222" s="189" t="str">
        <f t="shared" si="22"/>
        <v>09</v>
      </c>
      <c r="R222" s="189" t="str">
        <f t="shared" si="23"/>
        <v>2021</v>
      </c>
      <c r="S222" s="186" t="s">
        <v>1074</v>
      </c>
      <c r="T222" s="190">
        <v>7.5</v>
      </c>
    </row>
    <row r="223" spans="1:20" ht="18" customHeight="1">
      <c r="A223" s="86" t="s">
        <v>267</v>
      </c>
      <c r="B223" s="88" t="s">
        <v>53</v>
      </c>
      <c r="D223" s="185" t="str">
        <f t="shared" si="18"/>
        <v>360-39-5055</v>
      </c>
      <c r="E223" s="186" t="str">
        <f t="shared" si="19"/>
        <v>C</v>
      </c>
      <c r="F223" s="187" t="s">
        <v>1062</v>
      </c>
      <c r="G223" s="187" t="s">
        <v>48</v>
      </c>
      <c r="H223" s="187" t="s">
        <v>1065</v>
      </c>
      <c r="I223" s="187" t="s">
        <v>1068</v>
      </c>
      <c r="J223" s="186">
        <v>48.91</v>
      </c>
      <c r="K223" s="186">
        <v>5</v>
      </c>
      <c r="L223" s="186">
        <v>12.227499999999999</v>
      </c>
      <c r="M223" s="186">
        <v>256.77749999999997</v>
      </c>
      <c r="N223" s="188">
        <v>44443</v>
      </c>
      <c r="O223" s="189" t="str">
        <f t="shared" si="20"/>
        <v>09-2021</v>
      </c>
      <c r="P223" s="201" t="str">
        <f t="shared" si="21"/>
        <v>04</v>
      </c>
      <c r="Q223" s="189" t="str">
        <f t="shared" si="22"/>
        <v>09</v>
      </c>
      <c r="R223" s="189" t="str">
        <f t="shared" si="23"/>
        <v>2021</v>
      </c>
      <c r="S223" s="186" t="s">
        <v>1073</v>
      </c>
      <c r="T223" s="190">
        <v>6.6</v>
      </c>
    </row>
    <row r="224" spans="1:20" ht="18" customHeight="1">
      <c r="A224" s="86" t="s">
        <v>268</v>
      </c>
      <c r="B224" s="88" t="s">
        <v>50</v>
      </c>
      <c r="D224" s="185" t="str">
        <f t="shared" si="18"/>
        <v>545-46-3100</v>
      </c>
      <c r="E224" s="186" t="str">
        <f t="shared" si="19"/>
        <v>B</v>
      </c>
      <c r="F224" s="187" t="s">
        <v>1064</v>
      </c>
      <c r="G224" s="187" t="s">
        <v>48</v>
      </c>
      <c r="H224" s="187" t="s">
        <v>1066</v>
      </c>
      <c r="I224" s="187" t="s">
        <v>1069</v>
      </c>
      <c r="J224" s="186">
        <v>10.59</v>
      </c>
      <c r="K224" s="186">
        <v>3</v>
      </c>
      <c r="L224" s="186">
        <v>1.5885</v>
      </c>
      <c r="M224" s="186">
        <v>33.358499999999999</v>
      </c>
      <c r="N224" s="188">
        <v>44444</v>
      </c>
      <c r="O224" s="189" t="str">
        <f t="shared" si="20"/>
        <v>09-2021</v>
      </c>
      <c r="P224" s="201" t="str">
        <f t="shared" si="21"/>
        <v>05</v>
      </c>
      <c r="Q224" s="189" t="str">
        <f t="shared" si="22"/>
        <v>09</v>
      </c>
      <c r="R224" s="189" t="str">
        <f t="shared" si="23"/>
        <v>2021</v>
      </c>
      <c r="S224" s="186" t="s">
        <v>1075</v>
      </c>
      <c r="T224" s="190">
        <v>8.6999999999999993</v>
      </c>
    </row>
    <row r="225" spans="1:20" ht="18" customHeight="1">
      <c r="A225" s="86" t="s">
        <v>269</v>
      </c>
      <c r="B225" s="88" t="s">
        <v>50</v>
      </c>
      <c r="D225" s="185" t="str">
        <f t="shared" si="18"/>
        <v>569-71-4390</v>
      </c>
      <c r="E225" s="186" t="str">
        <f t="shared" si="19"/>
        <v>B</v>
      </c>
      <c r="F225" s="187" t="s">
        <v>1064</v>
      </c>
      <c r="G225" s="187" t="s">
        <v>54</v>
      </c>
      <c r="H225" s="187" t="s">
        <v>1065</v>
      </c>
      <c r="I225" s="187" t="s">
        <v>1068</v>
      </c>
      <c r="J225" s="186">
        <v>21.87</v>
      </c>
      <c r="K225" s="186">
        <v>2</v>
      </c>
      <c r="L225" s="186">
        <v>2.1869999999999998</v>
      </c>
      <c r="M225" s="186">
        <v>45.927</v>
      </c>
      <c r="N225" s="188">
        <v>44445</v>
      </c>
      <c r="O225" s="189" t="str">
        <f t="shared" si="20"/>
        <v>09-2021</v>
      </c>
      <c r="P225" s="201" t="str">
        <f t="shared" si="21"/>
        <v>06</v>
      </c>
      <c r="Q225" s="189" t="str">
        <f t="shared" si="22"/>
        <v>09</v>
      </c>
      <c r="R225" s="189" t="str">
        <f t="shared" si="23"/>
        <v>2021</v>
      </c>
      <c r="S225" s="186" t="s">
        <v>1074</v>
      </c>
      <c r="T225" s="190">
        <v>6.9</v>
      </c>
    </row>
    <row r="226" spans="1:20" ht="18" customHeight="1">
      <c r="A226" s="86" t="s">
        <v>270</v>
      </c>
      <c r="B226" s="88" t="s">
        <v>50</v>
      </c>
      <c r="D226" s="185" t="str">
        <f t="shared" si="18"/>
        <v>133-77-3154</v>
      </c>
      <c r="E226" s="186" t="str">
        <f t="shared" si="19"/>
        <v>B</v>
      </c>
      <c r="F226" s="187" t="s">
        <v>1064</v>
      </c>
      <c r="G226" s="187" t="s">
        <v>48</v>
      </c>
      <c r="H226" s="187" t="s">
        <v>1065</v>
      </c>
      <c r="I226" s="187" t="s">
        <v>1072</v>
      </c>
      <c r="J226" s="186">
        <v>60.18</v>
      </c>
      <c r="K226" s="186">
        <v>4</v>
      </c>
      <c r="L226" s="186">
        <v>12.036</v>
      </c>
      <c r="M226" s="186">
        <v>252.756</v>
      </c>
      <c r="N226" s="188">
        <v>44446</v>
      </c>
      <c r="O226" s="189" t="str">
        <f t="shared" si="20"/>
        <v>09-2021</v>
      </c>
      <c r="P226" s="201" t="str">
        <f t="shared" si="21"/>
        <v>07</v>
      </c>
      <c r="Q226" s="189" t="str">
        <f t="shared" si="22"/>
        <v>09</v>
      </c>
      <c r="R226" s="189" t="str">
        <f t="shared" si="23"/>
        <v>2021</v>
      </c>
      <c r="S226" s="186" t="s">
        <v>1075</v>
      </c>
      <c r="T226" s="190">
        <v>9.4</v>
      </c>
    </row>
    <row r="227" spans="1:20" ht="18" customHeight="1">
      <c r="A227" s="86" t="s">
        <v>271</v>
      </c>
      <c r="B227" s="88" t="s">
        <v>53</v>
      </c>
      <c r="D227" s="185" t="str">
        <f t="shared" si="18"/>
        <v>394-41-0748</v>
      </c>
      <c r="E227" s="186" t="str">
        <f t="shared" si="19"/>
        <v>C</v>
      </c>
      <c r="F227" s="187" t="s">
        <v>1062</v>
      </c>
      <c r="G227" s="187" t="s">
        <v>48</v>
      </c>
      <c r="H227" s="187" t="s">
        <v>1066</v>
      </c>
      <c r="I227" s="187" t="s">
        <v>1072</v>
      </c>
      <c r="J227" s="186">
        <v>54.07</v>
      </c>
      <c r="K227" s="186">
        <v>9</v>
      </c>
      <c r="L227" s="186">
        <v>24.331499999999998</v>
      </c>
      <c r="M227" s="186">
        <v>510.9615</v>
      </c>
      <c r="N227" s="188">
        <v>44448</v>
      </c>
      <c r="O227" s="189" t="str">
        <f t="shared" si="20"/>
        <v>09-2021</v>
      </c>
      <c r="P227" s="201" t="str">
        <f t="shared" si="21"/>
        <v>09</v>
      </c>
      <c r="Q227" s="189" t="str">
        <f t="shared" si="22"/>
        <v>09</v>
      </c>
      <c r="R227" s="189" t="str">
        <f t="shared" si="23"/>
        <v>2021</v>
      </c>
      <c r="S227" s="186" t="s">
        <v>1074</v>
      </c>
      <c r="T227" s="190">
        <v>9.5</v>
      </c>
    </row>
    <row r="228" spans="1:20" ht="18" customHeight="1">
      <c r="A228" s="86" t="s">
        <v>272</v>
      </c>
      <c r="B228" s="88" t="s">
        <v>53</v>
      </c>
      <c r="D228" s="185" t="str">
        <f t="shared" si="18"/>
        <v>442-44-6497</v>
      </c>
      <c r="E228" s="186" t="str">
        <f t="shared" si="19"/>
        <v>C</v>
      </c>
      <c r="F228" s="187" t="s">
        <v>1062</v>
      </c>
      <c r="G228" s="187" t="s">
        <v>48</v>
      </c>
      <c r="H228" s="187" t="s">
        <v>1065</v>
      </c>
      <c r="I228" s="187" t="s">
        <v>1070</v>
      </c>
      <c r="J228" s="186">
        <v>55.57</v>
      </c>
      <c r="K228" s="186">
        <v>3</v>
      </c>
      <c r="L228" s="186">
        <v>8.3354999999999997</v>
      </c>
      <c r="M228" s="186">
        <v>175.0455</v>
      </c>
      <c r="N228" s="188">
        <v>44448</v>
      </c>
      <c r="O228" s="189" t="str">
        <f t="shared" si="20"/>
        <v>09-2021</v>
      </c>
      <c r="P228" s="201" t="str">
        <f t="shared" si="21"/>
        <v>09</v>
      </c>
      <c r="Q228" s="189" t="str">
        <f t="shared" si="22"/>
        <v>09</v>
      </c>
      <c r="R228" s="189" t="str">
        <f t="shared" si="23"/>
        <v>2021</v>
      </c>
      <c r="S228" s="186" t="s">
        <v>1075</v>
      </c>
      <c r="T228" s="190">
        <v>5.9</v>
      </c>
    </row>
    <row r="229" spans="1:20" ht="18" customHeight="1">
      <c r="A229" s="86" t="s">
        <v>273</v>
      </c>
      <c r="B229" s="88" t="s">
        <v>53</v>
      </c>
      <c r="D229" s="185" t="str">
        <f t="shared" si="18"/>
        <v>728-47-9078</v>
      </c>
      <c r="E229" s="186" t="str">
        <f t="shared" si="19"/>
        <v>C</v>
      </c>
      <c r="F229" s="187" t="s">
        <v>1062</v>
      </c>
      <c r="G229" s="187" t="s">
        <v>48</v>
      </c>
      <c r="H229" s="187" t="s">
        <v>1065</v>
      </c>
      <c r="I229" s="187" t="s">
        <v>1071</v>
      </c>
      <c r="J229" s="186">
        <v>59.59</v>
      </c>
      <c r="K229" s="186">
        <v>4</v>
      </c>
      <c r="L229" s="186">
        <v>11.917999999999999</v>
      </c>
      <c r="M229" s="186">
        <v>250.27799999999999</v>
      </c>
      <c r="N229" s="188">
        <v>44448</v>
      </c>
      <c r="O229" s="189" t="str">
        <f t="shared" si="20"/>
        <v>09-2021</v>
      </c>
      <c r="P229" s="201" t="str">
        <f t="shared" si="21"/>
        <v>09</v>
      </c>
      <c r="Q229" s="189" t="str">
        <f t="shared" si="22"/>
        <v>09</v>
      </c>
      <c r="R229" s="189" t="str">
        <f t="shared" si="23"/>
        <v>2021</v>
      </c>
      <c r="S229" s="186" t="s">
        <v>1073</v>
      </c>
      <c r="T229" s="190">
        <v>9.8000000000000007</v>
      </c>
    </row>
    <row r="230" spans="1:20" ht="18" customHeight="1">
      <c r="A230" s="86" t="s">
        <v>274</v>
      </c>
      <c r="B230" s="88" t="s">
        <v>53</v>
      </c>
      <c r="D230" s="185" t="str">
        <f t="shared" si="18"/>
        <v>573-98-8548</v>
      </c>
      <c r="E230" s="186" t="str">
        <f t="shared" si="19"/>
        <v>C</v>
      </c>
      <c r="F230" s="187" t="s">
        <v>1062</v>
      </c>
      <c r="G230" s="187" t="s">
        <v>48</v>
      </c>
      <c r="H230" s="187" t="s">
        <v>1066</v>
      </c>
      <c r="I230" s="187" t="s">
        <v>1072</v>
      </c>
      <c r="J230" s="186">
        <v>31.9</v>
      </c>
      <c r="K230" s="186">
        <v>1</v>
      </c>
      <c r="L230" s="186">
        <v>1.595</v>
      </c>
      <c r="M230" s="186">
        <v>33.494999999999997</v>
      </c>
      <c r="N230" s="188">
        <v>44452</v>
      </c>
      <c r="O230" s="189" t="str">
        <f t="shared" si="20"/>
        <v>09-2021</v>
      </c>
      <c r="P230" s="201" t="str">
        <f t="shared" si="21"/>
        <v>13</v>
      </c>
      <c r="Q230" s="189" t="str">
        <f t="shared" si="22"/>
        <v>09</v>
      </c>
      <c r="R230" s="189" t="str">
        <f t="shared" si="23"/>
        <v>2021</v>
      </c>
      <c r="S230" s="186" t="s">
        <v>1074</v>
      </c>
      <c r="T230" s="190">
        <v>9.1</v>
      </c>
    </row>
    <row r="231" spans="1:20" ht="18" customHeight="1">
      <c r="A231" s="86" t="s">
        <v>275</v>
      </c>
      <c r="B231" s="88" t="s">
        <v>50</v>
      </c>
      <c r="D231" s="185" t="str">
        <f t="shared" si="18"/>
        <v>191-29-0321</v>
      </c>
      <c r="E231" s="186" t="str">
        <f t="shared" si="19"/>
        <v>B</v>
      </c>
      <c r="F231" s="187" t="s">
        <v>1064</v>
      </c>
      <c r="G231" s="187" t="s">
        <v>48</v>
      </c>
      <c r="H231" s="187" t="s">
        <v>1066</v>
      </c>
      <c r="I231" s="187" t="s">
        <v>1072</v>
      </c>
      <c r="J231" s="186">
        <v>19.77</v>
      </c>
      <c r="K231" s="186">
        <v>10</v>
      </c>
      <c r="L231" s="186">
        <v>9.8849999999999998</v>
      </c>
      <c r="M231" s="186">
        <v>207.58500000000001</v>
      </c>
      <c r="N231" s="188">
        <v>44452</v>
      </c>
      <c r="O231" s="189" t="str">
        <f t="shared" si="20"/>
        <v>09-2021</v>
      </c>
      <c r="P231" s="201" t="str">
        <f t="shared" si="21"/>
        <v>13</v>
      </c>
      <c r="Q231" s="189" t="str">
        <f t="shared" si="22"/>
        <v>09</v>
      </c>
      <c r="R231" s="189" t="str">
        <f t="shared" si="23"/>
        <v>2021</v>
      </c>
      <c r="S231" s="186" t="s">
        <v>1075</v>
      </c>
      <c r="T231" s="190">
        <v>5</v>
      </c>
    </row>
    <row r="232" spans="1:20" ht="18" customHeight="1">
      <c r="A232" s="86" t="s">
        <v>276</v>
      </c>
      <c r="B232" s="88" t="s">
        <v>47</v>
      </c>
      <c r="D232" s="185" t="str">
        <f t="shared" si="18"/>
        <v>662-72-2873</v>
      </c>
      <c r="E232" s="186" t="str">
        <f t="shared" si="19"/>
        <v>A</v>
      </c>
      <c r="F232" s="187" t="s">
        <v>1063</v>
      </c>
      <c r="G232" s="187" t="s">
        <v>54</v>
      </c>
      <c r="H232" s="187" t="s">
        <v>1066</v>
      </c>
      <c r="I232" s="187" t="s">
        <v>1071</v>
      </c>
      <c r="J232" s="186">
        <v>40.94</v>
      </c>
      <c r="K232" s="186">
        <v>5</v>
      </c>
      <c r="L232" s="186">
        <v>10.234999999999999</v>
      </c>
      <c r="M232" s="186">
        <v>214.935</v>
      </c>
      <c r="N232" s="188">
        <v>44453</v>
      </c>
      <c r="O232" s="189" t="str">
        <f t="shared" si="20"/>
        <v>09-2021</v>
      </c>
      <c r="P232" s="201" t="str">
        <f t="shared" si="21"/>
        <v>14</v>
      </c>
      <c r="Q232" s="189" t="str">
        <f t="shared" si="22"/>
        <v>09</v>
      </c>
      <c r="R232" s="189" t="str">
        <f t="shared" si="23"/>
        <v>2021</v>
      </c>
      <c r="S232" s="186" t="s">
        <v>1074</v>
      </c>
      <c r="T232" s="190">
        <v>9.9</v>
      </c>
    </row>
    <row r="233" spans="1:20" ht="18" customHeight="1">
      <c r="A233" s="86" t="s">
        <v>277</v>
      </c>
      <c r="B233" s="88" t="s">
        <v>47</v>
      </c>
      <c r="D233" s="185" t="str">
        <f t="shared" si="18"/>
        <v>106-35-6779</v>
      </c>
      <c r="E233" s="186" t="str">
        <f t="shared" si="19"/>
        <v>A</v>
      </c>
      <c r="F233" s="187" t="s">
        <v>1063</v>
      </c>
      <c r="G233" s="187" t="s">
        <v>48</v>
      </c>
      <c r="H233" s="187" t="s">
        <v>1065</v>
      </c>
      <c r="I233" s="187" t="s">
        <v>1070</v>
      </c>
      <c r="J233" s="186">
        <v>44.34</v>
      </c>
      <c r="K233" s="186">
        <v>2</v>
      </c>
      <c r="L233" s="186">
        <v>4.4340000000000002</v>
      </c>
      <c r="M233" s="186">
        <v>93.114000000000004</v>
      </c>
      <c r="N233" s="188">
        <v>44455</v>
      </c>
      <c r="O233" s="189" t="str">
        <f t="shared" si="20"/>
        <v>09-2021</v>
      </c>
      <c r="P233" s="201" t="str">
        <f t="shared" si="21"/>
        <v>16</v>
      </c>
      <c r="Q233" s="189" t="str">
        <f t="shared" si="22"/>
        <v>09</v>
      </c>
      <c r="R233" s="189" t="str">
        <f t="shared" si="23"/>
        <v>2021</v>
      </c>
      <c r="S233" s="186" t="s">
        <v>1073</v>
      </c>
      <c r="T233" s="190">
        <v>5.8</v>
      </c>
    </row>
    <row r="234" spans="1:20" ht="18" customHeight="1">
      <c r="A234" s="86" t="s">
        <v>278</v>
      </c>
      <c r="B234" s="88" t="s">
        <v>47</v>
      </c>
      <c r="D234" s="185" t="str">
        <f t="shared" si="18"/>
        <v>135-84-8019</v>
      </c>
      <c r="E234" s="186" t="str">
        <f t="shared" si="19"/>
        <v>A</v>
      </c>
      <c r="F234" s="187" t="s">
        <v>1063</v>
      </c>
      <c r="G234" s="187" t="s">
        <v>54</v>
      </c>
      <c r="H234" s="187" t="s">
        <v>1066</v>
      </c>
      <c r="I234" s="187" t="s">
        <v>1072</v>
      </c>
      <c r="J234" s="186">
        <v>77.930000000000007</v>
      </c>
      <c r="K234" s="186">
        <v>9</v>
      </c>
      <c r="L234" s="186">
        <v>35.0685</v>
      </c>
      <c r="M234" s="186">
        <v>736.43849999999998</v>
      </c>
      <c r="N234" s="188">
        <v>44457</v>
      </c>
      <c r="O234" s="189" t="str">
        <f t="shared" si="20"/>
        <v>09-2021</v>
      </c>
      <c r="P234" s="201" t="str">
        <f t="shared" si="21"/>
        <v>18</v>
      </c>
      <c r="Q234" s="189" t="str">
        <f t="shared" si="22"/>
        <v>09</v>
      </c>
      <c r="R234" s="189" t="str">
        <f t="shared" si="23"/>
        <v>2021</v>
      </c>
      <c r="S234" s="186" t="s">
        <v>1074</v>
      </c>
      <c r="T234" s="190">
        <v>7.6</v>
      </c>
    </row>
    <row r="235" spans="1:20" ht="18" customHeight="1">
      <c r="A235" s="86" t="s">
        <v>279</v>
      </c>
      <c r="B235" s="88" t="s">
        <v>53</v>
      </c>
      <c r="D235" s="185" t="str">
        <f t="shared" si="18"/>
        <v>408-26-9866</v>
      </c>
      <c r="E235" s="186" t="str">
        <f t="shared" si="19"/>
        <v>C</v>
      </c>
      <c r="F235" s="187" t="s">
        <v>1062</v>
      </c>
      <c r="G235" s="187" t="s">
        <v>54</v>
      </c>
      <c r="H235" s="187" t="s">
        <v>1066</v>
      </c>
      <c r="I235" s="187" t="s">
        <v>1068</v>
      </c>
      <c r="J235" s="186">
        <v>73.98</v>
      </c>
      <c r="K235" s="186">
        <v>7</v>
      </c>
      <c r="L235" s="186">
        <v>25.893000000000001</v>
      </c>
      <c r="M235" s="186">
        <v>543.75300000000004</v>
      </c>
      <c r="N235" s="188">
        <v>44457</v>
      </c>
      <c r="O235" s="189" t="str">
        <f t="shared" si="20"/>
        <v>09-2021</v>
      </c>
      <c r="P235" s="201" t="str">
        <f t="shared" si="21"/>
        <v>18</v>
      </c>
      <c r="Q235" s="189" t="str">
        <f t="shared" si="22"/>
        <v>09</v>
      </c>
      <c r="R235" s="189" t="str">
        <f t="shared" si="23"/>
        <v>2021</v>
      </c>
      <c r="S235" s="186" t="s">
        <v>1074</v>
      </c>
      <c r="T235" s="190">
        <v>4.0999999999999996</v>
      </c>
    </row>
    <row r="236" spans="1:20" ht="18" customHeight="1">
      <c r="A236" s="86" t="s">
        <v>280</v>
      </c>
      <c r="B236" s="88" t="s">
        <v>47</v>
      </c>
      <c r="D236" s="185" t="str">
        <f t="shared" si="18"/>
        <v>186-71-5196</v>
      </c>
      <c r="E236" s="186" t="str">
        <f t="shared" si="19"/>
        <v>A</v>
      </c>
      <c r="F236" s="187" t="s">
        <v>1063</v>
      </c>
      <c r="G236" s="187" t="s">
        <v>48</v>
      </c>
      <c r="H236" s="187" t="s">
        <v>1066</v>
      </c>
      <c r="I236" s="187" t="s">
        <v>1071</v>
      </c>
      <c r="J236" s="186">
        <v>79.540000000000006</v>
      </c>
      <c r="K236" s="186">
        <v>2</v>
      </c>
      <c r="L236" s="186">
        <v>7.9539999999999997</v>
      </c>
      <c r="M236" s="186">
        <v>167.03399999999999</v>
      </c>
      <c r="N236" s="188">
        <v>44457</v>
      </c>
      <c r="O236" s="189" t="str">
        <f t="shared" si="20"/>
        <v>09-2021</v>
      </c>
      <c r="P236" s="201" t="str">
        <f t="shared" si="21"/>
        <v>18</v>
      </c>
      <c r="Q236" s="189" t="str">
        <f t="shared" si="22"/>
        <v>09</v>
      </c>
      <c r="R236" s="189" t="str">
        <f t="shared" si="23"/>
        <v>2021</v>
      </c>
      <c r="S236" s="186" t="s">
        <v>1074</v>
      </c>
      <c r="T236" s="190">
        <v>6.2</v>
      </c>
    </row>
    <row r="237" spans="1:20" ht="18" customHeight="1">
      <c r="A237" s="86" t="s">
        <v>281</v>
      </c>
      <c r="B237" s="88" t="s">
        <v>53</v>
      </c>
      <c r="D237" s="185" t="str">
        <f t="shared" si="18"/>
        <v>588-01-7461</v>
      </c>
      <c r="E237" s="186" t="str">
        <f t="shared" si="19"/>
        <v>C</v>
      </c>
      <c r="F237" s="187" t="s">
        <v>1062</v>
      </c>
      <c r="G237" s="187" t="s">
        <v>54</v>
      </c>
      <c r="H237" s="187" t="s">
        <v>1066</v>
      </c>
      <c r="I237" s="187" t="s">
        <v>1071</v>
      </c>
      <c r="J237" s="186">
        <v>33.979999999999997</v>
      </c>
      <c r="K237" s="186">
        <v>9</v>
      </c>
      <c r="L237" s="186">
        <v>15.291</v>
      </c>
      <c r="M237" s="186">
        <v>321.11099999999999</v>
      </c>
      <c r="N237" s="188">
        <v>44458</v>
      </c>
      <c r="O237" s="189" t="str">
        <f t="shared" si="20"/>
        <v>09-2021</v>
      </c>
      <c r="P237" s="201" t="str">
        <f t="shared" si="21"/>
        <v>19</v>
      </c>
      <c r="Q237" s="189" t="str">
        <f t="shared" si="22"/>
        <v>09</v>
      </c>
      <c r="R237" s="189" t="str">
        <f t="shared" si="23"/>
        <v>2021</v>
      </c>
      <c r="S237" s="186" t="s">
        <v>1073</v>
      </c>
      <c r="T237" s="190">
        <v>4.2</v>
      </c>
    </row>
    <row r="238" spans="1:20" ht="18" customHeight="1">
      <c r="A238" s="86" t="s">
        <v>282</v>
      </c>
      <c r="B238" s="88" t="s">
        <v>50</v>
      </c>
      <c r="D238" s="185" t="str">
        <f t="shared" si="18"/>
        <v>448-34-8700</v>
      </c>
      <c r="E238" s="186" t="str">
        <f t="shared" si="19"/>
        <v>B</v>
      </c>
      <c r="F238" s="187" t="s">
        <v>1064</v>
      </c>
      <c r="G238" s="187" t="s">
        <v>48</v>
      </c>
      <c r="H238" s="187" t="s">
        <v>1065</v>
      </c>
      <c r="I238" s="187" t="s">
        <v>1070</v>
      </c>
      <c r="J238" s="186">
        <v>36.909999999999997</v>
      </c>
      <c r="K238" s="186">
        <v>7</v>
      </c>
      <c r="L238" s="186">
        <v>12.9185</v>
      </c>
      <c r="M238" s="186">
        <v>271.2885</v>
      </c>
      <c r="N238" s="188">
        <v>44459</v>
      </c>
      <c r="O238" s="189" t="str">
        <f t="shared" si="20"/>
        <v>09-2021</v>
      </c>
      <c r="P238" s="201" t="str">
        <f t="shared" si="21"/>
        <v>20</v>
      </c>
      <c r="Q238" s="189" t="str">
        <f t="shared" si="22"/>
        <v>09</v>
      </c>
      <c r="R238" s="189" t="str">
        <f t="shared" si="23"/>
        <v>2021</v>
      </c>
      <c r="S238" s="186" t="s">
        <v>1074</v>
      </c>
      <c r="T238" s="190">
        <v>6.7</v>
      </c>
    </row>
    <row r="239" spans="1:20" ht="18" customHeight="1">
      <c r="A239" s="86" t="s">
        <v>283</v>
      </c>
      <c r="B239" s="88" t="s">
        <v>47</v>
      </c>
      <c r="D239" s="185" t="str">
        <f t="shared" si="18"/>
        <v>760-53-9233</v>
      </c>
      <c r="E239" s="186" t="str">
        <f t="shared" si="19"/>
        <v>A</v>
      </c>
      <c r="F239" s="187" t="s">
        <v>1063</v>
      </c>
      <c r="G239" s="187" t="s">
        <v>48</v>
      </c>
      <c r="H239" s="187" t="s">
        <v>1065</v>
      </c>
      <c r="I239" s="187" t="s">
        <v>1072</v>
      </c>
      <c r="J239" s="186">
        <v>41.28</v>
      </c>
      <c r="K239" s="186">
        <v>3</v>
      </c>
      <c r="L239" s="186">
        <v>6.1920000000000002</v>
      </c>
      <c r="M239" s="186">
        <v>130.03200000000001</v>
      </c>
      <c r="N239" s="188">
        <v>44460</v>
      </c>
      <c r="O239" s="189" t="str">
        <f t="shared" si="20"/>
        <v>09-2021</v>
      </c>
      <c r="P239" s="201" t="str">
        <f t="shared" si="21"/>
        <v>21</v>
      </c>
      <c r="Q239" s="189" t="str">
        <f t="shared" si="22"/>
        <v>09</v>
      </c>
      <c r="R239" s="189" t="str">
        <f t="shared" si="23"/>
        <v>2021</v>
      </c>
      <c r="S239" s="186" t="s">
        <v>1075</v>
      </c>
      <c r="T239" s="190">
        <v>8.5</v>
      </c>
    </row>
    <row r="240" spans="1:20" ht="18" customHeight="1">
      <c r="A240" s="86" t="s">
        <v>284</v>
      </c>
      <c r="B240" s="88" t="s">
        <v>47</v>
      </c>
      <c r="D240" s="185" t="str">
        <f t="shared" si="18"/>
        <v>888-02-0338</v>
      </c>
      <c r="E240" s="186" t="str">
        <f t="shared" si="19"/>
        <v>A</v>
      </c>
      <c r="F240" s="187" t="s">
        <v>1063</v>
      </c>
      <c r="G240" s="187" t="s">
        <v>54</v>
      </c>
      <c r="H240" s="187" t="s">
        <v>1065</v>
      </c>
      <c r="I240" s="187" t="s">
        <v>1069</v>
      </c>
      <c r="J240" s="186">
        <v>26.23</v>
      </c>
      <c r="K240" s="186">
        <v>9</v>
      </c>
      <c r="L240" s="186">
        <v>11.8035</v>
      </c>
      <c r="M240" s="186">
        <v>247.87350000000001</v>
      </c>
      <c r="N240" s="188">
        <v>44462</v>
      </c>
      <c r="O240" s="189" t="str">
        <f t="shared" si="20"/>
        <v>09-2021</v>
      </c>
      <c r="P240" s="201" t="str">
        <f t="shared" si="21"/>
        <v>23</v>
      </c>
      <c r="Q240" s="189" t="str">
        <f t="shared" si="22"/>
        <v>09</v>
      </c>
      <c r="R240" s="189" t="str">
        <f t="shared" si="23"/>
        <v>2021</v>
      </c>
      <c r="S240" s="186" t="s">
        <v>1074</v>
      </c>
      <c r="T240" s="190">
        <v>5.9</v>
      </c>
    </row>
    <row r="241" spans="1:20" ht="18" customHeight="1">
      <c r="A241" s="86" t="s">
        <v>285</v>
      </c>
      <c r="B241" s="88" t="s">
        <v>47</v>
      </c>
      <c r="D241" s="185" t="str">
        <f t="shared" si="18"/>
        <v>435-13-4908</v>
      </c>
      <c r="E241" s="186" t="str">
        <f t="shared" si="19"/>
        <v>A</v>
      </c>
      <c r="F241" s="187" t="s">
        <v>1063</v>
      </c>
      <c r="G241" s="187" t="s">
        <v>48</v>
      </c>
      <c r="H241" s="187" t="s">
        <v>1065</v>
      </c>
      <c r="I241" s="187" t="s">
        <v>1072</v>
      </c>
      <c r="J241" s="186">
        <v>86.68</v>
      </c>
      <c r="K241" s="186">
        <v>8</v>
      </c>
      <c r="L241" s="186">
        <v>34.671999999999997</v>
      </c>
      <c r="M241" s="186">
        <v>728.11199999999997</v>
      </c>
      <c r="N241" s="188">
        <v>44462</v>
      </c>
      <c r="O241" s="189" t="str">
        <f t="shared" si="20"/>
        <v>09-2021</v>
      </c>
      <c r="P241" s="201" t="str">
        <f t="shared" si="21"/>
        <v>23</v>
      </c>
      <c r="Q241" s="189" t="str">
        <f t="shared" si="22"/>
        <v>09</v>
      </c>
      <c r="R241" s="189" t="str">
        <f t="shared" si="23"/>
        <v>2021</v>
      </c>
      <c r="S241" s="186" t="s">
        <v>1075</v>
      </c>
      <c r="T241" s="190">
        <v>7.2</v>
      </c>
    </row>
    <row r="242" spans="1:20" ht="18" customHeight="1">
      <c r="A242" s="86" t="s">
        <v>286</v>
      </c>
      <c r="B242" s="88" t="s">
        <v>53</v>
      </c>
      <c r="D242" s="185" t="str">
        <f t="shared" si="18"/>
        <v>859-97-6048</v>
      </c>
      <c r="E242" s="186" t="str">
        <f t="shared" si="19"/>
        <v>C</v>
      </c>
      <c r="F242" s="187" t="s">
        <v>1062</v>
      </c>
      <c r="G242" s="187" t="s">
        <v>48</v>
      </c>
      <c r="H242" s="187" t="s">
        <v>1065</v>
      </c>
      <c r="I242" s="187" t="s">
        <v>1069</v>
      </c>
      <c r="J242" s="186">
        <v>84.25</v>
      </c>
      <c r="K242" s="186">
        <v>2</v>
      </c>
      <c r="L242" s="186">
        <v>8.4250000000000007</v>
      </c>
      <c r="M242" s="186">
        <v>176.92500000000001</v>
      </c>
      <c r="N242" s="188">
        <v>44462</v>
      </c>
      <c r="O242" s="189" t="str">
        <f t="shared" si="20"/>
        <v>09-2021</v>
      </c>
      <c r="P242" s="201" t="str">
        <f t="shared" si="21"/>
        <v>23</v>
      </c>
      <c r="Q242" s="189" t="str">
        <f t="shared" si="22"/>
        <v>09</v>
      </c>
      <c r="R242" s="189" t="str">
        <f t="shared" si="23"/>
        <v>2021</v>
      </c>
      <c r="S242" s="186" t="s">
        <v>1075</v>
      </c>
      <c r="T242" s="190">
        <v>5.3</v>
      </c>
    </row>
    <row r="243" spans="1:20" ht="18" customHeight="1">
      <c r="A243" s="86" t="s">
        <v>287</v>
      </c>
      <c r="B243" s="88" t="s">
        <v>53</v>
      </c>
      <c r="D243" s="185" t="str">
        <f t="shared" si="18"/>
        <v>440-59-5691</v>
      </c>
      <c r="E243" s="186" t="str">
        <f t="shared" si="19"/>
        <v>C</v>
      </c>
      <c r="F243" s="187" t="s">
        <v>1062</v>
      </c>
      <c r="G243" s="187" t="s">
        <v>48</v>
      </c>
      <c r="H243" s="187" t="s">
        <v>1066</v>
      </c>
      <c r="I243" s="187" t="s">
        <v>1067</v>
      </c>
      <c r="J243" s="186">
        <v>37.15</v>
      </c>
      <c r="K243" s="186">
        <v>7</v>
      </c>
      <c r="L243" s="186">
        <v>13.0025</v>
      </c>
      <c r="M243" s="186">
        <v>273.05250000000001</v>
      </c>
      <c r="N243" s="188">
        <v>44463</v>
      </c>
      <c r="O243" s="189" t="str">
        <f t="shared" si="20"/>
        <v>09-2021</v>
      </c>
      <c r="P243" s="201" t="str">
        <f t="shared" si="21"/>
        <v>24</v>
      </c>
      <c r="Q243" s="189" t="str">
        <f t="shared" si="22"/>
        <v>09</v>
      </c>
      <c r="R243" s="189" t="str">
        <f t="shared" si="23"/>
        <v>2021</v>
      </c>
      <c r="S243" s="186" t="s">
        <v>1075</v>
      </c>
      <c r="T243" s="190">
        <v>7.7</v>
      </c>
    </row>
    <row r="244" spans="1:20" ht="18" customHeight="1">
      <c r="A244" s="86" t="s">
        <v>288</v>
      </c>
      <c r="B244" s="88" t="s">
        <v>50</v>
      </c>
      <c r="D244" s="185" t="str">
        <f t="shared" si="18"/>
        <v>875-46-5808</v>
      </c>
      <c r="E244" s="186" t="str">
        <f t="shared" si="19"/>
        <v>B</v>
      </c>
      <c r="F244" s="187" t="s">
        <v>1064</v>
      </c>
      <c r="G244" s="187" t="s">
        <v>48</v>
      </c>
      <c r="H244" s="187" t="s">
        <v>1065</v>
      </c>
      <c r="I244" s="187" t="s">
        <v>1067</v>
      </c>
      <c r="J244" s="186">
        <v>25.9</v>
      </c>
      <c r="K244" s="186">
        <v>10</v>
      </c>
      <c r="L244" s="186">
        <v>12.95</v>
      </c>
      <c r="M244" s="186">
        <v>271.95</v>
      </c>
      <c r="N244" s="188">
        <v>44464</v>
      </c>
      <c r="O244" s="189" t="str">
        <f t="shared" si="20"/>
        <v>09-2021</v>
      </c>
      <c r="P244" s="201" t="str">
        <f t="shared" si="21"/>
        <v>25</v>
      </c>
      <c r="Q244" s="189" t="str">
        <f t="shared" si="22"/>
        <v>09</v>
      </c>
      <c r="R244" s="189" t="str">
        <f t="shared" si="23"/>
        <v>2021</v>
      </c>
      <c r="S244" s="186" t="s">
        <v>1074</v>
      </c>
      <c r="T244" s="190">
        <v>8.6999999999999993</v>
      </c>
    </row>
    <row r="245" spans="1:20" ht="18" customHeight="1">
      <c r="A245" s="86" t="s">
        <v>289</v>
      </c>
      <c r="B245" s="88" t="s">
        <v>53</v>
      </c>
      <c r="D245" s="185" t="str">
        <f t="shared" si="18"/>
        <v>453-12-7053</v>
      </c>
      <c r="E245" s="186" t="str">
        <f t="shared" si="19"/>
        <v>C</v>
      </c>
      <c r="F245" s="187" t="s">
        <v>1062</v>
      </c>
      <c r="G245" s="187" t="s">
        <v>54</v>
      </c>
      <c r="H245" s="187" t="s">
        <v>1065</v>
      </c>
      <c r="I245" s="187" t="s">
        <v>1072</v>
      </c>
      <c r="J245" s="186">
        <v>45.74</v>
      </c>
      <c r="K245" s="186">
        <v>3</v>
      </c>
      <c r="L245" s="186">
        <v>6.8609999999999998</v>
      </c>
      <c r="M245" s="186">
        <v>144.08099999999999</v>
      </c>
      <c r="N245" s="188">
        <v>44464</v>
      </c>
      <c r="O245" s="189" t="str">
        <f t="shared" si="20"/>
        <v>09-2021</v>
      </c>
      <c r="P245" s="201" t="str">
        <f t="shared" si="21"/>
        <v>25</v>
      </c>
      <c r="Q245" s="189" t="str">
        <f t="shared" si="22"/>
        <v>09</v>
      </c>
      <c r="R245" s="189" t="str">
        <f t="shared" si="23"/>
        <v>2021</v>
      </c>
      <c r="S245" s="186" t="s">
        <v>1075</v>
      </c>
      <c r="T245" s="190">
        <v>6.5</v>
      </c>
    </row>
    <row r="246" spans="1:20" ht="18" customHeight="1">
      <c r="A246" s="86" t="s">
        <v>290</v>
      </c>
      <c r="B246" s="88" t="s">
        <v>53</v>
      </c>
      <c r="D246" s="185" t="str">
        <f t="shared" si="18"/>
        <v>286-43-6208</v>
      </c>
      <c r="E246" s="186" t="str">
        <f t="shared" si="19"/>
        <v>C</v>
      </c>
      <c r="F246" s="187" t="s">
        <v>1062</v>
      </c>
      <c r="G246" s="187" t="s">
        <v>54</v>
      </c>
      <c r="H246" s="187" t="s">
        <v>1066</v>
      </c>
      <c r="I246" s="187" t="s">
        <v>1071</v>
      </c>
      <c r="J246" s="186">
        <v>87.8</v>
      </c>
      <c r="K246" s="186">
        <v>9</v>
      </c>
      <c r="L246" s="186">
        <v>39.51</v>
      </c>
      <c r="M246" s="186">
        <v>829.71</v>
      </c>
      <c r="N246" s="188">
        <v>44466</v>
      </c>
      <c r="O246" s="189" t="str">
        <f t="shared" si="20"/>
        <v>09-2021</v>
      </c>
      <c r="P246" s="201" t="str">
        <f t="shared" si="21"/>
        <v>27</v>
      </c>
      <c r="Q246" s="189" t="str">
        <f t="shared" si="22"/>
        <v>09</v>
      </c>
      <c r="R246" s="189" t="str">
        <f t="shared" si="23"/>
        <v>2021</v>
      </c>
      <c r="S246" s="186" t="s">
        <v>1073</v>
      </c>
      <c r="T246" s="190">
        <v>9.1999999999999993</v>
      </c>
    </row>
    <row r="247" spans="1:20" ht="18" customHeight="1">
      <c r="A247" s="86" t="s">
        <v>291</v>
      </c>
      <c r="B247" s="88" t="s">
        <v>47</v>
      </c>
      <c r="D247" s="185" t="str">
        <f t="shared" si="18"/>
        <v>636-48-8204</v>
      </c>
      <c r="E247" s="186" t="str">
        <f t="shared" si="19"/>
        <v>A</v>
      </c>
      <c r="F247" s="187" t="s">
        <v>1063</v>
      </c>
      <c r="G247" s="187" t="s">
        <v>54</v>
      </c>
      <c r="H247" s="187" t="s">
        <v>1065</v>
      </c>
      <c r="I247" s="187" t="s">
        <v>1069</v>
      </c>
      <c r="J247" s="186">
        <v>34.56</v>
      </c>
      <c r="K247" s="186">
        <v>5</v>
      </c>
      <c r="L247" s="186">
        <v>8.64</v>
      </c>
      <c r="M247" s="186">
        <v>181.44</v>
      </c>
      <c r="N247" s="188">
        <v>44467</v>
      </c>
      <c r="O247" s="189" t="str">
        <f t="shared" si="20"/>
        <v>09-2021</v>
      </c>
      <c r="P247" s="201" t="str">
        <f t="shared" si="21"/>
        <v>28</v>
      </c>
      <c r="Q247" s="189" t="str">
        <f t="shared" si="22"/>
        <v>09</v>
      </c>
      <c r="R247" s="189" t="str">
        <f t="shared" si="23"/>
        <v>2021</v>
      </c>
      <c r="S247" s="186" t="s">
        <v>1074</v>
      </c>
      <c r="T247" s="190">
        <v>9.9</v>
      </c>
    </row>
    <row r="248" spans="1:20" ht="18" customHeight="1">
      <c r="A248" s="86" t="s">
        <v>292</v>
      </c>
      <c r="B248" s="88" t="s">
        <v>50</v>
      </c>
      <c r="D248" s="185" t="str">
        <f t="shared" si="18"/>
        <v>794-32-2436</v>
      </c>
      <c r="E248" s="186" t="str">
        <f t="shared" si="19"/>
        <v>B</v>
      </c>
      <c r="F248" s="187" t="s">
        <v>1064</v>
      </c>
      <c r="G248" s="187" t="s">
        <v>48</v>
      </c>
      <c r="H248" s="187" t="s">
        <v>1065</v>
      </c>
      <c r="I248" s="187" t="s">
        <v>1069</v>
      </c>
      <c r="J248" s="186">
        <v>55.67</v>
      </c>
      <c r="K248" s="186">
        <v>2</v>
      </c>
      <c r="L248" s="186">
        <v>5.5670000000000002</v>
      </c>
      <c r="M248" s="186">
        <v>116.907</v>
      </c>
      <c r="N248" s="188">
        <v>44467</v>
      </c>
      <c r="O248" s="189" t="str">
        <f t="shared" si="20"/>
        <v>09-2021</v>
      </c>
      <c r="P248" s="201" t="str">
        <f t="shared" si="21"/>
        <v>28</v>
      </c>
      <c r="Q248" s="189" t="str">
        <f t="shared" si="22"/>
        <v>09</v>
      </c>
      <c r="R248" s="189" t="str">
        <f t="shared" si="23"/>
        <v>2021</v>
      </c>
      <c r="S248" s="186" t="s">
        <v>1074</v>
      </c>
      <c r="T248" s="190">
        <v>6</v>
      </c>
    </row>
    <row r="249" spans="1:20" ht="18" customHeight="1">
      <c r="A249" s="86" t="s">
        <v>293</v>
      </c>
      <c r="B249" s="88" t="s">
        <v>53</v>
      </c>
      <c r="D249" s="185" t="str">
        <f t="shared" si="18"/>
        <v>477-59-2456</v>
      </c>
      <c r="E249" s="186" t="str">
        <f t="shared" si="19"/>
        <v>C</v>
      </c>
      <c r="F249" s="187" t="s">
        <v>1062</v>
      </c>
      <c r="G249" s="187" t="s">
        <v>54</v>
      </c>
      <c r="H249" s="187" t="s">
        <v>1066</v>
      </c>
      <c r="I249" s="187" t="s">
        <v>1072</v>
      </c>
      <c r="J249" s="186">
        <v>45.44</v>
      </c>
      <c r="K249" s="186">
        <v>7</v>
      </c>
      <c r="L249" s="186">
        <v>15.904</v>
      </c>
      <c r="M249" s="186">
        <v>333.98399999999998</v>
      </c>
      <c r="N249" s="188">
        <v>44468</v>
      </c>
      <c r="O249" s="189" t="str">
        <f t="shared" si="20"/>
        <v>09-2021</v>
      </c>
      <c r="P249" s="201" t="str">
        <f t="shared" si="21"/>
        <v>29</v>
      </c>
      <c r="Q249" s="189" t="str">
        <f t="shared" si="22"/>
        <v>09</v>
      </c>
      <c r="R249" s="189" t="str">
        <f t="shared" si="23"/>
        <v>2021</v>
      </c>
      <c r="S249" s="186" t="s">
        <v>1073</v>
      </c>
      <c r="T249" s="190">
        <v>9.1999999999999993</v>
      </c>
    </row>
    <row r="250" spans="1:20" ht="18" customHeight="1">
      <c r="A250" s="86" t="s">
        <v>294</v>
      </c>
      <c r="B250" s="88" t="s">
        <v>50</v>
      </c>
      <c r="D250" s="185" t="str">
        <f t="shared" si="18"/>
        <v>552-44-5977</v>
      </c>
      <c r="E250" s="186" t="str">
        <f t="shared" si="19"/>
        <v>B</v>
      </c>
      <c r="F250" s="187" t="s">
        <v>1064</v>
      </c>
      <c r="G250" s="187" t="s">
        <v>48</v>
      </c>
      <c r="H250" s="187" t="s">
        <v>1065</v>
      </c>
      <c r="I250" s="187" t="s">
        <v>1067</v>
      </c>
      <c r="J250" s="186">
        <v>62</v>
      </c>
      <c r="K250" s="186">
        <v>8</v>
      </c>
      <c r="L250" s="186">
        <v>24.8</v>
      </c>
      <c r="M250" s="186">
        <v>520.79999999999995</v>
      </c>
      <c r="N250" s="188">
        <v>44468</v>
      </c>
      <c r="O250" s="189" t="str">
        <f t="shared" si="20"/>
        <v>09-2021</v>
      </c>
      <c r="P250" s="201" t="str">
        <f t="shared" si="21"/>
        <v>29</v>
      </c>
      <c r="Q250" s="189" t="str">
        <f t="shared" si="22"/>
        <v>09</v>
      </c>
      <c r="R250" s="189" t="str">
        <f t="shared" si="23"/>
        <v>2021</v>
      </c>
      <c r="S250" s="186" t="s">
        <v>1075</v>
      </c>
      <c r="T250" s="190">
        <v>6.2</v>
      </c>
    </row>
    <row r="251" spans="1:20" ht="18" customHeight="1">
      <c r="A251" s="86" t="s">
        <v>295</v>
      </c>
      <c r="B251" s="88" t="s">
        <v>53</v>
      </c>
      <c r="D251" s="185" t="str">
        <f t="shared" si="18"/>
        <v>324-41-6833</v>
      </c>
      <c r="E251" s="186" t="str">
        <f t="shared" si="19"/>
        <v>C</v>
      </c>
      <c r="F251" s="187" t="s">
        <v>1062</v>
      </c>
      <c r="G251" s="187" t="s">
        <v>48</v>
      </c>
      <c r="H251" s="187" t="s">
        <v>1066</v>
      </c>
      <c r="I251" s="187" t="s">
        <v>1069</v>
      </c>
      <c r="J251" s="186">
        <v>30.2</v>
      </c>
      <c r="K251" s="186">
        <v>8</v>
      </c>
      <c r="L251" s="186">
        <v>12.08</v>
      </c>
      <c r="M251" s="186">
        <v>253.68</v>
      </c>
      <c r="N251" s="188">
        <v>44469</v>
      </c>
      <c r="O251" s="189" t="str">
        <f t="shared" si="20"/>
        <v>09-2021</v>
      </c>
      <c r="P251" s="201" t="str">
        <f t="shared" si="21"/>
        <v>30</v>
      </c>
      <c r="Q251" s="189" t="str">
        <f t="shared" si="22"/>
        <v>09</v>
      </c>
      <c r="R251" s="189" t="str">
        <f t="shared" si="23"/>
        <v>2021</v>
      </c>
      <c r="S251" s="186" t="s">
        <v>1074</v>
      </c>
      <c r="T251" s="190">
        <v>5.0999999999999996</v>
      </c>
    </row>
    <row r="252" spans="1:20" ht="18" customHeight="1">
      <c r="A252" s="86" t="s">
        <v>296</v>
      </c>
      <c r="B252" s="88" t="s">
        <v>50</v>
      </c>
      <c r="D252" s="185" t="str">
        <f t="shared" si="18"/>
        <v>327-40-9673</v>
      </c>
      <c r="E252" s="186" t="str">
        <f t="shared" si="19"/>
        <v>B</v>
      </c>
      <c r="F252" s="187" t="s">
        <v>1064</v>
      </c>
      <c r="G252" s="187" t="s">
        <v>48</v>
      </c>
      <c r="H252" s="187" t="s">
        <v>1065</v>
      </c>
      <c r="I252" s="187" t="s">
        <v>1068</v>
      </c>
      <c r="J252" s="186">
        <v>72.599999999999994</v>
      </c>
      <c r="K252" s="186">
        <v>6</v>
      </c>
      <c r="L252" s="186">
        <v>21.78</v>
      </c>
      <c r="M252" s="186">
        <v>457.38</v>
      </c>
      <c r="N252" s="188">
        <v>44470</v>
      </c>
      <c r="O252" s="189" t="str">
        <f t="shared" si="20"/>
        <v>10-2021</v>
      </c>
      <c r="P252" s="201" t="str">
        <f t="shared" si="21"/>
        <v>01</v>
      </c>
      <c r="Q252" s="189" t="str">
        <f t="shared" si="22"/>
        <v>10</v>
      </c>
      <c r="R252" s="189" t="str">
        <f t="shared" si="23"/>
        <v>2021</v>
      </c>
      <c r="S252" s="186" t="s">
        <v>1073</v>
      </c>
      <c r="T252" s="190">
        <v>6.9</v>
      </c>
    </row>
    <row r="253" spans="1:20" ht="18" customHeight="1">
      <c r="A253" s="86" t="s">
        <v>297</v>
      </c>
      <c r="B253" s="88" t="s">
        <v>50</v>
      </c>
      <c r="D253" s="185" t="str">
        <f t="shared" si="18"/>
        <v>628-90-8624</v>
      </c>
      <c r="E253" s="186" t="str">
        <f t="shared" si="19"/>
        <v>B</v>
      </c>
      <c r="F253" s="187" t="s">
        <v>1064</v>
      </c>
      <c r="G253" s="187" t="s">
        <v>48</v>
      </c>
      <c r="H253" s="187" t="s">
        <v>1065</v>
      </c>
      <c r="I253" s="187" t="s">
        <v>1067</v>
      </c>
      <c r="J253" s="186">
        <v>82.58</v>
      </c>
      <c r="K253" s="186">
        <v>10</v>
      </c>
      <c r="L253" s="186">
        <v>41.29</v>
      </c>
      <c r="M253" s="186">
        <v>867.09</v>
      </c>
      <c r="N253" s="188">
        <v>44471</v>
      </c>
      <c r="O253" s="189" t="str">
        <f t="shared" si="20"/>
        <v>10-2021</v>
      </c>
      <c r="P253" s="201" t="str">
        <f t="shared" si="21"/>
        <v>02</v>
      </c>
      <c r="Q253" s="189" t="str">
        <f t="shared" si="22"/>
        <v>10</v>
      </c>
      <c r="R253" s="189" t="str">
        <f t="shared" si="23"/>
        <v>2021</v>
      </c>
      <c r="S253" s="186" t="s">
        <v>1073</v>
      </c>
      <c r="T253" s="190">
        <v>5</v>
      </c>
    </row>
    <row r="254" spans="1:20" ht="18" customHeight="1">
      <c r="A254" s="86" t="s">
        <v>298</v>
      </c>
      <c r="B254" s="88" t="s">
        <v>47</v>
      </c>
      <c r="D254" s="185" t="str">
        <f t="shared" si="18"/>
        <v>834-61-8124</v>
      </c>
      <c r="E254" s="186" t="str">
        <f t="shared" si="19"/>
        <v>A</v>
      </c>
      <c r="F254" s="187" t="s">
        <v>1063</v>
      </c>
      <c r="G254" s="187" t="s">
        <v>54</v>
      </c>
      <c r="H254" s="187" t="s">
        <v>1065</v>
      </c>
      <c r="I254" s="187" t="s">
        <v>1069</v>
      </c>
      <c r="J254" s="186">
        <v>51.69</v>
      </c>
      <c r="K254" s="186">
        <v>7</v>
      </c>
      <c r="L254" s="186">
        <v>18.0915</v>
      </c>
      <c r="M254" s="186">
        <v>379.92149999999998</v>
      </c>
      <c r="N254" s="188">
        <v>44475</v>
      </c>
      <c r="O254" s="189" t="str">
        <f t="shared" si="20"/>
        <v>10-2021</v>
      </c>
      <c r="P254" s="201" t="str">
        <f t="shared" si="21"/>
        <v>06</v>
      </c>
      <c r="Q254" s="189" t="str">
        <f t="shared" si="22"/>
        <v>10</v>
      </c>
      <c r="R254" s="189" t="str">
        <f t="shared" si="23"/>
        <v>2021</v>
      </c>
      <c r="S254" s="186" t="s">
        <v>1073</v>
      </c>
      <c r="T254" s="190">
        <v>5.5</v>
      </c>
    </row>
    <row r="255" spans="1:20" ht="18" customHeight="1">
      <c r="A255" s="86" t="s">
        <v>299</v>
      </c>
      <c r="B255" s="88" t="s">
        <v>53</v>
      </c>
      <c r="D255" s="185" t="str">
        <f t="shared" si="18"/>
        <v>592-34-6155</v>
      </c>
      <c r="E255" s="186" t="str">
        <f t="shared" si="19"/>
        <v>C</v>
      </c>
      <c r="F255" s="187" t="s">
        <v>1062</v>
      </c>
      <c r="G255" s="187" t="s">
        <v>54</v>
      </c>
      <c r="H255" s="187" t="s">
        <v>1065</v>
      </c>
      <c r="I255" s="187" t="s">
        <v>1071</v>
      </c>
      <c r="J255" s="186">
        <v>31.77</v>
      </c>
      <c r="K255" s="186">
        <v>4</v>
      </c>
      <c r="L255" s="186">
        <v>6.3540000000000001</v>
      </c>
      <c r="M255" s="186">
        <v>133.434</v>
      </c>
      <c r="N255" s="188">
        <v>44475</v>
      </c>
      <c r="O255" s="189" t="str">
        <f t="shared" si="20"/>
        <v>10-2021</v>
      </c>
      <c r="P255" s="201" t="str">
        <f t="shared" si="21"/>
        <v>06</v>
      </c>
      <c r="Q255" s="189" t="str">
        <f t="shared" si="22"/>
        <v>10</v>
      </c>
      <c r="R255" s="189" t="str">
        <f t="shared" si="23"/>
        <v>2021</v>
      </c>
      <c r="S255" s="186" t="s">
        <v>1074</v>
      </c>
      <c r="T255" s="190">
        <v>6.2</v>
      </c>
    </row>
    <row r="256" spans="1:20" ht="18" customHeight="1">
      <c r="A256" s="86" t="s">
        <v>300</v>
      </c>
      <c r="B256" s="88" t="s">
        <v>50</v>
      </c>
      <c r="D256" s="185" t="str">
        <f t="shared" si="18"/>
        <v>679-22-6530</v>
      </c>
      <c r="E256" s="186" t="str">
        <f t="shared" si="19"/>
        <v>B</v>
      </c>
      <c r="F256" s="187" t="s">
        <v>1064</v>
      </c>
      <c r="G256" s="187" t="s">
        <v>54</v>
      </c>
      <c r="H256" s="187" t="s">
        <v>1066</v>
      </c>
      <c r="I256" s="187" t="s">
        <v>1068</v>
      </c>
      <c r="J256" s="186">
        <v>40.619999999999997</v>
      </c>
      <c r="K256" s="186">
        <v>2</v>
      </c>
      <c r="L256" s="186">
        <v>4.0620000000000003</v>
      </c>
      <c r="M256" s="186">
        <v>85.302000000000007</v>
      </c>
      <c r="N256" s="188">
        <v>44475</v>
      </c>
      <c r="O256" s="189" t="str">
        <f t="shared" si="20"/>
        <v>10-2021</v>
      </c>
      <c r="P256" s="201" t="str">
        <f t="shared" si="21"/>
        <v>06</v>
      </c>
      <c r="Q256" s="189" t="str">
        <f t="shared" si="22"/>
        <v>10</v>
      </c>
      <c r="R256" s="189" t="str">
        <f t="shared" si="23"/>
        <v>2021</v>
      </c>
      <c r="S256" s="186" t="s">
        <v>1075</v>
      </c>
      <c r="T256" s="190">
        <v>4.0999999999999996</v>
      </c>
    </row>
    <row r="257" spans="1:20" ht="18" customHeight="1">
      <c r="A257" s="86" t="s">
        <v>301</v>
      </c>
      <c r="B257" s="88" t="s">
        <v>47</v>
      </c>
      <c r="D257" s="185" t="str">
        <f t="shared" si="18"/>
        <v>239-10-7476</v>
      </c>
      <c r="E257" s="186" t="str">
        <f t="shared" si="19"/>
        <v>A</v>
      </c>
      <c r="F257" s="187" t="s">
        <v>1063</v>
      </c>
      <c r="G257" s="187" t="s">
        <v>54</v>
      </c>
      <c r="H257" s="187" t="s">
        <v>1066</v>
      </c>
      <c r="I257" s="187" t="s">
        <v>1070</v>
      </c>
      <c r="J257" s="186">
        <v>77.95</v>
      </c>
      <c r="K257" s="186">
        <v>6</v>
      </c>
      <c r="L257" s="186">
        <v>23.385000000000002</v>
      </c>
      <c r="M257" s="186">
        <v>491.08499999999998</v>
      </c>
      <c r="N257" s="188">
        <v>44479</v>
      </c>
      <c r="O257" s="189" t="str">
        <f t="shared" si="20"/>
        <v>10-2021</v>
      </c>
      <c r="P257" s="201" t="str">
        <f t="shared" si="21"/>
        <v>10</v>
      </c>
      <c r="Q257" s="189" t="str">
        <f t="shared" si="22"/>
        <v>10</v>
      </c>
      <c r="R257" s="189" t="str">
        <f t="shared" si="23"/>
        <v>2021</v>
      </c>
      <c r="S257" s="186" t="s">
        <v>1074</v>
      </c>
      <c r="T257" s="190">
        <v>8</v>
      </c>
    </row>
    <row r="258" spans="1:20" ht="18" customHeight="1">
      <c r="A258" s="86" t="s">
        <v>302</v>
      </c>
      <c r="B258" s="88" t="s">
        <v>47</v>
      </c>
      <c r="D258" s="185" t="str">
        <f t="shared" si="18"/>
        <v>129-29-8530</v>
      </c>
      <c r="E258" s="186" t="str">
        <f t="shared" si="19"/>
        <v>A</v>
      </c>
      <c r="F258" s="187" t="s">
        <v>1063</v>
      </c>
      <c r="G258" s="187" t="s">
        <v>48</v>
      </c>
      <c r="H258" s="187" t="s">
        <v>1065</v>
      </c>
      <c r="I258" s="187" t="s">
        <v>1068</v>
      </c>
      <c r="J258" s="186">
        <v>62.62</v>
      </c>
      <c r="K258" s="186">
        <v>5</v>
      </c>
      <c r="L258" s="186">
        <v>15.654999999999999</v>
      </c>
      <c r="M258" s="186">
        <v>328.755</v>
      </c>
      <c r="N258" s="188">
        <v>44482</v>
      </c>
      <c r="O258" s="189" t="str">
        <f t="shared" si="20"/>
        <v>10-2021</v>
      </c>
      <c r="P258" s="201" t="str">
        <f t="shared" si="21"/>
        <v>13</v>
      </c>
      <c r="Q258" s="189" t="str">
        <f t="shared" si="22"/>
        <v>10</v>
      </c>
      <c r="R258" s="189" t="str">
        <f t="shared" si="23"/>
        <v>2021</v>
      </c>
      <c r="S258" s="186" t="s">
        <v>1074</v>
      </c>
      <c r="T258" s="190">
        <v>7</v>
      </c>
    </row>
    <row r="259" spans="1:20" ht="18" customHeight="1">
      <c r="A259" s="86" t="s">
        <v>303</v>
      </c>
      <c r="B259" s="88" t="s">
        <v>47</v>
      </c>
      <c r="D259" s="185" t="str">
        <f t="shared" si="18"/>
        <v>744-02-5987</v>
      </c>
      <c r="E259" s="186" t="str">
        <f t="shared" si="19"/>
        <v>A</v>
      </c>
      <c r="F259" s="187" t="s">
        <v>1063</v>
      </c>
      <c r="G259" s="187" t="s">
        <v>48</v>
      </c>
      <c r="H259" s="187" t="s">
        <v>1065</v>
      </c>
      <c r="I259" s="187" t="s">
        <v>1070</v>
      </c>
      <c r="J259" s="186">
        <v>78.38</v>
      </c>
      <c r="K259" s="186">
        <v>6</v>
      </c>
      <c r="L259" s="186">
        <v>23.513999999999999</v>
      </c>
      <c r="M259" s="186">
        <v>493.79399999999998</v>
      </c>
      <c r="N259" s="188">
        <v>44482</v>
      </c>
      <c r="O259" s="189" t="str">
        <f t="shared" si="20"/>
        <v>10-2021</v>
      </c>
      <c r="P259" s="201" t="str">
        <f t="shared" si="21"/>
        <v>13</v>
      </c>
      <c r="Q259" s="189" t="str">
        <f t="shared" si="22"/>
        <v>10</v>
      </c>
      <c r="R259" s="189" t="str">
        <f t="shared" si="23"/>
        <v>2021</v>
      </c>
      <c r="S259" s="186" t="s">
        <v>1074</v>
      </c>
      <c r="T259" s="190">
        <v>5.8</v>
      </c>
    </row>
    <row r="260" spans="1:20" ht="18" customHeight="1">
      <c r="A260" s="86" t="s">
        <v>304</v>
      </c>
      <c r="B260" s="88" t="s">
        <v>53</v>
      </c>
      <c r="D260" s="185" t="str">
        <f t="shared" si="18"/>
        <v>148-82-2527</v>
      </c>
      <c r="E260" s="186" t="str">
        <f t="shared" si="19"/>
        <v>C</v>
      </c>
      <c r="F260" s="187" t="s">
        <v>1062</v>
      </c>
      <c r="G260" s="187" t="s">
        <v>48</v>
      </c>
      <c r="H260" s="187" t="s">
        <v>1066</v>
      </c>
      <c r="I260" s="187" t="s">
        <v>1070</v>
      </c>
      <c r="J260" s="186">
        <v>12.12</v>
      </c>
      <c r="K260" s="186">
        <v>10</v>
      </c>
      <c r="L260" s="186">
        <v>6.06</v>
      </c>
      <c r="M260" s="186">
        <v>127.26</v>
      </c>
      <c r="N260" s="188">
        <v>44482</v>
      </c>
      <c r="O260" s="189" t="str">
        <f t="shared" si="20"/>
        <v>10-2021</v>
      </c>
      <c r="P260" s="201" t="str">
        <f t="shared" si="21"/>
        <v>13</v>
      </c>
      <c r="Q260" s="189" t="str">
        <f t="shared" si="22"/>
        <v>10</v>
      </c>
      <c r="R260" s="189" t="str">
        <f t="shared" si="23"/>
        <v>2021</v>
      </c>
      <c r="S260" s="186" t="s">
        <v>1075</v>
      </c>
      <c r="T260" s="190">
        <v>8.4</v>
      </c>
    </row>
    <row r="261" spans="1:20" ht="18" customHeight="1">
      <c r="A261" s="86" t="s">
        <v>305</v>
      </c>
      <c r="B261" s="88" t="s">
        <v>53</v>
      </c>
      <c r="D261" s="185" t="str">
        <f t="shared" si="18"/>
        <v>725-54-0677</v>
      </c>
      <c r="E261" s="186" t="str">
        <f t="shared" si="19"/>
        <v>C</v>
      </c>
      <c r="F261" s="187" t="s">
        <v>1062</v>
      </c>
      <c r="G261" s="187" t="s">
        <v>48</v>
      </c>
      <c r="H261" s="187" t="s">
        <v>1065</v>
      </c>
      <c r="I261" s="187" t="s">
        <v>1067</v>
      </c>
      <c r="J261" s="186">
        <v>85.6</v>
      </c>
      <c r="K261" s="186">
        <v>7</v>
      </c>
      <c r="L261" s="186">
        <v>29.96</v>
      </c>
      <c r="M261" s="186">
        <v>629.16</v>
      </c>
      <c r="N261" s="188">
        <v>44482</v>
      </c>
      <c r="O261" s="189" t="str">
        <f t="shared" si="20"/>
        <v>10-2021</v>
      </c>
      <c r="P261" s="201" t="str">
        <f t="shared" si="21"/>
        <v>13</v>
      </c>
      <c r="Q261" s="189" t="str">
        <f t="shared" si="22"/>
        <v>10</v>
      </c>
      <c r="R261" s="189" t="str">
        <f t="shared" si="23"/>
        <v>2021</v>
      </c>
      <c r="S261" s="186" t="s">
        <v>1073</v>
      </c>
      <c r="T261" s="190">
        <v>5.3</v>
      </c>
    </row>
    <row r="262" spans="1:20" ht="18" customHeight="1">
      <c r="A262" s="86" t="s">
        <v>306</v>
      </c>
      <c r="B262" s="88" t="s">
        <v>50</v>
      </c>
      <c r="D262" s="185" t="str">
        <f t="shared" si="18"/>
        <v>374-17-3652</v>
      </c>
      <c r="E262" s="186" t="str">
        <f t="shared" si="19"/>
        <v>B</v>
      </c>
      <c r="F262" s="187" t="s">
        <v>1064</v>
      </c>
      <c r="G262" s="187" t="s">
        <v>48</v>
      </c>
      <c r="H262" s="187" t="s">
        <v>1066</v>
      </c>
      <c r="I262" s="187" t="s">
        <v>1071</v>
      </c>
      <c r="J262" s="186">
        <v>42.82</v>
      </c>
      <c r="K262" s="186">
        <v>9</v>
      </c>
      <c r="L262" s="186">
        <v>19.268999999999998</v>
      </c>
      <c r="M262" s="186">
        <v>404.649</v>
      </c>
      <c r="N262" s="188">
        <v>44484</v>
      </c>
      <c r="O262" s="189" t="str">
        <f t="shared" si="20"/>
        <v>10-2021</v>
      </c>
      <c r="P262" s="201" t="str">
        <f t="shared" si="21"/>
        <v>15</v>
      </c>
      <c r="Q262" s="189" t="str">
        <f t="shared" si="22"/>
        <v>10</v>
      </c>
      <c r="R262" s="189" t="str">
        <f t="shared" si="23"/>
        <v>2021</v>
      </c>
      <c r="S262" s="186" t="s">
        <v>1075</v>
      </c>
      <c r="T262" s="190">
        <v>8.9</v>
      </c>
    </row>
    <row r="263" spans="1:20" ht="18" customHeight="1">
      <c r="A263" s="86" t="s">
        <v>307</v>
      </c>
      <c r="B263" s="88" t="s">
        <v>50</v>
      </c>
      <c r="D263" s="185" t="str">
        <f t="shared" ref="D263:D326" si="24">A263</f>
        <v>142-63-6033</v>
      </c>
      <c r="E263" s="186" t="str">
        <f t="shared" ref="E263:E326" si="25">B263</f>
        <v>B</v>
      </c>
      <c r="F263" s="187" t="s">
        <v>1064</v>
      </c>
      <c r="G263" s="187" t="s">
        <v>54</v>
      </c>
      <c r="H263" s="187" t="s">
        <v>1065</v>
      </c>
      <c r="I263" s="187" t="s">
        <v>1070</v>
      </c>
      <c r="J263" s="186">
        <v>92.36</v>
      </c>
      <c r="K263" s="186">
        <v>5</v>
      </c>
      <c r="L263" s="186">
        <v>23.09</v>
      </c>
      <c r="M263" s="186">
        <v>484.89</v>
      </c>
      <c r="N263" s="188">
        <v>44485</v>
      </c>
      <c r="O263" s="189" t="str">
        <f t="shared" si="20"/>
        <v>10-2021</v>
      </c>
      <c r="P263" s="201" t="str">
        <f t="shared" si="21"/>
        <v>16</v>
      </c>
      <c r="Q263" s="189" t="str">
        <f t="shared" si="22"/>
        <v>10</v>
      </c>
      <c r="R263" s="189" t="str">
        <f t="shared" si="23"/>
        <v>2021</v>
      </c>
      <c r="S263" s="186" t="s">
        <v>1074</v>
      </c>
      <c r="T263" s="190">
        <v>4.9000000000000004</v>
      </c>
    </row>
    <row r="264" spans="1:20" ht="18" customHeight="1">
      <c r="A264" s="86" t="s">
        <v>308</v>
      </c>
      <c r="B264" s="88" t="s">
        <v>53</v>
      </c>
      <c r="D264" s="185" t="str">
        <f t="shared" si="24"/>
        <v>186-09-3669</v>
      </c>
      <c r="E264" s="186" t="str">
        <f t="shared" si="25"/>
        <v>C</v>
      </c>
      <c r="F264" s="187" t="s">
        <v>1062</v>
      </c>
      <c r="G264" s="187" t="s">
        <v>48</v>
      </c>
      <c r="H264" s="187" t="s">
        <v>1066</v>
      </c>
      <c r="I264" s="187" t="s">
        <v>1067</v>
      </c>
      <c r="J264" s="186">
        <v>81.510000000000005</v>
      </c>
      <c r="K264" s="186">
        <v>1</v>
      </c>
      <c r="L264" s="186">
        <v>4.0754999999999999</v>
      </c>
      <c r="M264" s="186">
        <v>85.585499999999996</v>
      </c>
      <c r="N264" s="188">
        <v>44486</v>
      </c>
      <c r="O264" s="189" t="str">
        <f t="shared" ref="O264:O327" si="26">TEXT(N264,"mm-yyy")</f>
        <v>10-2021</v>
      </c>
      <c r="P264" s="201" t="str">
        <f t="shared" ref="P264:P327" si="27">TEXT(N264,"dd")</f>
        <v>17</v>
      </c>
      <c r="Q264" s="189" t="str">
        <f t="shared" ref="Q264:Q327" si="28">TEXT(N264,"mm")</f>
        <v>10</v>
      </c>
      <c r="R264" s="189" t="str">
        <f t="shared" ref="R264:R327" si="29">TEXT(N264,"yyyy")</f>
        <v>2021</v>
      </c>
      <c r="S264" s="186" t="s">
        <v>1074</v>
      </c>
      <c r="T264" s="190">
        <v>9.1999999999999993</v>
      </c>
    </row>
    <row r="265" spans="1:20" ht="18" customHeight="1">
      <c r="A265" s="86" t="s">
        <v>309</v>
      </c>
      <c r="B265" s="88" t="s">
        <v>47</v>
      </c>
      <c r="D265" s="185" t="str">
        <f t="shared" si="24"/>
        <v>695-28-6250</v>
      </c>
      <c r="E265" s="186" t="str">
        <f t="shared" si="25"/>
        <v>A</v>
      </c>
      <c r="F265" s="187" t="s">
        <v>1063</v>
      </c>
      <c r="G265" s="187" t="s">
        <v>54</v>
      </c>
      <c r="H265" s="187" t="s">
        <v>1066</v>
      </c>
      <c r="I265" s="187" t="s">
        <v>1068</v>
      </c>
      <c r="J265" s="186">
        <v>43.06</v>
      </c>
      <c r="K265" s="186">
        <v>5</v>
      </c>
      <c r="L265" s="186">
        <v>10.765000000000001</v>
      </c>
      <c r="M265" s="186">
        <v>226.065</v>
      </c>
      <c r="N265" s="188">
        <v>44486</v>
      </c>
      <c r="O265" s="189" t="str">
        <f t="shared" si="26"/>
        <v>10-2021</v>
      </c>
      <c r="P265" s="201" t="str">
        <f t="shared" si="27"/>
        <v>17</v>
      </c>
      <c r="Q265" s="189" t="str">
        <f t="shared" si="28"/>
        <v>10</v>
      </c>
      <c r="R265" s="189" t="str">
        <f t="shared" si="29"/>
        <v>2021</v>
      </c>
      <c r="S265" s="186" t="s">
        <v>1074</v>
      </c>
      <c r="T265" s="190">
        <v>7.7</v>
      </c>
    </row>
    <row r="266" spans="1:20" ht="18" customHeight="1">
      <c r="A266" s="86" t="s">
        <v>310</v>
      </c>
      <c r="B266" s="88" t="s">
        <v>53</v>
      </c>
      <c r="D266" s="185" t="str">
        <f t="shared" si="24"/>
        <v>677-11-0152</v>
      </c>
      <c r="E266" s="186" t="str">
        <f t="shared" si="25"/>
        <v>C</v>
      </c>
      <c r="F266" s="187" t="s">
        <v>1062</v>
      </c>
      <c r="G266" s="187" t="s">
        <v>54</v>
      </c>
      <c r="H266" s="187" t="s">
        <v>1066</v>
      </c>
      <c r="I266" s="187" t="s">
        <v>1071</v>
      </c>
      <c r="J266" s="186">
        <v>93.26</v>
      </c>
      <c r="K266" s="186">
        <v>9</v>
      </c>
      <c r="L266" s="186">
        <v>41.966999999999999</v>
      </c>
      <c r="M266" s="186">
        <v>881.30700000000002</v>
      </c>
      <c r="N266" s="188">
        <v>44490</v>
      </c>
      <c r="O266" s="189" t="str">
        <f t="shared" si="26"/>
        <v>10-2021</v>
      </c>
      <c r="P266" s="201" t="str">
        <f t="shared" si="27"/>
        <v>21</v>
      </c>
      <c r="Q266" s="189" t="str">
        <f t="shared" si="28"/>
        <v>10</v>
      </c>
      <c r="R266" s="189" t="str">
        <f t="shared" si="29"/>
        <v>2021</v>
      </c>
      <c r="S266" s="186" t="s">
        <v>1073</v>
      </c>
      <c r="T266" s="190">
        <v>8.8000000000000007</v>
      </c>
    </row>
    <row r="267" spans="1:20" ht="18" customHeight="1">
      <c r="A267" s="86" t="s">
        <v>311</v>
      </c>
      <c r="B267" s="88" t="s">
        <v>47</v>
      </c>
      <c r="D267" s="185" t="str">
        <f t="shared" si="24"/>
        <v>509-29-3912</v>
      </c>
      <c r="E267" s="186" t="str">
        <f t="shared" si="25"/>
        <v>A</v>
      </c>
      <c r="F267" s="187" t="s">
        <v>1063</v>
      </c>
      <c r="G267" s="187" t="s">
        <v>48</v>
      </c>
      <c r="H267" s="187" t="s">
        <v>1066</v>
      </c>
      <c r="I267" s="187" t="s">
        <v>1068</v>
      </c>
      <c r="J267" s="186">
        <v>38.72</v>
      </c>
      <c r="K267" s="186">
        <v>9</v>
      </c>
      <c r="L267" s="186">
        <v>17.423999999999999</v>
      </c>
      <c r="M267" s="186">
        <v>365.904</v>
      </c>
      <c r="N267" s="188">
        <v>44490</v>
      </c>
      <c r="O267" s="189" t="str">
        <f t="shared" si="26"/>
        <v>10-2021</v>
      </c>
      <c r="P267" s="201" t="str">
        <f t="shared" si="27"/>
        <v>21</v>
      </c>
      <c r="Q267" s="189" t="str">
        <f t="shared" si="28"/>
        <v>10</v>
      </c>
      <c r="R267" s="189" t="str">
        <f t="shared" si="29"/>
        <v>2021</v>
      </c>
      <c r="S267" s="186" t="s">
        <v>1074</v>
      </c>
      <c r="T267" s="190">
        <v>4.2</v>
      </c>
    </row>
    <row r="268" spans="1:20" ht="18" customHeight="1">
      <c r="A268" s="86" t="s">
        <v>312</v>
      </c>
      <c r="B268" s="88" t="s">
        <v>50</v>
      </c>
      <c r="D268" s="185" t="str">
        <f t="shared" si="24"/>
        <v>764-44-8999</v>
      </c>
      <c r="E268" s="186" t="str">
        <f t="shared" si="25"/>
        <v>B</v>
      </c>
      <c r="F268" s="187" t="s">
        <v>1064</v>
      </c>
      <c r="G268" s="187" t="s">
        <v>54</v>
      </c>
      <c r="H268" s="187" t="s">
        <v>1066</v>
      </c>
      <c r="I268" s="187" t="s">
        <v>1067</v>
      </c>
      <c r="J268" s="186">
        <v>14.76</v>
      </c>
      <c r="K268" s="186">
        <v>2</v>
      </c>
      <c r="L268" s="186">
        <v>1.476</v>
      </c>
      <c r="M268" s="186">
        <v>30.995999999999999</v>
      </c>
      <c r="N268" s="188">
        <v>44490</v>
      </c>
      <c r="O268" s="189" t="str">
        <f t="shared" si="26"/>
        <v>10-2021</v>
      </c>
      <c r="P268" s="201" t="str">
        <f t="shared" si="27"/>
        <v>21</v>
      </c>
      <c r="Q268" s="189" t="str">
        <f t="shared" si="28"/>
        <v>10</v>
      </c>
      <c r="R268" s="189" t="str">
        <f t="shared" si="29"/>
        <v>2021</v>
      </c>
      <c r="S268" s="186" t="s">
        <v>1074</v>
      </c>
      <c r="T268" s="190">
        <v>4.3</v>
      </c>
    </row>
    <row r="269" spans="1:20" ht="18" customHeight="1">
      <c r="A269" s="86" t="s">
        <v>313</v>
      </c>
      <c r="B269" s="88" t="s">
        <v>53</v>
      </c>
      <c r="D269" s="185" t="str">
        <f t="shared" si="24"/>
        <v>237-01-6122</v>
      </c>
      <c r="E269" s="186" t="str">
        <f t="shared" si="25"/>
        <v>C</v>
      </c>
      <c r="F269" s="187" t="s">
        <v>1062</v>
      </c>
      <c r="G269" s="187" t="s">
        <v>48</v>
      </c>
      <c r="H269" s="187" t="s">
        <v>1066</v>
      </c>
      <c r="I269" s="187" t="s">
        <v>1070</v>
      </c>
      <c r="J269" s="186">
        <v>80.790000000000006</v>
      </c>
      <c r="K269" s="186">
        <v>9</v>
      </c>
      <c r="L269" s="186">
        <v>36.355499999999999</v>
      </c>
      <c r="M269" s="186">
        <v>763.46550000000002</v>
      </c>
      <c r="N269" s="188">
        <v>44491</v>
      </c>
      <c r="O269" s="189" t="str">
        <f t="shared" si="26"/>
        <v>10-2021</v>
      </c>
      <c r="P269" s="201" t="str">
        <f t="shared" si="27"/>
        <v>22</v>
      </c>
      <c r="Q269" s="189" t="str">
        <f t="shared" si="28"/>
        <v>10</v>
      </c>
      <c r="R269" s="189" t="str">
        <f t="shared" si="29"/>
        <v>2021</v>
      </c>
      <c r="S269" s="186" t="s">
        <v>1075</v>
      </c>
      <c r="T269" s="190">
        <v>9.5</v>
      </c>
    </row>
    <row r="270" spans="1:20" ht="18" customHeight="1">
      <c r="A270" s="86" t="s">
        <v>314</v>
      </c>
      <c r="B270" s="88" t="s">
        <v>53</v>
      </c>
      <c r="D270" s="185" t="str">
        <f t="shared" si="24"/>
        <v>810-60-6344</v>
      </c>
      <c r="E270" s="186" t="str">
        <f t="shared" si="25"/>
        <v>C</v>
      </c>
      <c r="F270" s="187" t="s">
        <v>1062</v>
      </c>
      <c r="G270" s="187" t="s">
        <v>54</v>
      </c>
      <c r="H270" s="187" t="s">
        <v>1066</v>
      </c>
      <c r="I270" s="187" t="s">
        <v>1069</v>
      </c>
      <c r="J270" s="186">
        <v>40.86</v>
      </c>
      <c r="K270" s="186">
        <v>8</v>
      </c>
      <c r="L270" s="186">
        <v>16.344000000000001</v>
      </c>
      <c r="M270" s="186">
        <v>343.22399999999999</v>
      </c>
      <c r="N270" s="188">
        <v>44495</v>
      </c>
      <c r="O270" s="189" t="str">
        <f t="shared" si="26"/>
        <v>10-2021</v>
      </c>
      <c r="P270" s="201" t="str">
        <f t="shared" si="27"/>
        <v>26</v>
      </c>
      <c r="Q270" s="189" t="str">
        <f t="shared" si="28"/>
        <v>10</v>
      </c>
      <c r="R270" s="189" t="str">
        <f t="shared" si="29"/>
        <v>2021</v>
      </c>
      <c r="S270" s="186" t="s">
        <v>1075</v>
      </c>
      <c r="T270" s="190">
        <v>6.5</v>
      </c>
    </row>
    <row r="271" spans="1:20" ht="18" customHeight="1">
      <c r="A271" s="86" t="s">
        <v>315</v>
      </c>
      <c r="B271" s="88" t="s">
        <v>50</v>
      </c>
      <c r="D271" s="185" t="str">
        <f t="shared" si="24"/>
        <v>578-80-7669</v>
      </c>
      <c r="E271" s="186" t="str">
        <f t="shared" si="25"/>
        <v>B</v>
      </c>
      <c r="F271" s="187" t="s">
        <v>1064</v>
      </c>
      <c r="G271" s="187" t="s">
        <v>54</v>
      </c>
      <c r="H271" s="187" t="s">
        <v>1065</v>
      </c>
      <c r="I271" s="187" t="s">
        <v>1068</v>
      </c>
      <c r="J271" s="186">
        <v>74.97</v>
      </c>
      <c r="K271" s="186">
        <v>1</v>
      </c>
      <c r="L271" s="186">
        <v>3.7484999999999999</v>
      </c>
      <c r="M271" s="186">
        <v>78.718500000000006</v>
      </c>
      <c r="N271" s="188">
        <v>44497</v>
      </c>
      <c r="O271" s="189" t="str">
        <f t="shared" si="26"/>
        <v>10-2021</v>
      </c>
      <c r="P271" s="201" t="str">
        <f t="shared" si="27"/>
        <v>28</v>
      </c>
      <c r="Q271" s="189" t="str">
        <f t="shared" si="28"/>
        <v>10</v>
      </c>
      <c r="R271" s="189" t="str">
        <f t="shared" si="29"/>
        <v>2021</v>
      </c>
      <c r="S271" s="186" t="s">
        <v>1073</v>
      </c>
      <c r="T271" s="190">
        <v>5.6</v>
      </c>
    </row>
    <row r="272" spans="1:20" ht="18" customHeight="1">
      <c r="A272" s="86" t="s">
        <v>316</v>
      </c>
      <c r="B272" s="88" t="s">
        <v>53</v>
      </c>
      <c r="D272" s="185" t="str">
        <f t="shared" si="24"/>
        <v>268-20-3585</v>
      </c>
      <c r="E272" s="186" t="str">
        <f t="shared" si="25"/>
        <v>C</v>
      </c>
      <c r="F272" s="187" t="s">
        <v>1062</v>
      </c>
      <c r="G272" s="187" t="s">
        <v>54</v>
      </c>
      <c r="H272" s="187" t="s">
        <v>1066</v>
      </c>
      <c r="I272" s="187" t="s">
        <v>1067</v>
      </c>
      <c r="J272" s="186">
        <v>13.85</v>
      </c>
      <c r="K272" s="186">
        <v>9</v>
      </c>
      <c r="L272" s="186">
        <v>6.2324999999999999</v>
      </c>
      <c r="M272" s="186">
        <v>130.88249999999999</v>
      </c>
      <c r="N272" s="188">
        <v>44497</v>
      </c>
      <c r="O272" s="189" t="str">
        <f t="shared" si="26"/>
        <v>10-2021</v>
      </c>
      <c r="P272" s="201" t="str">
        <f t="shared" si="27"/>
        <v>28</v>
      </c>
      <c r="Q272" s="189" t="str">
        <f t="shared" si="28"/>
        <v>10</v>
      </c>
      <c r="R272" s="189" t="str">
        <f t="shared" si="29"/>
        <v>2021</v>
      </c>
      <c r="S272" s="186" t="s">
        <v>1074</v>
      </c>
      <c r="T272" s="190">
        <v>6</v>
      </c>
    </row>
    <row r="273" spans="1:20" ht="18" customHeight="1">
      <c r="A273" s="86" t="s">
        <v>317</v>
      </c>
      <c r="B273" s="88" t="s">
        <v>53</v>
      </c>
      <c r="D273" s="185" t="str">
        <f t="shared" si="24"/>
        <v>256-58-3609</v>
      </c>
      <c r="E273" s="186" t="str">
        <f t="shared" si="25"/>
        <v>C</v>
      </c>
      <c r="F273" s="187" t="s">
        <v>1062</v>
      </c>
      <c r="G273" s="187" t="s">
        <v>48</v>
      </c>
      <c r="H273" s="187" t="s">
        <v>1065</v>
      </c>
      <c r="I273" s="187" t="s">
        <v>1072</v>
      </c>
      <c r="J273" s="186">
        <v>91.98</v>
      </c>
      <c r="K273" s="186">
        <v>1</v>
      </c>
      <c r="L273" s="186">
        <v>4.5990000000000002</v>
      </c>
      <c r="M273" s="186">
        <v>96.578999999999994</v>
      </c>
      <c r="N273" s="188">
        <v>44497</v>
      </c>
      <c r="O273" s="189" t="str">
        <f t="shared" si="26"/>
        <v>10-2021</v>
      </c>
      <c r="P273" s="201" t="str">
        <f t="shared" si="27"/>
        <v>28</v>
      </c>
      <c r="Q273" s="189" t="str">
        <f t="shared" si="28"/>
        <v>10</v>
      </c>
      <c r="R273" s="189" t="str">
        <f t="shared" si="29"/>
        <v>2021</v>
      </c>
      <c r="S273" s="186" t="s">
        <v>1073</v>
      </c>
      <c r="T273" s="190">
        <v>9.8000000000000007</v>
      </c>
    </row>
    <row r="274" spans="1:20" ht="18" customHeight="1">
      <c r="A274" s="86" t="s">
        <v>318</v>
      </c>
      <c r="B274" s="88" t="s">
        <v>47</v>
      </c>
      <c r="D274" s="185" t="str">
        <f t="shared" si="24"/>
        <v>470-32-9057</v>
      </c>
      <c r="E274" s="186" t="str">
        <f t="shared" si="25"/>
        <v>A</v>
      </c>
      <c r="F274" s="187" t="s">
        <v>1063</v>
      </c>
      <c r="G274" s="187" t="s">
        <v>48</v>
      </c>
      <c r="H274" s="187" t="s">
        <v>1065</v>
      </c>
      <c r="I274" s="187" t="s">
        <v>1071</v>
      </c>
      <c r="J274" s="186">
        <v>51.34</v>
      </c>
      <c r="K274" s="186">
        <v>5</v>
      </c>
      <c r="L274" s="186">
        <v>12.835000000000001</v>
      </c>
      <c r="M274" s="186">
        <v>269.53500000000003</v>
      </c>
      <c r="N274" s="188">
        <v>44498</v>
      </c>
      <c r="O274" s="189" t="str">
        <f t="shared" si="26"/>
        <v>10-2021</v>
      </c>
      <c r="P274" s="201" t="str">
        <f t="shared" si="27"/>
        <v>29</v>
      </c>
      <c r="Q274" s="189" t="str">
        <f t="shared" si="28"/>
        <v>10</v>
      </c>
      <c r="R274" s="189" t="str">
        <f t="shared" si="29"/>
        <v>2021</v>
      </c>
      <c r="S274" s="186" t="s">
        <v>1075</v>
      </c>
      <c r="T274" s="190">
        <v>9.1</v>
      </c>
    </row>
    <row r="275" spans="1:20" ht="18" customHeight="1">
      <c r="A275" s="86" t="s">
        <v>319</v>
      </c>
      <c r="B275" s="88" t="s">
        <v>50</v>
      </c>
      <c r="D275" s="185" t="str">
        <f t="shared" si="24"/>
        <v>732-04-5373</v>
      </c>
      <c r="E275" s="186" t="str">
        <f t="shared" si="25"/>
        <v>B</v>
      </c>
      <c r="F275" s="187" t="s">
        <v>1064</v>
      </c>
      <c r="G275" s="187" t="s">
        <v>48</v>
      </c>
      <c r="H275" s="187" t="s">
        <v>1065</v>
      </c>
      <c r="I275" s="187" t="s">
        <v>1070</v>
      </c>
      <c r="J275" s="186">
        <v>46.47</v>
      </c>
      <c r="K275" s="186">
        <v>4</v>
      </c>
      <c r="L275" s="186">
        <v>9.2940000000000005</v>
      </c>
      <c r="M275" s="186">
        <v>195.17400000000001</v>
      </c>
      <c r="N275" s="188">
        <v>44499</v>
      </c>
      <c r="O275" s="189" t="str">
        <f t="shared" si="26"/>
        <v>10-2021</v>
      </c>
      <c r="P275" s="201" t="str">
        <f t="shared" si="27"/>
        <v>30</v>
      </c>
      <c r="Q275" s="189" t="str">
        <f t="shared" si="28"/>
        <v>10</v>
      </c>
      <c r="R275" s="189" t="str">
        <f t="shared" si="29"/>
        <v>2021</v>
      </c>
      <c r="S275" s="186" t="s">
        <v>1073</v>
      </c>
      <c r="T275" s="190">
        <v>7</v>
      </c>
    </row>
    <row r="276" spans="1:20" ht="18" customHeight="1">
      <c r="A276" s="86" t="s">
        <v>320</v>
      </c>
      <c r="B276" s="88" t="s">
        <v>47</v>
      </c>
      <c r="D276" s="185" t="str">
        <f t="shared" si="24"/>
        <v>827-77-7633</v>
      </c>
      <c r="E276" s="186" t="str">
        <f t="shared" si="25"/>
        <v>A</v>
      </c>
      <c r="F276" s="187" t="s">
        <v>1063</v>
      </c>
      <c r="G276" s="187" t="s">
        <v>54</v>
      </c>
      <c r="H276" s="187" t="s">
        <v>1065</v>
      </c>
      <c r="I276" s="187" t="s">
        <v>1068</v>
      </c>
      <c r="J276" s="186">
        <v>98.09</v>
      </c>
      <c r="K276" s="186">
        <v>9</v>
      </c>
      <c r="L276" s="186">
        <v>44.140500000000003</v>
      </c>
      <c r="M276" s="186">
        <v>926.95050000000003</v>
      </c>
      <c r="N276" s="188">
        <v>44500</v>
      </c>
      <c r="O276" s="189" t="str">
        <f t="shared" si="26"/>
        <v>10-2021</v>
      </c>
      <c r="P276" s="201" t="str">
        <f t="shared" si="27"/>
        <v>31</v>
      </c>
      <c r="Q276" s="189" t="str">
        <f t="shared" si="28"/>
        <v>10</v>
      </c>
      <c r="R276" s="189" t="str">
        <f t="shared" si="29"/>
        <v>2021</v>
      </c>
      <c r="S276" s="186" t="s">
        <v>1073</v>
      </c>
      <c r="T276" s="190">
        <v>9.3000000000000007</v>
      </c>
    </row>
    <row r="277" spans="1:20" ht="18" customHeight="1">
      <c r="A277" s="86" t="s">
        <v>321</v>
      </c>
      <c r="B277" s="88" t="s">
        <v>50</v>
      </c>
      <c r="D277" s="185" t="str">
        <f t="shared" si="24"/>
        <v>191-10-6171</v>
      </c>
      <c r="E277" s="186" t="str">
        <f t="shared" si="25"/>
        <v>B</v>
      </c>
      <c r="F277" s="187" t="s">
        <v>1064</v>
      </c>
      <c r="G277" s="187" t="s">
        <v>54</v>
      </c>
      <c r="H277" s="187" t="s">
        <v>1066</v>
      </c>
      <c r="I277" s="187" t="s">
        <v>1072</v>
      </c>
      <c r="J277" s="186">
        <v>39.619999999999997</v>
      </c>
      <c r="K277" s="186">
        <v>7</v>
      </c>
      <c r="L277" s="186">
        <v>13.867000000000001</v>
      </c>
      <c r="M277" s="186">
        <v>291.20699999999999</v>
      </c>
      <c r="N277" s="188">
        <v>44501</v>
      </c>
      <c r="O277" s="189" t="str">
        <f t="shared" si="26"/>
        <v>11-2021</v>
      </c>
      <c r="P277" s="201" t="str">
        <f t="shared" si="27"/>
        <v>01</v>
      </c>
      <c r="Q277" s="189" t="str">
        <f t="shared" si="28"/>
        <v>11</v>
      </c>
      <c r="R277" s="189" t="str">
        <f t="shared" si="29"/>
        <v>2021</v>
      </c>
      <c r="S277" s="186" t="s">
        <v>1073</v>
      </c>
      <c r="T277" s="190">
        <v>7.5</v>
      </c>
    </row>
    <row r="278" spans="1:20" ht="18" customHeight="1">
      <c r="A278" s="86" t="s">
        <v>322</v>
      </c>
      <c r="B278" s="88" t="s">
        <v>50</v>
      </c>
      <c r="D278" s="185" t="str">
        <f t="shared" si="24"/>
        <v>241-72-9525</v>
      </c>
      <c r="E278" s="186" t="str">
        <f t="shared" si="25"/>
        <v>B</v>
      </c>
      <c r="F278" s="187" t="s">
        <v>1064</v>
      </c>
      <c r="G278" s="187" t="s">
        <v>54</v>
      </c>
      <c r="H278" s="187" t="s">
        <v>1065</v>
      </c>
      <c r="I278" s="187" t="s">
        <v>1068</v>
      </c>
      <c r="J278" s="186">
        <v>51.91</v>
      </c>
      <c r="K278" s="186">
        <v>10</v>
      </c>
      <c r="L278" s="186">
        <v>25.954999999999998</v>
      </c>
      <c r="M278" s="186">
        <v>545.05499999999995</v>
      </c>
      <c r="N278" s="188">
        <v>44503</v>
      </c>
      <c r="O278" s="189" t="str">
        <f t="shared" si="26"/>
        <v>11-2021</v>
      </c>
      <c r="P278" s="201" t="str">
        <f t="shared" si="27"/>
        <v>03</v>
      </c>
      <c r="Q278" s="189" t="str">
        <f t="shared" si="28"/>
        <v>11</v>
      </c>
      <c r="R278" s="189" t="str">
        <f t="shared" si="29"/>
        <v>2021</v>
      </c>
      <c r="S278" s="186" t="s">
        <v>1073</v>
      </c>
      <c r="T278" s="190">
        <v>8.1999999999999993</v>
      </c>
    </row>
    <row r="279" spans="1:20" ht="18" customHeight="1">
      <c r="A279" s="86" t="s">
        <v>323</v>
      </c>
      <c r="B279" s="88" t="s">
        <v>47</v>
      </c>
      <c r="D279" s="185" t="str">
        <f t="shared" si="24"/>
        <v>856-22-8149</v>
      </c>
      <c r="E279" s="186" t="str">
        <f t="shared" si="25"/>
        <v>A</v>
      </c>
      <c r="F279" s="187" t="s">
        <v>1063</v>
      </c>
      <c r="G279" s="187" t="s">
        <v>54</v>
      </c>
      <c r="H279" s="187" t="s">
        <v>1066</v>
      </c>
      <c r="I279" s="187" t="s">
        <v>1070</v>
      </c>
      <c r="J279" s="186">
        <v>25.29</v>
      </c>
      <c r="K279" s="186">
        <v>1</v>
      </c>
      <c r="L279" s="186">
        <v>1.2645</v>
      </c>
      <c r="M279" s="186">
        <v>26.554500000000001</v>
      </c>
      <c r="N279" s="188">
        <v>44505</v>
      </c>
      <c r="O279" s="189" t="str">
        <f t="shared" si="26"/>
        <v>11-2021</v>
      </c>
      <c r="P279" s="201" t="str">
        <f t="shared" si="27"/>
        <v>05</v>
      </c>
      <c r="Q279" s="189" t="str">
        <f t="shared" si="28"/>
        <v>11</v>
      </c>
      <c r="R279" s="189" t="str">
        <f t="shared" si="29"/>
        <v>2021</v>
      </c>
      <c r="S279" s="186" t="s">
        <v>1074</v>
      </c>
      <c r="T279" s="190">
        <v>6.1</v>
      </c>
    </row>
    <row r="280" spans="1:20" ht="18" customHeight="1">
      <c r="A280" s="86" t="s">
        <v>324</v>
      </c>
      <c r="B280" s="88" t="s">
        <v>47</v>
      </c>
      <c r="D280" s="185" t="str">
        <f t="shared" si="24"/>
        <v>250-17-5703</v>
      </c>
      <c r="E280" s="186" t="str">
        <f t="shared" si="25"/>
        <v>A</v>
      </c>
      <c r="F280" s="187" t="s">
        <v>1063</v>
      </c>
      <c r="G280" s="187" t="s">
        <v>48</v>
      </c>
      <c r="H280" s="187" t="s">
        <v>1065</v>
      </c>
      <c r="I280" s="187" t="s">
        <v>1071</v>
      </c>
      <c r="J280" s="186">
        <v>18.850000000000001</v>
      </c>
      <c r="K280" s="186">
        <v>10</v>
      </c>
      <c r="L280" s="186">
        <v>9.4250000000000007</v>
      </c>
      <c r="M280" s="186">
        <v>197.92500000000001</v>
      </c>
      <c r="N280" s="188">
        <v>44505</v>
      </c>
      <c r="O280" s="189" t="str">
        <f t="shared" si="26"/>
        <v>11-2021</v>
      </c>
      <c r="P280" s="201" t="str">
        <f t="shared" si="27"/>
        <v>05</v>
      </c>
      <c r="Q280" s="189" t="str">
        <f t="shared" si="28"/>
        <v>11</v>
      </c>
      <c r="R280" s="189" t="str">
        <f t="shared" si="29"/>
        <v>2021</v>
      </c>
      <c r="S280" s="186" t="s">
        <v>1074</v>
      </c>
      <c r="T280" s="190">
        <v>5.6</v>
      </c>
    </row>
    <row r="281" spans="1:20" ht="18" customHeight="1">
      <c r="A281" s="86" t="s">
        <v>325</v>
      </c>
      <c r="B281" s="88" t="s">
        <v>50</v>
      </c>
      <c r="D281" s="185" t="str">
        <f t="shared" si="24"/>
        <v>466-61-5506</v>
      </c>
      <c r="E281" s="186" t="str">
        <f t="shared" si="25"/>
        <v>B</v>
      </c>
      <c r="F281" s="187" t="s">
        <v>1064</v>
      </c>
      <c r="G281" s="187" t="s">
        <v>48</v>
      </c>
      <c r="H281" s="187" t="s">
        <v>1066</v>
      </c>
      <c r="I281" s="187" t="s">
        <v>1069</v>
      </c>
      <c r="J281" s="186">
        <v>90.7</v>
      </c>
      <c r="K281" s="186">
        <v>6</v>
      </c>
      <c r="L281" s="186">
        <v>27.21</v>
      </c>
      <c r="M281" s="186">
        <v>571.41</v>
      </c>
      <c r="N281" s="188">
        <v>44506</v>
      </c>
      <c r="O281" s="189" t="str">
        <f t="shared" si="26"/>
        <v>11-2021</v>
      </c>
      <c r="P281" s="201" t="str">
        <f t="shared" si="27"/>
        <v>06</v>
      </c>
      <c r="Q281" s="189" t="str">
        <f t="shared" si="28"/>
        <v>11</v>
      </c>
      <c r="R281" s="189" t="str">
        <f t="shared" si="29"/>
        <v>2021</v>
      </c>
      <c r="S281" s="186" t="s">
        <v>1073</v>
      </c>
      <c r="T281" s="190">
        <v>5.3</v>
      </c>
    </row>
    <row r="282" spans="1:20" ht="18" customHeight="1">
      <c r="A282" s="86" t="s">
        <v>326</v>
      </c>
      <c r="B282" s="88" t="s">
        <v>47</v>
      </c>
      <c r="D282" s="185" t="str">
        <f t="shared" si="24"/>
        <v>472-15-9636</v>
      </c>
      <c r="E282" s="186" t="str">
        <f t="shared" si="25"/>
        <v>A</v>
      </c>
      <c r="F282" s="187" t="s">
        <v>1063</v>
      </c>
      <c r="G282" s="187" t="s">
        <v>54</v>
      </c>
      <c r="H282" s="187" t="s">
        <v>1065</v>
      </c>
      <c r="I282" s="187" t="s">
        <v>1070</v>
      </c>
      <c r="J282" s="186">
        <v>50.93</v>
      </c>
      <c r="K282" s="186">
        <v>8</v>
      </c>
      <c r="L282" s="186">
        <v>20.372</v>
      </c>
      <c r="M282" s="186">
        <v>427.81200000000001</v>
      </c>
      <c r="N282" s="188">
        <v>44509</v>
      </c>
      <c r="O282" s="189" t="str">
        <f t="shared" si="26"/>
        <v>11-2021</v>
      </c>
      <c r="P282" s="201" t="str">
        <f t="shared" si="27"/>
        <v>09</v>
      </c>
      <c r="Q282" s="189" t="str">
        <f t="shared" si="28"/>
        <v>11</v>
      </c>
      <c r="R282" s="189" t="str">
        <f t="shared" si="29"/>
        <v>2021</v>
      </c>
      <c r="S282" s="186" t="s">
        <v>1074</v>
      </c>
      <c r="T282" s="190">
        <v>9.1999999999999993</v>
      </c>
    </row>
    <row r="283" spans="1:20" ht="18" customHeight="1">
      <c r="A283" s="86" t="s">
        <v>327</v>
      </c>
      <c r="B283" s="88" t="s">
        <v>50</v>
      </c>
      <c r="D283" s="185" t="str">
        <f t="shared" si="24"/>
        <v>533-33-5337</v>
      </c>
      <c r="E283" s="186" t="str">
        <f t="shared" si="25"/>
        <v>B</v>
      </c>
      <c r="F283" s="187" t="s">
        <v>1064</v>
      </c>
      <c r="G283" s="187" t="s">
        <v>54</v>
      </c>
      <c r="H283" s="187" t="s">
        <v>1065</v>
      </c>
      <c r="I283" s="187" t="s">
        <v>1069</v>
      </c>
      <c r="J283" s="186">
        <v>79.39</v>
      </c>
      <c r="K283" s="186">
        <v>10</v>
      </c>
      <c r="L283" s="186">
        <v>39.695</v>
      </c>
      <c r="M283" s="186">
        <v>833.59500000000003</v>
      </c>
      <c r="N283" s="188">
        <v>44509</v>
      </c>
      <c r="O283" s="189" t="str">
        <f t="shared" si="26"/>
        <v>11-2021</v>
      </c>
      <c r="P283" s="201" t="str">
        <f t="shared" si="27"/>
        <v>09</v>
      </c>
      <c r="Q283" s="189" t="str">
        <f t="shared" si="28"/>
        <v>11</v>
      </c>
      <c r="R283" s="189" t="str">
        <f t="shared" si="29"/>
        <v>2021</v>
      </c>
      <c r="S283" s="186" t="s">
        <v>1073</v>
      </c>
      <c r="T283" s="190">
        <v>6.2</v>
      </c>
    </row>
    <row r="284" spans="1:20" ht="18" customHeight="1">
      <c r="A284" s="86" t="s">
        <v>328</v>
      </c>
      <c r="B284" s="88" t="s">
        <v>53</v>
      </c>
      <c r="D284" s="185" t="str">
        <f t="shared" si="24"/>
        <v>704-20-4138</v>
      </c>
      <c r="E284" s="186" t="str">
        <f t="shared" si="25"/>
        <v>C</v>
      </c>
      <c r="F284" s="187" t="s">
        <v>1062</v>
      </c>
      <c r="G284" s="187" t="s">
        <v>48</v>
      </c>
      <c r="H284" s="187" t="s">
        <v>1066</v>
      </c>
      <c r="I284" s="187" t="s">
        <v>1067</v>
      </c>
      <c r="J284" s="186">
        <v>29.67</v>
      </c>
      <c r="K284" s="186">
        <v>7</v>
      </c>
      <c r="L284" s="186">
        <v>10.384499999999999</v>
      </c>
      <c r="M284" s="186">
        <v>218.0745</v>
      </c>
      <c r="N284" s="188">
        <v>44510</v>
      </c>
      <c r="O284" s="189" t="str">
        <f t="shared" si="26"/>
        <v>11-2021</v>
      </c>
      <c r="P284" s="201" t="str">
        <f t="shared" si="27"/>
        <v>10</v>
      </c>
      <c r="Q284" s="189" t="str">
        <f t="shared" si="28"/>
        <v>11</v>
      </c>
      <c r="R284" s="189" t="str">
        <f t="shared" si="29"/>
        <v>2021</v>
      </c>
      <c r="S284" s="186" t="s">
        <v>1075</v>
      </c>
      <c r="T284" s="190">
        <v>8.1</v>
      </c>
    </row>
    <row r="285" spans="1:20" ht="18" customHeight="1">
      <c r="A285" s="86" t="s">
        <v>329</v>
      </c>
      <c r="B285" s="88" t="s">
        <v>47</v>
      </c>
      <c r="D285" s="185" t="str">
        <f t="shared" si="24"/>
        <v>882-40-4577</v>
      </c>
      <c r="E285" s="186" t="str">
        <f t="shared" si="25"/>
        <v>A</v>
      </c>
      <c r="F285" s="187" t="s">
        <v>1063</v>
      </c>
      <c r="G285" s="187" t="s">
        <v>48</v>
      </c>
      <c r="H285" s="187" t="s">
        <v>1065</v>
      </c>
      <c r="I285" s="187" t="s">
        <v>1068</v>
      </c>
      <c r="J285" s="186">
        <v>67.260000000000005</v>
      </c>
      <c r="K285" s="186">
        <v>4</v>
      </c>
      <c r="L285" s="186">
        <v>13.452</v>
      </c>
      <c r="M285" s="186">
        <v>282.49200000000002</v>
      </c>
      <c r="N285" s="188">
        <v>44510</v>
      </c>
      <c r="O285" s="189" t="str">
        <f t="shared" si="26"/>
        <v>11-2021</v>
      </c>
      <c r="P285" s="201" t="str">
        <f t="shared" si="27"/>
        <v>10</v>
      </c>
      <c r="Q285" s="189" t="str">
        <f t="shared" si="28"/>
        <v>11</v>
      </c>
      <c r="R285" s="189" t="str">
        <f t="shared" si="29"/>
        <v>2021</v>
      </c>
      <c r="S285" s="186" t="s">
        <v>1075</v>
      </c>
      <c r="T285" s="190">
        <v>8</v>
      </c>
    </row>
    <row r="286" spans="1:20" ht="18" customHeight="1">
      <c r="A286" s="86" t="s">
        <v>330</v>
      </c>
      <c r="B286" s="88" t="s">
        <v>50</v>
      </c>
      <c r="D286" s="185" t="str">
        <f t="shared" si="24"/>
        <v>388-76-2555</v>
      </c>
      <c r="E286" s="186" t="str">
        <f t="shared" si="25"/>
        <v>B</v>
      </c>
      <c r="F286" s="187" t="s">
        <v>1064</v>
      </c>
      <c r="G286" s="187" t="s">
        <v>54</v>
      </c>
      <c r="H286" s="187" t="s">
        <v>1065</v>
      </c>
      <c r="I286" s="187" t="s">
        <v>1068</v>
      </c>
      <c r="J286" s="186">
        <v>13.69</v>
      </c>
      <c r="K286" s="186">
        <v>6</v>
      </c>
      <c r="L286" s="186">
        <v>4.1070000000000002</v>
      </c>
      <c r="M286" s="186">
        <v>86.247</v>
      </c>
      <c r="N286" s="188">
        <v>44510</v>
      </c>
      <c r="O286" s="189" t="str">
        <f t="shared" si="26"/>
        <v>11-2021</v>
      </c>
      <c r="P286" s="201" t="str">
        <f t="shared" si="27"/>
        <v>10</v>
      </c>
      <c r="Q286" s="189" t="str">
        <f t="shared" si="28"/>
        <v>11</v>
      </c>
      <c r="R286" s="189" t="str">
        <f t="shared" si="29"/>
        <v>2021</v>
      </c>
      <c r="S286" s="186" t="s">
        <v>1073</v>
      </c>
      <c r="T286" s="190">
        <v>6.3</v>
      </c>
    </row>
    <row r="287" spans="1:20" ht="18" customHeight="1">
      <c r="A287" s="86" t="s">
        <v>331</v>
      </c>
      <c r="B287" s="88" t="s">
        <v>50</v>
      </c>
      <c r="D287" s="185" t="str">
        <f t="shared" si="24"/>
        <v>376-02-8238</v>
      </c>
      <c r="E287" s="186" t="str">
        <f t="shared" si="25"/>
        <v>B</v>
      </c>
      <c r="F287" s="187" t="s">
        <v>1064</v>
      </c>
      <c r="G287" s="187" t="s">
        <v>54</v>
      </c>
      <c r="H287" s="187" t="s">
        <v>1065</v>
      </c>
      <c r="I287" s="187" t="s">
        <v>1070</v>
      </c>
      <c r="J287" s="186">
        <v>93.87</v>
      </c>
      <c r="K287" s="186">
        <v>8</v>
      </c>
      <c r="L287" s="186">
        <v>37.548000000000002</v>
      </c>
      <c r="M287" s="186">
        <v>788.50800000000004</v>
      </c>
      <c r="N287" s="188">
        <v>44511</v>
      </c>
      <c r="O287" s="189" t="str">
        <f t="shared" si="26"/>
        <v>11-2021</v>
      </c>
      <c r="P287" s="201" t="str">
        <f t="shared" si="27"/>
        <v>11</v>
      </c>
      <c r="Q287" s="189" t="str">
        <f t="shared" si="28"/>
        <v>11</v>
      </c>
      <c r="R287" s="189" t="str">
        <f t="shared" si="29"/>
        <v>2021</v>
      </c>
      <c r="S287" s="186" t="s">
        <v>1075</v>
      </c>
      <c r="T287" s="190">
        <v>8.3000000000000007</v>
      </c>
    </row>
    <row r="288" spans="1:20" ht="18" customHeight="1">
      <c r="A288" s="86" t="s">
        <v>332</v>
      </c>
      <c r="B288" s="88" t="s">
        <v>53</v>
      </c>
      <c r="D288" s="185" t="str">
        <f t="shared" si="24"/>
        <v>457-12-0244</v>
      </c>
      <c r="E288" s="186" t="str">
        <f t="shared" si="25"/>
        <v>C</v>
      </c>
      <c r="F288" s="187" t="s">
        <v>1062</v>
      </c>
      <c r="G288" s="187" t="s">
        <v>48</v>
      </c>
      <c r="H288" s="187" t="s">
        <v>1066</v>
      </c>
      <c r="I288" s="187" t="s">
        <v>1068</v>
      </c>
      <c r="J288" s="186">
        <v>35.22</v>
      </c>
      <c r="K288" s="186">
        <v>6</v>
      </c>
      <c r="L288" s="186">
        <v>10.566000000000001</v>
      </c>
      <c r="M288" s="186">
        <v>221.886</v>
      </c>
      <c r="N288" s="188">
        <v>44511</v>
      </c>
      <c r="O288" s="189" t="str">
        <f t="shared" si="26"/>
        <v>11-2021</v>
      </c>
      <c r="P288" s="201" t="str">
        <f t="shared" si="27"/>
        <v>11</v>
      </c>
      <c r="Q288" s="189" t="str">
        <f t="shared" si="28"/>
        <v>11</v>
      </c>
      <c r="R288" s="189" t="str">
        <f t="shared" si="29"/>
        <v>2021</v>
      </c>
      <c r="S288" s="186" t="s">
        <v>1074</v>
      </c>
      <c r="T288" s="190">
        <v>6.5</v>
      </c>
    </row>
    <row r="289" spans="1:20" ht="18" customHeight="1">
      <c r="A289" s="86" t="s">
        <v>333</v>
      </c>
      <c r="B289" s="88" t="s">
        <v>53</v>
      </c>
      <c r="D289" s="185" t="str">
        <f t="shared" si="24"/>
        <v>236-86-3015</v>
      </c>
      <c r="E289" s="186" t="str">
        <f t="shared" si="25"/>
        <v>C</v>
      </c>
      <c r="F289" s="187" t="s">
        <v>1062</v>
      </c>
      <c r="G289" s="187" t="s">
        <v>48</v>
      </c>
      <c r="H289" s="187" t="s">
        <v>1065</v>
      </c>
      <c r="I289" s="187" t="s">
        <v>1070</v>
      </c>
      <c r="J289" s="186">
        <v>13.98</v>
      </c>
      <c r="K289" s="186">
        <v>1</v>
      </c>
      <c r="L289" s="186">
        <v>0.69899999999999995</v>
      </c>
      <c r="M289" s="186">
        <v>14.679</v>
      </c>
      <c r="N289" s="188">
        <v>44512</v>
      </c>
      <c r="O289" s="189" t="str">
        <f t="shared" si="26"/>
        <v>11-2021</v>
      </c>
      <c r="P289" s="201" t="str">
        <f t="shared" si="27"/>
        <v>12</v>
      </c>
      <c r="Q289" s="189" t="str">
        <f t="shared" si="28"/>
        <v>11</v>
      </c>
      <c r="R289" s="189" t="str">
        <f t="shared" si="29"/>
        <v>2021</v>
      </c>
      <c r="S289" s="186" t="s">
        <v>1074</v>
      </c>
      <c r="T289" s="190">
        <v>9.8000000000000007</v>
      </c>
    </row>
    <row r="290" spans="1:20" ht="18" customHeight="1">
      <c r="A290" s="86" t="s">
        <v>334</v>
      </c>
      <c r="B290" s="88" t="s">
        <v>47</v>
      </c>
      <c r="D290" s="185" t="str">
        <f t="shared" si="24"/>
        <v>478-06-7835</v>
      </c>
      <c r="E290" s="186" t="str">
        <f t="shared" si="25"/>
        <v>A</v>
      </c>
      <c r="F290" s="187" t="s">
        <v>1063</v>
      </c>
      <c r="G290" s="187" t="s">
        <v>54</v>
      </c>
      <c r="H290" s="187" t="s">
        <v>1065</v>
      </c>
      <c r="I290" s="187" t="s">
        <v>1072</v>
      </c>
      <c r="J290" s="186">
        <v>89.69</v>
      </c>
      <c r="K290" s="186">
        <v>1</v>
      </c>
      <c r="L290" s="186">
        <v>4.4844999999999997</v>
      </c>
      <c r="M290" s="186">
        <v>94.174499999999995</v>
      </c>
      <c r="N290" s="188">
        <v>44514</v>
      </c>
      <c r="O290" s="189" t="str">
        <f t="shared" si="26"/>
        <v>11-2021</v>
      </c>
      <c r="P290" s="201" t="str">
        <f t="shared" si="27"/>
        <v>14</v>
      </c>
      <c r="Q290" s="189" t="str">
        <f t="shared" si="28"/>
        <v>11</v>
      </c>
      <c r="R290" s="189" t="str">
        <f t="shared" si="29"/>
        <v>2021</v>
      </c>
      <c r="S290" s="186" t="s">
        <v>1074</v>
      </c>
      <c r="T290" s="190">
        <v>4.9000000000000004</v>
      </c>
    </row>
    <row r="291" spans="1:20" ht="18" customHeight="1">
      <c r="A291" s="86" t="s">
        <v>335</v>
      </c>
      <c r="B291" s="88" t="s">
        <v>50</v>
      </c>
      <c r="D291" s="185" t="str">
        <f t="shared" si="24"/>
        <v>477-24-6490</v>
      </c>
      <c r="E291" s="186" t="str">
        <f t="shared" si="25"/>
        <v>B</v>
      </c>
      <c r="F291" s="187" t="s">
        <v>1064</v>
      </c>
      <c r="G291" s="187" t="s">
        <v>54</v>
      </c>
      <c r="H291" s="187" t="s">
        <v>1066</v>
      </c>
      <c r="I291" s="187" t="s">
        <v>1067</v>
      </c>
      <c r="J291" s="186">
        <v>99.71</v>
      </c>
      <c r="K291" s="186">
        <v>6</v>
      </c>
      <c r="L291" s="186">
        <v>29.913</v>
      </c>
      <c r="M291" s="186">
        <v>628.173</v>
      </c>
      <c r="N291" s="188">
        <v>44515</v>
      </c>
      <c r="O291" s="189" t="str">
        <f t="shared" si="26"/>
        <v>11-2021</v>
      </c>
      <c r="P291" s="201" t="str">
        <f t="shared" si="27"/>
        <v>15</v>
      </c>
      <c r="Q291" s="189" t="str">
        <f t="shared" si="28"/>
        <v>11</v>
      </c>
      <c r="R291" s="189" t="str">
        <f t="shared" si="29"/>
        <v>2021</v>
      </c>
      <c r="S291" s="186" t="s">
        <v>1074</v>
      </c>
      <c r="T291" s="190">
        <v>7.9</v>
      </c>
    </row>
    <row r="292" spans="1:20" ht="18" customHeight="1">
      <c r="A292" s="86" t="s">
        <v>336</v>
      </c>
      <c r="B292" s="88" t="s">
        <v>53</v>
      </c>
      <c r="D292" s="185" t="str">
        <f t="shared" si="24"/>
        <v>471-41-2823</v>
      </c>
      <c r="E292" s="186" t="str">
        <f t="shared" si="25"/>
        <v>C</v>
      </c>
      <c r="F292" s="187" t="s">
        <v>1062</v>
      </c>
      <c r="G292" s="187" t="s">
        <v>54</v>
      </c>
      <c r="H292" s="187" t="s">
        <v>1065</v>
      </c>
      <c r="I292" s="187" t="s">
        <v>1071</v>
      </c>
      <c r="J292" s="186">
        <v>99.79</v>
      </c>
      <c r="K292" s="186">
        <v>2</v>
      </c>
      <c r="L292" s="186">
        <v>9.9789999999999992</v>
      </c>
      <c r="M292" s="186">
        <v>209.559</v>
      </c>
      <c r="N292" s="188">
        <v>44515</v>
      </c>
      <c r="O292" s="189" t="str">
        <f t="shared" si="26"/>
        <v>11-2021</v>
      </c>
      <c r="P292" s="201" t="str">
        <f t="shared" si="27"/>
        <v>15</v>
      </c>
      <c r="Q292" s="189" t="str">
        <f t="shared" si="28"/>
        <v>11</v>
      </c>
      <c r="R292" s="189" t="str">
        <f t="shared" si="29"/>
        <v>2021</v>
      </c>
      <c r="S292" s="186" t="s">
        <v>1074</v>
      </c>
      <c r="T292" s="190">
        <v>8</v>
      </c>
    </row>
    <row r="293" spans="1:20" ht="18" customHeight="1">
      <c r="A293" s="86" t="s">
        <v>337</v>
      </c>
      <c r="B293" s="88" t="s">
        <v>50</v>
      </c>
      <c r="D293" s="185" t="str">
        <f t="shared" si="24"/>
        <v>590-83-4591</v>
      </c>
      <c r="E293" s="186" t="str">
        <f t="shared" si="25"/>
        <v>B</v>
      </c>
      <c r="F293" s="187" t="s">
        <v>1064</v>
      </c>
      <c r="G293" s="187" t="s">
        <v>48</v>
      </c>
      <c r="H293" s="187" t="s">
        <v>1065</v>
      </c>
      <c r="I293" s="187" t="s">
        <v>1069</v>
      </c>
      <c r="J293" s="186">
        <v>87.45</v>
      </c>
      <c r="K293" s="186">
        <v>6</v>
      </c>
      <c r="L293" s="186">
        <v>26.234999999999999</v>
      </c>
      <c r="M293" s="186">
        <v>550.93499999999995</v>
      </c>
      <c r="N293" s="188">
        <v>44516</v>
      </c>
      <c r="O293" s="189" t="str">
        <f t="shared" si="26"/>
        <v>11-2021</v>
      </c>
      <c r="P293" s="201" t="str">
        <f t="shared" si="27"/>
        <v>16</v>
      </c>
      <c r="Q293" s="189" t="str">
        <f t="shared" si="28"/>
        <v>11</v>
      </c>
      <c r="R293" s="189" t="str">
        <f t="shared" si="29"/>
        <v>2021</v>
      </c>
      <c r="S293" s="186" t="s">
        <v>1075</v>
      </c>
      <c r="T293" s="190">
        <v>8.8000000000000007</v>
      </c>
    </row>
    <row r="294" spans="1:20" ht="18" customHeight="1">
      <c r="A294" s="86" t="s">
        <v>338</v>
      </c>
      <c r="B294" s="88" t="s">
        <v>47</v>
      </c>
      <c r="D294" s="185" t="str">
        <f t="shared" si="24"/>
        <v>157-13-5295</v>
      </c>
      <c r="E294" s="186" t="str">
        <f t="shared" si="25"/>
        <v>A</v>
      </c>
      <c r="F294" s="187" t="s">
        <v>1063</v>
      </c>
      <c r="G294" s="187" t="s">
        <v>48</v>
      </c>
      <c r="H294" s="187" t="s">
        <v>1065</v>
      </c>
      <c r="I294" s="187" t="s">
        <v>1067</v>
      </c>
      <c r="J294" s="186">
        <v>51.94</v>
      </c>
      <c r="K294" s="186">
        <v>10</v>
      </c>
      <c r="L294" s="186">
        <v>25.97</v>
      </c>
      <c r="M294" s="186">
        <v>545.37</v>
      </c>
      <c r="N294" s="188">
        <v>44516</v>
      </c>
      <c r="O294" s="189" t="str">
        <f t="shared" si="26"/>
        <v>11-2021</v>
      </c>
      <c r="P294" s="201" t="str">
        <f t="shared" si="27"/>
        <v>16</v>
      </c>
      <c r="Q294" s="189" t="str">
        <f t="shared" si="28"/>
        <v>11</v>
      </c>
      <c r="R294" s="189" t="str">
        <f t="shared" si="29"/>
        <v>2021</v>
      </c>
      <c r="S294" s="186" t="s">
        <v>1074</v>
      </c>
      <c r="T294" s="190">
        <v>6.5</v>
      </c>
    </row>
    <row r="295" spans="1:20" ht="18" customHeight="1">
      <c r="A295" s="86" t="s">
        <v>339</v>
      </c>
      <c r="B295" s="88" t="s">
        <v>47</v>
      </c>
      <c r="D295" s="185" t="str">
        <f t="shared" si="24"/>
        <v>852-82-2749</v>
      </c>
      <c r="E295" s="186" t="str">
        <f t="shared" si="25"/>
        <v>A</v>
      </c>
      <c r="F295" s="187" t="s">
        <v>1063</v>
      </c>
      <c r="G295" s="187" t="s">
        <v>54</v>
      </c>
      <c r="H295" s="187" t="s">
        <v>1065</v>
      </c>
      <c r="I295" s="187" t="s">
        <v>1068</v>
      </c>
      <c r="J295" s="186">
        <v>64.59</v>
      </c>
      <c r="K295" s="186">
        <v>4</v>
      </c>
      <c r="L295" s="186">
        <v>12.917999999999999</v>
      </c>
      <c r="M295" s="186">
        <v>271.27800000000002</v>
      </c>
      <c r="N295" s="188">
        <v>44516</v>
      </c>
      <c r="O295" s="189" t="str">
        <f t="shared" si="26"/>
        <v>11-2021</v>
      </c>
      <c r="P295" s="201" t="str">
        <f t="shared" si="27"/>
        <v>16</v>
      </c>
      <c r="Q295" s="189" t="str">
        <f t="shared" si="28"/>
        <v>11</v>
      </c>
      <c r="R295" s="189" t="str">
        <f t="shared" si="29"/>
        <v>2021</v>
      </c>
      <c r="S295" s="186" t="s">
        <v>1074</v>
      </c>
      <c r="T295" s="190">
        <v>9.3000000000000007</v>
      </c>
    </row>
    <row r="296" spans="1:20" ht="18" customHeight="1">
      <c r="A296" s="86" t="s">
        <v>340</v>
      </c>
      <c r="B296" s="88" t="s">
        <v>53</v>
      </c>
      <c r="D296" s="185" t="str">
        <f t="shared" si="24"/>
        <v>714-02-3114</v>
      </c>
      <c r="E296" s="186" t="str">
        <f t="shared" si="25"/>
        <v>C</v>
      </c>
      <c r="F296" s="187" t="s">
        <v>1062</v>
      </c>
      <c r="G296" s="187" t="s">
        <v>54</v>
      </c>
      <c r="H296" s="187" t="s">
        <v>1066</v>
      </c>
      <c r="I296" s="187" t="s">
        <v>1068</v>
      </c>
      <c r="J296" s="186">
        <v>98.8</v>
      </c>
      <c r="K296" s="186">
        <v>2</v>
      </c>
      <c r="L296" s="186">
        <v>9.8800000000000008</v>
      </c>
      <c r="M296" s="186">
        <v>207.48</v>
      </c>
      <c r="N296" s="188">
        <v>44517</v>
      </c>
      <c r="O296" s="189" t="str">
        <f t="shared" si="26"/>
        <v>11-2021</v>
      </c>
      <c r="P296" s="201" t="str">
        <f t="shared" si="27"/>
        <v>17</v>
      </c>
      <c r="Q296" s="189" t="str">
        <f t="shared" si="28"/>
        <v>11</v>
      </c>
      <c r="R296" s="189" t="str">
        <f t="shared" si="29"/>
        <v>2021</v>
      </c>
      <c r="S296" s="186" t="s">
        <v>1073</v>
      </c>
      <c r="T296" s="190">
        <v>7.7</v>
      </c>
    </row>
    <row r="297" spans="1:20" ht="18" customHeight="1">
      <c r="A297" s="86" t="s">
        <v>341</v>
      </c>
      <c r="B297" s="88" t="s">
        <v>47</v>
      </c>
      <c r="D297" s="185" t="str">
        <f t="shared" si="24"/>
        <v>531-56-4728</v>
      </c>
      <c r="E297" s="186" t="str">
        <f t="shared" si="25"/>
        <v>A</v>
      </c>
      <c r="F297" s="187" t="s">
        <v>1063</v>
      </c>
      <c r="G297" s="187" t="s">
        <v>54</v>
      </c>
      <c r="H297" s="187" t="s">
        <v>1065</v>
      </c>
      <c r="I297" s="187" t="s">
        <v>1070</v>
      </c>
      <c r="J297" s="186">
        <v>80.08</v>
      </c>
      <c r="K297" s="186">
        <v>3</v>
      </c>
      <c r="L297" s="186">
        <v>12.012</v>
      </c>
      <c r="M297" s="186">
        <v>252.25200000000001</v>
      </c>
      <c r="N297" s="188">
        <v>44519</v>
      </c>
      <c r="O297" s="189" t="str">
        <f t="shared" si="26"/>
        <v>11-2021</v>
      </c>
      <c r="P297" s="201" t="str">
        <f t="shared" si="27"/>
        <v>19</v>
      </c>
      <c r="Q297" s="189" t="str">
        <f t="shared" si="28"/>
        <v>11</v>
      </c>
      <c r="R297" s="189" t="str">
        <f t="shared" si="29"/>
        <v>2021</v>
      </c>
      <c r="S297" s="186" t="s">
        <v>1073</v>
      </c>
      <c r="T297" s="190">
        <v>5.4</v>
      </c>
    </row>
    <row r="298" spans="1:20" ht="18" customHeight="1">
      <c r="A298" s="86" t="s">
        <v>342</v>
      </c>
      <c r="B298" s="88" t="s">
        <v>47</v>
      </c>
      <c r="D298" s="185" t="str">
        <f t="shared" si="24"/>
        <v>186-43-8965</v>
      </c>
      <c r="E298" s="186" t="str">
        <f t="shared" si="25"/>
        <v>A</v>
      </c>
      <c r="F298" s="187" t="s">
        <v>1063</v>
      </c>
      <c r="G298" s="187" t="s">
        <v>48</v>
      </c>
      <c r="H298" s="187" t="s">
        <v>1066</v>
      </c>
      <c r="I298" s="187" t="s">
        <v>1070</v>
      </c>
      <c r="J298" s="186">
        <v>47.68</v>
      </c>
      <c r="K298" s="186">
        <v>2</v>
      </c>
      <c r="L298" s="186">
        <v>4.7679999999999998</v>
      </c>
      <c r="M298" s="186">
        <v>100.128</v>
      </c>
      <c r="N298" s="188">
        <v>44520</v>
      </c>
      <c r="O298" s="189" t="str">
        <f t="shared" si="26"/>
        <v>11-2021</v>
      </c>
      <c r="P298" s="201" t="str">
        <f t="shared" si="27"/>
        <v>20</v>
      </c>
      <c r="Q298" s="189" t="str">
        <f t="shared" si="28"/>
        <v>11</v>
      </c>
      <c r="R298" s="189" t="str">
        <f t="shared" si="29"/>
        <v>2021</v>
      </c>
      <c r="S298" s="186" t="s">
        <v>1075</v>
      </c>
      <c r="T298" s="190">
        <v>4.0999999999999996</v>
      </c>
    </row>
    <row r="299" spans="1:20" ht="18" customHeight="1">
      <c r="A299" s="86" t="s">
        <v>343</v>
      </c>
      <c r="B299" s="88" t="s">
        <v>50</v>
      </c>
      <c r="D299" s="185" t="str">
        <f t="shared" si="24"/>
        <v>190-59-3964</v>
      </c>
      <c r="E299" s="186" t="str">
        <f t="shared" si="25"/>
        <v>B</v>
      </c>
      <c r="F299" s="187" t="s">
        <v>1064</v>
      </c>
      <c r="G299" s="187" t="s">
        <v>48</v>
      </c>
      <c r="H299" s="187" t="s">
        <v>1065</v>
      </c>
      <c r="I299" s="187" t="s">
        <v>1071</v>
      </c>
      <c r="J299" s="186">
        <v>47.16</v>
      </c>
      <c r="K299" s="186">
        <v>5</v>
      </c>
      <c r="L299" s="186">
        <v>11.79</v>
      </c>
      <c r="M299" s="186">
        <v>247.59</v>
      </c>
      <c r="N299" s="188">
        <v>44521</v>
      </c>
      <c r="O299" s="189" t="str">
        <f t="shared" si="26"/>
        <v>11-2021</v>
      </c>
      <c r="P299" s="201" t="str">
        <f t="shared" si="27"/>
        <v>21</v>
      </c>
      <c r="Q299" s="189" t="str">
        <f t="shared" si="28"/>
        <v>11</v>
      </c>
      <c r="R299" s="189" t="str">
        <f t="shared" si="29"/>
        <v>2021</v>
      </c>
      <c r="S299" s="186" t="s">
        <v>1075</v>
      </c>
      <c r="T299" s="190">
        <v>6</v>
      </c>
    </row>
    <row r="300" spans="1:20" ht="18" customHeight="1">
      <c r="A300" s="86" t="s">
        <v>344</v>
      </c>
      <c r="B300" s="88" t="s">
        <v>50</v>
      </c>
      <c r="D300" s="185" t="str">
        <f t="shared" si="24"/>
        <v>731-59-7531</v>
      </c>
      <c r="E300" s="186" t="str">
        <f t="shared" si="25"/>
        <v>B</v>
      </c>
      <c r="F300" s="187" t="s">
        <v>1064</v>
      </c>
      <c r="G300" s="187" t="s">
        <v>48</v>
      </c>
      <c r="H300" s="187" t="s">
        <v>1065</v>
      </c>
      <c r="I300" s="187" t="s">
        <v>1067</v>
      </c>
      <c r="J300" s="186">
        <v>72.569999999999993</v>
      </c>
      <c r="K300" s="186">
        <v>8</v>
      </c>
      <c r="L300" s="186">
        <v>29.027999999999999</v>
      </c>
      <c r="M300" s="186">
        <v>609.58799999999997</v>
      </c>
      <c r="N300" s="188">
        <v>44523</v>
      </c>
      <c r="O300" s="189" t="str">
        <f t="shared" si="26"/>
        <v>11-2021</v>
      </c>
      <c r="P300" s="201" t="str">
        <f t="shared" si="27"/>
        <v>23</v>
      </c>
      <c r="Q300" s="189" t="str">
        <f t="shared" si="28"/>
        <v>11</v>
      </c>
      <c r="R300" s="189" t="str">
        <f t="shared" si="29"/>
        <v>2021</v>
      </c>
      <c r="S300" s="186" t="s">
        <v>1073</v>
      </c>
      <c r="T300" s="190">
        <v>4.5999999999999996</v>
      </c>
    </row>
    <row r="301" spans="1:20" ht="18" customHeight="1">
      <c r="A301" s="86" t="s">
        <v>345</v>
      </c>
      <c r="B301" s="88" t="s">
        <v>50</v>
      </c>
      <c r="D301" s="185" t="str">
        <f t="shared" si="24"/>
        <v>347-72-6115</v>
      </c>
      <c r="E301" s="186" t="str">
        <f t="shared" si="25"/>
        <v>B</v>
      </c>
      <c r="F301" s="187" t="s">
        <v>1064</v>
      </c>
      <c r="G301" s="187" t="s">
        <v>48</v>
      </c>
      <c r="H301" s="187" t="s">
        <v>1066</v>
      </c>
      <c r="I301" s="187" t="s">
        <v>1068</v>
      </c>
      <c r="J301" s="186">
        <v>90.74</v>
      </c>
      <c r="K301" s="186">
        <v>7</v>
      </c>
      <c r="L301" s="186">
        <v>31.759</v>
      </c>
      <c r="M301" s="186">
        <v>666.93899999999996</v>
      </c>
      <c r="N301" s="188">
        <v>44523</v>
      </c>
      <c r="O301" s="189" t="str">
        <f t="shared" si="26"/>
        <v>11-2021</v>
      </c>
      <c r="P301" s="201" t="str">
        <f t="shared" si="27"/>
        <v>23</v>
      </c>
      <c r="Q301" s="189" t="str">
        <f t="shared" si="28"/>
        <v>11</v>
      </c>
      <c r="R301" s="189" t="str">
        <f t="shared" si="29"/>
        <v>2021</v>
      </c>
      <c r="S301" s="186" t="s">
        <v>1075</v>
      </c>
      <c r="T301" s="190">
        <v>6.2</v>
      </c>
    </row>
    <row r="302" spans="1:20" ht="18" customHeight="1">
      <c r="A302" s="86" t="s">
        <v>346</v>
      </c>
      <c r="B302" s="88" t="s">
        <v>50</v>
      </c>
      <c r="D302" s="185" t="str">
        <f t="shared" si="24"/>
        <v>574-80-1489</v>
      </c>
      <c r="E302" s="186" t="str">
        <f t="shared" si="25"/>
        <v>B</v>
      </c>
      <c r="F302" s="187" t="s">
        <v>1064</v>
      </c>
      <c r="G302" s="187" t="s">
        <v>48</v>
      </c>
      <c r="H302" s="187" t="s">
        <v>1066</v>
      </c>
      <c r="I302" s="187" t="s">
        <v>1071</v>
      </c>
      <c r="J302" s="186">
        <v>62.85</v>
      </c>
      <c r="K302" s="186">
        <v>4</v>
      </c>
      <c r="L302" s="186">
        <v>12.57</v>
      </c>
      <c r="M302" s="186">
        <v>263.97000000000003</v>
      </c>
      <c r="N302" s="188">
        <v>44523</v>
      </c>
      <c r="O302" s="189" t="str">
        <f t="shared" si="26"/>
        <v>11-2021</v>
      </c>
      <c r="P302" s="201" t="str">
        <f t="shared" si="27"/>
        <v>23</v>
      </c>
      <c r="Q302" s="189" t="str">
        <f t="shared" si="28"/>
        <v>11</v>
      </c>
      <c r="R302" s="189" t="str">
        <f t="shared" si="29"/>
        <v>2021</v>
      </c>
      <c r="S302" s="186" t="s">
        <v>1074</v>
      </c>
      <c r="T302" s="190">
        <v>8.6999999999999993</v>
      </c>
    </row>
    <row r="303" spans="1:20" ht="18" customHeight="1">
      <c r="A303" s="86" t="s">
        <v>347</v>
      </c>
      <c r="B303" s="88" t="s">
        <v>47</v>
      </c>
      <c r="D303" s="185" t="str">
        <f t="shared" si="24"/>
        <v>272-65-1806</v>
      </c>
      <c r="E303" s="186" t="str">
        <f t="shared" si="25"/>
        <v>A</v>
      </c>
      <c r="F303" s="187" t="s">
        <v>1063</v>
      </c>
      <c r="G303" s="187" t="s">
        <v>54</v>
      </c>
      <c r="H303" s="187" t="s">
        <v>1066</v>
      </c>
      <c r="I303" s="187" t="s">
        <v>1069</v>
      </c>
      <c r="J303" s="186">
        <v>60.88</v>
      </c>
      <c r="K303" s="186">
        <v>9</v>
      </c>
      <c r="L303" s="186">
        <v>27.396000000000001</v>
      </c>
      <c r="M303" s="186">
        <v>575.31600000000003</v>
      </c>
      <c r="N303" s="188">
        <v>44525</v>
      </c>
      <c r="O303" s="189" t="str">
        <f t="shared" si="26"/>
        <v>11-2021</v>
      </c>
      <c r="P303" s="201" t="str">
        <f t="shared" si="27"/>
        <v>25</v>
      </c>
      <c r="Q303" s="189" t="str">
        <f t="shared" si="28"/>
        <v>11</v>
      </c>
      <c r="R303" s="189" t="str">
        <f t="shared" si="29"/>
        <v>2021</v>
      </c>
      <c r="S303" s="186" t="s">
        <v>1074</v>
      </c>
      <c r="T303" s="190">
        <v>4.7</v>
      </c>
    </row>
    <row r="304" spans="1:20" ht="18" customHeight="1">
      <c r="A304" s="86" t="s">
        <v>348</v>
      </c>
      <c r="B304" s="88" t="s">
        <v>53</v>
      </c>
      <c r="D304" s="185" t="str">
        <f t="shared" si="24"/>
        <v>235-46-8343</v>
      </c>
      <c r="E304" s="186" t="str">
        <f t="shared" si="25"/>
        <v>C</v>
      </c>
      <c r="F304" s="187" t="s">
        <v>1062</v>
      </c>
      <c r="G304" s="187" t="s">
        <v>48</v>
      </c>
      <c r="H304" s="187" t="s">
        <v>1065</v>
      </c>
      <c r="I304" s="187" t="s">
        <v>1071</v>
      </c>
      <c r="J304" s="186">
        <v>27.66</v>
      </c>
      <c r="K304" s="186">
        <v>10</v>
      </c>
      <c r="L304" s="186">
        <v>13.83</v>
      </c>
      <c r="M304" s="186">
        <v>290.43</v>
      </c>
      <c r="N304" s="188">
        <v>44525</v>
      </c>
      <c r="O304" s="189" t="str">
        <f t="shared" si="26"/>
        <v>11-2021</v>
      </c>
      <c r="P304" s="201" t="str">
        <f t="shared" si="27"/>
        <v>25</v>
      </c>
      <c r="Q304" s="189" t="str">
        <f t="shared" si="28"/>
        <v>11</v>
      </c>
      <c r="R304" s="189" t="str">
        <f t="shared" si="29"/>
        <v>2021</v>
      </c>
      <c r="S304" s="186" t="s">
        <v>1075</v>
      </c>
      <c r="T304" s="190">
        <v>8.9</v>
      </c>
    </row>
    <row r="305" spans="1:20" ht="18" customHeight="1">
      <c r="A305" s="86" t="s">
        <v>349</v>
      </c>
      <c r="B305" s="88" t="s">
        <v>53</v>
      </c>
      <c r="D305" s="185" t="str">
        <f t="shared" si="24"/>
        <v>233-67-5758</v>
      </c>
      <c r="E305" s="186" t="str">
        <f t="shared" si="25"/>
        <v>C</v>
      </c>
      <c r="F305" s="187" t="s">
        <v>1062</v>
      </c>
      <c r="G305" s="187" t="s">
        <v>54</v>
      </c>
      <c r="H305" s="187" t="s">
        <v>1065</v>
      </c>
      <c r="I305" s="187" t="s">
        <v>1067</v>
      </c>
      <c r="J305" s="186">
        <v>40.35</v>
      </c>
      <c r="K305" s="186">
        <v>1</v>
      </c>
      <c r="L305" s="186">
        <v>2.0175000000000001</v>
      </c>
      <c r="M305" s="186">
        <v>42.3675</v>
      </c>
      <c r="N305" s="188">
        <v>44526</v>
      </c>
      <c r="O305" s="189" t="str">
        <f t="shared" si="26"/>
        <v>11-2021</v>
      </c>
      <c r="P305" s="201" t="str">
        <f t="shared" si="27"/>
        <v>26</v>
      </c>
      <c r="Q305" s="189" t="str">
        <f t="shared" si="28"/>
        <v>11</v>
      </c>
      <c r="R305" s="189" t="str">
        <f t="shared" si="29"/>
        <v>2021</v>
      </c>
      <c r="S305" s="186" t="s">
        <v>1074</v>
      </c>
      <c r="T305" s="190">
        <v>6.2</v>
      </c>
    </row>
    <row r="306" spans="1:20" ht="18" customHeight="1">
      <c r="A306" s="86" t="s">
        <v>350</v>
      </c>
      <c r="B306" s="88" t="s">
        <v>47</v>
      </c>
      <c r="D306" s="185" t="str">
        <f t="shared" si="24"/>
        <v>232-11-3025</v>
      </c>
      <c r="E306" s="186" t="str">
        <f t="shared" si="25"/>
        <v>A</v>
      </c>
      <c r="F306" s="187" t="s">
        <v>1063</v>
      </c>
      <c r="G306" s="187" t="s">
        <v>54</v>
      </c>
      <c r="H306" s="187" t="s">
        <v>1065</v>
      </c>
      <c r="I306" s="187" t="s">
        <v>1068</v>
      </c>
      <c r="J306" s="186">
        <v>78.77</v>
      </c>
      <c r="K306" s="186">
        <v>10</v>
      </c>
      <c r="L306" s="186">
        <v>39.384999999999998</v>
      </c>
      <c r="M306" s="186">
        <v>827.08500000000004</v>
      </c>
      <c r="N306" s="188">
        <v>44527</v>
      </c>
      <c r="O306" s="189" t="str">
        <f t="shared" si="26"/>
        <v>11-2021</v>
      </c>
      <c r="P306" s="201" t="str">
        <f t="shared" si="27"/>
        <v>27</v>
      </c>
      <c r="Q306" s="189" t="str">
        <f t="shared" si="28"/>
        <v>11</v>
      </c>
      <c r="R306" s="189" t="str">
        <f t="shared" si="29"/>
        <v>2021</v>
      </c>
      <c r="S306" s="186" t="s">
        <v>1073</v>
      </c>
      <c r="T306" s="190">
        <v>6.4</v>
      </c>
    </row>
    <row r="307" spans="1:20" ht="18" customHeight="1">
      <c r="A307" s="86" t="s">
        <v>351</v>
      </c>
      <c r="B307" s="88" t="s">
        <v>53</v>
      </c>
      <c r="D307" s="185" t="str">
        <f t="shared" si="24"/>
        <v>139-52-2867</v>
      </c>
      <c r="E307" s="186" t="str">
        <f t="shared" si="25"/>
        <v>C</v>
      </c>
      <c r="F307" s="187" t="s">
        <v>1062</v>
      </c>
      <c r="G307" s="187" t="s">
        <v>54</v>
      </c>
      <c r="H307" s="187" t="s">
        <v>1066</v>
      </c>
      <c r="I307" s="187" t="s">
        <v>1072</v>
      </c>
      <c r="J307" s="186">
        <v>22.51</v>
      </c>
      <c r="K307" s="186">
        <v>7</v>
      </c>
      <c r="L307" s="186">
        <v>7.8784999999999998</v>
      </c>
      <c r="M307" s="186">
        <v>165.4485</v>
      </c>
      <c r="N307" s="188">
        <v>44528</v>
      </c>
      <c r="O307" s="189" t="str">
        <f t="shared" si="26"/>
        <v>11-2021</v>
      </c>
      <c r="P307" s="201" t="str">
        <f t="shared" si="27"/>
        <v>28</v>
      </c>
      <c r="Q307" s="189" t="str">
        <f t="shared" si="28"/>
        <v>11</v>
      </c>
      <c r="R307" s="189" t="str">
        <f t="shared" si="29"/>
        <v>2021</v>
      </c>
      <c r="S307" s="186" t="s">
        <v>1075</v>
      </c>
      <c r="T307" s="190">
        <v>4.8</v>
      </c>
    </row>
    <row r="308" spans="1:20" ht="18" customHeight="1">
      <c r="A308" s="86" t="s">
        <v>352</v>
      </c>
      <c r="B308" s="88" t="s">
        <v>53</v>
      </c>
      <c r="D308" s="185" t="str">
        <f t="shared" si="24"/>
        <v>544-32-5024</v>
      </c>
      <c r="E308" s="186" t="str">
        <f t="shared" si="25"/>
        <v>C</v>
      </c>
      <c r="F308" s="187" t="s">
        <v>1062</v>
      </c>
      <c r="G308" s="187" t="s">
        <v>48</v>
      </c>
      <c r="H308" s="187" t="s">
        <v>1066</v>
      </c>
      <c r="I308" s="187" t="s">
        <v>1071</v>
      </c>
      <c r="J308" s="186">
        <v>49.79</v>
      </c>
      <c r="K308" s="186">
        <v>4</v>
      </c>
      <c r="L308" s="186">
        <v>9.9580000000000002</v>
      </c>
      <c r="M308" s="186">
        <v>209.11799999999999</v>
      </c>
      <c r="N308" s="188">
        <v>44528</v>
      </c>
      <c r="O308" s="189" t="str">
        <f t="shared" si="26"/>
        <v>11-2021</v>
      </c>
      <c r="P308" s="201" t="str">
        <f t="shared" si="27"/>
        <v>28</v>
      </c>
      <c r="Q308" s="189" t="str">
        <f t="shared" si="28"/>
        <v>11</v>
      </c>
      <c r="R308" s="189" t="str">
        <f t="shared" si="29"/>
        <v>2021</v>
      </c>
      <c r="S308" s="186" t="s">
        <v>1075</v>
      </c>
      <c r="T308" s="190">
        <v>6.4</v>
      </c>
    </row>
    <row r="309" spans="1:20" ht="18" customHeight="1">
      <c r="A309" s="86" t="s">
        <v>353</v>
      </c>
      <c r="B309" s="88" t="s">
        <v>50</v>
      </c>
      <c r="D309" s="185" t="str">
        <f t="shared" si="24"/>
        <v>291-21-5991</v>
      </c>
      <c r="E309" s="186" t="str">
        <f t="shared" si="25"/>
        <v>B</v>
      </c>
      <c r="F309" s="187" t="s">
        <v>1064</v>
      </c>
      <c r="G309" s="187" t="s">
        <v>48</v>
      </c>
      <c r="H309" s="187" t="s">
        <v>1065</v>
      </c>
      <c r="I309" s="187" t="s">
        <v>1067</v>
      </c>
      <c r="J309" s="186">
        <v>61.29</v>
      </c>
      <c r="K309" s="186">
        <v>5</v>
      </c>
      <c r="L309" s="186">
        <v>15.3225</v>
      </c>
      <c r="M309" s="186">
        <v>321.77249999999998</v>
      </c>
      <c r="N309" s="188">
        <v>44529</v>
      </c>
      <c r="O309" s="189" t="str">
        <f t="shared" si="26"/>
        <v>11-2021</v>
      </c>
      <c r="P309" s="201" t="str">
        <f t="shared" si="27"/>
        <v>29</v>
      </c>
      <c r="Q309" s="189" t="str">
        <f t="shared" si="28"/>
        <v>11</v>
      </c>
      <c r="R309" s="189" t="str">
        <f t="shared" si="29"/>
        <v>2021</v>
      </c>
      <c r="S309" s="186" t="s">
        <v>1073</v>
      </c>
      <c r="T309" s="190">
        <v>7</v>
      </c>
    </row>
    <row r="310" spans="1:20" ht="18" customHeight="1">
      <c r="A310" s="86" t="s">
        <v>354</v>
      </c>
      <c r="B310" s="88" t="s">
        <v>53</v>
      </c>
      <c r="D310" s="185" t="str">
        <f t="shared" si="24"/>
        <v>728-88-7867</v>
      </c>
      <c r="E310" s="186" t="str">
        <f t="shared" si="25"/>
        <v>C</v>
      </c>
      <c r="F310" s="187" t="s">
        <v>1062</v>
      </c>
      <c r="G310" s="187" t="s">
        <v>48</v>
      </c>
      <c r="H310" s="187" t="s">
        <v>1066</v>
      </c>
      <c r="I310" s="187" t="s">
        <v>1070</v>
      </c>
      <c r="J310" s="186">
        <v>75.53</v>
      </c>
      <c r="K310" s="186">
        <v>4</v>
      </c>
      <c r="L310" s="186">
        <v>15.106</v>
      </c>
      <c r="M310" s="186">
        <v>317.226</v>
      </c>
      <c r="N310" s="188">
        <v>44530</v>
      </c>
      <c r="O310" s="189" t="str">
        <f t="shared" si="26"/>
        <v>11-2021</v>
      </c>
      <c r="P310" s="201" t="str">
        <f t="shared" si="27"/>
        <v>30</v>
      </c>
      <c r="Q310" s="189" t="str">
        <f t="shared" si="28"/>
        <v>11</v>
      </c>
      <c r="R310" s="189" t="str">
        <f t="shared" si="29"/>
        <v>2021</v>
      </c>
      <c r="S310" s="186" t="s">
        <v>1074</v>
      </c>
      <c r="T310" s="190">
        <v>8.3000000000000007</v>
      </c>
    </row>
    <row r="311" spans="1:20" ht="18" customHeight="1">
      <c r="A311" s="86" t="s">
        <v>355</v>
      </c>
      <c r="B311" s="88" t="s">
        <v>53</v>
      </c>
      <c r="D311" s="185" t="str">
        <f t="shared" si="24"/>
        <v>246-55-6923</v>
      </c>
      <c r="E311" s="186" t="str">
        <f t="shared" si="25"/>
        <v>C</v>
      </c>
      <c r="F311" s="187" t="s">
        <v>1062</v>
      </c>
      <c r="G311" s="187" t="s">
        <v>48</v>
      </c>
      <c r="H311" s="187" t="s">
        <v>1066</v>
      </c>
      <c r="I311" s="187" t="s">
        <v>1070</v>
      </c>
      <c r="J311" s="186">
        <v>35.79</v>
      </c>
      <c r="K311" s="186">
        <v>9</v>
      </c>
      <c r="L311" s="186">
        <v>16.105499999999999</v>
      </c>
      <c r="M311" s="186">
        <v>338.21550000000002</v>
      </c>
      <c r="N311" s="188">
        <v>44532</v>
      </c>
      <c r="O311" s="189" t="str">
        <f t="shared" si="26"/>
        <v>12-2021</v>
      </c>
      <c r="P311" s="201" t="str">
        <f t="shared" si="27"/>
        <v>02</v>
      </c>
      <c r="Q311" s="189" t="str">
        <f t="shared" si="28"/>
        <v>12</v>
      </c>
      <c r="R311" s="189" t="str">
        <f t="shared" si="29"/>
        <v>2021</v>
      </c>
      <c r="S311" s="186" t="s">
        <v>1075</v>
      </c>
      <c r="T311" s="190">
        <v>5.0999999999999996</v>
      </c>
    </row>
    <row r="312" spans="1:20" ht="18" customHeight="1">
      <c r="A312" s="86" t="s">
        <v>356</v>
      </c>
      <c r="B312" s="88" t="s">
        <v>47</v>
      </c>
      <c r="D312" s="185" t="str">
        <f t="shared" si="24"/>
        <v>149-61-1929</v>
      </c>
      <c r="E312" s="186" t="str">
        <f t="shared" si="25"/>
        <v>A</v>
      </c>
      <c r="F312" s="187" t="s">
        <v>1063</v>
      </c>
      <c r="G312" s="187" t="s">
        <v>54</v>
      </c>
      <c r="H312" s="187" t="s">
        <v>1065</v>
      </c>
      <c r="I312" s="187" t="s">
        <v>1068</v>
      </c>
      <c r="J312" s="186">
        <v>64.19</v>
      </c>
      <c r="K312" s="186">
        <v>10</v>
      </c>
      <c r="L312" s="186">
        <v>32.094999999999999</v>
      </c>
      <c r="M312" s="186">
        <v>673.995</v>
      </c>
      <c r="N312" s="188">
        <v>44534</v>
      </c>
      <c r="O312" s="189" t="str">
        <f t="shared" si="26"/>
        <v>12-2021</v>
      </c>
      <c r="P312" s="201" t="str">
        <f t="shared" si="27"/>
        <v>04</v>
      </c>
      <c r="Q312" s="189" t="str">
        <f t="shared" si="28"/>
        <v>12</v>
      </c>
      <c r="R312" s="189" t="str">
        <f t="shared" si="29"/>
        <v>2021</v>
      </c>
      <c r="S312" s="186" t="s">
        <v>1075</v>
      </c>
      <c r="T312" s="190">
        <v>6.7</v>
      </c>
    </row>
    <row r="313" spans="1:20" ht="18" customHeight="1">
      <c r="A313" s="86" t="s">
        <v>357</v>
      </c>
      <c r="B313" s="88" t="s">
        <v>47</v>
      </c>
      <c r="D313" s="185" t="str">
        <f t="shared" si="24"/>
        <v>237-44-6163</v>
      </c>
      <c r="E313" s="186" t="str">
        <f t="shared" si="25"/>
        <v>A</v>
      </c>
      <c r="F313" s="187" t="s">
        <v>1063</v>
      </c>
      <c r="G313" s="187" t="s">
        <v>54</v>
      </c>
      <c r="H313" s="187" t="s">
        <v>1065</v>
      </c>
      <c r="I313" s="187" t="s">
        <v>1069</v>
      </c>
      <c r="J313" s="186">
        <v>10.56</v>
      </c>
      <c r="K313" s="186">
        <v>8</v>
      </c>
      <c r="L313" s="186">
        <v>4.2240000000000002</v>
      </c>
      <c r="M313" s="186">
        <v>88.703999999999994</v>
      </c>
      <c r="N313" s="188">
        <v>44534</v>
      </c>
      <c r="O313" s="189" t="str">
        <f t="shared" si="26"/>
        <v>12-2021</v>
      </c>
      <c r="P313" s="201" t="str">
        <f t="shared" si="27"/>
        <v>04</v>
      </c>
      <c r="Q313" s="189" t="str">
        <f t="shared" si="28"/>
        <v>12</v>
      </c>
      <c r="R313" s="189" t="str">
        <f t="shared" si="29"/>
        <v>2021</v>
      </c>
      <c r="S313" s="186" t="s">
        <v>1073</v>
      </c>
      <c r="T313" s="190">
        <v>7.6</v>
      </c>
    </row>
    <row r="314" spans="1:20" ht="18" customHeight="1">
      <c r="A314" s="86" t="s">
        <v>358</v>
      </c>
      <c r="B314" s="88" t="s">
        <v>50</v>
      </c>
      <c r="D314" s="185" t="str">
        <f t="shared" si="24"/>
        <v>307-85-2293</v>
      </c>
      <c r="E314" s="186" t="str">
        <f t="shared" si="25"/>
        <v>B</v>
      </c>
      <c r="F314" s="187" t="s">
        <v>1064</v>
      </c>
      <c r="G314" s="187" t="s">
        <v>54</v>
      </c>
      <c r="H314" s="187" t="s">
        <v>1065</v>
      </c>
      <c r="I314" s="187" t="s">
        <v>1070</v>
      </c>
      <c r="J314" s="186">
        <v>50.28</v>
      </c>
      <c r="K314" s="186">
        <v>5</v>
      </c>
      <c r="L314" s="186">
        <v>12.57</v>
      </c>
      <c r="M314" s="186">
        <v>263.97000000000003</v>
      </c>
      <c r="N314" s="188">
        <v>44535</v>
      </c>
      <c r="O314" s="189" t="str">
        <f t="shared" si="26"/>
        <v>12-2021</v>
      </c>
      <c r="P314" s="201" t="str">
        <f t="shared" si="27"/>
        <v>05</v>
      </c>
      <c r="Q314" s="189" t="str">
        <f t="shared" si="28"/>
        <v>12</v>
      </c>
      <c r="R314" s="189" t="str">
        <f t="shared" si="29"/>
        <v>2021</v>
      </c>
      <c r="S314" s="186" t="s">
        <v>1074</v>
      </c>
      <c r="T314" s="190">
        <v>9.6999999999999993</v>
      </c>
    </row>
    <row r="315" spans="1:20" ht="18" customHeight="1">
      <c r="A315" s="86" t="s">
        <v>359</v>
      </c>
      <c r="B315" s="88" t="s">
        <v>47</v>
      </c>
      <c r="D315" s="185" t="str">
        <f t="shared" si="24"/>
        <v>782-95-9291</v>
      </c>
      <c r="E315" s="186" t="str">
        <f t="shared" si="25"/>
        <v>A</v>
      </c>
      <c r="F315" s="187" t="s">
        <v>1063</v>
      </c>
      <c r="G315" s="187" t="s">
        <v>48</v>
      </c>
      <c r="H315" s="187" t="s">
        <v>1065</v>
      </c>
      <c r="I315" s="187" t="s">
        <v>1071</v>
      </c>
      <c r="J315" s="186">
        <v>92.29</v>
      </c>
      <c r="K315" s="186">
        <v>5</v>
      </c>
      <c r="L315" s="186">
        <v>23.072500000000002</v>
      </c>
      <c r="M315" s="186">
        <v>484.52249999999998</v>
      </c>
      <c r="N315" s="188">
        <v>44536</v>
      </c>
      <c r="O315" s="189" t="str">
        <f t="shared" si="26"/>
        <v>12-2021</v>
      </c>
      <c r="P315" s="201" t="str">
        <f t="shared" si="27"/>
        <v>06</v>
      </c>
      <c r="Q315" s="189" t="str">
        <f t="shared" si="28"/>
        <v>12</v>
      </c>
      <c r="R315" s="189" t="str">
        <f t="shared" si="29"/>
        <v>2021</v>
      </c>
      <c r="S315" s="186" t="s">
        <v>1075</v>
      </c>
      <c r="T315" s="190">
        <v>9</v>
      </c>
    </row>
    <row r="316" spans="1:20" ht="18" customHeight="1">
      <c r="A316" s="86" t="s">
        <v>360</v>
      </c>
      <c r="B316" s="88" t="s">
        <v>47</v>
      </c>
      <c r="D316" s="185" t="str">
        <f t="shared" si="24"/>
        <v>361-85-2571</v>
      </c>
      <c r="E316" s="186" t="str">
        <f t="shared" si="25"/>
        <v>A</v>
      </c>
      <c r="F316" s="187" t="s">
        <v>1063</v>
      </c>
      <c r="G316" s="187" t="s">
        <v>54</v>
      </c>
      <c r="H316" s="187" t="s">
        <v>1066</v>
      </c>
      <c r="I316" s="187" t="s">
        <v>1068</v>
      </c>
      <c r="J316" s="186">
        <v>89.48</v>
      </c>
      <c r="K316" s="186">
        <v>5</v>
      </c>
      <c r="L316" s="186">
        <v>22.37</v>
      </c>
      <c r="M316" s="186">
        <v>469.77</v>
      </c>
      <c r="N316" s="188">
        <v>44537</v>
      </c>
      <c r="O316" s="189" t="str">
        <f t="shared" si="26"/>
        <v>12-2021</v>
      </c>
      <c r="P316" s="201" t="str">
        <f t="shared" si="27"/>
        <v>07</v>
      </c>
      <c r="Q316" s="189" t="str">
        <f t="shared" si="28"/>
        <v>12</v>
      </c>
      <c r="R316" s="189" t="str">
        <f t="shared" si="29"/>
        <v>2021</v>
      </c>
      <c r="S316" s="186" t="s">
        <v>1073</v>
      </c>
      <c r="T316" s="190">
        <v>7.4</v>
      </c>
    </row>
    <row r="317" spans="1:20" ht="18" customHeight="1">
      <c r="A317" s="86" t="s">
        <v>361</v>
      </c>
      <c r="B317" s="88" t="s">
        <v>50</v>
      </c>
      <c r="D317" s="185" t="str">
        <f t="shared" si="24"/>
        <v>596-42-3999</v>
      </c>
      <c r="E317" s="186" t="str">
        <f t="shared" si="25"/>
        <v>B</v>
      </c>
      <c r="F317" s="187" t="s">
        <v>1064</v>
      </c>
      <c r="G317" s="187" t="s">
        <v>54</v>
      </c>
      <c r="H317" s="187" t="s">
        <v>1065</v>
      </c>
      <c r="I317" s="187" t="s">
        <v>1071</v>
      </c>
      <c r="J317" s="186">
        <v>18.22</v>
      </c>
      <c r="K317" s="186">
        <v>7</v>
      </c>
      <c r="L317" s="186">
        <v>6.3769999999999998</v>
      </c>
      <c r="M317" s="186">
        <v>133.917</v>
      </c>
      <c r="N317" s="188">
        <v>44538</v>
      </c>
      <c r="O317" s="189" t="str">
        <f t="shared" si="26"/>
        <v>12-2021</v>
      </c>
      <c r="P317" s="201" t="str">
        <f t="shared" si="27"/>
        <v>08</v>
      </c>
      <c r="Q317" s="189" t="str">
        <f t="shared" si="28"/>
        <v>12</v>
      </c>
      <c r="R317" s="189" t="str">
        <f t="shared" si="29"/>
        <v>2021</v>
      </c>
      <c r="S317" s="186" t="s">
        <v>1075</v>
      </c>
      <c r="T317" s="190">
        <v>6.6</v>
      </c>
    </row>
    <row r="318" spans="1:20" ht="18" customHeight="1">
      <c r="A318" s="86" t="s">
        <v>362</v>
      </c>
      <c r="B318" s="88" t="s">
        <v>50</v>
      </c>
      <c r="D318" s="185" t="str">
        <f t="shared" si="24"/>
        <v>299-46-1805</v>
      </c>
      <c r="E318" s="186" t="str">
        <f t="shared" si="25"/>
        <v>B</v>
      </c>
      <c r="F318" s="187" t="s">
        <v>1064</v>
      </c>
      <c r="G318" s="187" t="s">
        <v>48</v>
      </c>
      <c r="H318" s="187" t="s">
        <v>1066</v>
      </c>
      <c r="I318" s="187" t="s">
        <v>1068</v>
      </c>
      <c r="J318" s="186">
        <v>93.72</v>
      </c>
      <c r="K318" s="186">
        <v>6</v>
      </c>
      <c r="L318" s="186">
        <v>28.116</v>
      </c>
      <c r="M318" s="186">
        <v>590.43600000000004</v>
      </c>
      <c r="N318" s="188">
        <v>44539</v>
      </c>
      <c r="O318" s="189" t="str">
        <f t="shared" si="26"/>
        <v>12-2021</v>
      </c>
      <c r="P318" s="201" t="str">
        <f t="shared" si="27"/>
        <v>09</v>
      </c>
      <c r="Q318" s="189" t="str">
        <f t="shared" si="28"/>
        <v>12</v>
      </c>
      <c r="R318" s="189" t="str">
        <f t="shared" si="29"/>
        <v>2021</v>
      </c>
      <c r="S318" s="186" t="s">
        <v>1073</v>
      </c>
      <c r="T318" s="190">
        <v>4.5</v>
      </c>
    </row>
    <row r="319" spans="1:20" ht="18" customHeight="1">
      <c r="A319" s="86" t="s">
        <v>363</v>
      </c>
      <c r="B319" s="88" t="s">
        <v>53</v>
      </c>
      <c r="D319" s="185" t="str">
        <f t="shared" si="24"/>
        <v>110-05-6330</v>
      </c>
      <c r="E319" s="186" t="str">
        <f t="shared" si="25"/>
        <v>C</v>
      </c>
      <c r="F319" s="187" t="s">
        <v>1062</v>
      </c>
      <c r="G319" s="187" t="s">
        <v>54</v>
      </c>
      <c r="H319" s="187" t="s">
        <v>1066</v>
      </c>
      <c r="I319" s="187" t="s">
        <v>1071</v>
      </c>
      <c r="J319" s="186">
        <v>39.43</v>
      </c>
      <c r="K319" s="186">
        <v>6</v>
      </c>
      <c r="L319" s="186">
        <v>11.829000000000001</v>
      </c>
      <c r="M319" s="186">
        <v>248.40899999999999</v>
      </c>
      <c r="N319" s="188">
        <v>44541</v>
      </c>
      <c r="O319" s="189" t="str">
        <f t="shared" si="26"/>
        <v>12-2021</v>
      </c>
      <c r="P319" s="201" t="str">
        <f t="shared" si="27"/>
        <v>11</v>
      </c>
      <c r="Q319" s="189" t="str">
        <f t="shared" si="28"/>
        <v>12</v>
      </c>
      <c r="R319" s="189" t="str">
        <f t="shared" si="29"/>
        <v>2021</v>
      </c>
      <c r="S319" s="186" t="s">
        <v>1075</v>
      </c>
      <c r="T319" s="190">
        <v>9.4</v>
      </c>
    </row>
    <row r="320" spans="1:20" ht="18" customHeight="1">
      <c r="A320" s="86" t="s">
        <v>364</v>
      </c>
      <c r="B320" s="88" t="s">
        <v>50</v>
      </c>
      <c r="D320" s="185" t="str">
        <f t="shared" si="24"/>
        <v>291-32-1427</v>
      </c>
      <c r="E320" s="186" t="str">
        <f t="shared" si="25"/>
        <v>B</v>
      </c>
      <c r="F320" s="187" t="s">
        <v>1064</v>
      </c>
      <c r="G320" s="187" t="s">
        <v>48</v>
      </c>
      <c r="H320" s="187" t="s">
        <v>1065</v>
      </c>
      <c r="I320" s="187" t="s">
        <v>1072</v>
      </c>
      <c r="J320" s="186">
        <v>21.94</v>
      </c>
      <c r="K320" s="186">
        <v>5</v>
      </c>
      <c r="L320" s="186">
        <v>5.4850000000000003</v>
      </c>
      <c r="M320" s="186">
        <v>115.185</v>
      </c>
      <c r="N320" s="188">
        <v>44542</v>
      </c>
      <c r="O320" s="189" t="str">
        <f t="shared" si="26"/>
        <v>12-2021</v>
      </c>
      <c r="P320" s="201" t="str">
        <f t="shared" si="27"/>
        <v>12</v>
      </c>
      <c r="Q320" s="189" t="str">
        <f t="shared" si="28"/>
        <v>12</v>
      </c>
      <c r="R320" s="189" t="str">
        <f t="shared" si="29"/>
        <v>2021</v>
      </c>
      <c r="S320" s="186" t="s">
        <v>1074</v>
      </c>
      <c r="T320" s="190">
        <v>5.3</v>
      </c>
    </row>
    <row r="321" spans="1:20" ht="18" customHeight="1">
      <c r="A321" s="86" t="s">
        <v>365</v>
      </c>
      <c r="B321" s="88" t="s">
        <v>53</v>
      </c>
      <c r="D321" s="185" t="str">
        <f t="shared" si="24"/>
        <v>181-94-6432</v>
      </c>
      <c r="E321" s="186" t="str">
        <f t="shared" si="25"/>
        <v>C</v>
      </c>
      <c r="F321" s="187" t="s">
        <v>1062</v>
      </c>
      <c r="G321" s="187" t="s">
        <v>48</v>
      </c>
      <c r="H321" s="187" t="s">
        <v>1065</v>
      </c>
      <c r="I321" s="187" t="s">
        <v>1072</v>
      </c>
      <c r="J321" s="186">
        <v>69.33</v>
      </c>
      <c r="K321" s="186">
        <v>2</v>
      </c>
      <c r="L321" s="186">
        <v>6.9329999999999998</v>
      </c>
      <c r="M321" s="186">
        <v>145.59299999999999</v>
      </c>
      <c r="N321" s="188">
        <v>44542</v>
      </c>
      <c r="O321" s="189" t="str">
        <f t="shared" si="26"/>
        <v>12-2021</v>
      </c>
      <c r="P321" s="201" t="str">
        <f t="shared" si="27"/>
        <v>12</v>
      </c>
      <c r="Q321" s="189" t="str">
        <f t="shared" si="28"/>
        <v>12</v>
      </c>
      <c r="R321" s="189" t="str">
        <f t="shared" si="29"/>
        <v>2021</v>
      </c>
      <c r="S321" s="186" t="s">
        <v>1074</v>
      </c>
      <c r="T321" s="190">
        <v>9.6999999999999993</v>
      </c>
    </row>
    <row r="322" spans="1:20" ht="18" customHeight="1">
      <c r="A322" s="86" t="s">
        <v>366</v>
      </c>
      <c r="B322" s="88" t="s">
        <v>47</v>
      </c>
      <c r="D322" s="185" t="str">
        <f t="shared" si="24"/>
        <v>799-71-1548</v>
      </c>
      <c r="E322" s="186" t="str">
        <f t="shared" si="25"/>
        <v>A</v>
      </c>
      <c r="F322" s="187" t="s">
        <v>1063</v>
      </c>
      <c r="G322" s="187" t="s">
        <v>48</v>
      </c>
      <c r="H322" s="187" t="s">
        <v>1065</v>
      </c>
      <c r="I322" s="187" t="s">
        <v>1069</v>
      </c>
      <c r="J322" s="186">
        <v>77.72</v>
      </c>
      <c r="K322" s="186">
        <v>4</v>
      </c>
      <c r="L322" s="186">
        <v>15.544</v>
      </c>
      <c r="M322" s="186">
        <v>326.42399999999998</v>
      </c>
      <c r="N322" s="188">
        <v>44544</v>
      </c>
      <c r="O322" s="189" t="str">
        <f t="shared" si="26"/>
        <v>12-2021</v>
      </c>
      <c r="P322" s="201" t="str">
        <f t="shared" si="27"/>
        <v>14</v>
      </c>
      <c r="Q322" s="189" t="str">
        <f t="shared" si="28"/>
        <v>12</v>
      </c>
      <c r="R322" s="189" t="str">
        <f t="shared" si="29"/>
        <v>2021</v>
      </c>
      <c r="S322" s="186" t="s">
        <v>1075</v>
      </c>
      <c r="T322" s="190">
        <v>8.8000000000000007</v>
      </c>
    </row>
    <row r="323" spans="1:20" ht="18" customHeight="1">
      <c r="A323" s="86" t="s">
        <v>367</v>
      </c>
      <c r="B323" s="88" t="s">
        <v>53</v>
      </c>
      <c r="D323" s="185" t="str">
        <f t="shared" si="24"/>
        <v>784-21-9238</v>
      </c>
      <c r="E323" s="186" t="str">
        <f t="shared" si="25"/>
        <v>C</v>
      </c>
      <c r="F323" s="187" t="s">
        <v>1062</v>
      </c>
      <c r="G323" s="187" t="s">
        <v>48</v>
      </c>
      <c r="H323" s="187" t="s">
        <v>1065</v>
      </c>
      <c r="I323" s="187" t="s">
        <v>1068</v>
      </c>
      <c r="J323" s="186">
        <v>10.17</v>
      </c>
      <c r="K323" s="186">
        <v>1</v>
      </c>
      <c r="L323" s="186">
        <v>0.50849999999999995</v>
      </c>
      <c r="M323" s="186">
        <v>10.6785</v>
      </c>
      <c r="N323" s="188">
        <v>44546</v>
      </c>
      <c r="O323" s="189" t="str">
        <f t="shared" si="26"/>
        <v>12-2021</v>
      </c>
      <c r="P323" s="201" t="str">
        <f t="shared" si="27"/>
        <v>16</v>
      </c>
      <c r="Q323" s="189" t="str">
        <f t="shared" si="28"/>
        <v>12</v>
      </c>
      <c r="R323" s="189" t="str">
        <f t="shared" si="29"/>
        <v>2021</v>
      </c>
      <c r="S323" s="186" t="s">
        <v>1073</v>
      </c>
      <c r="T323" s="190">
        <v>5.9</v>
      </c>
    </row>
    <row r="324" spans="1:20" ht="18" customHeight="1">
      <c r="A324" s="86" t="s">
        <v>368</v>
      </c>
      <c r="B324" s="88" t="s">
        <v>50</v>
      </c>
      <c r="D324" s="185" t="str">
        <f t="shared" si="24"/>
        <v>277-63-2961</v>
      </c>
      <c r="E324" s="186" t="str">
        <f t="shared" si="25"/>
        <v>B</v>
      </c>
      <c r="F324" s="187" t="s">
        <v>1064</v>
      </c>
      <c r="G324" s="187" t="s">
        <v>48</v>
      </c>
      <c r="H324" s="187" t="s">
        <v>1065</v>
      </c>
      <c r="I324" s="187" t="s">
        <v>1068</v>
      </c>
      <c r="J324" s="186">
        <v>73.97</v>
      </c>
      <c r="K324" s="186">
        <v>1</v>
      </c>
      <c r="L324" s="186">
        <v>3.6985000000000001</v>
      </c>
      <c r="M324" s="186">
        <v>77.668499999999995</v>
      </c>
      <c r="N324" s="188">
        <v>44548</v>
      </c>
      <c r="O324" s="189" t="str">
        <f t="shared" si="26"/>
        <v>12-2021</v>
      </c>
      <c r="P324" s="201" t="str">
        <f t="shared" si="27"/>
        <v>18</v>
      </c>
      <c r="Q324" s="189" t="str">
        <f t="shared" si="28"/>
        <v>12</v>
      </c>
      <c r="R324" s="189" t="str">
        <f t="shared" si="29"/>
        <v>2021</v>
      </c>
      <c r="S324" s="186" t="s">
        <v>1075</v>
      </c>
      <c r="T324" s="190">
        <v>5.4</v>
      </c>
    </row>
    <row r="325" spans="1:20" ht="18" customHeight="1">
      <c r="A325" s="86" t="s">
        <v>369</v>
      </c>
      <c r="B325" s="88" t="s">
        <v>47</v>
      </c>
      <c r="D325" s="185" t="str">
        <f t="shared" si="24"/>
        <v>886-54-6089</v>
      </c>
      <c r="E325" s="186" t="str">
        <f t="shared" si="25"/>
        <v>A</v>
      </c>
      <c r="F325" s="187" t="s">
        <v>1063</v>
      </c>
      <c r="G325" s="187" t="s">
        <v>54</v>
      </c>
      <c r="H325" s="187" t="s">
        <v>1066</v>
      </c>
      <c r="I325" s="187" t="s">
        <v>1070</v>
      </c>
      <c r="J325" s="186">
        <v>11.43</v>
      </c>
      <c r="K325" s="186">
        <v>6</v>
      </c>
      <c r="L325" s="186">
        <v>3.4289999999999998</v>
      </c>
      <c r="M325" s="186">
        <v>72.009</v>
      </c>
      <c r="N325" s="188">
        <v>44548</v>
      </c>
      <c r="O325" s="189" t="str">
        <f t="shared" si="26"/>
        <v>12-2021</v>
      </c>
      <c r="P325" s="201" t="str">
        <f t="shared" si="27"/>
        <v>18</v>
      </c>
      <c r="Q325" s="189" t="str">
        <f t="shared" si="28"/>
        <v>12</v>
      </c>
      <c r="R325" s="189" t="str">
        <f t="shared" si="29"/>
        <v>2021</v>
      </c>
      <c r="S325" s="186" t="s">
        <v>1073</v>
      </c>
      <c r="T325" s="190">
        <v>7.7</v>
      </c>
    </row>
    <row r="326" spans="1:20" ht="18" customHeight="1">
      <c r="A326" s="86" t="s">
        <v>370</v>
      </c>
      <c r="B326" s="88" t="s">
        <v>53</v>
      </c>
      <c r="D326" s="185" t="str">
        <f t="shared" si="24"/>
        <v>778-71-5554</v>
      </c>
      <c r="E326" s="186" t="str">
        <f t="shared" si="25"/>
        <v>C</v>
      </c>
      <c r="F326" s="187" t="s">
        <v>1062</v>
      </c>
      <c r="G326" s="187" t="s">
        <v>48</v>
      </c>
      <c r="H326" s="187" t="s">
        <v>1065</v>
      </c>
      <c r="I326" s="187" t="s">
        <v>1072</v>
      </c>
      <c r="J326" s="186">
        <v>15.43</v>
      </c>
      <c r="K326" s="186">
        <v>1</v>
      </c>
      <c r="L326" s="186">
        <v>0.77149999999999996</v>
      </c>
      <c r="M326" s="186">
        <v>16.201499999999999</v>
      </c>
      <c r="N326" s="188">
        <v>44551</v>
      </c>
      <c r="O326" s="189" t="str">
        <f t="shared" si="26"/>
        <v>12-2021</v>
      </c>
      <c r="P326" s="201" t="str">
        <f t="shared" si="27"/>
        <v>21</v>
      </c>
      <c r="Q326" s="189" t="str">
        <f t="shared" si="28"/>
        <v>12</v>
      </c>
      <c r="R326" s="189" t="str">
        <f t="shared" si="29"/>
        <v>2021</v>
      </c>
      <c r="S326" s="186" t="s">
        <v>1075</v>
      </c>
      <c r="T326" s="190">
        <v>6.1</v>
      </c>
    </row>
    <row r="327" spans="1:20" ht="18" customHeight="1">
      <c r="A327" s="86" t="s">
        <v>371</v>
      </c>
      <c r="B327" s="88" t="s">
        <v>50</v>
      </c>
      <c r="D327" s="185" t="str">
        <f t="shared" ref="D327:D390" si="30">A327</f>
        <v>733-01-9107</v>
      </c>
      <c r="E327" s="186" t="str">
        <f t="shared" ref="E327:E390" si="31">B327</f>
        <v>B</v>
      </c>
      <c r="F327" s="187" t="s">
        <v>1064</v>
      </c>
      <c r="G327" s="187" t="s">
        <v>54</v>
      </c>
      <c r="H327" s="187" t="s">
        <v>1065</v>
      </c>
      <c r="I327" s="187" t="s">
        <v>1070</v>
      </c>
      <c r="J327" s="186">
        <v>82.7</v>
      </c>
      <c r="K327" s="186">
        <v>6</v>
      </c>
      <c r="L327" s="186">
        <v>24.81</v>
      </c>
      <c r="M327" s="186">
        <v>521.01</v>
      </c>
      <c r="N327" s="188">
        <v>44551</v>
      </c>
      <c r="O327" s="189" t="str">
        <f t="shared" si="26"/>
        <v>12-2021</v>
      </c>
      <c r="P327" s="201" t="str">
        <f t="shared" si="27"/>
        <v>21</v>
      </c>
      <c r="Q327" s="189" t="str">
        <f t="shared" si="28"/>
        <v>12</v>
      </c>
      <c r="R327" s="189" t="str">
        <f t="shared" si="29"/>
        <v>2021</v>
      </c>
      <c r="S327" s="186" t="s">
        <v>1073</v>
      </c>
      <c r="T327" s="190">
        <v>7.4</v>
      </c>
    </row>
    <row r="328" spans="1:20" ht="18" customHeight="1">
      <c r="A328" s="86" t="s">
        <v>372</v>
      </c>
      <c r="B328" s="88" t="s">
        <v>47</v>
      </c>
      <c r="D328" s="185" t="str">
        <f t="shared" si="30"/>
        <v>817-48-8732</v>
      </c>
      <c r="E328" s="186" t="str">
        <f t="shared" si="31"/>
        <v>A</v>
      </c>
      <c r="F328" s="187" t="s">
        <v>1063</v>
      </c>
      <c r="G328" s="187" t="s">
        <v>48</v>
      </c>
      <c r="H328" s="187" t="s">
        <v>1066</v>
      </c>
      <c r="I328" s="187" t="s">
        <v>1070</v>
      </c>
      <c r="J328" s="186">
        <v>72.349999999999994</v>
      </c>
      <c r="K328" s="186">
        <v>10</v>
      </c>
      <c r="L328" s="186">
        <v>36.174999999999997</v>
      </c>
      <c r="M328" s="186">
        <v>759.67499999999995</v>
      </c>
      <c r="N328" s="188">
        <v>44554</v>
      </c>
      <c r="O328" s="189" t="str">
        <f t="shared" ref="O328:O391" si="32">TEXT(N328,"mm-yyy")</f>
        <v>12-2021</v>
      </c>
      <c r="P328" s="201" t="str">
        <f t="shared" ref="P328:P391" si="33">TEXT(N328,"dd")</f>
        <v>24</v>
      </c>
      <c r="Q328" s="189" t="str">
        <f t="shared" ref="Q328:Q391" si="34">TEXT(N328,"mm")</f>
        <v>12</v>
      </c>
      <c r="R328" s="189" t="str">
        <f t="shared" ref="R328:R391" si="35">TEXT(N328,"yyyy")</f>
        <v>2021</v>
      </c>
      <c r="S328" s="186" t="s">
        <v>1073</v>
      </c>
      <c r="T328" s="190">
        <v>5.4</v>
      </c>
    </row>
    <row r="329" spans="1:20" ht="18" customHeight="1">
      <c r="A329" s="86" t="s">
        <v>373</v>
      </c>
      <c r="B329" s="88" t="s">
        <v>47</v>
      </c>
      <c r="D329" s="185" t="str">
        <f t="shared" si="30"/>
        <v>518-17-2983</v>
      </c>
      <c r="E329" s="186" t="str">
        <f t="shared" si="31"/>
        <v>A</v>
      </c>
      <c r="F329" s="187" t="s">
        <v>1063</v>
      </c>
      <c r="G329" s="187" t="s">
        <v>54</v>
      </c>
      <c r="H329" s="187" t="s">
        <v>1066</v>
      </c>
      <c r="I329" s="187" t="s">
        <v>1072</v>
      </c>
      <c r="J329" s="186">
        <v>48.63</v>
      </c>
      <c r="K329" s="186">
        <v>4</v>
      </c>
      <c r="L329" s="186">
        <v>9.7260000000000009</v>
      </c>
      <c r="M329" s="186">
        <v>204.24600000000001</v>
      </c>
      <c r="N329" s="188">
        <v>44554</v>
      </c>
      <c r="O329" s="189" t="str">
        <f t="shared" si="32"/>
        <v>12-2021</v>
      </c>
      <c r="P329" s="201" t="str">
        <f t="shared" si="33"/>
        <v>24</v>
      </c>
      <c r="Q329" s="189" t="str">
        <f t="shared" si="34"/>
        <v>12</v>
      </c>
      <c r="R329" s="189" t="str">
        <f t="shared" si="35"/>
        <v>2021</v>
      </c>
      <c r="S329" s="186" t="s">
        <v>1074</v>
      </c>
      <c r="T329" s="190">
        <v>7.6</v>
      </c>
    </row>
    <row r="330" spans="1:20" ht="18" customHeight="1">
      <c r="A330" s="86" t="s">
        <v>374</v>
      </c>
      <c r="B330" s="88" t="s">
        <v>47</v>
      </c>
      <c r="D330" s="185" t="str">
        <f t="shared" si="30"/>
        <v>318-12-0304</v>
      </c>
      <c r="E330" s="186" t="str">
        <f t="shared" si="31"/>
        <v>A</v>
      </c>
      <c r="F330" s="187" t="s">
        <v>1063</v>
      </c>
      <c r="G330" s="187" t="s">
        <v>54</v>
      </c>
      <c r="H330" s="187" t="s">
        <v>1065</v>
      </c>
      <c r="I330" s="187" t="s">
        <v>1072</v>
      </c>
      <c r="J330" s="186">
        <v>30.61</v>
      </c>
      <c r="K330" s="186">
        <v>1</v>
      </c>
      <c r="L330" s="186">
        <v>1.5305</v>
      </c>
      <c r="M330" s="186">
        <v>32.140500000000003</v>
      </c>
      <c r="N330" s="188">
        <v>44558</v>
      </c>
      <c r="O330" s="189" t="str">
        <f t="shared" si="32"/>
        <v>12-2021</v>
      </c>
      <c r="P330" s="201" t="str">
        <f t="shared" si="33"/>
        <v>28</v>
      </c>
      <c r="Q330" s="189" t="str">
        <f t="shared" si="34"/>
        <v>12</v>
      </c>
      <c r="R330" s="189" t="str">
        <f t="shared" si="35"/>
        <v>2021</v>
      </c>
      <c r="S330" s="186" t="s">
        <v>1074</v>
      </c>
      <c r="T330" s="190">
        <v>5.2</v>
      </c>
    </row>
    <row r="331" spans="1:20" ht="18" customHeight="1">
      <c r="A331" s="86" t="s">
        <v>375</v>
      </c>
      <c r="B331" s="88" t="s">
        <v>47</v>
      </c>
      <c r="D331" s="185" t="str">
        <f t="shared" si="30"/>
        <v>404-91-5964</v>
      </c>
      <c r="E331" s="186" t="str">
        <f t="shared" si="31"/>
        <v>A</v>
      </c>
      <c r="F331" s="187" t="s">
        <v>1063</v>
      </c>
      <c r="G331" s="187" t="s">
        <v>54</v>
      </c>
      <c r="H331" s="187" t="s">
        <v>1065</v>
      </c>
      <c r="I331" s="187" t="s">
        <v>1069</v>
      </c>
      <c r="J331" s="186">
        <v>74.58</v>
      </c>
      <c r="K331" s="186">
        <v>7</v>
      </c>
      <c r="L331" s="186">
        <v>26.103000000000002</v>
      </c>
      <c r="M331" s="186">
        <v>548.16300000000001</v>
      </c>
      <c r="N331" s="188">
        <v>44558</v>
      </c>
      <c r="O331" s="189" t="str">
        <f t="shared" si="32"/>
        <v>12-2021</v>
      </c>
      <c r="P331" s="201" t="str">
        <f t="shared" si="33"/>
        <v>28</v>
      </c>
      <c r="Q331" s="189" t="str">
        <f t="shared" si="34"/>
        <v>12</v>
      </c>
      <c r="R331" s="189" t="str">
        <f t="shared" si="35"/>
        <v>2021</v>
      </c>
      <c r="S331" s="186" t="s">
        <v>1075</v>
      </c>
      <c r="T331" s="190">
        <v>9</v>
      </c>
    </row>
    <row r="332" spans="1:20" ht="18" customHeight="1">
      <c r="A332" s="86" t="s">
        <v>376</v>
      </c>
      <c r="B332" s="88" t="s">
        <v>53</v>
      </c>
      <c r="D332" s="185" t="str">
        <f t="shared" si="30"/>
        <v>859-71-0933</v>
      </c>
      <c r="E332" s="186" t="str">
        <f t="shared" si="31"/>
        <v>C</v>
      </c>
      <c r="F332" s="187" t="s">
        <v>1062</v>
      </c>
      <c r="G332" s="187" t="s">
        <v>48</v>
      </c>
      <c r="H332" s="187" t="s">
        <v>1066</v>
      </c>
      <c r="I332" s="187" t="s">
        <v>1068</v>
      </c>
      <c r="J332" s="186">
        <v>15.49</v>
      </c>
      <c r="K332" s="186">
        <v>2</v>
      </c>
      <c r="L332" s="186">
        <v>1.5489999999999999</v>
      </c>
      <c r="M332" s="186">
        <v>32.529000000000003</v>
      </c>
      <c r="N332" s="188">
        <v>44559</v>
      </c>
      <c r="O332" s="189" t="str">
        <f t="shared" si="32"/>
        <v>12-2021</v>
      </c>
      <c r="P332" s="201" t="str">
        <f t="shared" si="33"/>
        <v>29</v>
      </c>
      <c r="Q332" s="189" t="str">
        <f t="shared" si="34"/>
        <v>12</v>
      </c>
      <c r="R332" s="189" t="str">
        <f t="shared" si="35"/>
        <v>2021</v>
      </c>
      <c r="S332" s="186" t="s">
        <v>1073</v>
      </c>
      <c r="T332" s="190">
        <v>6.3</v>
      </c>
    </row>
    <row r="333" spans="1:20" ht="18" customHeight="1">
      <c r="A333" s="86" t="s">
        <v>377</v>
      </c>
      <c r="B333" s="88" t="s">
        <v>50</v>
      </c>
      <c r="D333" s="185" t="str">
        <f t="shared" si="30"/>
        <v>716-39-1409</v>
      </c>
      <c r="E333" s="186" t="str">
        <f t="shared" si="31"/>
        <v>B</v>
      </c>
      <c r="F333" s="187" t="s">
        <v>1064</v>
      </c>
      <c r="G333" s="187" t="s">
        <v>54</v>
      </c>
      <c r="H333" s="187" t="s">
        <v>1065</v>
      </c>
      <c r="I333" s="187" t="s">
        <v>1067</v>
      </c>
      <c r="J333" s="186">
        <v>30.35</v>
      </c>
      <c r="K333" s="186">
        <v>7</v>
      </c>
      <c r="L333" s="186">
        <v>10.6225</v>
      </c>
      <c r="M333" s="186">
        <v>223.07249999999999</v>
      </c>
      <c r="N333" s="188">
        <v>44560</v>
      </c>
      <c r="O333" s="189" t="str">
        <f t="shared" si="32"/>
        <v>12-2021</v>
      </c>
      <c r="P333" s="201" t="str">
        <f t="shared" si="33"/>
        <v>30</v>
      </c>
      <c r="Q333" s="189" t="str">
        <f t="shared" si="34"/>
        <v>12</v>
      </c>
      <c r="R333" s="189" t="str">
        <f t="shared" si="35"/>
        <v>2021</v>
      </c>
      <c r="S333" s="186" t="s">
        <v>1073</v>
      </c>
      <c r="T333" s="190">
        <v>8</v>
      </c>
    </row>
    <row r="334" spans="1:20" ht="18" customHeight="1">
      <c r="A334" s="86" t="s">
        <v>378</v>
      </c>
      <c r="B334" s="88" t="s">
        <v>53</v>
      </c>
      <c r="D334" s="185" t="str">
        <f t="shared" si="30"/>
        <v>401-09-4232</v>
      </c>
      <c r="E334" s="186" t="str">
        <f t="shared" si="31"/>
        <v>C</v>
      </c>
      <c r="F334" s="187" t="s">
        <v>1062</v>
      </c>
      <c r="G334" s="187" t="s">
        <v>48</v>
      </c>
      <c r="H334" s="187" t="s">
        <v>1065</v>
      </c>
      <c r="I334" s="187" t="s">
        <v>1070</v>
      </c>
      <c r="J334" s="186">
        <v>86.69</v>
      </c>
      <c r="K334" s="186">
        <v>5</v>
      </c>
      <c r="L334" s="186">
        <v>21.672499999999999</v>
      </c>
      <c r="M334" s="186">
        <v>455.1225</v>
      </c>
      <c r="N334" s="188">
        <v>44560</v>
      </c>
      <c r="O334" s="189" t="str">
        <f t="shared" si="32"/>
        <v>12-2021</v>
      </c>
      <c r="P334" s="201" t="str">
        <f t="shared" si="33"/>
        <v>30</v>
      </c>
      <c r="Q334" s="189" t="str">
        <f t="shared" si="34"/>
        <v>12</v>
      </c>
      <c r="R334" s="189" t="str">
        <f t="shared" si="35"/>
        <v>2021</v>
      </c>
      <c r="S334" s="186" t="s">
        <v>1074</v>
      </c>
      <c r="T334" s="190">
        <v>9.4</v>
      </c>
    </row>
    <row r="335" spans="1:20" ht="18" customHeight="1">
      <c r="A335" s="86" t="s">
        <v>379</v>
      </c>
      <c r="B335" s="88" t="s">
        <v>53</v>
      </c>
      <c r="D335" s="185" t="str">
        <f t="shared" si="30"/>
        <v>243-47-2663</v>
      </c>
      <c r="E335" s="186" t="str">
        <f t="shared" si="31"/>
        <v>C</v>
      </c>
      <c r="F335" s="187" t="s">
        <v>1062</v>
      </c>
      <c r="G335" s="187" t="s">
        <v>48</v>
      </c>
      <c r="H335" s="187" t="s">
        <v>1065</v>
      </c>
      <c r="I335" s="187" t="s">
        <v>1069</v>
      </c>
      <c r="J335" s="186">
        <v>18.77</v>
      </c>
      <c r="K335" s="186">
        <v>6</v>
      </c>
      <c r="L335" s="186">
        <v>5.6310000000000002</v>
      </c>
      <c r="M335" s="186">
        <v>118.251</v>
      </c>
      <c r="N335" s="188">
        <v>44561</v>
      </c>
      <c r="O335" s="189" t="str">
        <f t="shared" si="32"/>
        <v>12-2021</v>
      </c>
      <c r="P335" s="201" t="str">
        <f t="shared" si="33"/>
        <v>31</v>
      </c>
      <c r="Q335" s="189" t="str">
        <f t="shared" si="34"/>
        <v>12</v>
      </c>
      <c r="R335" s="189" t="str">
        <f t="shared" si="35"/>
        <v>2021</v>
      </c>
      <c r="S335" s="186" t="s">
        <v>1075</v>
      </c>
      <c r="T335" s="190">
        <v>5.5</v>
      </c>
    </row>
    <row r="336" spans="1:20" ht="18" customHeight="1">
      <c r="A336" s="86" t="s">
        <v>380</v>
      </c>
      <c r="B336" s="88" t="s">
        <v>47</v>
      </c>
      <c r="D336" s="185" t="str">
        <f t="shared" si="30"/>
        <v>865-92-6136</v>
      </c>
      <c r="E336" s="186" t="str">
        <f t="shared" si="31"/>
        <v>A</v>
      </c>
      <c r="F336" s="187" t="s">
        <v>1063</v>
      </c>
      <c r="G336" s="187" t="s">
        <v>54</v>
      </c>
      <c r="H336" s="187" t="s">
        <v>1065</v>
      </c>
      <c r="I336" s="187" t="s">
        <v>1071</v>
      </c>
      <c r="J336" s="186">
        <v>52.75</v>
      </c>
      <c r="K336" s="186">
        <v>3</v>
      </c>
      <c r="L336" s="186">
        <v>7.9124999999999996</v>
      </c>
      <c r="M336" s="186">
        <v>166.16249999999999</v>
      </c>
      <c r="N336" s="188">
        <v>44563</v>
      </c>
      <c r="O336" s="189" t="str">
        <f t="shared" si="32"/>
        <v>01-2022</v>
      </c>
      <c r="P336" s="201" t="str">
        <f t="shared" si="33"/>
        <v>02</v>
      </c>
      <c r="Q336" s="189" t="str">
        <f t="shared" si="34"/>
        <v>01</v>
      </c>
      <c r="R336" s="189" t="str">
        <f t="shared" si="35"/>
        <v>2022</v>
      </c>
      <c r="S336" s="186" t="s">
        <v>1074</v>
      </c>
      <c r="T336" s="190">
        <v>9.3000000000000007</v>
      </c>
    </row>
    <row r="337" spans="1:20" ht="18" customHeight="1">
      <c r="A337" s="86" t="s">
        <v>381</v>
      </c>
      <c r="B337" s="88" t="s">
        <v>47</v>
      </c>
      <c r="D337" s="185" t="str">
        <f t="shared" si="30"/>
        <v>528-14-9470</v>
      </c>
      <c r="E337" s="186" t="str">
        <f t="shared" si="31"/>
        <v>A</v>
      </c>
      <c r="F337" s="187" t="s">
        <v>1063</v>
      </c>
      <c r="G337" s="187" t="s">
        <v>48</v>
      </c>
      <c r="H337" s="187" t="s">
        <v>1065</v>
      </c>
      <c r="I337" s="187" t="s">
        <v>1067</v>
      </c>
      <c r="J337" s="186">
        <v>91.3</v>
      </c>
      <c r="K337" s="186">
        <v>1</v>
      </c>
      <c r="L337" s="186">
        <v>4.5650000000000004</v>
      </c>
      <c r="M337" s="186">
        <v>95.864999999999995</v>
      </c>
      <c r="N337" s="188">
        <v>44563</v>
      </c>
      <c r="O337" s="189" t="str">
        <f t="shared" si="32"/>
        <v>01-2022</v>
      </c>
      <c r="P337" s="201" t="str">
        <f t="shared" si="33"/>
        <v>02</v>
      </c>
      <c r="Q337" s="189" t="str">
        <f t="shared" si="34"/>
        <v>01</v>
      </c>
      <c r="R337" s="189" t="str">
        <f t="shared" si="35"/>
        <v>2022</v>
      </c>
      <c r="S337" s="186" t="s">
        <v>1074</v>
      </c>
      <c r="T337" s="190">
        <v>9.1999999999999993</v>
      </c>
    </row>
    <row r="338" spans="1:20" ht="18" customHeight="1">
      <c r="A338" s="86" t="s">
        <v>382</v>
      </c>
      <c r="B338" s="88" t="s">
        <v>47</v>
      </c>
      <c r="D338" s="185" t="str">
        <f t="shared" si="30"/>
        <v>648-83-1321</v>
      </c>
      <c r="E338" s="186" t="str">
        <f t="shared" si="31"/>
        <v>A</v>
      </c>
      <c r="F338" s="187" t="s">
        <v>1063</v>
      </c>
      <c r="G338" s="187" t="s">
        <v>48</v>
      </c>
      <c r="H338" s="187" t="s">
        <v>1065</v>
      </c>
      <c r="I338" s="187" t="s">
        <v>1070</v>
      </c>
      <c r="J338" s="186">
        <v>63.56</v>
      </c>
      <c r="K338" s="186">
        <v>10</v>
      </c>
      <c r="L338" s="186">
        <v>31.78</v>
      </c>
      <c r="M338" s="186">
        <v>667.38</v>
      </c>
      <c r="N338" s="188">
        <v>44564</v>
      </c>
      <c r="O338" s="189" t="str">
        <f t="shared" si="32"/>
        <v>01-2022</v>
      </c>
      <c r="P338" s="201" t="str">
        <f t="shared" si="33"/>
        <v>03</v>
      </c>
      <c r="Q338" s="189" t="str">
        <f t="shared" si="34"/>
        <v>01</v>
      </c>
      <c r="R338" s="189" t="str">
        <f t="shared" si="35"/>
        <v>2022</v>
      </c>
      <c r="S338" s="186" t="s">
        <v>1073</v>
      </c>
      <c r="T338" s="190">
        <v>4.3</v>
      </c>
    </row>
    <row r="339" spans="1:20" ht="18" customHeight="1">
      <c r="A339" s="86" t="s">
        <v>383</v>
      </c>
      <c r="B339" s="88" t="s">
        <v>47</v>
      </c>
      <c r="D339" s="185" t="str">
        <f t="shared" si="30"/>
        <v>815-11-1168</v>
      </c>
      <c r="E339" s="186" t="str">
        <f t="shared" si="31"/>
        <v>A</v>
      </c>
      <c r="F339" s="187" t="s">
        <v>1063</v>
      </c>
      <c r="G339" s="187" t="s">
        <v>48</v>
      </c>
      <c r="H339" s="187" t="s">
        <v>1065</v>
      </c>
      <c r="I339" s="187" t="s">
        <v>1071</v>
      </c>
      <c r="J339" s="186">
        <v>99.78</v>
      </c>
      <c r="K339" s="186">
        <v>5</v>
      </c>
      <c r="L339" s="186">
        <v>24.945</v>
      </c>
      <c r="M339" s="186">
        <v>523.84500000000003</v>
      </c>
      <c r="N339" s="188">
        <v>44565</v>
      </c>
      <c r="O339" s="189" t="str">
        <f t="shared" si="32"/>
        <v>01-2022</v>
      </c>
      <c r="P339" s="201" t="str">
        <f t="shared" si="33"/>
        <v>04</v>
      </c>
      <c r="Q339" s="189" t="str">
        <f t="shared" si="34"/>
        <v>01</v>
      </c>
      <c r="R339" s="189" t="str">
        <f t="shared" si="35"/>
        <v>2022</v>
      </c>
      <c r="S339" s="186" t="s">
        <v>1073</v>
      </c>
      <c r="T339" s="190">
        <v>5.4</v>
      </c>
    </row>
    <row r="340" spans="1:20" ht="18" customHeight="1">
      <c r="A340" s="86" t="s">
        <v>384</v>
      </c>
      <c r="B340" s="88" t="s">
        <v>47</v>
      </c>
      <c r="D340" s="185" t="str">
        <f t="shared" si="30"/>
        <v>633-91-1052</v>
      </c>
      <c r="E340" s="186" t="str">
        <f t="shared" si="31"/>
        <v>A</v>
      </c>
      <c r="F340" s="187" t="s">
        <v>1063</v>
      </c>
      <c r="G340" s="187" t="s">
        <v>54</v>
      </c>
      <c r="H340" s="187" t="s">
        <v>1066</v>
      </c>
      <c r="I340" s="187" t="s">
        <v>1070</v>
      </c>
      <c r="J340" s="186">
        <v>12.03</v>
      </c>
      <c r="K340" s="186">
        <v>2</v>
      </c>
      <c r="L340" s="186">
        <v>1.2030000000000001</v>
      </c>
      <c r="M340" s="186">
        <v>25.263000000000002</v>
      </c>
      <c r="N340" s="188">
        <v>44566</v>
      </c>
      <c r="O340" s="189" t="str">
        <f t="shared" si="32"/>
        <v>01-2022</v>
      </c>
      <c r="P340" s="201" t="str">
        <f t="shared" si="33"/>
        <v>05</v>
      </c>
      <c r="Q340" s="189" t="str">
        <f t="shared" si="34"/>
        <v>01</v>
      </c>
      <c r="R340" s="189" t="str">
        <f t="shared" si="35"/>
        <v>2022</v>
      </c>
      <c r="S340" s="186" t="s">
        <v>1073</v>
      </c>
      <c r="T340" s="190">
        <v>5.0999999999999996</v>
      </c>
    </row>
    <row r="341" spans="1:20" ht="18" customHeight="1">
      <c r="A341" s="86" t="s">
        <v>385</v>
      </c>
      <c r="B341" s="88" t="s">
        <v>53</v>
      </c>
      <c r="D341" s="185" t="str">
        <f t="shared" si="30"/>
        <v>373-88-1424</v>
      </c>
      <c r="E341" s="186" t="str">
        <f t="shared" si="31"/>
        <v>C</v>
      </c>
      <c r="F341" s="187" t="s">
        <v>1062</v>
      </c>
      <c r="G341" s="187" t="s">
        <v>48</v>
      </c>
      <c r="H341" s="187" t="s">
        <v>1065</v>
      </c>
      <c r="I341" s="187" t="s">
        <v>1070</v>
      </c>
      <c r="J341" s="186">
        <v>35.81</v>
      </c>
      <c r="K341" s="186">
        <v>5</v>
      </c>
      <c r="L341" s="186">
        <v>8.9525000000000006</v>
      </c>
      <c r="M341" s="186">
        <v>188.0025</v>
      </c>
      <c r="N341" s="188">
        <v>44566</v>
      </c>
      <c r="O341" s="189" t="str">
        <f t="shared" si="32"/>
        <v>01-2022</v>
      </c>
      <c r="P341" s="201" t="str">
        <f t="shared" si="33"/>
        <v>05</v>
      </c>
      <c r="Q341" s="189" t="str">
        <f t="shared" si="34"/>
        <v>01</v>
      </c>
      <c r="R341" s="189" t="str">
        <f t="shared" si="35"/>
        <v>2022</v>
      </c>
      <c r="S341" s="186" t="s">
        <v>1074</v>
      </c>
      <c r="T341" s="190">
        <v>7.9</v>
      </c>
    </row>
    <row r="342" spans="1:20" ht="18" customHeight="1">
      <c r="A342" s="86" t="s">
        <v>386</v>
      </c>
      <c r="B342" s="88" t="s">
        <v>47</v>
      </c>
      <c r="D342" s="185" t="str">
        <f t="shared" si="30"/>
        <v>307-83-9164</v>
      </c>
      <c r="E342" s="186" t="str">
        <f t="shared" si="31"/>
        <v>A</v>
      </c>
      <c r="F342" s="187" t="s">
        <v>1063</v>
      </c>
      <c r="G342" s="187" t="s">
        <v>48</v>
      </c>
      <c r="H342" s="187" t="s">
        <v>1065</v>
      </c>
      <c r="I342" s="187" t="s">
        <v>1070</v>
      </c>
      <c r="J342" s="186">
        <v>60.01</v>
      </c>
      <c r="K342" s="186">
        <v>4</v>
      </c>
      <c r="L342" s="186">
        <v>12.002000000000001</v>
      </c>
      <c r="M342" s="186">
        <v>252.042</v>
      </c>
      <c r="N342" s="188">
        <v>44569</v>
      </c>
      <c r="O342" s="189" t="str">
        <f t="shared" si="32"/>
        <v>01-2022</v>
      </c>
      <c r="P342" s="201" t="str">
        <f t="shared" si="33"/>
        <v>08</v>
      </c>
      <c r="Q342" s="189" t="str">
        <f t="shared" si="34"/>
        <v>01</v>
      </c>
      <c r="R342" s="189" t="str">
        <f t="shared" si="35"/>
        <v>2022</v>
      </c>
      <c r="S342" s="186" t="s">
        <v>1073</v>
      </c>
      <c r="T342" s="190">
        <v>4.5</v>
      </c>
    </row>
    <row r="343" spans="1:20" ht="18" customHeight="1">
      <c r="A343" s="86" t="s">
        <v>387</v>
      </c>
      <c r="B343" s="88" t="s">
        <v>53</v>
      </c>
      <c r="D343" s="185" t="str">
        <f t="shared" si="30"/>
        <v>342-65-4817</v>
      </c>
      <c r="E343" s="186" t="str">
        <f t="shared" si="31"/>
        <v>C</v>
      </c>
      <c r="F343" s="187" t="s">
        <v>1062</v>
      </c>
      <c r="G343" s="187" t="s">
        <v>48</v>
      </c>
      <c r="H343" s="187" t="s">
        <v>1065</v>
      </c>
      <c r="I343" s="187" t="s">
        <v>1067</v>
      </c>
      <c r="J343" s="186">
        <v>86.8</v>
      </c>
      <c r="K343" s="186">
        <v>3</v>
      </c>
      <c r="L343" s="186">
        <v>13.02</v>
      </c>
      <c r="M343" s="186">
        <v>273.42</v>
      </c>
      <c r="N343" s="188">
        <v>44571</v>
      </c>
      <c r="O343" s="189" t="str">
        <f t="shared" si="32"/>
        <v>01-2022</v>
      </c>
      <c r="P343" s="201" t="str">
        <f t="shared" si="33"/>
        <v>10</v>
      </c>
      <c r="Q343" s="189" t="str">
        <f t="shared" si="34"/>
        <v>01</v>
      </c>
      <c r="R343" s="189" t="str">
        <f t="shared" si="35"/>
        <v>2022</v>
      </c>
      <c r="S343" s="186" t="s">
        <v>1074</v>
      </c>
      <c r="T343" s="190">
        <v>9.9</v>
      </c>
    </row>
    <row r="344" spans="1:20" ht="18" customHeight="1">
      <c r="A344" s="86" t="s">
        <v>388</v>
      </c>
      <c r="B344" s="88" t="s">
        <v>47</v>
      </c>
      <c r="D344" s="185" t="str">
        <f t="shared" si="30"/>
        <v>257-60-7754</v>
      </c>
      <c r="E344" s="186" t="str">
        <f t="shared" si="31"/>
        <v>A</v>
      </c>
      <c r="F344" s="187" t="s">
        <v>1063</v>
      </c>
      <c r="G344" s="187" t="s">
        <v>54</v>
      </c>
      <c r="H344" s="187" t="s">
        <v>1066</v>
      </c>
      <c r="I344" s="187" t="s">
        <v>1069</v>
      </c>
      <c r="J344" s="186">
        <v>50.23</v>
      </c>
      <c r="K344" s="186">
        <v>4</v>
      </c>
      <c r="L344" s="186">
        <v>10.045999999999999</v>
      </c>
      <c r="M344" s="186">
        <v>210.96600000000001</v>
      </c>
      <c r="N344" s="188">
        <v>44571</v>
      </c>
      <c r="O344" s="189" t="str">
        <f t="shared" si="32"/>
        <v>01-2022</v>
      </c>
      <c r="P344" s="201" t="str">
        <f t="shared" si="33"/>
        <v>10</v>
      </c>
      <c r="Q344" s="189" t="str">
        <f t="shared" si="34"/>
        <v>01</v>
      </c>
      <c r="R344" s="189" t="str">
        <f t="shared" si="35"/>
        <v>2022</v>
      </c>
      <c r="S344" s="186" t="s">
        <v>1073</v>
      </c>
      <c r="T344" s="190">
        <v>9</v>
      </c>
    </row>
    <row r="345" spans="1:20" ht="18" customHeight="1">
      <c r="A345" s="86" t="s">
        <v>389</v>
      </c>
      <c r="B345" s="88" t="s">
        <v>53</v>
      </c>
      <c r="D345" s="185" t="str">
        <f t="shared" si="30"/>
        <v>227-07-4446</v>
      </c>
      <c r="E345" s="186" t="str">
        <f t="shared" si="31"/>
        <v>C</v>
      </c>
      <c r="F345" s="187" t="s">
        <v>1062</v>
      </c>
      <c r="G345" s="187" t="s">
        <v>48</v>
      </c>
      <c r="H345" s="187" t="s">
        <v>1066</v>
      </c>
      <c r="I345" s="187" t="s">
        <v>1069</v>
      </c>
      <c r="J345" s="186">
        <v>78.13</v>
      </c>
      <c r="K345" s="186">
        <v>10</v>
      </c>
      <c r="L345" s="186">
        <v>39.064999999999998</v>
      </c>
      <c r="M345" s="186">
        <v>820.36500000000001</v>
      </c>
      <c r="N345" s="188">
        <v>44573</v>
      </c>
      <c r="O345" s="189" t="str">
        <f t="shared" si="32"/>
        <v>01-2022</v>
      </c>
      <c r="P345" s="201" t="str">
        <f t="shared" si="33"/>
        <v>12</v>
      </c>
      <c r="Q345" s="189" t="str">
        <f t="shared" si="34"/>
        <v>01</v>
      </c>
      <c r="R345" s="189" t="str">
        <f t="shared" si="35"/>
        <v>2022</v>
      </c>
      <c r="S345" s="186" t="s">
        <v>1073</v>
      </c>
      <c r="T345" s="190">
        <v>4.4000000000000004</v>
      </c>
    </row>
    <row r="346" spans="1:20" ht="18" customHeight="1">
      <c r="A346" s="86" t="s">
        <v>390</v>
      </c>
      <c r="B346" s="88" t="s">
        <v>50</v>
      </c>
      <c r="D346" s="185" t="str">
        <f t="shared" si="30"/>
        <v>134-54-4720</v>
      </c>
      <c r="E346" s="186" t="str">
        <f t="shared" si="31"/>
        <v>B</v>
      </c>
      <c r="F346" s="187" t="s">
        <v>1064</v>
      </c>
      <c r="G346" s="187" t="s">
        <v>54</v>
      </c>
      <c r="H346" s="187" t="s">
        <v>1066</v>
      </c>
      <c r="I346" s="187" t="s">
        <v>1069</v>
      </c>
      <c r="J346" s="186">
        <v>42.42</v>
      </c>
      <c r="K346" s="186">
        <v>8</v>
      </c>
      <c r="L346" s="186">
        <v>16.968</v>
      </c>
      <c r="M346" s="186">
        <v>356.32799999999997</v>
      </c>
      <c r="N346" s="188">
        <v>44574</v>
      </c>
      <c r="O346" s="189" t="str">
        <f t="shared" si="32"/>
        <v>01-2022</v>
      </c>
      <c r="P346" s="201" t="str">
        <f t="shared" si="33"/>
        <v>13</v>
      </c>
      <c r="Q346" s="189" t="str">
        <f t="shared" si="34"/>
        <v>01</v>
      </c>
      <c r="R346" s="189" t="str">
        <f t="shared" si="35"/>
        <v>2022</v>
      </c>
      <c r="S346" s="186" t="s">
        <v>1074</v>
      </c>
      <c r="T346" s="190">
        <v>5.7</v>
      </c>
    </row>
    <row r="347" spans="1:20" ht="18" customHeight="1">
      <c r="A347" s="86" t="s">
        <v>391</v>
      </c>
      <c r="B347" s="88" t="s">
        <v>47</v>
      </c>
      <c r="D347" s="185" t="str">
        <f t="shared" si="30"/>
        <v>704-48-3927</v>
      </c>
      <c r="E347" s="186" t="str">
        <f t="shared" si="31"/>
        <v>A</v>
      </c>
      <c r="F347" s="187" t="s">
        <v>1063</v>
      </c>
      <c r="G347" s="187" t="s">
        <v>48</v>
      </c>
      <c r="H347" s="187" t="s">
        <v>1065</v>
      </c>
      <c r="I347" s="187" t="s">
        <v>1069</v>
      </c>
      <c r="J347" s="186">
        <v>88.67</v>
      </c>
      <c r="K347" s="186">
        <v>10</v>
      </c>
      <c r="L347" s="186">
        <v>44.335000000000001</v>
      </c>
      <c r="M347" s="186">
        <v>931.03499999999997</v>
      </c>
      <c r="N347" s="188">
        <v>44575</v>
      </c>
      <c r="O347" s="189" t="str">
        <f t="shared" si="32"/>
        <v>01-2022</v>
      </c>
      <c r="P347" s="201" t="str">
        <f t="shared" si="33"/>
        <v>14</v>
      </c>
      <c r="Q347" s="189" t="str">
        <f t="shared" si="34"/>
        <v>01</v>
      </c>
      <c r="R347" s="189" t="str">
        <f t="shared" si="35"/>
        <v>2022</v>
      </c>
      <c r="S347" s="186" t="s">
        <v>1074</v>
      </c>
      <c r="T347" s="190">
        <v>7.3</v>
      </c>
    </row>
    <row r="348" spans="1:20" ht="18" customHeight="1">
      <c r="A348" s="86" t="s">
        <v>392</v>
      </c>
      <c r="B348" s="88" t="s">
        <v>47</v>
      </c>
      <c r="D348" s="185" t="str">
        <f t="shared" si="30"/>
        <v>301-11-9629</v>
      </c>
      <c r="E348" s="186" t="str">
        <f t="shared" si="31"/>
        <v>A</v>
      </c>
      <c r="F348" s="187" t="s">
        <v>1063</v>
      </c>
      <c r="G348" s="187" t="s">
        <v>54</v>
      </c>
      <c r="H348" s="187" t="s">
        <v>1066</v>
      </c>
      <c r="I348" s="187" t="s">
        <v>1068</v>
      </c>
      <c r="J348" s="186">
        <v>19.100000000000001</v>
      </c>
      <c r="K348" s="186">
        <v>7</v>
      </c>
      <c r="L348" s="186">
        <v>6.6849999999999996</v>
      </c>
      <c r="M348" s="186">
        <v>140.38499999999999</v>
      </c>
      <c r="N348" s="188">
        <v>44575</v>
      </c>
      <c r="O348" s="189" t="str">
        <f t="shared" si="32"/>
        <v>01-2022</v>
      </c>
      <c r="P348" s="201" t="str">
        <f t="shared" si="33"/>
        <v>14</v>
      </c>
      <c r="Q348" s="189" t="str">
        <f t="shared" si="34"/>
        <v>01</v>
      </c>
      <c r="R348" s="189" t="str">
        <f t="shared" si="35"/>
        <v>2022</v>
      </c>
      <c r="S348" s="186" t="s">
        <v>1073</v>
      </c>
      <c r="T348" s="190">
        <v>9.6999999999999993</v>
      </c>
    </row>
    <row r="349" spans="1:20" ht="18" customHeight="1">
      <c r="A349" s="86" t="s">
        <v>393</v>
      </c>
      <c r="B349" s="88" t="s">
        <v>47</v>
      </c>
      <c r="D349" s="185" t="str">
        <f t="shared" si="30"/>
        <v>849-09-3807</v>
      </c>
      <c r="E349" s="186" t="str">
        <f t="shared" si="31"/>
        <v>A</v>
      </c>
      <c r="F349" s="187" t="s">
        <v>1063</v>
      </c>
      <c r="G349" s="187" t="s">
        <v>48</v>
      </c>
      <c r="H349" s="187" t="s">
        <v>1066</v>
      </c>
      <c r="I349" s="187" t="s">
        <v>1072</v>
      </c>
      <c r="J349" s="186">
        <v>88.34</v>
      </c>
      <c r="K349" s="186">
        <v>7</v>
      </c>
      <c r="L349" s="186">
        <v>30.919</v>
      </c>
      <c r="M349" s="186">
        <v>649.29899999999998</v>
      </c>
      <c r="N349" s="188">
        <v>44578</v>
      </c>
      <c r="O349" s="189" t="str">
        <f t="shared" si="32"/>
        <v>01-2022</v>
      </c>
      <c r="P349" s="201" t="str">
        <f t="shared" si="33"/>
        <v>17</v>
      </c>
      <c r="Q349" s="189" t="str">
        <f t="shared" si="34"/>
        <v>01</v>
      </c>
      <c r="R349" s="189" t="str">
        <f t="shared" si="35"/>
        <v>2022</v>
      </c>
      <c r="S349" s="186" t="s">
        <v>1073</v>
      </c>
      <c r="T349" s="190">
        <v>6.6</v>
      </c>
    </row>
    <row r="350" spans="1:20" ht="18" customHeight="1">
      <c r="A350" s="86" t="s">
        <v>394</v>
      </c>
      <c r="B350" s="88" t="s">
        <v>53</v>
      </c>
      <c r="D350" s="185" t="str">
        <f t="shared" si="30"/>
        <v>225-32-0908</v>
      </c>
      <c r="E350" s="186" t="str">
        <f t="shared" si="31"/>
        <v>C</v>
      </c>
      <c r="F350" s="187" t="s">
        <v>1062</v>
      </c>
      <c r="G350" s="187" t="s">
        <v>54</v>
      </c>
      <c r="H350" s="187" t="s">
        <v>1066</v>
      </c>
      <c r="I350" s="187" t="s">
        <v>1068</v>
      </c>
      <c r="J350" s="186">
        <v>44.86</v>
      </c>
      <c r="K350" s="186">
        <v>10</v>
      </c>
      <c r="L350" s="186">
        <v>22.43</v>
      </c>
      <c r="M350" s="186">
        <v>471.03</v>
      </c>
      <c r="N350" s="188">
        <v>44579</v>
      </c>
      <c r="O350" s="189" t="str">
        <f t="shared" si="32"/>
        <v>01-2022</v>
      </c>
      <c r="P350" s="201" t="str">
        <f t="shared" si="33"/>
        <v>18</v>
      </c>
      <c r="Q350" s="189" t="str">
        <f t="shared" si="34"/>
        <v>01</v>
      </c>
      <c r="R350" s="189" t="str">
        <f t="shared" si="35"/>
        <v>2022</v>
      </c>
      <c r="S350" s="186" t="s">
        <v>1074</v>
      </c>
      <c r="T350" s="190">
        <v>8.1999999999999993</v>
      </c>
    </row>
    <row r="351" spans="1:20" ht="18" customHeight="1">
      <c r="A351" s="86" t="s">
        <v>395</v>
      </c>
      <c r="B351" s="88" t="s">
        <v>50</v>
      </c>
      <c r="D351" s="185" t="str">
        <f t="shared" si="30"/>
        <v>573-58-9734</v>
      </c>
      <c r="E351" s="186" t="str">
        <f t="shared" si="31"/>
        <v>B</v>
      </c>
      <c r="F351" s="187" t="s">
        <v>1064</v>
      </c>
      <c r="G351" s="187" t="s">
        <v>54</v>
      </c>
      <c r="H351" s="187" t="s">
        <v>1066</v>
      </c>
      <c r="I351" s="187" t="s">
        <v>1072</v>
      </c>
      <c r="J351" s="186">
        <v>30.37</v>
      </c>
      <c r="K351" s="186">
        <v>3</v>
      </c>
      <c r="L351" s="186">
        <v>4.5555000000000003</v>
      </c>
      <c r="M351" s="186">
        <v>95.665499999999994</v>
      </c>
      <c r="N351" s="188">
        <v>44579</v>
      </c>
      <c r="O351" s="189" t="str">
        <f t="shared" si="32"/>
        <v>01-2022</v>
      </c>
      <c r="P351" s="201" t="str">
        <f t="shared" si="33"/>
        <v>18</v>
      </c>
      <c r="Q351" s="189" t="str">
        <f t="shared" si="34"/>
        <v>01</v>
      </c>
      <c r="R351" s="189" t="str">
        <f t="shared" si="35"/>
        <v>2022</v>
      </c>
      <c r="S351" s="186" t="s">
        <v>1074</v>
      </c>
      <c r="T351" s="190">
        <v>5.0999999999999996</v>
      </c>
    </row>
    <row r="352" spans="1:20" ht="18" customHeight="1">
      <c r="A352" s="86" t="s">
        <v>396</v>
      </c>
      <c r="B352" s="88" t="s">
        <v>53</v>
      </c>
      <c r="D352" s="185" t="str">
        <f t="shared" si="30"/>
        <v>808-65-0703</v>
      </c>
      <c r="E352" s="186" t="str">
        <f t="shared" si="31"/>
        <v>C</v>
      </c>
      <c r="F352" s="187" t="s">
        <v>1062</v>
      </c>
      <c r="G352" s="187" t="s">
        <v>54</v>
      </c>
      <c r="H352" s="187" t="s">
        <v>1065</v>
      </c>
      <c r="I352" s="187" t="s">
        <v>1070</v>
      </c>
      <c r="J352" s="186">
        <v>35.47</v>
      </c>
      <c r="K352" s="186">
        <v>4</v>
      </c>
      <c r="L352" s="186">
        <v>7.0940000000000003</v>
      </c>
      <c r="M352" s="186">
        <v>148.97399999999999</v>
      </c>
      <c r="N352" s="188">
        <v>44579</v>
      </c>
      <c r="O352" s="189" t="str">
        <f t="shared" si="32"/>
        <v>01-2022</v>
      </c>
      <c r="P352" s="201" t="str">
        <f t="shared" si="33"/>
        <v>18</v>
      </c>
      <c r="Q352" s="189" t="str">
        <f t="shared" si="34"/>
        <v>01</v>
      </c>
      <c r="R352" s="189" t="str">
        <f t="shared" si="35"/>
        <v>2022</v>
      </c>
      <c r="S352" s="186" t="s">
        <v>1075</v>
      </c>
      <c r="T352" s="190">
        <v>6.9</v>
      </c>
    </row>
    <row r="353" spans="1:20" ht="18" customHeight="1">
      <c r="A353" s="86" t="s">
        <v>397</v>
      </c>
      <c r="B353" s="88" t="s">
        <v>47</v>
      </c>
      <c r="D353" s="185" t="str">
        <f t="shared" si="30"/>
        <v>381-20-0914</v>
      </c>
      <c r="E353" s="186" t="str">
        <f t="shared" si="31"/>
        <v>A</v>
      </c>
      <c r="F353" s="187" t="s">
        <v>1063</v>
      </c>
      <c r="G353" s="187" t="s">
        <v>48</v>
      </c>
      <c r="H353" s="187" t="s">
        <v>1066</v>
      </c>
      <c r="I353" s="187" t="s">
        <v>1072</v>
      </c>
      <c r="J353" s="186">
        <v>20.010000000000002</v>
      </c>
      <c r="K353" s="186">
        <v>9</v>
      </c>
      <c r="L353" s="186">
        <v>9.0045000000000002</v>
      </c>
      <c r="M353" s="186">
        <v>189.09450000000001</v>
      </c>
      <c r="N353" s="188">
        <v>44583</v>
      </c>
      <c r="O353" s="189" t="str">
        <f t="shared" si="32"/>
        <v>01-2022</v>
      </c>
      <c r="P353" s="201" t="str">
        <f t="shared" si="33"/>
        <v>22</v>
      </c>
      <c r="Q353" s="189" t="str">
        <f t="shared" si="34"/>
        <v>01</v>
      </c>
      <c r="R353" s="189" t="str">
        <f t="shared" si="35"/>
        <v>2022</v>
      </c>
      <c r="S353" s="186" t="s">
        <v>1075</v>
      </c>
      <c r="T353" s="190">
        <v>5.7</v>
      </c>
    </row>
    <row r="354" spans="1:20" ht="18" customHeight="1">
      <c r="A354" s="86" t="s">
        <v>398</v>
      </c>
      <c r="B354" s="88" t="s">
        <v>53</v>
      </c>
      <c r="D354" s="185" t="str">
        <f t="shared" si="30"/>
        <v>372-26-1506</v>
      </c>
      <c r="E354" s="186" t="str">
        <f t="shared" si="31"/>
        <v>C</v>
      </c>
      <c r="F354" s="187" t="s">
        <v>1062</v>
      </c>
      <c r="G354" s="187" t="s">
        <v>54</v>
      </c>
      <c r="H354" s="187" t="s">
        <v>1066</v>
      </c>
      <c r="I354" s="187" t="s">
        <v>1072</v>
      </c>
      <c r="J354" s="186">
        <v>23.82</v>
      </c>
      <c r="K354" s="186">
        <v>5</v>
      </c>
      <c r="L354" s="186">
        <v>5.9550000000000001</v>
      </c>
      <c r="M354" s="186">
        <v>125.05500000000001</v>
      </c>
      <c r="N354" s="188">
        <v>44583</v>
      </c>
      <c r="O354" s="189" t="str">
        <f t="shared" si="32"/>
        <v>01-2022</v>
      </c>
      <c r="P354" s="201" t="str">
        <f t="shared" si="33"/>
        <v>22</v>
      </c>
      <c r="Q354" s="189" t="str">
        <f t="shared" si="34"/>
        <v>01</v>
      </c>
      <c r="R354" s="189" t="str">
        <f t="shared" si="35"/>
        <v>2022</v>
      </c>
      <c r="S354" s="186" t="s">
        <v>1074</v>
      </c>
      <c r="T354" s="190">
        <v>5.4</v>
      </c>
    </row>
    <row r="355" spans="1:20" ht="18" customHeight="1">
      <c r="A355" s="86" t="s">
        <v>399</v>
      </c>
      <c r="B355" s="88" t="s">
        <v>50</v>
      </c>
      <c r="D355" s="185" t="str">
        <f t="shared" si="30"/>
        <v>741-73-3559</v>
      </c>
      <c r="E355" s="186" t="str">
        <f t="shared" si="31"/>
        <v>B</v>
      </c>
      <c r="F355" s="187" t="s">
        <v>1064</v>
      </c>
      <c r="G355" s="187" t="s">
        <v>54</v>
      </c>
      <c r="H355" s="187" t="s">
        <v>1065</v>
      </c>
      <c r="I355" s="187" t="s">
        <v>1068</v>
      </c>
      <c r="J355" s="186">
        <v>67.27</v>
      </c>
      <c r="K355" s="186">
        <v>5</v>
      </c>
      <c r="L355" s="186">
        <v>16.817499999999999</v>
      </c>
      <c r="M355" s="186">
        <v>353.16750000000002</v>
      </c>
      <c r="N355" s="188">
        <v>44583</v>
      </c>
      <c r="O355" s="189" t="str">
        <f t="shared" si="32"/>
        <v>01-2022</v>
      </c>
      <c r="P355" s="201" t="str">
        <f t="shared" si="33"/>
        <v>22</v>
      </c>
      <c r="Q355" s="189" t="str">
        <f t="shared" si="34"/>
        <v>01</v>
      </c>
      <c r="R355" s="189" t="str">
        <f t="shared" si="35"/>
        <v>2022</v>
      </c>
      <c r="S355" s="186" t="s">
        <v>1073</v>
      </c>
      <c r="T355" s="190">
        <v>6.9</v>
      </c>
    </row>
    <row r="356" spans="1:20" ht="18" customHeight="1">
      <c r="A356" s="86" t="s">
        <v>400</v>
      </c>
      <c r="B356" s="88" t="s">
        <v>47</v>
      </c>
      <c r="D356" s="185" t="str">
        <f t="shared" si="30"/>
        <v>800-09-8606</v>
      </c>
      <c r="E356" s="186" t="str">
        <f t="shared" si="31"/>
        <v>A</v>
      </c>
      <c r="F356" s="187" t="s">
        <v>1063</v>
      </c>
      <c r="G356" s="187" t="s">
        <v>48</v>
      </c>
      <c r="H356" s="187" t="s">
        <v>1066</v>
      </c>
      <c r="I356" s="187" t="s">
        <v>1070</v>
      </c>
      <c r="J356" s="186">
        <v>87.37</v>
      </c>
      <c r="K356" s="186">
        <v>5</v>
      </c>
      <c r="L356" s="186">
        <v>21.842500000000001</v>
      </c>
      <c r="M356" s="186">
        <v>458.6925</v>
      </c>
      <c r="N356" s="188">
        <v>44583</v>
      </c>
      <c r="O356" s="189" t="str">
        <f t="shared" si="32"/>
        <v>01-2022</v>
      </c>
      <c r="P356" s="201" t="str">
        <f t="shared" si="33"/>
        <v>22</v>
      </c>
      <c r="Q356" s="189" t="str">
        <f t="shared" si="34"/>
        <v>01</v>
      </c>
      <c r="R356" s="189" t="str">
        <f t="shared" si="35"/>
        <v>2022</v>
      </c>
      <c r="S356" s="186" t="s">
        <v>1073</v>
      </c>
      <c r="T356" s="190">
        <v>6.6</v>
      </c>
    </row>
    <row r="357" spans="1:20" ht="18" customHeight="1">
      <c r="A357" s="86" t="s">
        <v>401</v>
      </c>
      <c r="B357" s="88" t="s">
        <v>50</v>
      </c>
      <c r="D357" s="185" t="str">
        <f t="shared" si="30"/>
        <v>356-44-8813</v>
      </c>
      <c r="E357" s="186" t="str">
        <f t="shared" si="31"/>
        <v>B</v>
      </c>
      <c r="F357" s="187" t="s">
        <v>1064</v>
      </c>
      <c r="G357" s="187" t="s">
        <v>54</v>
      </c>
      <c r="H357" s="187" t="s">
        <v>1065</v>
      </c>
      <c r="I357" s="187" t="s">
        <v>1070</v>
      </c>
      <c r="J357" s="186">
        <v>37.479999999999997</v>
      </c>
      <c r="K357" s="186">
        <v>3</v>
      </c>
      <c r="L357" s="186">
        <v>5.6219999999999999</v>
      </c>
      <c r="M357" s="186">
        <v>118.062</v>
      </c>
      <c r="N357" s="188">
        <v>44584</v>
      </c>
      <c r="O357" s="189" t="str">
        <f t="shared" si="32"/>
        <v>01-2022</v>
      </c>
      <c r="P357" s="201" t="str">
        <f t="shared" si="33"/>
        <v>23</v>
      </c>
      <c r="Q357" s="189" t="str">
        <f t="shared" si="34"/>
        <v>01</v>
      </c>
      <c r="R357" s="189" t="str">
        <f t="shared" si="35"/>
        <v>2022</v>
      </c>
      <c r="S357" s="186" t="s">
        <v>1075</v>
      </c>
      <c r="T357" s="190">
        <v>7.7</v>
      </c>
    </row>
    <row r="358" spans="1:20" ht="18" customHeight="1">
      <c r="A358" s="86" t="s">
        <v>402</v>
      </c>
      <c r="B358" s="88" t="s">
        <v>53</v>
      </c>
      <c r="D358" s="185" t="str">
        <f t="shared" si="30"/>
        <v>174-36-3675</v>
      </c>
      <c r="E358" s="186" t="str">
        <f t="shared" si="31"/>
        <v>C</v>
      </c>
      <c r="F358" s="187" t="s">
        <v>1062</v>
      </c>
      <c r="G358" s="187" t="s">
        <v>48</v>
      </c>
      <c r="H358" s="187" t="s">
        <v>1065</v>
      </c>
      <c r="I358" s="187" t="s">
        <v>1071</v>
      </c>
      <c r="J358" s="186">
        <v>99.37</v>
      </c>
      <c r="K358" s="186">
        <v>2</v>
      </c>
      <c r="L358" s="186">
        <v>9.9369999999999994</v>
      </c>
      <c r="M358" s="186">
        <v>208.67699999999999</v>
      </c>
      <c r="N358" s="188">
        <v>44585</v>
      </c>
      <c r="O358" s="189" t="str">
        <f t="shared" si="32"/>
        <v>01-2022</v>
      </c>
      <c r="P358" s="201" t="str">
        <f t="shared" si="33"/>
        <v>24</v>
      </c>
      <c r="Q358" s="189" t="str">
        <f t="shared" si="34"/>
        <v>01</v>
      </c>
      <c r="R358" s="189" t="str">
        <f t="shared" si="35"/>
        <v>2022</v>
      </c>
      <c r="S358" s="186" t="s">
        <v>1073</v>
      </c>
      <c r="T358" s="190">
        <v>5.2</v>
      </c>
    </row>
    <row r="359" spans="1:20" ht="18" customHeight="1">
      <c r="A359" s="86" t="s">
        <v>403</v>
      </c>
      <c r="B359" s="88" t="s">
        <v>47</v>
      </c>
      <c r="D359" s="185" t="str">
        <f t="shared" si="30"/>
        <v>795-49-7276</v>
      </c>
      <c r="E359" s="186" t="str">
        <f t="shared" si="31"/>
        <v>A</v>
      </c>
      <c r="F359" s="187" t="s">
        <v>1063</v>
      </c>
      <c r="G359" s="187" t="s">
        <v>54</v>
      </c>
      <c r="H359" s="187" t="s">
        <v>1065</v>
      </c>
      <c r="I359" s="187" t="s">
        <v>1072</v>
      </c>
      <c r="J359" s="186">
        <v>37.15</v>
      </c>
      <c r="K359" s="186">
        <v>4</v>
      </c>
      <c r="L359" s="186">
        <v>7.43</v>
      </c>
      <c r="M359" s="186">
        <v>156.03</v>
      </c>
      <c r="N359" s="188">
        <v>44585</v>
      </c>
      <c r="O359" s="189" t="str">
        <f t="shared" si="32"/>
        <v>01-2022</v>
      </c>
      <c r="P359" s="201" t="str">
        <f t="shared" si="33"/>
        <v>24</v>
      </c>
      <c r="Q359" s="189" t="str">
        <f t="shared" si="34"/>
        <v>01</v>
      </c>
      <c r="R359" s="189" t="str">
        <f t="shared" si="35"/>
        <v>2022</v>
      </c>
      <c r="S359" s="186" t="s">
        <v>1074</v>
      </c>
      <c r="T359" s="190">
        <v>8.3000000000000007</v>
      </c>
    </row>
    <row r="360" spans="1:20" ht="18" customHeight="1">
      <c r="A360" s="86" t="s">
        <v>404</v>
      </c>
      <c r="B360" s="88" t="s">
        <v>50</v>
      </c>
      <c r="D360" s="185" t="str">
        <f t="shared" si="30"/>
        <v>339-96-8318</v>
      </c>
      <c r="E360" s="186" t="str">
        <f t="shared" si="31"/>
        <v>B</v>
      </c>
      <c r="F360" s="187" t="s">
        <v>1064</v>
      </c>
      <c r="G360" s="187" t="s">
        <v>48</v>
      </c>
      <c r="H360" s="187" t="s">
        <v>1065</v>
      </c>
      <c r="I360" s="187" t="s">
        <v>1072</v>
      </c>
      <c r="J360" s="186">
        <v>81.31</v>
      </c>
      <c r="K360" s="186">
        <v>7</v>
      </c>
      <c r="L360" s="186">
        <v>28.458500000000001</v>
      </c>
      <c r="M360" s="186">
        <v>597.62850000000003</v>
      </c>
      <c r="N360" s="188">
        <v>44585</v>
      </c>
      <c r="O360" s="189" t="str">
        <f t="shared" si="32"/>
        <v>01-2022</v>
      </c>
      <c r="P360" s="201" t="str">
        <f t="shared" si="33"/>
        <v>24</v>
      </c>
      <c r="Q360" s="189" t="str">
        <f t="shared" si="34"/>
        <v>01</v>
      </c>
      <c r="R360" s="189" t="str">
        <f t="shared" si="35"/>
        <v>2022</v>
      </c>
      <c r="S360" s="186" t="s">
        <v>1074</v>
      </c>
      <c r="T360" s="190">
        <v>6.3</v>
      </c>
    </row>
    <row r="361" spans="1:20" ht="18" customHeight="1">
      <c r="A361" s="86" t="s">
        <v>405</v>
      </c>
      <c r="B361" s="88" t="s">
        <v>50</v>
      </c>
      <c r="D361" s="185" t="str">
        <f t="shared" si="30"/>
        <v>549-03-9315</v>
      </c>
      <c r="E361" s="186" t="str">
        <f t="shared" si="31"/>
        <v>B</v>
      </c>
      <c r="F361" s="187" t="s">
        <v>1064</v>
      </c>
      <c r="G361" s="187" t="s">
        <v>54</v>
      </c>
      <c r="H361" s="187" t="s">
        <v>1065</v>
      </c>
      <c r="I361" s="187" t="s">
        <v>1072</v>
      </c>
      <c r="J361" s="186">
        <v>94.87</v>
      </c>
      <c r="K361" s="186">
        <v>8</v>
      </c>
      <c r="L361" s="186">
        <v>37.948</v>
      </c>
      <c r="M361" s="186">
        <v>796.90800000000002</v>
      </c>
      <c r="N361" s="188">
        <v>44586</v>
      </c>
      <c r="O361" s="189" t="str">
        <f t="shared" si="32"/>
        <v>01-2022</v>
      </c>
      <c r="P361" s="201" t="str">
        <f t="shared" si="33"/>
        <v>25</v>
      </c>
      <c r="Q361" s="189" t="str">
        <f t="shared" si="34"/>
        <v>01</v>
      </c>
      <c r="R361" s="189" t="str">
        <f t="shared" si="35"/>
        <v>2022</v>
      </c>
      <c r="S361" s="186" t="s">
        <v>1074</v>
      </c>
      <c r="T361" s="190">
        <v>8.6999999999999993</v>
      </c>
    </row>
    <row r="362" spans="1:20" ht="18" customHeight="1">
      <c r="A362" s="86" t="s">
        <v>406</v>
      </c>
      <c r="B362" s="88" t="s">
        <v>53</v>
      </c>
      <c r="D362" s="185" t="str">
        <f t="shared" si="30"/>
        <v>257-73-1380</v>
      </c>
      <c r="E362" s="186" t="str">
        <f t="shared" si="31"/>
        <v>C</v>
      </c>
      <c r="F362" s="187" t="s">
        <v>1062</v>
      </c>
      <c r="G362" s="187" t="s">
        <v>48</v>
      </c>
      <c r="H362" s="187" t="s">
        <v>1065</v>
      </c>
      <c r="I362" s="187" t="s">
        <v>1068</v>
      </c>
      <c r="J362" s="186">
        <v>82.93</v>
      </c>
      <c r="K362" s="186">
        <v>4</v>
      </c>
      <c r="L362" s="186">
        <v>16.585999999999999</v>
      </c>
      <c r="M362" s="186">
        <v>348.30599999999998</v>
      </c>
      <c r="N362" s="188">
        <v>44586</v>
      </c>
      <c r="O362" s="189" t="str">
        <f t="shared" si="32"/>
        <v>01-2022</v>
      </c>
      <c r="P362" s="201" t="str">
        <f t="shared" si="33"/>
        <v>25</v>
      </c>
      <c r="Q362" s="189" t="str">
        <f t="shared" si="34"/>
        <v>01</v>
      </c>
      <c r="R362" s="189" t="str">
        <f t="shared" si="35"/>
        <v>2022</v>
      </c>
      <c r="S362" s="186" t="s">
        <v>1074</v>
      </c>
      <c r="T362" s="190">
        <v>9.6</v>
      </c>
    </row>
    <row r="363" spans="1:20" ht="18" customHeight="1">
      <c r="A363" s="86" t="s">
        <v>407</v>
      </c>
      <c r="B363" s="88" t="s">
        <v>53</v>
      </c>
      <c r="D363" s="185" t="str">
        <f t="shared" si="30"/>
        <v>574-22-5561</v>
      </c>
      <c r="E363" s="186" t="str">
        <f t="shared" si="31"/>
        <v>C</v>
      </c>
      <c r="F363" s="187" t="s">
        <v>1062</v>
      </c>
      <c r="G363" s="187" t="s">
        <v>48</v>
      </c>
      <c r="H363" s="187" t="s">
        <v>1066</v>
      </c>
      <c r="I363" s="187" t="s">
        <v>1072</v>
      </c>
      <c r="J363" s="186">
        <v>82.63</v>
      </c>
      <c r="K363" s="186">
        <v>10</v>
      </c>
      <c r="L363" s="186">
        <v>41.314999999999998</v>
      </c>
      <c r="M363" s="186">
        <v>867.61500000000001</v>
      </c>
      <c r="N363" s="188">
        <v>44588</v>
      </c>
      <c r="O363" s="189" t="str">
        <f t="shared" si="32"/>
        <v>01-2022</v>
      </c>
      <c r="P363" s="201" t="str">
        <f t="shared" si="33"/>
        <v>27</v>
      </c>
      <c r="Q363" s="189" t="str">
        <f t="shared" si="34"/>
        <v>01</v>
      </c>
      <c r="R363" s="189" t="str">
        <f t="shared" si="35"/>
        <v>2022</v>
      </c>
      <c r="S363" s="186" t="s">
        <v>1074</v>
      </c>
      <c r="T363" s="190">
        <v>7.9</v>
      </c>
    </row>
    <row r="364" spans="1:20" ht="18" customHeight="1">
      <c r="A364" s="86" t="s">
        <v>408</v>
      </c>
      <c r="B364" s="88" t="s">
        <v>47</v>
      </c>
      <c r="D364" s="185" t="str">
        <f t="shared" si="30"/>
        <v>448-81-5016</v>
      </c>
      <c r="E364" s="186" t="str">
        <f t="shared" si="31"/>
        <v>A</v>
      </c>
      <c r="F364" s="187" t="s">
        <v>1063</v>
      </c>
      <c r="G364" s="187" t="s">
        <v>54</v>
      </c>
      <c r="H364" s="187" t="s">
        <v>1065</v>
      </c>
      <c r="I364" s="187" t="s">
        <v>1067</v>
      </c>
      <c r="J364" s="186">
        <v>59.77</v>
      </c>
      <c r="K364" s="186">
        <v>2</v>
      </c>
      <c r="L364" s="186">
        <v>5.9770000000000003</v>
      </c>
      <c r="M364" s="186">
        <v>125.517</v>
      </c>
      <c r="N364" s="188">
        <v>44588</v>
      </c>
      <c r="O364" s="189" t="str">
        <f t="shared" si="32"/>
        <v>01-2022</v>
      </c>
      <c r="P364" s="201" t="str">
        <f t="shared" si="33"/>
        <v>27</v>
      </c>
      <c r="Q364" s="189" t="str">
        <f t="shared" si="34"/>
        <v>01</v>
      </c>
      <c r="R364" s="189" t="str">
        <f t="shared" si="35"/>
        <v>2022</v>
      </c>
      <c r="S364" s="186" t="s">
        <v>1075</v>
      </c>
      <c r="T364" s="190">
        <v>5.8</v>
      </c>
    </row>
    <row r="365" spans="1:20" ht="18" customHeight="1">
      <c r="A365" s="86" t="s">
        <v>409</v>
      </c>
      <c r="B365" s="88" t="s">
        <v>53</v>
      </c>
      <c r="D365" s="185" t="str">
        <f t="shared" si="30"/>
        <v>862-29-5914</v>
      </c>
      <c r="E365" s="186" t="str">
        <f t="shared" si="31"/>
        <v>C</v>
      </c>
      <c r="F365" s="187" t="s">
        <v>1062</v>
      </c>
      <c r="G365" s="187" t="s">
        <v>54</v>
      </c>
      <c r="H365" s="187" t="s">
        <v>1066</v>
      </c>
      <c r="I365" s="187" t="s">
        <v>1068</v>
      </c>
      <c r="J365" s="186">
        <v>22.38</v>
      </c>
      <c r="K365" s="186">
        <v>1</v>
      </c>
      <c r="L365" s="186">
        <v>1.119</v>
      </c>
      <c r="M365" s="186">
        <v>23.498999999999999</v>
      </c>
      <c r="N365" s="188">
        <v>44588</v>
      </c>
      <c r="O365" s="189" t="str">
        <f t="shared" si="32"/>
        <v>01-2022</v>
      </c>
      <c r="P365" s="201" t="str">
        <f t="shared" si="33"/>
        <v>27</v>
      </c>
      <c r="Q365" s="189" t="str">
        <f t="shared" si="34"/>
        <v>01</v>
      </c>
      <c r="R365" s="189" t="str">
        <f t="shared" si="35"/>
        <v>2022</v>
      </c>
      <c r="S365" s="186" t="s">
        <v>1075</v>
      </c>
      <c r="T365" s="190">
        <v>8.6</v>
      </c>
    </row>
    <row r="366" spans="1:20" ht="18" customHeight="1">
      <c r="A366" s="86" t="s">
        <v>410</v>
      </c>
      <c r="B366" s="88" t="s">
        <v>47</v>
      </c>
      <c r="D366" s="185" t="str">
        <f t="shared" si="30"/>
        <v>851-28-6367</v>
      </c>
      <c r="E366" s="186" t="str">
        <f t="shared" si="31"/>
        <v>A</v>
      </c>
      <c r="F366" s="187" t="s">
        <v>1063</v>
      </c>
      <c r="G366" s="187" t="s">
        <v>48</v>
      </c>
      <c r="H366" s="187" t="s">
        <v>1065</v>
      </c>
      <c r="I366" s="187" t="s">
        <v>1068</v>
      </c>
      <c r="J366" s="186">
        <v>15.5</v>
      </c>
      <c r="K366" s="186">
        <v>10</v>
      </c>
      <c r="L366" s="186">
        <v>7.75</v>
      </c>
      <c r="M366" s="186">
        <v>162.75</v>
      </c>
      <c r="N366" s="188">
        <v>44589</v>
      </c>
      <c r="O366" s="189" t="str">
        <f t="shared" si="32"/>
        <v>01-2022</v>
      </c>
      <c r="P366" s="201" t="str">
        <f t="shared" si="33"/>
        <v>28</v>
      </c>
      <c r="Q366" s="189" t="str">
        <f t="shared" si="34"/>
        <v>01</v>
      </c>
      <c r="R366" s="189" t="str">
        <f t="shared" si="35"/>
        <v>2022</v>
      </c>
      <c r="S366" s="186" t="s">
        <v>1074</v>
      </c>
      <c r="T366" s="190">
        <v>8</v>
      </c>
    </row>
    <row r="367" spans="1:20" ht="18" customHeight="1">
      <c r="A367" s="86" t="s">
        <v>411</v>
      </c>
      <c r="B367" s="88" t="s">
        <v>47</v>
      </c>
      <c r="D367" s="185" t="str">
        <f t="shared" si="30"/>
        <v>420-97-3340</v>
      </c>
      <c r="E367" s="186" t="str">
        <f t="shared" si="31"/>
        <v>A</v>
      </c>
      <c r="F367" s="187" t="s">
        <v>1063</v>
      </c>
      <c r="G367" s="187" t="s">
        <v>54</v>
      </c>
      <c r="H367" s="187" t="s">
        <v>1066</v>
      </c>
      <c r="I367" s="187" t="s">
        <v>1071</v>
      </c>
      <c r="J367" s="186">
        <v>71.680000000000007</v>
      </c>
      <c r="K367" s="186">
        <v>3</v>
      </c>
      <c r="L367" s="186">
        <v>10.752000000000001</v>
      </c>
      <c r="M367" s="186">
        <v>225.792</v>
      </c>
      <c r="N367" s="188">
        <v>44589</v>
      </c>
      <c r="O367" s="189" t="str">
        <f t="shared" si="32"/>
        <v>01-2022</v>
      </c>
      <c r="P367" s="201" t="str">
        <f t="shared" si="33"/>
        <v>28</v>
      </c>
      <c r="Q367" s="189" t="str">
        <f t="shared" si="34"/>
        <v>01</v>
      </c>
      <c r="R367" s="189" t="str">
        <f t="shared" si="35"/>
        <v>2022</v>
      </c>
      <c r="S367" s="186" t="s">
        <v>1075</v>
      </c>
      <c r="T367" s="190">
        <v>9.1999999999999993</v>
      </c>
    </row>
    <row r="368" spans="1:20" ht="18" customHeight="1">
      <c r="A368" s="86" t="s">
        <v>412</v>
      </c>
      <c r="B368" s="88" t="s">
        <v>47</v>
      </c>
      <c r="D368" s="185" t="str">
        <f t="shared" si="30"/>
        <v>595-94-9924</v>
      </c>
      <c r="E368" s="186" t="str">
        <f t="shared" si="31"/>
        <v>A</v>
      </c>
      <c r="F368" s="187" t="s">
        <v>1063</v>
      </c>
      <c r="G368" s="187" t="s">
        <v>48</v>
      </c>
      <c r="H368" s="187" t="s">
        <v>1066</v>
      </c>
      <c r="I368" s="187" t="s">
        <v>1067</v>
      </c>
      <c r="J368" s="186">
        <v>27.73</v>
      </c>
      <c r="K368" s="186">
        <v>5</v>
      </c>
      <c r="L368" s="186">
        <v>6.9325000000000001</v>
      </c>
      <c r="M368" s="186">
        <v>145.58250000000001</v>
      </c>
      <c r="N368" s="188">
        <v>44589</v>
      </c>
      <c r="O368" s="189" t="str">
        <f t="shared" si="32"/>
        <v>01-2022</v>
      </c>
      <c r="P368" s="201" t="str">
        <f t="shared" si="33"/>
        <v>28</v>
      </c>
      <c r="Q368" s="189" t="str">
        <f t="shared" si="34"/>
        <v>01</v>
      </c>
      <c r="R368" s="189" t="str">
        <f t="shared" si="35"/>
        <v>2022</v>
      </c>
      <c r="S368" s="186" t="s">
        <v>1075</v>
      </c>
      <c r="T368" s="190">
        <v>4.2</v>
      </c>
    </row>
    <row r="369" spans="1:20" ht="18" customHeight="1">
      <c r="A369" s="86" t="s">
        <v>413</v>
      </c>
      <c r="B369" s="88" t="s">
        <v>47</v>
      </c>
      <c r="D369" s="185" t="str">
        <f t="shared" si="30"/>
        <v>873-14-6353</v>
      </c>
      <c r="E369" s="186" t="str">
        <f t="shared" si="31"/>
        <v>A</v>
      </c>
      <c r="F369" s="187" t="s">
        <v>1063</v>
      </c>
      <c r="G369" s="187" t="s">
        <v>48</v>
      </c>
      <c r="H369" s="187" t="s">
        <v>1065</v>
      </c>
      <c r="I369" s="187" t="s">
        <v>1071</v>
      </c>
      <c r="J369" s="186">
        <v>24.82</v>
      </c>
      <c r="K369" s="186">
        <v>7</v>
      </c>
      <c r="L369" s="186">
        <v>8.6869999999999994</v>
      </c>
      <c r="M369" s="186">
        <v>182.42699999999999</v>
      </c>
      <c r="N369" s="188">
        <v>44590</v>
      </c>
      <c r="O369" s="189" t="str">
        <f t="shared" si="32"/>
        <v>01-2022</v>
      </c>
      <c r="P369" s="201" t="str">
        <f t="shared" si="33"/>
        <v>29</v>
      </c>
      <c r="Q369" s="189" t="str">
        <f t="shared" si="34"/>
        <v>01</v>
      </c>
      <c r="R369" s="189" t="str">
        <f t="shared" si="35"/>
        <v>2022</v>
      </c>
      <c r="S369" s="186" t="s">
        <v>1075</v>
      </c>
      <c r="T369" s="190">
        <v>7.1</v>
      </c>
    </row>
    <row r="370" spans="1:20" ht="18" customHeight="1">
      <c r="A370" s="86" t="s">
        <v>414</v>
      </c>
      <c r="B370" s="88" t="s">
        <v>50</v>
      </c>
      <c r="D370" s="185" t="str">
        <f t="shared" si="30"/>
        <v>151-33-7434</v>
      </c>
      <c r="E370" s="186" t="str">
        <f t="shared" si="31"/>
        <v>B</v>
      </c>
      <c r="F370" s="187" t="s">
        <v>1064</v>
      </c>
      <c r="G370" s="187" t="s">
        <v>54</v>
      </c>
      <c r="H370" s="187" t="s">
        <v>1066</v>
      </c>
      <c r="I370" s="187" t="s">
        <v>1071</v>
      </c>
      <c r="J370" s="186">
        <v>67.77</v>
      </c>
      <c r="K370" s="186">
        <v>1</v>
      </c>
      <c r="L370" s="186">
        <v>3.3885000000000001</v>
      </c>
      <c r="M370" s="186">
        <v>71.158500000000004</v>
      </c>
      <c r="N370" s="188">
        <v>44591</v>
      </c>
      <c r="O370" s="189" t="str">
        <f t="shared" si="32"/>
        <v>01-2022</v>
      </c>
      <c r="P370" s="201" t="str">
        <f t="shared" si="33"/>
        <v>30</v>
      </c>
      <c r="Q370" s="189" t="str">
        <f t="shared" si="34"/>
        <v>01</v>
      </c>
      <c r="R370" s="189" t="str">
        <f t="shared" si="35"/>
        <v>2022</v>
      </c>
      <c r="S370" s="186" t="s">
        <v>1075</v>
      </c>
      <c r="T370" s="190">
        <v>6.5</v>
      </c>
    </row>
    <row r="371" spans="1:20" ht="18" customHeight="1">
      <c r="A371" s="86" t="s">
        <v>415</v>
      </c>
      <c r="B371" s="88" t="s">
        <v>53</v>
      </c>
      <c r="D371" s="185" t="str">
        <f t="shared" si="30"/>
        <v>333-73-7901</v>
      </c>
      <c r="E371" s="186" t="str">
        <f t="shared" si="31"/>
        <v>C</v>
      </c>
      <c r="F371" s="187" t="s">
        <v>1062</v>
      </c>
      <c r="G371" s="187" t="s">
        <v>54</v>
      </c>
      <c r="H371" s="187" t="s">
        <v>1066</v>
      </c>
      <c r="I371" s="187" t="s">
        <v>1067</v>
      </c>
      <c r="J371" s="186">
        <v>54.92</v>
      </c>
      <c r="K371" s="186">
        <v>8</v>
      </c>
      <c r="L371" s="186">
        <v>21.968</v>
      </c>
      <c r="M371" s="186">
        <v>461.32799999999997</v>
      </c>
      <c r="N371" s="188">
        <v>44592</v>
      </c>
      <c r="O371" s="189" t="str">
        <f t="shared" si="32"/>
        <v>01-2022</v>
      </c>
      <c r="P371" s="201" t="str">
        <f t="shared" si="33"/>
        <v>31</v>
      </c>
      <c r="Q371" s="189" t="str">
        <f t="shared" si="34"/>
        <v>01</v>
      </c>
      <c r="R371" s="189" t="str">
        <f t="shared" si="35"/>
        <v>2022</v>
      </c>
      <c r="S371" s="186" t="s">
        <v>1074</v>
      </c>
      <c r="T371" s="190">
        <v>7.6</v>
      </c>
    </row>
    <row r="372" spans="1:20" ht="18" customHeight="1">
      <c r="A372" s="86" t="s">
        <v>416</v>
      </c>
      <c r="B372" s="88" t="s">
        <v>50</v>
      </c>
      <c r="D372" s="185" t="str">
        <f t="shared" si="30"/>
        <v>565-67-6697</v>
      </c>
      <c r="E372" s="186" t="str">
        <f t="shared" si="31"/>
        <v>B</v>
      </c>
      <c r="F372" s="187" t="s">
        <v>1064</v>
      </c>
      <c r="G372" s="187" t="s">
        <v>48</v>
      </c>
      <c r="H372" s="187" t="s">
        <v>1065</v>
      </c>
      <c r="I372" s="187" t="s">
        <v>1070</v>
      </c>
      <c r="J372" s="186">
        <v>27</v>
      </c>
      <c r="K372" s="186">
        <v>9</v>
      </c>
      <c r="L372" s="186">
        <v>12.15</v>
      </c>
      <c r="M372" s="186">
        <v>255.15</v>
      </c>
      <c r="N372" s="188">
        <v>44593</v>
      </c>
      <c r="O372" s="189" t="str">
        <f t="shared" si="32"/>
        <v>02-2022</v>
      </c>
      <c r="P372" s="201" t="str">
        <f t="shared" si="33"/>
        <v>01</v>
      </c>
      <c r="Q372" s="189" t="str">
        <f t="shared" si="34"/>
        <v>02</v>
      </c>
      <c r="R372" s="189" t="str">
        <f t="shared" si="35"/>
        <v>2022</v>
      </c>
      <c r="S372" s="186" t="s">
        <v>1073</v>
      </c>
      <c r="T372" s="190">
        <v>4.8</v>
      </c>
    </row>
    <row r="373" spans="1:20" ht="18" customHeight="1">
      <c r="A373" s="86" t="s">
        <v>417</v>
      </c>
      <c r="B373" s="88" t="s">
        <v>47</v>
      </c>
      <c r="D373" s="185" t="str">
        <f t="shared" si="30"/>
        <v>316-01-3952</v>
      </c>
      <c r="E373" s="186" t="str">
        <f t="shared" si="31"/>
        <v>A</v>
      </c>
      <c r="F373" s="187" t="s">
        <v>1063</v>
      </c>
      <c r="G373" s="187" t="s">
        <v>54</v>
      </c>
      <c r="H373" s="187" t="s">
        <v>1066</v>
      </c>
      <c r="I373" s="187" t="s">
        <v>1071</v>
      </c>
      <c r="J373" s="186">
        <v>54.27</v>
      </c>
      <c r="K373" s="186">
        <v>5</v>
      </c>
      <c r="L373" s="186">
        <v>13.567500000000001</v>
      </c>
      <c r="M373" s="186">
        <v>284.91750000000002</v>
      </c>
      <c r="N373" s="188">
        <v>44593</v>
      </c>
      <c r="O373" s="189" t="str">
        <f t="shared" si="32"/>
        <v>02-2022</v>
      </c>
      <c r="P373" s="201" t="str">
        <f t="shared" si="33"/>
        <v>01</v>
      </c>
      <c r="Q373" s="189" t="str">
        <f t="shared" si="34"/>
        <v>02</v>
      </c>
      <c r="R373" s="189" t="str">
        <f t="shared" si="35"/>
        <v>2022</v>
      </c>
      <c r="S373" s="186" t="s">
        <v>1074</v>
      </c>
      <c r="T373" s="190">
        <v>4.5999999999999996</v>
      </c>
    </row>
    <row r="374" spans="1:20" ht="18" customHeight="1">
      <c r="A374" s="86" t="s">
        <v>418</v>
      </c>
      <c r="B374" s="88" t="s">
        <v>50</v>
      </c>
      <c r="D374" s="185" t="str">
        <f t="shared" si="30"/>
        <v>533-66-5566</v>
      </c>
      <c r="E374" s="186" t="str">
        <f t="shared" si="31"/>
        <v>B</v>
      </c>
      <c r="F374" s="187" t="s">
        <v>1064</v>
      </c>
      <c r="G374" s="187" t="s">
        <v>54</v>
      </c>
      <c r="H374" s="187" t="s">
        <v>1066</v>
      </c>
      <c r="I374" s="187" t="s">
        <v>1070</v>
      </c>
      <c r="J374" s="186">
        <v>51.07</v>
      </c>
      <c r="K374" s="186">
        <v>7</v>
      </c>
      <c r="L374" s="186">
        <v>17.874500000000001</v>
      </c>
      <c r="M374" s="186">
        <v>375.36450000000002</v>
      </c>
      <c r="N374" s="188">
        <v>44593</v>
      </c>
      <c r="O374" s="189" t="str">
        <f t="shared" si="32"/>
        <v>02-2022</v>
      </c>
      <c r="P374" s="201" t="str">
        <f t="shared" si="33"/>
        <v>01</v>
      </c>
      <c r="Q374" s="189" t="str">
        <f t="shared" si="34"/>
        <v>02</v>
      </c>
      <c r="R374" s="189" t="str">
        <f t="shared" si="35"/>
        <v>2022</v>
      </c>
      <c r="S374" s="186" t="s">
        <v>1073</v>
      </c>
      <c r="T374" s="190">
        <v>7</v>
      </c>
    </row>
    <row r="375" spans="1:20" ht="18" customHeight="1">
      <c r="A375" s="86" t="s">
        <v>419</v>
      </c>
      <c r="B375" s="88" t="s">
        <v>53</v>
      </c>
      <c r="D375" s="185" t="str">
        <f t="shared" si="30"/>
        <v>732-94-0499</v>
      </c>
      <c r="E375" s="186" t="str">
        <f t="shared" si="31"/>
        <v>C</v>
      </c>
      <c r="F375" s="187" t="s">
        <v>1062</v>
      </c>
      <c r="G375" s="187" t="s">
        <v>54</v>
      </c>
      <c r="H375" s="187" t="s">
        <v>1066</v>
      </c>
      <c r="I375" s="187" t="s">
        <v>1069</v>
      </c>
      <c r="J375" s="186">
        <v>41.65</v>
      </c>
      <c r="K375" s="186">
        <v>10</v>
      </c>
      <c r="L375" s="186">
        <v>20.824999999999999</v>
      </c>
      <c r="M375" s="186">
        <v>437.32499999999999</v>
      </c>
      <c r="N375" s="188">
        <v>44599</v>
      </c>
      <c r="O375" s="189" t="str">
        <f t="shared" si="32"/>
        <v>02-2022</v>
      </c>
      <c r="P375" s="201" t="str">
        <f t="shared" si="33"/>
        <v>07</v>
      </c>
      <c r="Q375" s="189" t="str">
        <f t="shared" si="34"/>
        <v>02</v>
      </c>
      <c r="R375" s="189" t="str">
        <f t="shared" si="35"/>
        <v>2022</v>
      </c>
      <c r="S375" s="186" t="s">
        <v>1075</v>
      </c>
      <c r="T375" s="190">
        <v>5.4</v>
      </c>
    </row>
    <row r="376" spans="1:20" ht="18" customHeight="1">
      <c r="A376" s="86" t="s">
        <v>420</v>
      </c>
      <c r="B376" s="88" t="s">
        <v>53</v>
      </c>
      <c r="D376" s="185" t="str">
        <f t="shared" si="30"/>
        <v>130-98-8941</v>
      </c>
      <c r="E376" s="186" t="str">
        <f t="shared" si="31"/>
        <v>C</v>
      </c>
      <c r="F376" s="187" t="s">
        <v>1062</v>
      </c>
      <c r="G376" s="187" t="s">
        <v>54</v>
      </c>
      <c r="H376" s="187" t="s">
        <v>1065</v>
      </c>
      <c r="I376" s="187" t="s">
        <v>1072</v>
      </c>
      <c r="J376" s="186">
        <v>64.260000000000005</v>
      </c>
      <c r="K376" s="186">
        <v>7</v>
      </c>
      <c r="L376" s="186">
        <v>22.491</v>
      </c>
      <c r="M376" s="186">
        <v>472.31099999999998</v>
      </c>
      <c r="N376" s="188">
        <v>44600</v>
      </c>
      <c r="O376" s="189" t="str">
        <f t="shared" si="32"/>
        <v>02-2022</v>
      </c>
      <c r="P376" s="201" t="str">
        <f t="shared" si="33"/>
        <v>08</v>
      </c>
      <c r="Q376" s="189" t="str">
        <f t="shared" si="34"/>
        <v>02</v>
      </c>
      <c r="R376" s="189" t="str">
        <f t="shared" si="35"/>
        <v>2022</v>
      </c>
      <c r="S376" s="186" t="s">
        <v>1073</v>
      </c>
      <c r="T376" s="190">
        <v>5.7</v>
      </c>
    </row>
    <row r="377" spans="1:20" ht="18" customHeight="1">
      <c r="A377" s="86" t="s">
        <v>421</v>
      </c>
      <c r="B377" s="88" t="s">
        <v>50</v>
      </c>
      <c r="D377" s="185" t="str">
        <f t="shared" si="30"/>
        <v>457-94-0464</v>
      </c>
      <c r="E377" s="186" t="str">
        <f t="shared" si="31"/>
        <v>B</v>
      </c>
      <c r="F377" s="187" t="s">
        <v>1064</v>
      </c>
      <c r="G377" s="187" t="s">
        <v>48</v>
      </c>
      <c r="H377" s="187" t="s">
        <v>1065</v>
      </c>
      <c r="I377" s="187" t="s">
        <v>1069</v>
      </c>
      <c r="J377" s="186">
        <v>87.87</v>
      </c>
      <c r="K377" s="186">
        <v>9</v>
      </c>
      <c r="L377" s="186">
        <v>39.541499999999999</v>
      </c>
      <c r="M377" s="186">
        <v>830.37149999999997</v>
      </c>
      <c r="N377" s="188">
        <v>44600</v>
      </c>
      <c r="O377" s="189" t="str">
        <f t="shared" si="32"/>
        <v>02-2022</v>
      </c>
      <c r="P377" s="201" t="str">
        <f t="shared" si="33"/>
        <v>08</v>
      </c>
      <c r="Q377" s="189" t="str">
        <f t="shared" si="34"/>
        <v>02</v>
      </c>
      <c r="R377" s="189" t="str">
        <f t="shared" si="35"/>
        <v>2022</v>
      </c>
      <c r="S377" s="186" t="s">
        <v>1074</v>
      </c>
      <c r="T377" s="190">
        <v>5.6</v>
      </c>
    </row>
    <row r="378" spans="1:20" ht="18" customHeight="1">
      <c r="A378" s="86" t="s">
        <v>422</v>
      </c>
      <c r="B378" s="88" t="s">
        <v>47</v>
      </c>
      <c r="D378" s="185" t="str">
        <f t="shared" si="30"/>
        <v>123-19-1176</v>
      </c>
      <c r="E378" s="186" t="str">
        <f t="shared" si="31"/>
        <v>A</v>
      </c>
      <c r="F378" s="187" t="s">
        <v>1063</v>
      </c>
      <c r="G378" s="187" t="s">
        <v>48</v>
      </c>
      <c r="H378" s="187" t="s">
        <v>1065</v>
      </c>
      <c r="I378" s="187" t="s">
        <v>1067</v>
      </c>
      <c r="J378" s="186">
        <v>58.22</v>
      </c>
      <c r="K378" s="186">
        <v>8</v>
      </c>
      <c r="L378" s="186">
        <v>23.288</v>
      </c>
      <c r="M378" s="186">
        <v>489.048</v>
      </c>
      <c r="N378" s="188">
        <v>44601</v>
      </c>
      <c r="O378" s="189" t="str">
        <f t="shared" si="32"/>
        <v>02-2022</v>
      </c>
      <c r="P378" s="201" t="str">
        <f t="shared" si="33"/>
        <v>09</v>
      </c>
      <c r="Q378" s="189" t="str">
        <f t="shared" si="34"/>
        <v>02</v>
      </c>
      <c r="R378" s="189" t="str">
        <f t="shared" si="35"/>
        <v>2022</v>
      </c>
      <c r="S378" s="186" t="s">
        <v>1074</v>
      </c>
      <c r="T378" s="190">
        <v>8.4</v>
      </c>
    </row>
    <row r="379" spans="1:20" ht="18" customHeight="1">
      <c r="A379" s="86" t="s">
        <v>423</v>
      </c>
      <c r="B379" s="88" t="s">
        <v>47</v>
      </c>
      <c r="D379" s="185" t="str">
        <f t="shared" si="30"/>
        <v>633-44-8566</v>
      </c>
      <c r="E379" s="186" t="str">
        <f t="shared" si="31"/>
        <v>A</v>
      </c>
      <c r="F379" s="187" t="s">
        <v>1063</v>
      </c>
      <c r="G379" s="187" t="s">
        <v>48</v>
      </c>
      <c r="H379" s="187" t="s">
        <v>1065</v>
      </c>
      <c r="I379" s="187" t="s">
        <v>1071</v>
      </c>
      <c r="J379" s="186">
        <v>49.38</v>
      </c>
      <c r="K379" s="186">
        <v>7</v>
      </c>
      <c r="L379" s="186">
        <v>17.283000000000001</v>
      </c>
      <c r="M379" s="186">
        <v>362.94299999999998</v>
      </c>
      <c r="N379" s="188">
        <v>44601</v>
      </c>
      <c r="O379" s="189" t="str">
        <f t="shared" si="32"/>
        <v>02-2022</v>
      </c>
      <c r="P379" s="201" t="str">
        <f t="shared" si="33"/>
        <v>09</v>
      </c>
      <c r="Q379" s="189" t="str">
        <f t="shared" si="34"/>
        <v>02</v>
      </c>
      <c r="R379" s="189" t="str">
        <f t="shared" si="35"/>
        <v>2022</v>
      </c>
      <c r="S379" s="186" t="s">
        <v>1075</v>
      </c>
      <c r="T379" s="190">
        <v>7.3</v>
      </c>
    </row>
    <row r="380" spans="1:20" ht="18" customHeight="1">
      <c r="A380" s="86" t="s">
        <v>424</v>
      </c>
      <c r="B380" s="88" t="s">
        <v>47</v>
      </c>
      <c r="D380" s="185" t="str">
        <f t="shared" si="30"/>
        <v>816-57-2053</v>
      </c>
      <c r="E380" s="186" t="str">
        <f t="shared" si="31"/>
        <v>A</v>
      </c>
      <c r="F380" s="187" t="s">
        <v>1063</v>
      </c>
      <c r="G380" s="187" t="s">
        <v>54</v>
      </c>
      <c r="H380" s="187" t="s">
        <v>1065</v>
      </c>
      <c r="I380" s="187" t="s">
        <v>1068</v>
      </c>
      <c r="J380" s="186">
        <v>60.87</v>
      </c>
      <c r="K380" s="186">
        <v>2</v>
      </c>
      <c r="L380" s="186">
        <v>6.0869999999999997</v>
      </c>
      <c r="M380" s="186">
        <v>127.827</v>
      </c>
      <c r="N380" s="188">
        <v>44604</v>
      </c>
      <c r="O380" s="189" t="str">
        <f t="shared" si="32"/>
        <v>02-2022</v>
      </c>
      <c r="P380" s="201" t="str">
        <f t="shared" si="33"/>
        <v>12</v>
      </c>
      <c r="Q380" s="189" t="str">
        <f t="shared" si="34"/>
        <v>02</v>
      </c>
      <c r="R380" s="189" t="str">
        <f t="shared" si="35"/>
        <v>2022</v>
      </c>
      <c r="S380" s="186" t="s">
        <v>1074</v>
      </c>
      <c r="T380" s="190">
        <v>8.6999999999999993</v>
      </c>
    </row>
    <row r="381" spans="1:20" ht="18" customHeight="1">
      <c r="A381" s="86" t="s">
        <v>425</v>
      </c>
      <c r="B381" s="88" t="s">
        <v>47</v>
      </c>
      <c r="D381" s="185" t="str">
        <f t="shared" si="30"/>
        <v>846-10-0341</v>
      </c>
      <c r="E381" s="186" t="str">
        <f t="shared" si="31"/>
        <v>A</v>
      </c>
      <c r="F381" s="187" t="s">
        <v>1063</v>
      </c>
      <c r="G381" s="187" t="s">
        <v>54</v>
      </c>
      <c r="H381" s="187" t="s">
        <v>1066</v>
      </c>
      <c r="I381" s="187" t="s">
        <v>1072</v>
      </c>
      <c r="J381" s="186">
        <v>42.57</v>
      </c>
      <c r="K381" s="186">
        <v>7</v>
      </c>
      <c r="L381" s="186">
        <v>14.8995</v>
      </c>
      <c r="M381" s="186">
        <v>312.8895</v>
      </c>
      <c r="N381" s="188">
        <v>44604</v>
      </c>
      <c r="O381" s="189" t="str">
        <f t="shared" si="32"/>
        <v>02-2022</v>
      </c>
      <c r="P381" s="201" t="str">
        <f t="shared" si="33"/>
        <v>12</v>
      </c>
      <c r="Q381" s="189" t="str">
        <f t="shared" si="34"/>
        <v>02</v>
      </c>
      <c r="R381" s="189" t="str">
        <f t="shared" si="35"/>
        <v>2022</v>
      </c>
      <c r="S381" s="186" t="s">
        <v>1073</v>
      </c>
      <c r="T381" s="190">
        <v>6.8</v>
      </c>
    </row>
    <row r="382" spans="1:20" ht="18" customHeight="1">
      <c r="A382" s="86" t="s">
        <v>426</v>
      </c>
      <c r="B382" s="88" t="s">
        <v>53</v>
      </c>
      <c r="D382" s="185" t="str">
        <f t="shared" si="30"/>
        <v>162-65-8559</v>
      </c>
      <c r="E382" s="186" t="str">
        <f t="shared" si="31"/>
        <v>C</v>
      </c>
      <c r="F382" s="187" t="s">
        <v>1062</v>
      </c>
      <c r="G382" s="187" t="s">
        <v>48</v>
      </c>
      <c r="H382" s="187" t="s">
        <v>1065</v>
      </c>
      <c r="I382" s="187" t="s">
        <v>1071</v>
      </c>
      <c r="J382" s="186">
        <v>68.98</v>
      </c>
      <c r="K382" s="186">
        <v>1</v>
      </c>
      <c r="L382" s="186">
        <v>3.4489999999999998</v>
      </c>
      <c r="M382" s="186">
        <v>72.429000000000002</v>
      </c>
      <c r="N382" s="188">
        <v>44607</v>
      </c>
      <c r="O382" s="189" t="str">
        <f t="shared" si="32"/>
        <v>02-2022</v>
      </c>
      <c r="P382" s="201" t="str">
        <f t="shared" si="33"/>
        <v>15</v>
      </c>
      <c r="Q382" s="189" t="str">
        <f t="shared" si="34"/>
        <v>02</v>
      </c>
      <c r="R382" s="189" t="str">
        <f t="shared" si="35"/>
        <v>2022</v>
      </c>
      <c r="S382" s="186" t="s">
        <v>1073</v>
      </c>
      <c r="T382" s="190">
        <v>4.8</v>
      </c>
    </row>
    <row r="383" spans="1:20" ht="18" customHeight="1">
      <c r="A383" s="86" t="s">
        <v>427</v>
      </c>
      <c r="B383" s="88" t="s">
        <v>47</v>
      </c>
      <c r="D383" s="185" t="str">
        <f t="shared" si="30"/>
        <v>647-50-1224</v>
      </c>
      <c r="E383" s="186" t="str">
        <f t="shared" si="31"/>
        <v>A</v>
      </c>
      <c r="F383" s="187" t="s">
        <v>1063</v>
      </c>
      <c r="G383" s="187" t="s">
        <v>54</v>
      </c>
      <c r="H383" s="187" t="s">
        <v>1066</v>
      </c>
      <c r="I383" s="187" t="s">
        <v>1072</v>
      </c>
      <c r="J383" s="186">
        <v>29.42</v>
      </c>
      <c r="K383" s="186">
        <v>10</v>
      </c>
      <c r="L383" s="186">
        <v>14.71</v>
      </c>
      <c r="M383" s="186">
        <v>308.91000000000003</v>
      </c>
      <c r="N383" s="188">
        <v>44609</v>
      </c>
      <c r="O383" s="189" t="str">
        <f t="shared" si="32"/>
        <v>02-2022</v>
      </c>
      <c r="P383" s="201" t="str">
        <f t="shared" si="33"/>
        <v>17</v>
      </c>
      <c r="Q383" s="189" t="str">
        <f t="shared" si="34"/>
        <v>02</v>
      </c>
      <c r="R383" s="189" t="str">
        <f t="shared" si="35"/>
        <v>2022</v>
      </c>
      <c r="S383" s="186" t="s">
        <v>1074</v>
      </c>
      <c r="T383" s="190">
        <v>8.9</v>
      </c>
    </row>
    <row r="384" spans="1:20" ht="18" customHeight="1">
      <c r="A384" s="86" t="s">
        <v>428</v>
      </c>
      <c r="B384" s="88" t="s">
        <v>53</v>
      </c>
      <c r="D384" s="185" t="str">
        <f t="shared" si="30"/>
        <v>400-80-4065</v>
      </c>
      <c r="E384" s="186" t="str">
        <f t="shared" si="31"/>
        <v>C</v>
      </c>
      <c r="F384" s="187" t="s">
        <v>1062</v>
      </c>
      <c r="G384" s="187" t="s">
        <v>48</v>
      </c>
      <c r="H384" s="187" t="s">
        <v>1065</v>
      </c>
      <c r="I384" s="187" t="s">
        <v>1067</v>
      </c>
      <c r="J384" s="186">
        <v>68.55</v>
      </c>
      <c r="K384" s="186">
        <v>4</v>
      </c>
      <c r="L384" s="186">
        <v>13.71</v>
      </c>
      <c r="M384" s="186">
        <v>287.91000000000003</v>
      </c>
      <c r="N384" s="188">
        <v>44610</v>
      </c>
      <c r="O384" s="189" t="str">
        <f t="shared" si="32"/>
        <v>02-2022</v>
      </c>
      <c r="P384" s="201" t="str">
        <f t="shared" si="33"/>
        <v>18</v>
      </c>
      <c r="Q384" s="189" t="str">
        <f t="shared" si="34"/>
        <v>02</v>
      </c>
      <c r="R384" s="189" t="str">
        <f t="shared" si="35"/>
        <v>2022</v>
      </c>
      <c r="S384" s="186" t="s">
        <v>1075</v>
      </c>
      <c r="T384" s="190">
        <v>9.1999999999999993</v>
      </c>
    </row>
    <row r="385" spans="1:20" ht="18" customHeight="1">
      <c r="A385" s="86" t="s">
        <v>429</v>
      </c>
      <c r="B385" s="88" t="s">
        <v>53</v>
      </c>
      <c r="D385" s="185" t="str">
        <f t="shared" si="30"/>
        <v>878-30-2331</v>
      </c>
      <c r="E385" s="186" t="str">
        <f t="shared" si="31"/>
        <v>C</v>
      </c>
      <c r="F385" s="187" t="s">
        <v>1062</v>
      </c>
      <c r="G385" s="187" t="s">
        <v>48</v>
      </c>
      <c r="H385" s="187" t="s">
        <v>1066</v>
      </c>
      <c r="I385" s="187" t="s">
        <v>1068</v>
      </c>
      <c r="J385" s="186">
        <v>54.55</v>
      </c>
      <c r="K385" s="186">
        <v>10</v>
      </c>
      <c r="L385" s="186">
        <v>27.274999999999999</v>
      </c>
      <c r="M385" s="186">
        <v>572.77499999999998</v>
      </c>
      <c r="N385" s="188">
        <v>44612</v>
      </c>
      <c r="O385" s="189" t="str">
        <f t="shared" si="32"/>
        <v>02-2022</v>
      </c>
      <c r="P385" s="201" t="str">
        <f t="shared" si="33"/>
        <v>20</v>
      </c>
      <c r="Q385" s="189" t="str">
        <f t="shared" si="34"/>
        <v>02</v>
      </c>
      <c r="R385" s="189" t="str">
        <f t="shared" si="35"/>
        <v>2022</v>
      </c>
      <c r="S385" s="186" t="s">
        <v>1075</v>
      </c>
      <c r="T385" s="190">
        <v>7.1</v>
      </c>
    </row>
    <row r="386" spans="1:20" ht="18" customHeight="1">
      <c r="A386" s="86" t="s">
        <v>430</v>
      </c>
      <c r="B386" s="88" t="s">
        <v>47</v>
      </c>
      <c r="D386" s="185" t="str">
        <f t="shared" si="30"/>
        <v>502-05-1910</v>
      </c>
      <c r="E386" s="186" t="str">
        <f t="shared" si="31"/>
        <v>A</v>
      </c>
      <c r="F386" s="187" t="s">
        <v>1063</v>
      </c>
      <c r="G386" s="187" t="s">
        <v>54</v>
      </c>
      <c r="H386" s="187" t="s">
        <v>1065</v>
      </c>
      <c r="I386" s="187" t="s">
        <v>1067</v>
      </c>
      <c r="J386" s="186">
        <v>65.180000000000007</v>
      </c>
      <c r="K386" s="186">
        <v>3</v>
      </c>
      <c r="L386" s="186">
        <v>9.7769999999999992</v>
      </c>
      <c r="M386" s="186">
        <v>205.31700000000001</v>
      </c>
      <c r="N386" s="188">
        <v>44612</v>
      </c>
      <c r="O386" s="189" t="str">
        <f t="shared" si="32"/>
        <v>02-2022</v>
      </c>
      <c r="P386" s="201" t="str">
        <f t="shared" si="33"/>
        <v>20</v>
      </c>
      <c r="Q386" s="189" t="str">
        <f t="shared" si="34"/>
        <v>02</v>
      </c>
      <c r="R386" s="189" t="str">
        <f t="shared" si="35"/>
        <v>2022</v>
      </c>
      <c r="S386" s="186" t="s">
        <v>1075</v>
      </c>
      <c r="T386" s="190">
        <v>6.3</v>
      </c>
    </row>
    <row r="387" spans="1:20" ht="18" customHeight="1">
      <c r="A387" s="86" t="s">
        <v>431</v>
      </c>
      <c r="B387" s="88" t="s">
        <v>53</v>
      </c>
      <c r="D387" s="185" t="str">
        <f t="shared" si="30"/>
        <v>232-16-2483</v>
      </c>
      <c r="E387" s="186" t="str">
        <f t="shared" si="31"/>
        <v>C</v>
      </c>
      <c r="F387" s="187" t="s">
        <v>1062</v>
      </c>
      <c r="G387" s="187" t="s">
        <v>48</v>
      </c>
      <c r="H387" s="187" t="s">
        <v>1066</v>
      </c>
      <c r="I387" s="187" t="s">
        <v>1068</v>
      </c>
      <c r="J387" s="186">
        <v>68.12</v>
      </c>
      <c r="K387" s="186">
        <v>1</v>
      </c>
      <c r="L387" s="186">
        <v>3.4060000000000001</v>
      </c>
      <c r="M387" s="186">
        <v>71.525999999999996</v>
      </c>
      <c r="N387" s="188">
        <v>44613</v>
      </c>
      <c r="O387" s="189" t="str">
        <f t="shared" si="32"/>
        <v>02-2022</v>
      </c>
      <c r="P387" s="201" t="str">
        <f t="shared" si="33"/>
        <v>21</v>
      </c>
      <c r="Q387" s="189" t="str">
        <f t="shared" si="34"/>
        <v>02</v>
      </c>
      <c r="R387" s="189" t="str">
        <f t="shared" si="35"/>
        <v>2022</v>
      </c>
      <c r="S387" s="186" t="s">
        <v>1074</v>
      </c>
      <c r="T387" s="190">
        <v>6.8</v>
      </c>
    </row>
    <row r="388" spans="1:20" ht="18" customHeight="1">
      <c r="A388" s="86" t="s">
        <v>432</v>
      </c>
      <c r="B388" s="88" t="s">
        <v>53</v>
      </c>
      <c r="D388" s="185" t="str">
        <f t="shared" si="30"/>
        <v>258-69-7810</v>
      </c>
      <c r="E388" s="186" t="str">
        <f t="shared" si="31"/>
        <v>C</v>
      </c>
      <c r="F388" s="187" t="s">
        <v>1062</v>
      </c>
      <c r="G388" s="187" t="s">
        <v>54</v>
      </c>
      <c r="H388" s="187" t="s">
        <v>1066</v>
      </c>
      <c r="I388" s="187" t="s">
        <v>1072</v>
      </c>
      <c r="J388" s="186">
        <v>36.85</v>
      </c>
      <c r="K388" s="186">
        <v>5</v>
      </c>
      <c r="L388" s="186">
        <v>9.2125000000000004</v>
      </c>
      <c r="M388" s="186">
        <v>193.46250000000001</v>
      </c>
      <c r="N388" s="188">
        <v>44614</v>
      </c>
      <c r="O388" s="189" t="str">
        <f t="shared" si="32"/>
        <v>02-2022</v>
      </c>
      <c r="P388" s="201" t="str">
        <f t="shared" si="33"/>
        <v>22</v>
      </c>
      <c r="Q388" s="189" t="str">
        <f t="shared" si="34"/>
        <v>02</v>
      </c>
      <c r="R388" s="189" t="str">
        <f t="shared" si="35"/>
        <v>2022</v>
      </c>
      <c r="S388" s="186" t="s">
        <v>1073</v>
      </c>
      <c r="T388" s="190">
        <v>9.1999999999999993</v>
      </c>
    </row>
    <row r="389" spans="1:20" ht="18" customHeight="1">
      <c r="A389" s="86" t="s">
        <v>433</v>
      </c>
      <c r="B389" s="88" t="s">
        <v>53</v>
      </c>
      <c r="D389" s="185" t="str">
        <f t="shared" si="30"/>
        <v>148-41-7930</v>
      </c>
      <c r="E389" s="186" t="str">
        <f t="shared" si="31"/>
        <v>C</v>
      </c>
      <c r="F389" s="187" t="s">
        <v>1062</v>
      </c>
      <c r="G389" s="187" t="s">
        <v>54</v>
      </c>
      <c r="H389" s="187" t="s">
        <v>1065</v>
      </c>
      <c r="I389" s="187" t="s">
        <v>1067</v>
      </c>
      <c r="J389" s="186">
        <v>99.96</v>
      </c>
      <c r="K389" s="186">
        <v>7</v>
      </c>
      <c r="L389" s="186">
        <v>34.985999999999997</v>
      </c>
      <c r="M389" s="186">
        <v>734.70600000000002</v>
      </c>
      <c r="N389" s="188">
        <v>44617</v>
      </c>
      <c r="O389" s="189" t="str">
        <f t="shared" si="32"/>
        <v>02-2022</v>
      </c>
      <c r="P389" s="201" t="str">
        <f t="shared" si="33"/>
        <v>25</v>
      </c>
      <c r="Q389" s="189" t="str">
        <f t="shared" si="34"/>
        <v>02</v>
      </c>
      <c r="R389" s="189" t="str">
        <f t="shared" si="35"/>
        <v>2022</v>
      </c>
      <c r="S389" s="186" t="s">
        <v>1073</v>
      </c>
      <c r="T389" s="190">
        <v>6.1</v>
      </c>
    </row>
    <row r="390" spans="1:20" ht="18" customHeight="1">
      <c r="A390" s="86" t="s">
        <v>434</v>
      </c>
      <c r="B390" s="88" t="s">
        <v>47</v>
      </c>
      <c r="D390" s="185" t="str">
        <f t="shared" si="30"/>
        <v>372-94-8041</v>
      </c>
      <c r="E390" s="186" t="str">
        <f t="shared" si="31"/>
        <v>A</v>
      </c>
      <c r="F390" s="187" t="s">
        <v>1063</v>
      </c>
      <c r="G390" s="187" t="s">
        <v>54</v>
      </c>
      <c r="H390" s="187" t="s">
        <v>1065</v>
      </c>
      <c r="I390" s="187" t="s">
        <v>1067</v>
      </c>
      <c r="J390" s="186">
        <v>15.26</v>
      </c>
      <c r="K390" s="186">
        <v>6</v>
      </c>
      <c r="L390" s="186">
        <v>4.5780000000000003</v>
      </c>
      <c r="M390" s="186">
        <v>96.138000000000005</v>
      </c>
      <c r="N390" s="188">
        <v>44619</v>
      </c>
      <c r="O390" s="189" t="str">
        <f t="shared" si="32"/>
        <v>02-2022</v>
      </c>
      <c r="P390" s="201" t="str">
        <f t="shared" si="33"/>
        <v>27</v>
      </c>
      <c r="Q390" s="189" t="str">
        <f t="shared" si="34"/>
        <v>02</v>
      </c>
      <c r="R390" s="189" t="str">
        <f t="shared" si="35"/>
        <v>2022</v>
      </c>
      <c r="S390" s="186" t="s">
        <v>1074</v>
      </c>
      <c r="T390" s="190">
        <v>9.8000000000000007</v>
      </c>
    </row>
    <row r="391" spans="1:20" ht="18" customHeight="1">
      <c r="A391" s="86" t="s">
        <v>435</v>
      </c>
      <c r="B391" s="88" t="s">
        <v>53</v>
      </c>
      <c r="D391" s="185" t="str">
        <f t="shared" ref="D391:D454" si="36">A391</f>
        <v>740-11-5257</v>
      </c>
      <c r="E391" s="186" t="str">
        <f t="shared" ref="E391:E454" si="37">B391</f>
        <v>C</v>
      </c>
      <c r="F391" s="187" t="s">
        <v>1062</v>
      </c>
      <c r="G391" s="187" t="s">
        <v>54</v>
      </c>
      <c r="H391" s="187" t="s">
        <v>1065</v>
      </c>
      <c r="I391" s="187" t="s">
        <v>1069</v>
      </c>
      <c r="J391" s="186">
        <v>24.74</v>
      </c>
      <c r="K391" s="186">
        <v>10</v>
      </c>
      <c r="L391" s="186">
        <v>12.37</v>
      </c>
      <c r="M391" s="186">
        <v>259.77</v>
      </c>
      <c r="N391" s="188">
        <v>44619</v>
      </c>
      <c r="O391" s="189" t="str">
        <f t="shared" si="32"/>
        <v>02-2022</v>
      </c>
      <c r="P391" s="201" t="str">
        <f t="shared" si="33"/>
        <v>27</v>
      </c>
      <c r="Q391" s="189" t="str">
        <f t="shared" si="34"/>
        <v>02</v>
      </c>
      <c r="R391" s="189" t="str">
        <f t="shared" si="35"/>
        <v>2022</v>
      </c>
      <c r="S391" s="186" t="s">
        <v>1073</v>
      </c>
      <c r="T391" s="190">
        <v>7.1</v>
      </c>
    </row>
    <row r="392" spans="1:20" ht="18" customHeight="1">
      <c r="A392" s="86" t="s">
        <v>436</v>
      </c>
      <c r="B392" s="88" t="s">
        <v>50</v>
      </c>
      <c r="D392" s="185" t="str">
        <f t="shared" si="36"/>
        <v>548-46-9322</v>
      </c>
      <c r="E392" s="186" t="str">
        <f t="shared" si="37"/>
        <v>B</v>
      </c>
      <c r="F392" s="187" t="s">
        <v>1064</v>
      </c>
      <c r="G392" s="187" t="s">
        <v>54</v>
      </c>
      <c r="H392" s="187" t="s">
        <v>1065</v>
      </c>
      <c r="I392" s="187" t="s">
        <v>1071</v>
      </c>
      <c r="J392" s="186">
        <v>39.9</v>
      </c>
      <c r="K392" s="186">
        <v>10</v>
      </c>
      <c r="L392" s="186">
        <v>19.95</v>
      </c>
      <c r="M392" s="186">
        <v>418.95</v>
      </c>
      <c r="N392" s="188">
        <v>44620</v>
      </c>
      <c r="O392" s="189" t="str">
        <f t="shared" ref="O392:O455" si="38">TEXT(N392,"mm-yyy")</f>
        <v>02-2022</v>
      </c>
      <c r="P392" s="201" t="str">
        <f t="shared" ref="P392:P455" si="39">TEXT(N392,"dd")</f>
        <v>28</v>
      </c>
      <c r="Q392" s="189" t="str">
        <f t="shared" ref="Q392:Q455" si="40">TEXT(N392,"mm")</f>
        <v>02</v>
      </c>
      <c r="R392" s="189" t="str">
        <f t="shared" ref="R392:R455" si="41">TEXT(N392,"yyyy")</f>
        <v>2022</v>
      </c>
      <c r="S392" s="186" t="s">
        <v>1075</v>
      </c>
      <c r="T392" s="190">
        <v>5.9</v>
      </c>
    </row>
    <row r="393" spans="1:20" ht="18" customHeight="1">
      <c r="A393" s="86" t="s">
        <v>437</v>
      </c>
      <c r="B393" s="88" t="s">
        <v>53</v>
      </c>
      <c r="D393" s="185" t="str">
        <f t="shared" si="36"/>
        <v>183-56-6882</v>
      </c>
      <c r="E393" s="186" t="str">
        <f t="shared" si="37"/>
        <v>C</v>
      </c>
      <c r="F393" s="187" t="s">
        <v>1062</v>
      </c>
      <c r="G393" s="187" t="s">
        <v>48</v>
      </c>
      <c r="H393" s="187" t="s">
        <v>1066</v>
      </c>
      <c r="I393" s="187" t="s">
        <v>1071</v>
      </c>
      <c r="J393" s="186">
        <v>99.42</v>
      </c>
      <c r="K393" s="186">
        <v>4</v>
      </c>
      <c r="L393" s="186">
        <v>19.884</v>
      </c>
      <c r="M393" s="186">
        <v>417.56400000000002</v>
      </c>
      <c r="N393" s="188">
        <v>44622</v>
      </c>
      <c r="O393" s="189" t="str">
        <f t="shared" si="38"/>
        <v>03-2022</v>
      </c>
      <c r="P393" s="201" t="str">
        <f t="shared" si="39"/>
        <v>02</v>
      </c>
      <c r="Q393" s="189" t="str">
        <f t="shared" si="40"/>
        <v>03</v>
      </c>
      <c r="R393" s="189" t="str">
        <f t="shared" si="41"/>
        <v>2022</v>
      </c>
      <c r="S393" s="186" t="s">
        <v>1074</v>
      </c>
      <c r="T393" s="190">
        <v>7.5</v>
      </c>
    </row>
    <row r="394" spans="1:20" ht="18" customHeight="1">
      <c r="A394" s="86" t="s">
        <v>438</v>
      </c>
      <c r="B394" s="88" t="s">
        <v>53</v>
      </c>
      <c r="D394" s="185" t="str">
        <f t="shared" si="36"/>
        <v>131-15-8856</v>
      </c>
      <c r="E394" s="186" t="str">
        <f t="shared" si="37"/>
        <v>C</v>
      </c>
      <c r="F394" s="187" t="s">
        <v>1062</v>
      </c>
      <c r="G394" s="187" t="s">
        <v>48</v>
      </c>
      <c r="H394" s="187" t="s">
        <v>1066</v>
      </c>
      <c r="I394" s="187" t="s">
        <v>1071</v>
      </c>
      <c r="J394" s="186">
        <v>72.52</v>
      </c>
      <c r="K394" s="186">
        <v>8</v>
      </c>
      <c r="L394" s="186">
        <v>29.007999999999999</v>
      </c>
      <c r="M394" s="186">
        <v>609.16800000000001</v>
      </c>
      <c r="N394" s="188">
        <v>44623</v>
      </c>
      <c r="O394" s="189" t="str">
        <f t="shared" si="38"/>
        <v>03-2022</v>
      </c>
      <c r="P394" s="201" t="str">
        <f t="shared" si="39"/>
        <v>03</v>
      </c>
      <c r="Q394" s="189" t="str">
        <f t="shared" si="40"/>
        <v>03</v>
      </c>
      <c r="R394" s="189" t="str">
        <f t="shared" si="41"/>
        <v>2022</v>
      </c>
      <c r="S394" s="186" t="s">
        <v>1075</v>
      </c>
      <c r="T394" s="190">
        <v>4</v>
      </c>
    </row>
    <row r="395" spans="1:20" ht="18" customHeight="1">
      <c r="A395" s="86" t="s">
        <v>439</v>
      </c>
      <c r="B395" s="88" t="s">
        <v>50</v>
      </c>
      <c r="D395" s="185" t="str">
        <f t="shared" si="36"/>
        <v>883-69-1285</v>
      </c>
      <c r="E395" s="186" t="str">
        <f t="shared" si="37"/>
        <v>B</v>
      </c>
      <c r="F395" s="187" t="s">
        <v>1064</v>
      </c>
      <c r="G395" s="187" t="s">
        <v>48</v>
      </c>
      <c r="H395" s="187" t="s">
        <v>1065</v>
      </c>
      <c r="I395" s="187" t="s">
        <v>1072</v>
      </c>
      <c r="J395" s="186">
        <v>49.92</v>
      </c>
      <c r="K395" s="186">
        <v>2</v>
      </c>
      <c r="L395" s="186">
        <v>4.992</v>
      </c>
      <c r="M395" s="186">
        <v>104.83199999999999</v>
      </c>
      <c r="N395" s="188">
        <v>44623</v>
      </c>
      <c r="O395" s="189" t="str">
        <f t="shared" si="38"/>
        <v>03-2022</v>
      </c>
      <c r="P395" s="201" t="str">
        <f t="shared" si="39"/>
        <v>03</v>
      </c>
      <c r="Q395" s="189" t="str">
        <f t="shared" si="40"/>
        <v>03</v>
      </c>
      <c r="R395" s="189" t="str">
        <f t="shared" si="41"/>
        <v>2022</v>
      </c>
      <c r="S395" s="186" t="s">
        <v>1075</v>
      </c>
      <c r="T395" s="190">
        <v>7</v>
      </c>
    </row>
    <row r="396" spans="1:20" ht="18" customHeight="1">
      <c r="A396" s="86" t="s">
        <v>440</v>
      </c>
      <c r="B396" s="88" t="s">
        <v>53</v>
      </c>
      <c r="D396" s="185" t="str">
        <f t="shared" si="36"/>
        <v>320-32-8842</v>
      </c>
      <c r="E396" s="186" t="str">
        <f t="shared" si="37"/>
        <v>C</v>
      </c>
      <c r="F396" s="187" t="s">
        <v>1062</v>
      </c>
      <c r="G396" s="187" t="s">
        <v>48</v>
      </c>
      <c r="H396" s="187" t="s">
        <v>1066</v>
      </c>
      <c r="I396" s="187" t="s">
        <v>1071</v>
      </c>
      <c r="J396" s="186">
        <v>22.62</v>
      </c>
      <c r="K396" s="186">
        <v>1</v>
      </c>
      <c r="L396" s="186">
        <v>1.131</v>
      </c>
      <c r="M396" s="186">
        <v>23.751000000000001</v>
      </c>
      <c r="N396" s="188">
        <v>44624</v>
      </c>
      <c r="O396" s="189" t="str">
        <f t="shared" si="38"/>
        <v>03-2022</v>
      </c>
      <c r="P396" s="201" t="str">
        <f t="shared" si="39"/>
        <v>04</v>
      </c>
      <c r="Q396" s="189" t="str">
        <f t="shared" si="40"/>
        <v>03</v>
      </c>
      <c r="R396" s="189" t="str">
        <f t="shared" si="41"/>
        <v>2022</v>
      </c>
      <c r="S396" s="186" t="s">
        <v>1073</v>
      </c>
      <c r="T396" s="190">
        <v>6.4</v>
      </c>
    </row>
    <row r="397" spans="1:20" ht="18" customHeight="1">
      <c r="A397" s="86" t="s">
        <v>441</v>
      </c>
      <c r="B397" s="88" t="s">
        <v>50</v>
      </c>
      <c r="D397" s="185" t="str">
        <f t="shared" si="36"/>
        <v>554-53-3790</v>
      </c>
      <c r="E397" s="186" t="str">
        <f t="shared" si="37"/>
        <v>B</v>
      </c>
      <c r="F397" s="187" t="s">
        <v>1064</v>
      </c>
      <c r="G397" s="187" t="s">
        <v>54</v>
      </c>
      <c r="H397" s="187" t="s">
        <v>1065</v>
      </c>
      <c r="I397" s="187" t="s">
        <v>1068</v>
      </c>
      <c r="J397" s="186">
        <v>37.020000000000003</v>
      </c>
      <c r="K397" s="186">
        <v>6</v>
      </c>
      <c r="L397" s="186">
        <v>11.106</v>
      </c>
      <c r="M397" s="186">
        <v>233.226</v>
      </c>
      <c r="N397" s="188">
        <v>44624</v>
      </c>
      <c r="O397" s="189" t="str">
        <f t="shared" si="38"/>
        <v>03-2022</v>
      </c>
      <c r="P397" s="201" t="str">
        <f t="shared" si="39"/>
        <v>04</v>
      </c>
      <c r="Q397" s="189" t="str">
        <f t="shared" si="40"/>
        <v>03</v>
      </c>
      <c r="R397" s="189" t="str">
        <f t="shared" si="41"/>
        <v>2022</v>
      </c>
      <c r="S397" s="186" t="s">
        <v>1073</v>
      </c>
      <c r="T397" s="190">
        <v>4.5</v>
      </c>
    </row>
    <row r="398" spans="1:20" ht="18" customHeight="1">
      <c r="A398" s="86" t="s">
        <v>442</v>
      </c>
      <c r="B398" s="88" t="s">
        <v>47</v>
      </c>
      <c r="D398" s="185" t="str">
        <f t="shared" si="36"/>
        <v>449-16-6770</v>
      </c>
      <c r="E398" s="186" t="str">
        <f t="shared" si="37"/>
        <v>A</v>
      </c>
      <c r="F398" s="187" t="s">
        <v>1063</v>
      </c>
      <c r="G398" s="187" t="s">
        <v>54</v>
      </c>
      <c r="H398" s="187" t="s">
        <v>1065</v>
      </c>
      <c r="I398" s="187" t="s">
        <v>1067</v>
      </c>
      <c r="J398" s="186">
        <v>50.79</v>
      </c>
      <c r="K398" s="186">
        <v>5</v>
      </c>
      <c r="L398" s="186">
        <v>12.6975</v>
      </c>
      <c r="M398" s="186">
        <v>266.64749999999998</v>
      </c>
      <c r="N398" s="188">
        <v>44624</v>
      </c>
      <c r="O398" s="189" t="str">
        <f t="shared" si="38"/>
        <v>03-2022</v>
      </c>
      <c r="P398" s="201" t="str">
        <f t="shared" si="39"/>
        <v>04</v>
      </c>
      <c r="Q398" s="189" t="str">
        <f t="shared" si="40"/>
        <v>03</v>
      </c>
      <c r="R398" s="189" t="str">
        <f t="shared" si="41"/>
        <v>2022</v>
      </c>
      <c r="S398" s="186" t="s">
        <v>1075</v>
      </c>
      <c r="T398" s="190">
        <v>5.3</v>
      </c>
    </row>
    <row r="399" spans="1:20" ht="18" customHeight="1">
      <c r="A399" s="86" t="s">
        <v>443</v>
      </c>
      <c r="B399" s="88" t="s">
        <v>53</v>
      </c>
      <c r="D399" s="185" t="str">
        <f t="shared" si="36"/>
        <v>796-12-2025</v>
      </c>
      <c r="E399" s="186" t="str">
        <f t="shared" si="37"/>
        <v>C</v>
      </c>
      <c r="F399" s="187" t="s">
        <v>1062</v>
      </c>
      <c r="G399" s="187" t="s">
        <v>54</v>
      </c>
      <c r="H399" s="187" t="s">
        <v>1065</v>
      </c>
      <c r="I399" s="187" t="s">
        <v>1072</v>
      </c>
      <c r="J399" s="186">
        <v>62.12</v>
      </c>
      <c r="K399" s="186">
        <v>10</v>
      </c>
      <c r="L399" s="186">
        <v>31.06</v>
      </c>
      <c r="M399" s="186">
        <v>652.26</v>
      </c>
      <c r="N399" s="188">
        <v>44625</v>
      </c>
      <c r="O399" s="189" t="str">
        <f t="shared" si="38"/>
        <v>03-2022</v>
      </c>
      <c r="P399" s="201" t="str">
        <f t="shared" si="39"/>
        <v>05</v>
      </c>
      <c r="Q399" s="189" t="str">
        <f t="shared" si="40"/>
        <v>03</v>
      </c>
      <c r="R399" s="189" t="str">
        <f t="shared" si="41"/>
        <v>2022</v>
      </c>
      <c r="S399" s="186" t="s">
        <v>1073</v>
      </c>
      <c r="T399" s="190">
        <v>5.9</v>
      </c>
    </row>
    <row r="400" spans="1:20" ht="18" customHeight="1">
      <c r="A400" s="86" t="s">
        <v>444</v>
      </c>
      <c r="B400" s="88" t="s">
        <v>53</v>
      </c>
      <c r="D400" s="185" t="str">
        <f t="shared" si="36"/>
        <v>632-90-0281</v>
      </c>
      <c r="E400" s="186" t="str">
        <f t="shared" si="37"/>
        <v>C</v>
      </c>
      <c r="F400" s="187" t="s">
        <v>1062</v>
      </c>
      <c r="G400" s="187" t="s">
        <v>54</v>
      </c>
      <c r="H400" s="187" t="s">
        <v>1066</v>
      </c>
      <c r="I400" s="187" t="s">
        <v>1072</v>
      </c>
      <c r="J400" s="186">
        <v>37.549999999999997</v>
      </c>
      <c r="K400" s="186">
        <v>10</v>
      </c>
      <c r="L400" s="186">
        <v>18.774999999999999</v>
      </c>
      <c r="M400" s="186">
        <v>394.27499999999998</v>
      </c>
      <c r="N400" s="188">
        <v>44627</v>
      </c>
      <c r="O400" s="189" t="str">
        <f t="shared" si="38"/>
        <v>03-2022</v>
      </c>
      <c r="P400" s="201" t="str">
        <f t="shared" si="39"/>
        <v>07</v>
      </c>
      <c r="Q400" s="189" t="str">
        <f t="shared" si="40"/>
        <v>03</v>
      </c>
      <c r="R400" s="189" t="str">
        <f t="shared" si="41"/>
        <v>2022</v>
      </c>
      <c r="S400" s="186" t="s">
        <v>1075</v>
      </c>
      <c r="T400" s="190">
        <v>9.3000000000000007</v>
      </c>
    </row>
    <row r="401" spans="1:20" ht="18" customHeight="1">
      <c r="A401" s="86" t="s">
        <v>445</v>
      </c>
      <c r="B401" s="88" t="s">
        <v>53</v>
      </c>
      <c r="D401" s="185" t="str">
        <f t="shared" si="36"/>
        <v>339-18-7061</v>
      </c>
      <c r="E401" s="186" t="str">
        <f t="shared" si="37"/>
        <v>C</v>
      </c>
      <c r="F401" s="187" t="s">
        <v>1062</v>
      </c>
      <c r="G401" s="187" t="s">
        <v>48</v>
      </c>
      <c r="H401" s="187" t="s">
        <v>1066</v>
      </c>
      <c r="I401" s="187" t="s">
        <v>1072</v>
      </c>
      <c r="J401" s="186">
        <v>92.98</v>
      </c>
      <c r="K401" s="186">
        <v>2</v>
      </c>
      <c r="L401" s="186">
        <v>9.298</v>
      </c>
      <c r="M401" s="186">
        <v>195.25800000000001</v>
      </c>
      <c r="N401" s="188">
        <v>44628</v>
      </c>
      <c r="O401" s="189" t="str">
        <f t="shared" si="38"/>
        <v>03-2022</v>
      </c>
      <c r="P401" s="201" t="str">
        <f t="shared" si="39"/>
        <v>08</v>
      </c>
      <c r="Q401" s="189" t="str">
        <f t="shared" si="40"/>
        <v>03</v>
      </c>
      <c r="R401" s="189" t="str">
        <f t="shared" si="41"/>
        <v>2022</v>
      </c>
      <c r="S401" s="186" t="s">
        <v>1075</v>
      </c>
      <c r="T401" s="190">
        <v>8</v>
      </c>
    </row>
    <row r="402" spans="1:20" ht="18" customHeight="1">
      <c r="A402" s="86" t="s">
        <v>446</v>
      </c>
      <c r="B402" s="88" t="s">
        <v>53</v>
      </c>
      <c r="D402" s="185" t="str">
        <f t="shared" si="36"/>
        <v>672-51-8681</v>
      </c>
      <c r="E402" s="186" t="str">
        <f t="shared" si="37"/>
        <v>C</v>
      </c>
      <c r="F402" s="187" t="s">
        <v>1062</v>
      </c>
      <c r="G402" s="187" t="s">
        <v>48</v>
      </c>
      <c r="H402" s="187" t="s">
        <v>1066</v>
      </c>
      <c r="I402" s="187" t="s">
        <v>1069</v>
      </c>
      <c r="J402" s="186">
        <v>66.650000000000006</v>
      </c>
      <c r="K402" s="186">
        <v>9</v>
      </c>
      <c r="L402" s="186">
        <v>29.9925</v>
      </c>
      <c r="M402" s="186">
        <v>629.84249999999997</v>
      </c>
      <c r="N402" s="188">
        <v>44630</v>
      </c>
      <c r="O402" s="189" t="str">
        <f t="shared" si="38"/>
        <v>03-2022</v>
      </c>
      <c r="P402" s="201" t="str">
        <f t="shared" si="39"/>
        <v>10</v>
      </c>
      <c r="Q402" s="189" t="str">
        <f t="shared" si="40"/>
        <v>03</v>
      </c>
      <c r="R402" s="189" t="str">
        <f t="shared" si="41"/>
        <v>2022</v>
      </c>
      <c r="S402" s="186" t="s">
        <v>1075</v>
      </c>
      <c r="T402" s="190">
        <v>9.6999999999999993</v>
      </c>
    </row>
    <row r="403" spans="1:20" ht="18" customHeight="1">
      <c r="A403" s="86" t="s">
        <v>447</v>
      </c>
      <c r="B403" s="88" t="s">
        <v>47</v>
      </c>
      <c r="D403" s="185" t="str">
        <f t="shared" si="36"/>
        <v>803-17-8013</v>
      </c>
      <c r="E403" s="186" t="str">
        <f t="shared" si="37"/>
        <v>A</v>
      </c>
      <c r="F403" s="187" t="s">
        <v>1063</v>
      </c>
      <c r="G403" s="187" t="s">
        <v>48</v>
      </c>
      <c r="H403" s="187" t="s">
        <v>1066</v>
      </c>
      <c r="I403" s="187" t="s">
        <v>1070</v>
      </c>
      <c r="J403" s="186">
        <v>88.79</v>
      </c>
      <c r="K403" s="186">
        <v>8</v>
      </c>
      <c r="L403" s="186">
        <v>35.515999999999998</v>
      </c>
      <c r="M403" s="186">
        <v>745.83600000000001</v>
      </c>
      <c r="N403" s="188">
        <v>44630</v>
      </c>
      <c r="O403" s="189" t="str">
        <f t="shared" si="38"/>
        <v>03-2022</v>
      </c>
      <c r="P403" s="201" t="str">
        <f t="shared" si="39"/>
        <v>10</v>
      </c>
      <c r="Q403" s="189" t="str">
        <f t="shared" si="40"/>
        <v>03</v>
      </c>
      <c r="R403" s="189" t="str">
        <f t="shared" si="41"/>
        <v>2022</v>
      </c>
      <c r="S403" s="186" t="s">
        <v>1073</v>
      </c>
      <c r="T403" s="190">
        <v>4.0999999999999996</v>
      </c>
    </row>
    <row r="404" spans="1:20" ht="18" customHeight="1">
      <c r="A404" s="86" t="s">
        <v>448</v>
      </c>
      <c r="B404" s="88" t="s">
        <v>50</v>
      </c>
      <c r="D404" s="185" t="str">
        <f t="shared" si="36"/>
        <v>608-04-3797</v>
      </c>
      <c r="E404" s="186" t="str">
        <f t="shared" si="37"/>
        <v>B</v>
      </c>
      <c r="F404" s="187" t="s">
        <v>1064</v>
      </c>
      <c r="G404" s="187" t="s">
        <v>48</v>
      </c>
      <c r="H404" s="187" t="s">
        <v>1066</v>
      </c>
      <c r="I404" s="187" t="s">
        <v>1067</v>
      </c>
      <c r="J404" s="186">
        <v>25.32</v>
      </c>
      <c r="K404" s="186">
        <v>8</v>
      </c>
      <c r="L404" s="186">
        <v>10.128</v>
      </c>
      <c r="M404" s="186">
        <v>212.68799999999999</v>
      </c>
      <c r="N404" s="188">
        <v>44630</v>
      </c>
      <c r="O404" s="189" t="str">
        <f t="shared" si="38"/>
        <v>03-2022</v>
      </c>
      <c r="P404" s="201" t="str">
        <f t="shared" si="39"/>
        <v>10</v>
      </c>
      <c r="Q404" s="189" t="str">
        <f t="shared" si="40"/>
        <v>03</v>
      </c>
      <c r="R404" s="189" t="str">
        <f t="shared" si="41"/>
        <v>2022</v>
      </c>
      <c r="S404" s="186" t="s">
        <v>1074</v>
      </c>
      <c r="T404" s="190">
        <v>8.6999999999999993</v>
      </c>
    </row>
    <row r="405" spans="1:20" ht="18" customHeight="1">
      <c r="A405" s="86" t="s">
        <v>449</v>
      </c>
      <c r="B405" s="88" t="s">
        <v>47</v>
      </c>
      <c r="D405" s="185" t="str">
        <f t="shared" si="36"/>
        <v>868-06-0466</v>
      </c>
      <c r="E405" s="186" t="str">
        <f t="shared" si="37"/>
        <v>A</v>
      </c>
      <c r="F405" s="187" t="s">
        <v>1063</v>
      </c>
      <c r="G405" s="187" t="s">
        <v>48</v>
      </c>
      <c r="H405" s="187" t="s">
        <v>1065</v>
      </c>
      <c r="I405" s="187" t="s">
        <v>1069</v>
      </c>
      <c r="J405" s="186">
        <v>69.58</v>
      </c>
      <c r="K405" s="186">
        <v>9</v>
      </c>
      <c r="L405" s="186">
        <v>31.311</v>
      </c>
      <c r="M405" s="186">
        <v>657.53099999999995</v>
      </c>
      <c r="N405" s="188">
        <v>44630</v>
      </c>
      <c r="O405" s="189" t="str">
        <f t="shared" si="38"/>
        <v>03-2022</v>
      </c>
      <c r="P405" s="201" t="str">
        <f t="shared" si="39"/>
        <v>10</v>
      </c>
      <c r="Q405" s="189" t="str">
        <f t="shared" si="40"/>
        <v>03</v>
      </c>
      <c r="R405" s="189" t="str">
        <f t="shared" si="41"/>
        <v>2022</v>
      </c>
      <c r="S405" s="186" t="s">
        <v>1075</v>
      </c>
      <c r="T405" s="190">
        <v>7.8</v>
      </c>
    </row>
    <row r="406" spans="1:20" ht="18" customHeight="1">
      <c r="A406" s="86" t="s">
        <v>450</v>
      </c>
      <c r="B406" s="88" t="s">
        <v>47</v>
      </c>
      <c r="D406" s="185" t="str">
        <f t="shared" si="36"/>
        <v>489-82-1237</v>
      </c>
      <c r="E406" s="186" t="str">
        <f t="shared" si="37"/>
        <v>A</v>
      </c>
      <c r="F406" s="187" t="s">
        <v>1063</v>
      </c>
      <c r="G406" s="187" t="s">
        <v>54</v>
      </c>
      <c r="H406" s="187" t="s">
        <v>1066</v>
      </c>
      <c r="I406" s="187" t="s">
        <v>1069</v>
      </c>
      <c r="J406" s="186">
        <v>93.88</v>
      </c>
      <c r="K406" s="186">
        <v>7</v>
      </c>
      <c r="L406" s="186">
        <v>32.857999999999997</v>
      </c>
      <c r="M406" s="186">
        <v>690.01800000000003</v>
      </c>
      <c r="N406" s="188">
        <v>44630</v>
      </c>
      <c r="O406" s="189" t="str">
        <f t="shared" si="38"/>
        <v>03-2022</v>
      </c>
      <c r="P406" s="201" t="str">
        <f t="shared" si="39"/>
        <v>10</v>
      </c>
      <c r="Q406" s="189" t="str">
        <f t="shared" si="40"/>
        <v>03</v>
      </c>
      <c r="R406" s="189" t="str">
        <f t="shared" si="41"/>
        <v>2022</v>
      </c>
      <c r="S406" s="186" t="s">
        <v>1075</v>
      </c>
      <c r="T406" s="190">
        <v>7.3</v>
      </c>
    </row>
    <row r="407" spans="1:20" ht="18" customHeight="1">
      <c r="A407" s="86" t="s">
        <v>451</v>
      </c>
      <c r="B407" s="88" t="s">
        <v>47</v>
      </c>
      <c r="D407" s="185" t="str">
        <f t="shared" si="36"/>
        <v>278-86-2735</v>
      </c>
      <c r="E407" s="186" t="str">
        <f t="shared" si="37"/>
        <v>A</v>
      </c>
      <c r="F407" s="187" t="s">
        <v>1063</v>
      </c>
      <c r="G407" s="187" t="s">
        <v>54</v>
      </c>
      <c r="H407" s="187" t="s">
        <v>1066</v>
      </c>
      <c r="I407" s="187" t="s">
        <v>1071</v>
      </c>
      <c r="J407" s="186">
        <v>52.34</v>
      </c>
      <c r="K407" s="186">
        <v>3</v>
      </c>
      <c r="L407" s="186">
        <v>7.851</v>
      </c>
      <c r="M407" s="186">
        <v>164.87100000000001</v>
      </c>
      <c r="N407" s="188">
        <v>44631</v>
      </c>
      <c r="O407" s="189" t="str">
        <f t="shared" si="38"/>
        <v>03-2022</v>
      </c>
      <c r="P407" s="201" t="str">
        <f t="shared" si="39"/>
        <v>11</v>
      </c>
      <c r="Q407" s="189" t="str">
        <f t="shared" si="40"/>
        <v>03</v>
      </c>
      <c r="R407" s="189" t="str">
        <f t="shared" si="41"/>
        <v>2022</v>
      </c>
      <c r="S407" s="186" t="s">
        <v>1073</v>
      </c>
      <c r="T407" s="190">
        <v>9.1999999999999993</v>
      </c>
    </row>
    <row r="408" spans="1:20" ht="18" customHeight="1">
      <c r="A408" s="86" t="s">
        <v>452</v>
      </c>
      <c r="B408" s="88" t="s">
        <v>50</v>
      </c>
      <c r="D408" s="185" t="str">
        <f t="shared" si="36"/>
        <v>394-43-4238</v>
      </c>
      <c r="E408" s="186" t="str">
        <f t="shared" si="37"/>
        <v>B</v>
      </c>
      <c r="F408" s="187" t="s">
        <v>1064</v>
      </c>
      <c r="G408" s="187" t="s">
        <v>48</v>
      </c>
      <c r="H408" s="187" t="s">
        <v>1065</v>
      </c>
      <c r="I408" s="187" t="s">
        <v>1070</v>
      </c>
      <c r="J408" s="186">
        <v>17.77</v>
      </c>
      <c r="K408" s="186">
        <v>5</v>
      </c>
      <c r="L408" s="186">
        <v>4.4424999999999999</v>
      </c>
      <c r="M408" s="186">
        <v>93.292500000000004</v>
      </c>
      <c r="N408" s="188">
        <v>44636</v>
      </c>
      <c r="O408" s="189" t="str">
        <f t="shared" si="38"/>
        <v>03-2022</v>
      </c>
      <c r="P408" s="201" t="str">
        <f t="shared" si="39"/>
        <v>16</v>
      </c>
      <c r="Q408" s="189" t="str">
        <f t="shared" si="40"/>
        <v>03</v>
      </c>
      <c r="R408" s="189" t="str">
        <f t="shared" si="41"/>
        <v>2022</v>
      </c>
      <c r="S408" s="186" t="s">
        <v>1075</v>
      </c>
      <c r="T408" s="190">
        <v>5.4</v>
      </c>
    </row>
    <row r="409" spans="1:20" ht="18" customHeight="1">
      <c r="A409" s="86" t="s">
        <v>453</v>
      </c>
      <c r="B409" s="88" t="s">
        <v>47</v>
      </c>
      <c r="D409" s="185" t="str">
        <f t="shared" si="36"/>
        <v>687-47-8271</v>
      </c>
      <c r="E409" s="186" t="str">
        <f t="shared" si="37"/>
        <v>A</v>
      </c>
      <c r="F409" s="187" t="s">
        <v>1063</v>
      </c>
      <c r="G409" s="187" t="s">
        <v>54</v>
      </c>
      <c r="H409" s="187" t="s">
        <v>1065</v>
      </c>
      <c r="I409" s="187" t="s">
        <v>1072</v>
      </c>
      <c r="J409" s="186">
        <v>98.98</v>
      </c>
      <c r="K409" s="186">
        <v>10</v>
      </c>
      <c r="L409" s="186">
        <v>49.49</v>
      </c>
      <c r="M409" s="186">
        <v>1039.29</v>
      </c>
      <c r="N409" s="188">
        <v>44639</v>
      </c>
      <c r="O409" s="189" t="str">
        <f t="shared" si="38"/>
        <v>03-2022</v>
      </c>
      <c r="P409" s="201" t="str">
        <f t="shared" si="39"/>
        <v>19</v>
      </c>
      <c r="Q409" s="189" t="str">
        <f t="shared" si="40"/>
        <v>03</v>
      </c>
      <c r="R409" s="189" t="str">
        <f t="shared" si="41"/>
        <v>2022</v>
      </c>
      <c r="S409" s="186" t="s">
        <v>1075</v>
      </c>
      <c r="T409" s="190">
        <v>8.6999999999999993</v>
      </c>
    </row>
    <row r="410" spans="1:20" ht="18" customHeight="1">
      <c r="A410" s="86" t="s">
        <v>454</v>
      </c>
      <c r="B410" s="88" t="s">
        <v>53</v>
      </c>
      <c r="D410" s="185" t="str">
        <f t="shared" si="36"/>
        <v>801-88-0346</v>
      </c>
      <c r="E410" s="186" t="str">
        <f t="shared" si="37"/>
        <v>C</v>
      </c>
      <c r="F410" s="187" t="s">
        <v>1062</v>
      </c>
      <c r="G410" s="187" t="s">
        <v>54</v>
      </c>
      <c r="H410" s="187" t="s">
        <v>1066</v>
      </c>
      <c r="I410" s="187" t="s">
        <v>1072</v>
      </c>
      <c r="J410" s="186">
        <v>76.06</v>
      </c>
      <c r="K410" s="186">
        <v>3</v>
      </c>
      <c r="L410" s="186">
        <v>11.409000000000001</v>
      </c>
      <c r="M410" s="186">
        <v>239.589</v>
      </c>
      <c r="N410" s="188">
        <v>44639</v>
      </c>
      <c r="O410" s="189" t="str">
        <f t="shared" si="38"/>
        <v>03-2022</v>
      </c>
      <c r="P410" s="201" t="str">
        <f t="shared" si="39"/>
        <v>19</v>
      </c>
      <c r="Q410" s="189" t="str">
        <f t="shared" si="40"/>
        <v>03</v>
      </c>
      <c r="R410" s="189" t="str">
        <f t="shared" si="41"/>
        <v>2022</v>
      </c>
      <c r="S410" s="186" t="s">
        <v>1075</v>
      </c>
      <c r="T410" s="190">
        <v>9.8000000000000007</v>
      </c>
    </row>
    <row r="411" spans="1:20" ht="18" customHeight="1">
      <c r="A411" s="86" t="s">
        <v>455</v>
      </c>
      <c r="B411" s="88" t="s">
        <v>53</v>
      </c>
      <c r="D411" s="185" t="str">
        <f t="shared" si="36"/>
        <v>699-01-4164</v>
      </c>
      <c r="E411" s="186" t="str">
        <f t="shared" si="37"/>
        <v>C</v>
      </c>
      <c r="F411" s="187" t="s">
        <v>1062</v>
      </c>
      <c r="G411" s="187" t="s">
        <v>54</v>
      </c>
      <c r="H411" s="187" t="s">
        <v>1065</v>
      </c>
      <c r="I411" s="187" t="s">
        <v>1067</v>
      </c>
      <c r="J411" s="186">
        <v>41.5</v>
      </c>
      <c r="K411" s="186">
        <v>4</v>
      </c>
      <c r="L411" s="186">
        <v>8.3000000000000007</v>
      </c>
      <c r="M411" s="186">
        <v>174.3</v>
      </c>
      <c r="N411" s="188">
        <v>44640</v>
      </c>
      <c r="O411" s="189" t="str">
        <f t="shared" si="38"/>
        <v>03-2022</v>
      </c>
      <c r="P411" s="201" t="str">
        <f t="shared" si="39"/>
        <v>20</v>
      </c>
      <c r="Q411" s="189" t="str">
        <f t="shared" si="40"/>
        <v>03</v>
      </c>
      <c r="R411" s="189" t="str">
        <f t="shared" si="41"/>
        <v>2022</v>
      </c>
      <c r="S411" s="186" t="s">
        <v>1075</v>
      </c>
      <c r="T411" s="190">
        <v>8.1999999999999993</v>
      </c>
    </row>
    <row r="412" spans="1:20" ht="18" customHeight="1">
      <c r="A412" s="86" t="s">
        <v>456</v>
      </c>
      <c r="B412" s="88" t="s">
        <v>50</v>
      </c>
      <c r="D412" s="185" t="str">
        <f t="shared" si="36"/>
        <v>396-90-2219</v>
      </c>
      <c r="E412" s="186" t="str">
        <f t="shared" si="37"/>
        <v>B</v>
      </c>
      <c r="F412" s="187" t="s">
        <v>1064</v>
      </c>
      <c r="G412" s="187" t="s">
        <v>54</v>
      </c>
      <c r="H412" s="187" t="s">
        <v>1066</v>
      </c>
      <c r="I412" s="187" t="s">
        <v>1069</v>
      </c>
      <c r="J412" s="186">
        <v>14.96</v>
      </c>
      <c r="K412" s="186">
        <v>8</v>
      </c>
      <c r="L412" s="186">
        <v>5.984</v>
      </c>
      <c r="M412" s="186">
        <v>125.664</v>
      </c>
      <c r="N412" s="188">
        <v>44640</v>
      </c>
      <c r="O412" s="189" t="str">
        <f t="shared" si="38"/>
        <v>03-2022</v>
      </c>
      <c r="P412" s="201" t="str">
        <f t="shared" si="39"/>
        <v>20</v>
      </c>
      <c r="Q412" s="189" t="str">
        <f t="shared" si="40"/>
        <v>03</v>
      </c>
      <c r="R412" s="189" t="str">
        <f t="shared" si="41"/>
        <v>2022</v>
      </c>
      <c r="S412" s="186" t="s">
        <v>1073</v>
      </c>
      <c r="T412" s="190">
        <v>8.6</v>
      </c>
    </row>
    <row r="413" spans="1:20" ht="18" customHeight="1">
      <c r="A413" s="86" t="s">
        <v>457</v>
      </c>
      <c r="B413" s="88" t="s">
        <v>50</v>
      </c>
      <c r="D413" s="185" t="str">
        <f t="shared" si="36"/>
        <v>715-20-1673</v>
      </c>
      <c r="E413" s="186" t="str">
        <f t="shared" si="37"/>
        <v>B</v>
      </c>
      <c r="F413" s="187" t="s">
        <v>1064</v>
      </c>
      <c r="G413" s="187" t="s">
        <v>54</v>
      </c>
      <c r="H413" s="187" t="s">
        <v>1065</v>
      </c>
      <c r="I413" s="187" t="s">
        <v>1069</v>
      </c>
      <c r="J413" s="186">
        <v>28.38</v>
      </c>
      <c r="K413" s="186">
        <v>5</v>
      </c>
      <c r="L413" s="186">
        <v>7.0949999999999998</v>
      </c>
      <c r="M413" s="186">
        <v>148.995</v>
      </c>
      <c r="N413" s="188">
        <v>44640</v>
      </c>
      <c r="O413" s="189" t="str">
        <f t="shared" si="38"/>
        <v>03-2022</v>
      </c>
      <c r="P413" s="201" t="str">
        <f t="shared" si="39"/>
        <v>20</v>
      </c>
      <c r="Q413" s="189" t="str">
        <f t="shared" si="40"/>
        <v>03</v>
      </c>
      <c r="R413" s="189" t="str">
        <f t="shared" si="41"/>
        <v>2022</v>
      </c>
      <c r="S413" s="186" t="s">
        <v>1073</v>
      </c>
      <c r="T413" s="190">
        <v>9.4</v>
      </c>
    </row>
    <row r="414" spans="1:20" ht="18" customHeight="1">
      <c r="A414" s="86" t="s">
        <v>458</v>
      </c>
      <c r="B414" s="88" t="s">
        <v>53</v>
      </c>
      <c r="D414" s="185" t="str">
        <f t="shared" si="36"/>
        <v>835-16-0096</v>
      </c>
      <c r="E414" s="186" t="str">
        <f t="shared" si="37"/>
        <v>C</v>
      </c>
      <c r="F414" s="187" t="s">
        <v>1062</v>
      </c>
      <c r="G414" s="187" t="s">
        <v>48</v>
      </c>
      <c r="H414" s="187" t="s">
        <v>1065</v>
      </c>
      <c r="I414" s="187" t="s">
        <v>1068</v>
      </c>
      <c r="J414" s="186">
        <v>14.7</v>
      </c>
      <c r="K414" s="186">
        <v>5</v>
      </c>
      <c r="L414" s="186">
        <v>3.6749999999999998</v>
      </c>
      <c r="M414" s="186">
        <v>77.174999999999997</v>
      </c>
      <c r="N414" s="188">
        <v>44641</v>
      </c>
      <c r="O414" s="189" t="str">
        <f t="shared" si="38"/>
        <v>03-2022</v>
      </c>
      <c r="P414" s="201" t="str">
        <f t="shared" si="39"/>
        <v>21</v>
      </c>
      <c r="Q414" s="189" t="str">
        <f t="shared" si="40"/>
        <v>03</v>
      </c>
      <c r="R414" s="189" t="str">
        <f t="shared" si="41"/>
        <v>2022</v>
      </c>
      <c r="S414" s="186" t="s">
        <v>1074</v>
      </c>
      <c r="T414" s="190">
        <v>8.5</v>
      </c>
    </row>
    <row r="415" spans="1:20" ht="18" customHeight="1">
      <c r="A415" s="86" t="s">
        <v>459</v>
      </c>
      <c r="B415" s="88" t="s">
        <v>50</v>
      </c>
      <c r="D415" s="185" t="str">
        <f t="shared" si="36"/>
        <v>766-85-7061</v>
      </c>
      <c r="E415" s="186" t="str">
        <f t="shared" si="37"/>
        <v>B</v>
      </c>
      <c r="F415" s="187" t="s">
        <v>1064</v>
      </c>
      <c r="G415" s="187" t="s">
        <v>54</v>
      </c>
      <c r="H415" s="187" t="s">
        <v>1065</v>
      </c>
      <c r="I415" s="187" t="s">
        <v>1067</v>
      </c>
      <c r="J415" s="186">
        <v>87.87</v>
      </c>
      <c r="K415" s="186">
        <v>10</v>
      </c>
      <c r="L415" s="186">
        <v>43.935000000000002</v>
      </c>
      <c r="M415" s="186">
        <v>922.63499999999999</v>
      </c>
      <c r="N415" s="188">
        <v>44644</v>
      </c>
      <c r="O415" s="189" t="str">
        <f t="shared" si="38"/>
        <v>03-2022</v>
      </c>
      <c r="P415" s="201" t="str">
        <f t="shared" si="39"/>
        <v>24</v>
      </c>
      <c r="Q415" s="189" t="str">
        <f t="shared" si="40"/>
        <v>03</v>
      </c>
      <c r="R415" s="189" t="str">
        <f t="shared" si="41"/>
        <v>2022</v>
      </c>
      <c r="S415" s="186" t="s">
        <v>1074</v>
      </c>
      <c r="T415" s="190">
        <v>5.0999999999999996</v>
      </c>
    </row>
    <row r="416" spans="1:20" ht="18" customHeight="1">
      <c r="A416" s="86" t="s">
        <v>460</v>
      </c>
      <c r="B416" s="88" t="s">
        <v>47</v>
      </c>
      <c r="D416" s="185" t="str">
        <f t="shared" si="36"/>
        <v>485-30-8700</v>
      </c>
      <c r="E416" s="186" t="str">
        <f t="shared" si="37"/>
        <v>A</v>
      </c>
      <c r="F416" s="187" t="s">
        <v>1063</v>
      </c>
      <c r="G416" s="187" t="s">
        <v>54</v>
      </c>
      <c r="H416" s="187" t="s">
        <v>1066</v>
      </c>
      <c r="I416" s="187" t="s">
        <v>1068</v>
      </c>
      <c r="J416" s="186">
        <v>33.26</v>
      </c>
      <c r="K416" s="186">
        <v>5</v>
      </c>
      <c r="L416" s="186">
        <v>8.3149999999999995</v>
      </c>
      <c r="M416" s="186">
        <v>174.61500000000001</v>
      </c>
      <c r="N416" s="188">
        <v>44646</v>
      </c>
      <c r="O416" s="189" t="str">
        <f t="shared" si="38"/>
        <v>03-2022</v>
      </c>
      <c r="P416" s="201" t="str">
        <f t="shared" si="39"/>
        <v>26</v>
      </c>
      <c r="Q416" s="189" t="str">
        <f t="shared" si="40"/>
        <v>03</v>
      </c>
      <c r="R416" s="189" t="str">
        <f t="shared" si="41"/>
        <v>2022</v>
      </c>
      <c r="S416" s="186" t="s">
        <v>1075</v>
      </c>
      <c r="T416" s="190">
        <v>4.2</v>
      </c>
    </row>
    <row r="417" spans="1:20" ht="18" customHeight="1">
      <c r="A417" s="86" t="s">
        <v>461</v>
      </c>
      <c r="B417" s="88" t="s">
        <v>47</v>
      </c>
      <c r="D417" s="185" t="str">
        <f t="shared" si="36"/>
        <v>288-62-1085</v>
      </c>
      <c r="E417" s="186" t="str">
        <f t="shared" si="37"/>
        <v>A</v>
      </c>
      <c r="F417" s="187" t="s">
        <v>1063</v>
      </c>
      <c r="G417" s="187" t="s">
        <v>48</v>
      </c>
      <c r="H417" s="187" t="s">
        <v>1065</v>
      </c>
      <c r="I417" s="187" t="s">
        <v>1072</v>
      </c>
      <c r="J417" s="186">
        <v>38.54</v>
      </c>
      <c r="K417" s="186">
        <v>5</v>
      </c>
      <c r="L417" s="186">
        <v>9.6349999999999998</v>
      </c>
      <c r="M417" s="186">
        <v>202.33500000000001</v>
      </c>
      <c r="N417" s="188">
        <v>44646</v>
      </c>
      <c r="O417" s="189" t="str">
        <f t="shared" si="38"/>
        <v>03-2022</v>
      </c>
      <c r="P417" s="201" t="str">
        <f t="shared" si="39"/>
        <v>26</v>
      </c>
      <c r="Q417" s="189" t="str">
        <f t="shared" si="40"/>
        <v>03</v>
      </c>
      <c r="R417" s="189" t="str">
        <f t="shared" si="41"/>
        <v>2022</v>
      </c>
      <c r="S417" s="186" t="s">
        <v>1074</v>
      </c>
      <c r="T417" s="190">
        <v>5.6</v>
      </c>
    </row>
    <row r="418" spans="1:20" ht="18" customHeight="1">
      <c r="A418" s="86" t="s">
        <v>462</v>
      </c>
      <c r="B418" s="88" t="s">
        <v>50</v>
      </c>
      <c r="D418" s="185" t="str">
        <f t="shared" si="36"/>
        <v>821-14-9046</v>
      </c>
      <c r="E418" s="186" t="str">
        <f t="shared" si="37"/>
        <v>B</v>
      </c>
      <c r="F418" s="187" t="s">
        <v>1064</v>
      </c>
      <c r="G418" s="187" t="s">
        <v>48</v>
      </c>
      <c r="H418" s="187" t="s">
        <v>1066</v>
      </c>
      <c r="I418" s="187" t="s">
        <v>1072</v>
      </c>
      <c r="J418" s="186">
        <v>17.48</v>
      </c>
      <c r="K418" s="186">
        <v>6</v>
      </c>
      <c r="L418" s="186">
        <v>5.2439999999999998</v>
      </c>
      <c r="M418" s="186">
        <v>110.124</v>
      </c>
      <c r="N418" s="188">
        <v>44647</v>
      </c>
      <c r="O418" s="189" t="str">
        <f t="shared" si="38"/>
        <v>03-2022</v>
      </c>
      <c r="P418" s="201" t="str">
        <f t="shared" si="39"/>
        <v>27</v>
      </c>
      <c r="Q418" s="189" t="str">
        <f t="shared" si="40"/>
        <v>03</v>
      </c>
      <c r="R418" s="189" t="str">
        <f t="shared" si="41"/>
        <v>2022</v>
      </c>
      <c r="S418" s="186" t="s">
        <v>1075</v>
      </c>
      <c r="T418" s="190">
        <v>6.1</v>
      </c>
    </row>
    <row r="419" spans="1:20" ht="18" customHeight="1">
      <c r="A419" s="86" t="s">
        <v>463</v>
      </c>
      <c r="B419" s="88" t="s">
        <v>50</v>
      </c>
      <c r="D419" s="185" t="str">
        <f t="shared" si="36"/>
        <v>318-68-5053</v>
      </c>
      <c r="E419" s="186" t="str">
        <f t="shared" si="37"/>
        <v>B</v>
      </c>
      <c r="F419" s="187" t="s">
        <v>1064</v>
      </c>
      <c r="G419" s="187" t="s">
        <v>54</v>
      </c>
      <c r="H419" s="187" t="s">
        <v>1066</v>
      </c>
      <c r="I419" s="187" t="s">
        <v>1067</v>
      </c>
      <c r="J419" s="186">
        <v>76.989999999999995</v>
      </c>
      <c r="K419" s="186">
        <v>6</v>
      </c>
      <c r="L419" s="186">
        <v>23.097000000000001</v>
      </c>
      <c r="M419" s="186">
        <v>485.03699999999998</v>
      </c>
      <c r="N419" s="188">
        <v>44650</v>
      </c>
      <c r="O419" s="189" t="str">
        <f t="shared" si="38"/>
        <v>03-2022</v>
      </c>
      <c r="P419" s="201" t="str">
        <f t="shared" si="39"/>
        <v>30</v>
      </c>
      <c r="Q419" s="189" t="str">
        <f t="shared" si="40"/>
        <v>03</v>
      </c>
      <c r="R419" s="189" t="str">
        <f t="shared" si="41"/>
        <v>2022</v>
      </c>
      <c r="S419" s="186" t="s">
        <v>1073</v>
      </c>
      <c r="T419" s="190">
        <v>6.1</v>
      </c>
    </row>
    <row r="420" spans="1:20" ht="18" customHeight="1">
      <c r="A420" s="86" t="s">
        <v>464</v>
      </c>
      <c r="B420" s="88" t="s">
        <v>47</v>
      </c>
      <c r="D420" s="185" t="str">
        <f t="shared" si="36"/>
        <v>416-17-9926</v>
      </c>
      <c r="E420" s="186" t="str">
        <f t="shared" si="37"/>
        <v>A</v>
      </c>
      <c r="F420" s="187" t="s">
        <v>1063</v>
      </c>
      <c r="G420" s="187" t="s">
        <v>48</v>
      </c>
      <c r="H420" s="187" t="s">
        <v>1066</v>
      </c>
      <c r="I420" s="187" t="s">
        <v>1069</v>
      </c>
      <c r="J420" s="186">
        <v>74.22</v>
      </c>
      <c r="K420" s="186">
        <v>10</v>
      </c>
      <c r="L420" s="186">
        <v>37.11</v>
      </c>
      <c r="M420" s="186">
        <v>779.31</v>
      </c>
      <c r="N420" s="188">
        <v>44654</v>
      </c>
      <c r="O420" s="189" t="str">
        <f t="shared" si="38"/>
        <v>04-2022</v>
      </c>
      <c r="P420" s="201" t="str">
        <f t="shared" si="39"/>
        <v>03</v>
      </c>
      <c r="Q420" s="189" t="str">
        <f t="shared" si="40"/>
        <v>04</v>
      </c>
      <c r="R420" s="189" t="str">
        <f t="shared" si="41"/>
        <v>2022</v>
      </c>
      <c r="S420" s="186" t="s">
        <v>1075</v>
      </c>
      <c r="T420" s="190">
        <v>4.3</v>
      </c>
    </row>
    <row r="421" spans="1:20" ht="18" customHeight="1">
      <c r="A421" s="86" t="s">
        <v>465</v>
      </c>
      <c r="B421" s="88" t="s">
        <v>50</v>
      </c>
      <c r="D421" s="185" t="str">
        <f t="shared" si="36"/>
        <v>895-03-6665</v>
      </c>
      <c r="E421" s="186" t="str">
        <f t="shared" si="37"/>
        <v>B</v>
      </c>
      <c r="F421" s="187" t="s">
        <v>1064</v>
      </c>
      <c r="G421" s="187" t="s">
        <v>54</v>
      </c>
      <c r="H421" s="187" t="s">
        <v>1066</v>
      </c>
      <c r="I421" s="187" t="s">
        <v>1072</v>
      </c>
      <c r="J421" s="186">
        <v>36.51</v>
      </c>
      <c r="K421" s="186">
        <v>9</v>
      </c>
      <c r="L421" s="186">
        <v>16.429500000000001</v>
      </c>
      <c r="M421" s="186">
        <v>345.01949999999999</v>
      </c>
      <c r="N421" s="188">
        <v>44656</v>
      </c>
      <c r="O421" s="189" t="str">
        <f t="shared" si="38"/>
        <v>04-2022</v>
      </c>
      <c r="P421" s="201" t="str">
        <f t="shared" si="39"/>
        <v>05</v>
      </c>
      <c r="Q421" s="189" t="str">
        <f t="shared" si="40"/>
        <v>04</v>
      </c>
      <c r="R421" s="189" t="str">
        <f t="shared" si="41"/>
        <v>2022</v>
      </c>
      <c r="S421" s="186" t="s">
        <v>1073</v>
      </c>
      <c r="T421" s="190">
        <v>4.2</v>
      </c>
    </row>
    <row r="422" spans="1:20" ht="18" customHeight="1">
      <c r="A422" s="86" t="s">
        <v>466</v>
      </c>
      <c r="B422" s="88" t="s">
        <v>53</v>
      </c>
      <c r="D422" s="185" t="str">
        <f t="shared" si="36"/>
        <v>537-72-0426</v>
      </c>
      <c r="E422" s="186" t="str">
        <f t="shared" si="37"/>
        <v>C</v>
      </c>
      <c r="F422" s="187" t="s">
        <v>1062</v>
      </c>
      <c r="G422" s="187" t="s">
        <v>48</v>
      </c>
      <c r="H422" s="187" t="s">
        <v>1065</v>
      </c>
      <c r="I422" s="187" t="s">
        <v>1072</v>
      </c>
      <c r="J422" s="186">
        <v>70.989999999999995</v>
      </c>
      <c r="K422" s="186">
        <v>10</v>
      </c>
      <c r="L422" s="186">
        <v>35.494999999999997</v>
      </c>
      <c r="M422" s="186">
        <v>745.39499999999998</v>
      </c>
      <c r="N422" s="188">
        <v>44657</v>
      </c>
      <c r="O422" s="189" t="str">
        <f t="shared" si="38"/>
        <v>04-2022</v>
      </c>
      <c r="P422" s="201" t="str">
        <f t="shared" si="39"/>
        <v>06</v>
      </c>
      <c r="Q422" s="189" t="str">
        <f t="shared" si="40"/>
        <v>04</v>
      </c>
      <c r="R422" s="189" t="str">
        <f t="shared" si="41"/>
        <v>2022</v>
      </c>
      <c r="S422" s="186" t="s">
        <v>1073</v>
      </c>
      <c r="T422" s="190">
        <v>5.7</v>
      </c>
    </row>
    <row r="423" spans="1:20" ht="18" customHeight="1">
      <c r="A423" s="86" t="s">
        <v>467</v>
      </c>
      <c r="B423" s="88" t="s">
        <v>53</v>
      </c>
      <c r="D423" s="185" t="str">
        <f t="shared" si="36"/>
        <v>210-74-9613</v>
      </c>
      <c r="E423" s="186" t="str">
        <f t="shared" si="37"/>
        <v>C</v>
      </c>
      <c r="F423" s="187" t="s">
        <v>1062</v>
      </c>
      <c r="G423" s="187" t="s">
        <v>54</v>
      </c>
      <c r="H423" s="187" t="s">
        <v>1065</v>
      </c>
      <c r="I423" s="187" t="s">
        <v>1072</v>
      </c>
      <c r="J423" s="186">
        <v>97.26</v>
      </c>
      <c r="K423" s="186">
        <v>4</v>
      </c>
      <c r="L423" s="186">
        <v>19.452000000000002</v>
      </c>
      <c r="M423" s="186">
        <v>408.49200000000002</v>
      </c>
      <c r="N423" s="188">
        <v>44658</v>
      </c>
      <c r="O423" s="189" t="str">
        <f t="shared" si="38"/>
        <v>04-2022</v>
      </c>
      <c r="P423" s="201" t="str">
        <f t="shared" si="39"/>
        <v>07</v>
      </c>
      <c r="Q423" s="189" t="str">
        <f t="shared" si="40"/>
        <v>04</v>
      </c>
      <c r="R423" s="189" t="str">
        <f t="shared" si="41"/>
        <v>2022</v>
      </c>
      <c r="S423" s="186" t="s">
        <v>1074</v>
      </c>
      <c r="T423" s="190">
        <v>6.8</v>
      </c>
    </row>
    <row r="424" spans="1:20" ht="18" customHeight="1">
      <c r="A424" s="86" t="s">
        <v>468</v>
      </c>
      <c r="B424" s="88" t="s">
        <v>50</v>
      </c>
      <c r="D424" s="185" t="str">
        <f t="shared" si="36"/>
        <v>361-59-0574</v>
      </c>
      <c r="E424" s="186" t="str">
        <f t="shared" si="37"/>
        <v>B</v>
      </c>
      <c r="F424" s="187" t="s">
        <v>1064</v>
      </c>
      <c r="G424" s="187" t="s">
        <v>48</v>
      </c>
      <c r="H424" s="187" t="s">
        <v>1065</v>
      </c>
      <c r="I424" s="187" t="s">
        <v>1068</v>
      </c>
      <c r="J424" s="186">
        <v>90.53</v>
      </c>
      <c r="K424" s="186">
        <v>8</v>
      </c>
      <c r="L424" s="186">
        <v>36.212000000000003</v>
      </c>
      <c r="M424" s="186">
        <v>760.452</v>
      </c>
      <c r="N424" s="188">
        <v>44658</v>
      </c>
      <c r="O424" s="189" t="str">
        <f t="shared" si="38"/>
        <v>04-2022</v>
      </c>
      <c r="P424" s="201" t="str">
        <f t="shared" si="39"/>
        <v>07</v>
      </c>
      <c r="Q424" s="189" t="str">
        <f t="shared" si="40"/>
        <v>04</v>
      </c>
      <c r="R424" s="189" t="str">
        <f t="shared" si="41"/>
        <v>2022</v>
      </c>
      <c r="S424" s="186" t="s">
        <v>1075</v>
      </c>
      <c r="T424" s="190">
        <v>6.5</v>
      </c>
    </row>
    <row r="425" spans="1:20" ht="18" customHeight="1">
      <c r="A425" s="86" t="s">
        <v>469</v>
      </c>
      <c r="B425" s="88" t="s">
        <v>47</v>
      </c>
      <c r="D425" s="185" t="str">
        <f t="shared" si="36"/>
        <v>340-21-9136</v>
      </c>
      <c r="E425" s="186" t="str">
        <f t="shared" si="37"/>
        <v>A</v>
      </c>
      <c r="F425" s="187" t="s">
        <v>1063</v>
      </c>
      <c r="G425" s="187" t="s">
        <v>48</v>
      </c>
      <c r="H425" s="187" t="s">
        <v>1066</v>
      </c>
      <c r="I425" s="187" t="s">
        <v>1068</v>
      </c>
      <c r="J425" s="186">
        <v>40.049999999999997</v>
      </c>
      <c r="K425" s="186">
        <v>4</v>
      </c>
      <c r="L425" s="186">
        <v>8.01</v>
      </c>
      <c r="M425" s="186">
        <v>168.21</v>
      </c>
      <c r="N425" s="188">
        <v>44659</v>
      </c>
      <c r="O425" s="189" t="str">
        <f t="shared" si="38"/>
        <v>04-2022</v>
      </c>
      <c r="P425" s="201" t="str">
        <f t="shared" si="39"/>
        <v>08</v>
      </c>
      <c r="Q425" s="189" t="str">
        <f t="shared" si="40"/>
        <v>04</v>
      </c>
      <c r="R425" s="189" t="str">
        <f t="shared" si="41"/>
        <v>2022</v>
      </c>
      <c r="S425" s="186" t="s">
        <v>1073</v>
      </c>
      <c r="T425" s="190">
        <v>9.6999999999999993</v>
      </c>
    </row>
    <row r="426" spans="1:20" ht="18" customHeight="1">
      <c r="A426" s="86" t="s">
        <v>470</v>
      </c>
      <c r="B426" s="88" t="s">
        <v>47</v>
      </c>
      <c r="D426" s="185" t="str">
        <f t="shared" si="36"/>
        <v>787-87-2010</v>
      </c>
      <c r="E426" s="186" t="str">
        <f t="shared" si="37"/>
        <v>A</v>
      </c>
      <c r="F426" s="187" t="s">
        <v>1063</v>
      </c>
      <c r="G426" s="187" t="s">
        <v>48</v>
      </c>
      <c r="H426" s="187" t="s">
        <v>1065</v>
      </c>
      <c r="I426" s="187" t="s">
        <v>1067</v>
      </c>
      <c r="J426" s="186">
        <v>55.5</v>
      </c>
      <c r="K426" s="186">
        <v>4</v>
      </c>
      <c r="L426" s="186">
        <v>11.1</v>
      </c>
      <c r="M426" s="186">
        <v>233.1</v>
      </c>
      <c r="N426" s="188">
        <v>44659</v>
      </c>
      <c r="O426" s="189" t="str">
        <f t="shared" si="38"/>
        <v>04-2022</v>
      </c>
      <c r="P426" s="201" t="str">
        <f t="shared" si="39"/>
        <v>08</v>
      </c>
      <c r="Q426" s="189" t="str">
        <f t="shared" si="40"/>
        <v>04</v>
      </c>
      <c r="R426" s="189" t="str">
        <f t="shared" si="41"/>
        <v>2022</v>
      </c>
      <c r="S426" s="186" t="s">
        <v>1075</v>
      </c>
      <c r="T426" s="190">
        <v>6.6</v>
      </c>
    </row>
    <row r="427" spans="1:20" ht="18" customHeight="1">
      <c r="A427" s="86" t="s">
        <v>471</v>
      </c>
      <c r="B427" s="88" t="s">
        <v>50</v>
      </c>
      <c r="D427" s="185" t="str">
        <f t="shared" si="36"/>
        <v>276-54-0879</v>
      </c>
      <c r="E427" s="186" t="str">
        <f t="shared" si="37"/>
        <v>B</v>
      </c>
      <c r="F427" s="187" t="s">
        <v>1064</v>
      </c>
      <c r="G427" s="187" t="s">
        <v>54</v>
      </c>
      <c r="H427" s="187" t="s">
        <v>1065</v>
      </c>
      <c r="I427" s="187" t="s">
        <v>1068</v>
      </c>
      <c r="J427" s="186">
        <v>97.74</v>
      </c>
      <c r="K427" s="186">
        <v>4</v>
      </c>
      <c r="L427" s="186">
        <v>19.547999999999998</v>
      </c>
      <c r="M427" s="186">
        <v>410.50799999999998</v>
      </c>
      <c r="N427" s="188">
        <v>44664</v>
      </c>
      <c r="O427" s="189" t="str">
        <f t="shared" si="38"/>
        <v>04-2022</v>
      </c>
      <c r="P427" s="201" t="str">
        <f t="shared" si="39"/>
        <v>13</v>
      </c>
      <c r="Q427" s="189" t="str">
        <f t="shared" si="40"/>
        <v>04</v>
      </c>
      <c r="R427" s="189" t="str">
        <f t="shared" si="41"/>
        <v>2022</v>
      </c>
      <c r="S427" s="186" t="s">
        <v>1074</v>
      </c>
      <c r="T427" s="190">
        <v>6.4</v>
      </c>
    </row>
    <row r="428" spans="1:20" ht="18" customHeight="1">
      <c r="A428" s="86" t="s">
        <v>472</v>
      </c>
      <c r="B428" s="88" t="s">
        <v>50</v>
      </c>
      <c r="D428" s="185" t="str">
        <f t="shared" si="36"/>
        <v>378-07-7001</v>
      </c>
      <c r="E428" s="186" t="str">
        <f t="shared" si="37"/>
        <v>B</v>
      </c>
      <c r="F428" s="187" t="s">
        <v>1064</v>
      </c>
      <c r="G428" s="187" t="s">
        <v>48</v>
      </c>
      <c r="H428" s="187" t="s">
        <v>1065</v>
      </c>
      <c r="I428" s="187" t="s">
        <v>1069</v>
      </c>
      <c r="J428" s="186">
        <v>48.09</v>
      </c>
      <c r="K428" s="186">
        <v>3</v>
      </c>
      <c r="L428" s="186">
        <v>7.2134999999999998</v>
      </c>
      <c r="M428" s="186">
        <v>151.48349999999999</v>
      </c>
      <c r="N428" s="188">
        <v>44665</v>
      </c>
      <c r="O428" s="189" t="str">
        <f t="shared" si="38"/>
        <v>04-2022</v>
      </c>
      <c r="P428" s="201" t="str">
        <f t="shared" si="39"/>
        <v>14</v>
      </c>
      <c r="Q428" s="189" t="str">
        <f t="shared" si="40"/>
        <v>04</v>
      </c>
      <c r="R428" s="189" t="str">
        <f t="shared" si="41"/>
        <v>2022</v>
      </c>
      <c r="S428" s="186" t="s">
        <v>1075</v>
      </c>
      <c r="T428" s="190">
        <v>7.8</v>
      </c>
    </row>
    <row r="429" spans="1:20" ht="18" customHeight="1">
      <c r="A429" s="86" t="s">
        <v>473</v>
      </c>
      <c r="B429" s="88" t="s">
        <v>50</v>
      </c>
      <c r="D429" s="185" t="str">
        <f t="shared" si="36"/>
        <v>692-92-5582</v>
      </c>
      <c r="E429" s="186" t="str">
        <f t="shared" si="37"/>
        <v>B</v>
      </c>
      <c r="F429" s="187" t="s">
        <v>1064</v>
      </c>
      <c r="G429" s="187" t="s">
        <v>48</v>
      </c>
      <c r="H429" s="187" t="s">
        <v>1066</v>
      </c>
      <c r="I429" s="187" t="s">
        <v>1071</v>
      </c>
      <c r="J429" s="186">
        <v>54.84</v>
      </c>
      <c r="K429" s="186">
        <v>3</v>
      </c>
      <c r="L429" s="186">
        <v>8.2260000000000009</v>
      </c>
      <c r="M429" s="186">
        <v>172.74600000000001</v>
      </c>
      <c r="N429" s="188">
        <v>44666</v>
      </c>
      <c r="O429" s="189" t="str">
        <f t="shared" si="38"/>
        <v>04-2022</v>
      </c>
      <c r="P429" s="201" t="str">
        <f t="shared" si="39"/>
        <v>15</v>
      </c>
      <c r="Q429" s="189" t="str">
        <f t="shared" si="40"/>
        <v>04</v>
      </c>
      <c r="R429" s="189" t="str">
        <f t="shared" si="41"/>
        <v>2022</v>
      </c>
      <c r="S429" s="186" t="s">
        <v>1075</v>
      </c>
      <c r="T429" s="190">
        <v>5.9</v>
      </c>
    </row>
    <row r="430" spans="1:20" ht="18" customHeight="1">
      <c r="A430" s="86" t="s">
        <v>474</v>
      </c>
      <c r="B430" s="88" t="s">
        <v>50</v>
      </c>
      <c r="D430" s="185" t="str">
        <f t="shared" si="36"/>
        <v>632-32-4574</v>
      </c>
      <c r="E430" s="186" t="str">
        <f t="shared" si="37"/>
        <v>B</v>
      </c>
      <c r="F430" s="187" t="s">
        <v>1064</v>
      </c>
      <c r="G430" s="187" t="s">
        <v>54</v>
      </c>
      <c r="H430" s="187" t="s">
        <v>1065</v>
      </c>
      <c r="I430" s="187" t="s">
        <v>1068</v>
      </c>
      <c r="J430" s="186">
        <v>75.92</v>
      </c>
      <c r="K430" s="186">
        <v>8</v>
      </c>
      <c r="L430" s="186">
        <v>30.367999999999999</v>
      </c>
      <c r="M430" s="186">
        <v>637.72799999999995</v>
      </c>
      <c r="N430" s="188">
        <v>44667</v>
      </c>
      <c r="O430" s="189" t="str">
        <f t="shared" si="38"/>
        <v>04-2022</v>
      </c>
      <c r="P430" s="201" t="str">
        <f t="shared" si="39"/>
        <v>16</v>
      </c>
      <c r="Q430" s="189" t="str">
        <f t="shared" si="40"/>
        <v>04</v>
      </c>
      <c r="R430" s="189" t="str">
        <f t="shared" si="41"/>
        <v>2022</v>
      </c>
      <c r="S430" s="186" t="s">
        <v>1073</v>
      </c>
      <c r="T430" s="190">
        <v>5.5</v>
      </c>
    </row>
    <row r="431" spans="1:20" ht="18" customHeight="1">
      <c r="A431" s="86" t="s">
        <v>475</v>
      </c>
      <c r="B431" s="88" t="s">
        <v>47</v>
      </c>
      <c r="D431" s="185" t="str">
        <f t="shared" si="36"/>
        <v>560-49-6611</v>
      </c>
      <c r="E431" s="186" t="str">
        <f t="shared" si="37"/>
        <v>A</v>
      </c>
      <c r="F431" s="187" t="s">
        <v>1063</v>
      </c>
      <c r="G431" s="187" t="s">
        <v>48</v>
      </c>
      <c r="H431" s="187" t="s">
        <v>1066</v>
      </c>
      <c r="I431" s="187" t="s">
        <v>1068</v>
      </c>
      <c r="J431" s="186">
        <v>45.58</v>
      </c>
      <c r="K431" s="186">
        <v>1</v>
      </c>
      <c r="L431" s="186">
        <v>2.2789999999999999</v>
      </c>
      <c r="M431" s="186">
        <v>47.859000000000002</v>
      </c>
      <c r="N431" s="188">
        <v>44668</v>
      </c>
      <c r="O431" s="189" t="str">
        <f t="shared" si="38"/>
        <v>04-2022</v>
      </c>
      <c r="P431" s="201" t="str">
        <f t="shared" si="39"/>
        <v>17</v>
      </c>
      <c r="Q431" s="189" t="str">
        <f t="shared" si="40"/>
        <v>04</v>
      </c>
      <c r="R431" s="189" t="str">
        <f t="shared" si="41"/>
        <v>2022</v>
      </c>
      <c r="S431" s="186" t="s">
        <v>1073</v>
      </c>
      <c r="T431" s="190">
        <v>9.8000000000000007</v>
      </c>
    </row>
    <row r="432" spans="1:20" ht="18" customHeight="1">
      <c r="A432" s="86" t="s">
        <v>476</v>
      </c>
      <c r="B432" s="88" t="s">
        <v>47</v>
      </c>
      <c r="D432" s="185" t="str">
        <f t="shared" si="36"/>
        <v>712-39-0363</v>
      </c>
      <c r="E432" s="186" t="str">
        <f t="shared" si="37"/>
        <v>A</v>
      </c>
      <c r="F432" s="187" t="s">
        <v>1063</v>
      </c>
      <c r="G432" s="187" t="s">
        <v>48</v>
      </c>
      <c r="H432" s="187" t="s">
        <v>1065</v>
      </c>
      <c r="I432" s="187" t="s">
        <v>1071</v>
      </c>
      <c r="J432" s="186">
        <v>41.66</v>
      </c>
      <c r="K432" s="186">
        <v>6</v>
      </c>
      <c r="L432" s="186">
        <v>12.497999999999999</v>
      </c>
      <c r="M432" s="186">
        <v>262.45800000000003</v>
      </c>
      <c r="N432" s="188">
        <v>44669</v>
      </c>
      <c r="O432" s="189" t="str">
        <f t="shared" si="38"/>
        <v>04-2022</v>
      </c>
      <c r="P432" s="201" t="str">
        <f t="shared" si="39"/>
        <v>18</v>
      </c>
      <c r="Q432" s="189" t="str">
        <f t="shared" si="40"/>
        <v>04</v>
      </c>
      <c r="R432" s="189" t="str">
        <f t="shared" si="41"/>
        <v>2022</v>
      </c>
      <c r="S432" s="186" t="s">
        <v>1074</v>
      </c>
      <c r="T432" s="190">
        <v>5.6</v>
      </c>
    </row>
    <row r="433" spans="1:20" ht="18" customHeight="1">
      <c r="A433" s="86" t="s">
        <v>477</v>
      </c>
      <c r="B433" s="88" t="s">
        <v>50</v>
      </c>
      <c r="D433" s="185" t="str">
        <f t="shared" si="36"/>
        <v>458-61-0011</v>
      </c>
      <c r="E433" s="186" t="str">
        <f t="shared" si="37"/>
        <v>B</v>
      </c>
      <c r="F433" s="187" t="s">
        <v>1064</v>
      </c>
      <c r="G433" s="187" t="s">
        <v>54</v>
      </c>
      <c r="H433" s="187" t="s">
        <v>1065</v>
      </c>
      <c r="I433" s="187" t="s">
        <v>1071</v>
      </c>
      <c r="J433" s="186">
        <v>60.3</v>
      </c>
      <c r="K433" s="186">
        <v>4</v>
      </c>
      <c r="L433" s="186">
        <v>12.06</v>
      </c>
      <c r="M433" s="186">
        <v>253.26</v>
      </c>
      <c r="N433" s="188">
        <v>44671</v>
      </c>
      <c r="O433" s="189" t="str">
        <f t="shared" si="38"/>
        <v>04-2022</v>
      </c>
      <c r="P433" s="201" t="str">
        <f t="shared" si="39"/>
        <v>20</v>
      </c>
      <c r="Q433" s="189" t="str">
        <f t="shared" si="40"/>
        <v>04</v>
      </c>
      <c r="R433" s="189" t="str">
        <f t="shared" si="41"/>
        <v>2022</v>
      </c>
      <c r="S433" s="186" t="s">
        <v>1073</v>
      </c>
      <c r="T433" s="190">
        <v>5.8</v>
      </c>
    </row>
    <row r="434" spans="1:20" ht="18" customHeight="1">
      <c r="A434" s="86" t="s">
        <v>478</v>
      </c>
      <c r="B434" s="88" t="s">
        <v>47</v>
      </c>
      <c r="D434" s="185" t="str">
        <f t="shared" si="36"/>
        <v>319-74-2561</v>
      </c>
      <c r="E434" s="186" t="str">
        <f t="shared" si="37"/>
        <v>A</v>
      </c>
      <c r="F434" s="187" t="s">
        <v>1063</v>
      </c>
      <c r="G434" s="187" t="s">
        <v>48</v>
      </c>
      <c r="H434" s="187" t="s">
        <v>1066</v>
      </c>
      <c r="I434" s="187" t="s">
        <v>1069</v>
      </c>
      <c r="J434" s="186">
        <v>94.64</v>
      </c>
      <c r="K434" s="186">
        <v>3</v>
      </c>
      <c r="L434" s="186">
        <v>14.196</v>
      </c>
      <c r="M434" s="186">
        <v>298.11599999999999</v>
      </c>
      <c r="N434" s="188">
        <v>44672</v>
      </c>
      <c r="O434" s="189" t="str">
        <f t="shared" si="38"/>
        <v>04-2022</v>
      </c>
      <c r="P434" s="201" t="str">
        <f t="shared" si="39"/>
        <v>21</v>
      </c>
      <c r="Q434" s="189" t="str">
        <f t="shared" si="40"/>
        <v>04</v>
      </c>
      <c r="R434" s="189" t="str">
        <f t="shared" si="41"/>
        <v>2022</v>
      </c>
      <c r="S434" s="186" t="s">
        <v>1073</v>
      </c>
      <c r="T434" s="190">
        <v>5.5</v>
      </c>
    </row>
    <row r="435" spans="1:20" ht="18" customHeight="1">
      <c r="A435" s="86" t="s">
        <v>479</v>
      </c>
      <c r="B435" s="88" t="s">
        <v>50</v>
      </c>
      <c r="D435" s="185" t="str">
        <f t="shared" si="36"/>
        <v>370-41-7321</v>
      </c>
      <c r="E435" s="186" t="str">
        <f t="shared" si="37"/>
        <v>B</v>
      </c>
      <c r="F435" s="187" t="s">
        <v>1064</v>
      </c>
      <c r="G435" s="187" t="s">
        <v>48</v>
      </c>
      <c r="H435" s="187" t="s">
        <v>1065</v>
      </c>
      <c r="I435" s="187" t="s">
        <v>1067</v>
      </c>
      <c r="J435" s="186">
        <v>56.69</v>
      </c>
      <c r="K435" s="186">
        <v>9</v>
      </c>
      <c r="L435" s="186">
        <v>25.5105</v>
      </c>
      <c r="M435" s="186">
        <v>535.72050000000002</v>
      </c>
      <c r="N435" s="188">
        <v>44673</v>
      </c>
      <c r="O435" s="189" t="str">
        <f t="shared" si="38"/>
        <v>04-2022</v>
      </c>
      <c r="P435" s="201" t="str">
        <f t="shared" si="39"/>
        <v>22</v>
      </c>
      <c r="Q435" s="189" t="str">
        <f t="shared" si="40"/>
        <v>04</v>
      </c>
      <c r="R435" s="189" t="str">
        <f t="shared" si="41"/>
        <v>2022</v>
      </c>
      <c r="S435" s="186" t="s">
        <v>1075</v>
      </c>
      <c r="T435" s="190">
        <v>8.4</v>
      </c>
    </row>
    <row r="436" spans="1:20" ht="18" customHeight="1">
      <c r="A436" s="86" t="s">
        <v>480</v>
      </c>
      <c r="B436" s="88" t="s">
        <v>50</v>
      </c>
      <c r="D436" s="185" t="str">
        <f t="shared" si="36"/>
        <v>505-02-0892</v>
      </c>
      <c r="E436" s="186" t="str">
        <f t="shared" si="37"/>
        <v>B</v>
      </c>
      <c r="F436" s="187" t="s">
        <v>1064</v>
      </c>
      <c r="G436" s="187" t="s">
        <v>48</v>
      </c>
      <c r="H436" s="187" t="s">
        <v>1065</v>
      </c>
      <c r="I436" s="187" t="s">
        <v>1067</v>
      </c>
      <c r="J436" s="186">
        <v>42.57</v>
      </c>
      <c r="K436" s="186">
        <v>8</v>
      </c>
      <c r="L436" s="186">
        <v>17.027999999999999</v>
      </c>
      <c r="M436" s="186">
        <v>357.58800000000002</v>
      </c>
      <c r="N436" s="188">
        <v>44675</v>
      </c>
      <c r="O436" s="189" t="str">
        <f t="shared" si="38"/>
        <v>04-2022</v>
      </c>
      <c r="P436" s="201" t="str">
        <f t="shared" si="39"/>
        <v>24</v>
      </c>
      <c r="Q436" s="189" t="str">
        <f t="shared" si="40"/>
        <v>04</v>
      </c>
      <c r="R436" s="189" t="str">
        <f t="shared" si="41"/>
        <v>2022</v>
      </c>
      <c r="S436" s="186" t="s">
        <v>1074</v>
      </c>
      <c r="T436" s="190">
        <v>5.6</v>
      </c>
    </row>
    <row r="437" spans="1:20" ht="18" customHeight="1">
      <c r="A437" s="86" t="s">
        <v>481</v>
      </c>
      <c r="B437" s="88" t="s">
        <v>53</v>
      </c>
      <c r="D437" s="185" t="str">
        <f t="shared" si="36"/>
        <v>189-40-5216</v>
      </c>
      <c r="E437" s="186" t="str">
        <f t="shared" si="37"/>
        <v>C</v>
      </c>
      <c r="F437" s="187" t="s">
        <v>1062</v>
      </c>
      <c r="G437" s="187" t="s">
        <v>54</v>
      </c>
      <c r="H437" s="187" t="s">
        <v>1065</v>
      </c>
      <c r="I437" s="187" t="s">
        <v>1069</v>
      </c>
      <c r="J437" s="186">
        <v>96.37</v>
      </c>
      <c r="K437" s="186">
        <v>7</v>
      </c>
      <c r="L437" s="186">
        <v>33.729500000000002</v>
      </c>
      <c r="M437" s="186">
        <v>708.31949999999995</v>
      </c>
      <c r="N437" s="188">
        <v>44676</v>
      </c>
      <c r="O437" s="189" t="str">
        <f t="shared" si="38"/>
        <v>04-2022</v>
      </c>
      <c r="P437" s="201" t="str">
        <f t="shared" si="39"/>
        <v>25</v>
      </c>
      <c r="Q437" s="189" t="str">
        <f t="shared" si="40"/>
        <v>04</v>
      </c>
      <c r="R437" s="189" t="str">
        <f t="shared" si="41"/>
        <v>2022</v>
      </c>
      <c r="S437" s="186" t="s">
        <v>1073</v>
      </c>
      <c r="T437" s="190">
        <v>6</v>
      </c>
    </row>
    <row r="438" spans="1:20" ht="18" customHeight="1">
      <c r="A438" s="86" t="s">
        <v>482</v>
      </c>
      <c r="B438" s="88" t="s">
        <v>50</v>
      </c>
      <c r="D438" s="185" t="str">
        <f t="shared" si="36"/>
        <v>843-01-4703</v>
      </c>
      <c r="E438" s="186" t="str">
        <f t="shared" si="37"/>
        <v>B</v>
      </c>
      <c r="F438" s="187" t="s">
        <v>1064</v>
      </c>
      <c r="G438" s="187" t="s">
        <v>48</v>
      </c>
      <c r="H438" s="187" t="s">
        <v>1066</v>
      </c>
      <c r="I438" s="187" t="s">
        <v>1070</v>
      </c>
      <c r="J438" s="186">
        <v>35.380000000000003</v>
      </c>
      <c r="K438" s="186">
        <v>9</v>
      </c>
      <c r="L438" s="186">
        <v>15.920999999999999</v>
      </c>
      <c r="M438" s="186">
        <v>334.34100000000001</v>
      </c>
      <c r="N438" s="188">
        <v>44677</v>
      </c>
      <c r="O438" s="189" t="str">
        <f t="shared" si="38"/>
        <v>04-2022</v>
      </c>
      <c r="P438" s="201" t="str">
        <f t="shared" si="39"/>
        <v>26</v>
      </c>
      <c r="Q438" s="189" t="str">
        <f t="shared" si="40"/>
        <v>04</v>
      </c>
      <c r="R438" s="189" t="str">
        <f t="shared" si="41"/>
        <v>2022</v>
      </c>
      <c r="S438" s="186" t="s">
        <v>1075</v>
      </c>
      <c r="T438" s="190">
        <v>9.6</v>
      </c>
    </row>
    <row r="439" spans="1:20" ht="18" customHeight="1">
      <c r="A439" s="86" t="s">
        <v>483</v>
      </c>
      <c r="B439" s="88" t="s">
        <v>53</v>
      </c>
      <c r="D439" s="185" t="str">
        <f t="shared" si="36"/>
        <v>123-35-4896</v>
      </c>
      <c r="E439" s="186" t="str">
        <f t="shared" si="37"/>
        <v>C</v>
      </c>
      <c r="F439" s="187" t="s">
        <v>1062</v>
      </c>
      <c r="G439" s="187" t="s">
        <v>54</v>
      </c>
      <c r="H439" s="187" t="s">
        <v>1066</v>
      </c>
      <c r="I439" s="187" t="s">
        <v>1068</v>
      </c>
      <c r="J439" s="186">
        <v>46.66</v>
      </c>
      <c r="K439" s="186">
        <v>9</v>
      </c>
      <c r="L439" s="186">
        <v>20.997</v>
      </c>
      <c r="M439" s="186">
        <v>440.93700000000001</v>
      </c>
      <c r="N439" s="188">
        <v>44677</v>
      </c>
      <c r="O439" s="189" t="str">
        <f t="shared" si="38"/>
        <v>04-2022</v>
      </c>
      <c r="P439" s="201" t="str">
        <f t="shared" si="39"/>
        <v>26</v>
      </c>
      <c r="Q439" s="189" t="str">
        <f t="shared" si="40"/>
        <v>04</v>
      </c>
      <c r="R439" s="189" t="str">
        <f t="shared" si="41"/>
        <v>2022</v>
      </c>
      <c r="S439" s="186" t="s">
        <v>1074</v>
      </c>
      <c r="T439" s="190">
        <v>5.3</v>
      </c>
    </row>
    <row r="440" spans="1:20" ht="18" customHeight="1">
      <c r="A440" s="86" t="s">
        <v>484</v>
      </c>
      <c r="B440" s="88" t="s">
        <v>53</v>
      </c>
      <c r="D440" s="185" t="str">
        <f t="shared" si="36"/>
        <v>272-27-9238</v>
      </c>
      <c r="E440" s="186" t="str">
        <f t="shared" si="37"/>
        <v>C</v>
      </c>
      <c r="F440" s="187" t="s">
        <v>1062</v>
      </c>
      <c r="G440" s="187" t="s">
        <v>54</v>
      </c>
      <c r="H440" s="187" t="s">
        <v>1066</v>
      </c>
      <c r="I440" s="187" t="s">
        <v>1071</v>
      </c>
      <c r="J440" s="186">
        <v>41.24</v>
      </c>
      <c r="K440" s="186">
        <v>4</v>
      </c>
      <c r="L440" s="186">
        <v>8.2479999999999993</v>
      </c>
      <c r="M440" s="186">
        <v>173.208</v>
      </c>
      <c r="N440" s="188">
        <v>44679</v>
      </c>
      <c r="O440" s="189" t="str">
        <f t="shared" si="38"/>
        <v>04-2022</v>
      </c>
      <c r="P440" s="201" t="str">
        <f t="shared" si="39"/>
        <v>28</v>
      </c>
      <c r="Q440" s="189" t="str">
        <f t="shared" si="40"/>
        <v>04</v>
      </c>
      <c r="R440" s="189" t="str">
        <f t="shared" si="41"/>
        <v>2022</v>
      </c>
      <c r="S440" s="186" t="s">
        <v>1073</v>
      </c>
      <c r="T440" s="190">
        <v>7.1</v>
      </c>
    </row>
    <row r="441" spans="1:20" ht="18" customHeight="1">
      <c r="A441" s="86" t="s">
        <v>485</v>
      </c>
      <c r="B441" s="88" t="s">
        <v>53</v>
      </c>
      <c r="D441" s="185" t="str">
        <f t="shared" si="36"/>
        <v>382-25-8917</v>
      </c>
      <c r="E441" s="186" t="str">
        <f t="shared" si="37"/>
        <v>C</v>
      </c>
      <c r="F441" s="187" t="s">
        <v>1062</v>
      </c>
      <c r="G441" s="187" t="s">
        <v>54</v>
      </c>
      <c r="H441" s="187" t="s">
        <v>1065</v>
      </c>
      <c r="I441" s="187" t="s">
        <v>1072</v>
      </c>
      <c r="J441" s="186">
        <v>42.08</v>
      </c>
      <c r="K441" s="186">
        <v>6</v>
      </c>
      <c r="L441" s="186">
        <v>12.624000000000001</v>
      </c>
      <c r="M441" s="186">
        <v>265.10399999999998</v>
      </c>
      <c r="N441" s="188">
        <v>44685</v>
      </c>
      <c r="O441" s="189" t="str">
        <f t="shared" si="38"/>
        <v>05-2022</v>
      </c>
      <c r="P441" s="201" t="str">
        <f t="shared" si="39"/>
        <v>04</v>
      </c>
      <c r="Q441" s="189" t="str">
        <f t="shared" si="40"/>
        <v>05</v>
      </c>
      <c r="R441" s="189" t="str">
        <f t="shared" si="41"/>
        <v>2022</v>
      </c>
      <c r="S441" s="186" t="s">
        <v>1073</v>
      </c>
      <c r="T441" s="190">
        <v>8.9</v>
      </c>
    </row>
    <row r="442" spans="1:20" ht="18" customHeight="1">
      <c r="A442" s="86" t="s">
        <v>486</v>
      </c>
      <c r="B442" s="88" t="s">
        <v>53</v>
      </c>
      <c r="D442" s="185" t="str">
        <f t="shared" si="36"/>
        <v>458-41-1477</v>
      </c>
      <c r="E442" s="186" t="str">
        <f t="shared" si="37"/>
        <v>C</v>
      </c>
      <c r="F442" s="187" t="s">
        <v>1062</v>
      </c>
      <c r="G442" s="187" t="s">
        <v>54</v>
      </c>
      <c r="H442" s="187" t="s">
        <v>1066</v>
      </c>
      <c r="I442" s="187" t="s">
        <v>1067</v>
      </c>
      <c r="J442" s="186">
        <v>46.26</v>
      </c>
      <c r="K442" s="186">
        <v>6</v>
      </c>
      <c r="L442" s="186">
        <v>13.878</v>
      </c>
      <c r="M442" s="186">
        <v>291.43799999999999</v>
      </c>
      <c r="N442" s="188">
        <v>44686</v>
      </c>
      <c r="O442" s="189" t="str">
        <f t="shared" si="38"/>
        <v>05-2022</v>
      </c>
      <c r="P442" s="201" t="str">
        <f t="shared" si="39"/>
        <v>05</v>
      </c>
      <c r="Q442" s="189" t="str">
        <f t="shared" si="40"/>
        <v>05</v>
      </c>
      <c r="R442" s="189" t="str">
        <f t="shared" si="41"/>
        <v>2022</v>
      </c>
      <c r="S442" s="186" t="s">
        <v>1075</v>
      </c>
      <c r="T442" s="190">
        <v>9.5</v>
      </c>
    </row>
    <row r="443" spans="1:20" ht="18" customHeight="1">
      <c r="A443" s="86" t="s">
        <v>487</v>
      </c>
      <c r="B443" s="88" t="s">
        <v>50</v>
      </c>
      <c r="D443" s="185" t="str">
        <f t="shared" si="36"/>
        <v>895-66-0685</v>
      </c>
      <c r="E443" s="186" t="str">
        <f t="shared" si="37"/>
        <v>B</v>
      </c>
      <c r="F443" s="187" t="s">
        <v>1064</v>
      </c>
      <c r="G443" s="187" t="s">
        <v>48</v>
      </c>
      <c r="H443" s="187" t="s">
        <v>1065</v>
      </c>
      <c r="I443" s="187" t="s">
        <v>1071</v>
      </c>
      <c r="J443" s="186">
        <v>18.079999999999998</v>
      </c>
      <c r="K443" s="186">
        <v>3</v>
      </c>
      <c r="L443" s="186">
        <v>2.7120000000000002</v>
      </c>
      <c r="M443" s="186">
        <v>56.951999999999998</v>
      </c>
      <c r="N443" s="188">
        <v>44687</v>
      </c>
      <c r="O443" s="189" t="str">
        <f t="shared" si="38"/>
        <v>05-2022</v>
      </c>
      <c r="P443" s="201" t="str">
        <f t="shared" si="39"/>
        <v>06</v>
      </c>
      <c r="Q443" s="189" t="str">
        <f t="shared" si="40"/>
        <v>05</v>
      </c>
      <c r="R443" s="189" t="str">
        <f t="shared" si="41"/>
        <v>2022</v>
      </c>
      <c r="S443" s="186" t="s">
        <v>1074</v>
      </c>
      <c r="T443" s="190">
        <v>8</v>
      </c>
    </row>
    <row r="444" spans="1:20" ht="18" customHeight="1">
      <c r="A444" s="86" t="s">
        <v>488</v>
      </c>
      <c r="B444" s="88" t="s">
        <v>47</v>
      </c>
      <c r="D444" s="185" t="str">
        <f t="shared" si="36"/>
        <v>546-80-2899</v>
      </c>
      <c r="E444" s="186" t="str">
        <f t="shared" si="37"/>
        <v>A</v>
      </c>
      <c r="F444" s="187" t="s">
        <v>1063</v>
      </c>
      <c r="G444" s="187" t="s">
        <v>48</v>
      </c>
      <c r="H444" s="187" t="s">
        <v>1065</v>
      </c>
      <c r="I444" s="187" t="s">
        <v>1070</v>
      </c>
      <c r="J444" s="186">
        <v>37.69</v>
      </c>
      <c r="K444" s="186">
        <v>2</v>
      </c>
      <c r="L444" s="186">
        <v>3.7690000000000001</v>
      </c>
      <c r="M444" s="186">
        <v>79.149000000000001</v>
      </c>
      <c r="N444" s="188">
        <v>44688</v>
      </c>
      <c r="O444" s="189" t="str">
        <f t="shared" si="38"/>
        <v>05-2022</v>
      </c>
      <c r="P444" s="201" t="str">
        <f t="shared" si="39"/>
        <v>07</v>
      </c>
      <c r="Q444" s="189" t="str">
        <f t="shared" si="40"/>
        <v>05</v>
      </c>
      <c r="R444" s="189" t="str">
        <f t="shared" si="41"/>
        <v>2022</v>
      </c>
      <c r="S444" s="186" t="s">
        <v>1074</v>
      </c>
      <c r="T444" s="190">
        <v>9.5</v>
      </c>
    </row>
    <row r="445" spans="1:20" ht="18" customHeight="1">
      <c r="A445" s="86" t="s">
        <v>489</v>
      </c>
      <c r="B445" s="88" t="s">
        <v>47</v>
      </c>
      <c r="D445" s="185" t="str">
        <f t="shared" si="36"/>
        <v>275-28-0149</v>
      </c>
      <c r="E445" s="186" t="str">
        <f t="shared" si="37"/>
        <v>A</v>
      </c>
      <c r="F445" s="187" t="s">
        <v>1063</v>
      </c>
      <c r="G445" s="187" t="s">
        <v>54</v>
      </c>
      <c r="H445" s="187" t="s">
        <v>1065</v>
      </c>
      <c r="I445" s="187" t="s">
        <v>1068</v>
      </c>
      <c r="J445" s="186">
        <v>63.69</v>
      </c>
      <c r="K445" s="186">
        <v>1</v>
      </c>
      <c r="L445" s="186">
        <v>3.1844999999999999</v>
      </c>
      <c r="M445" s="186">
        <v>66.874499999999998</v>
      </c>
      <c r="N445" s="188">
        <v>44690</v>
      </c>
      <c r="O445" s="189" t="str">
        <f t="shared" si="38"/>
        <v>05-2022</v>
      </c>
      <c r="P445" s="201" t="str">
        <f t="shared" si="39"/>
        <v>09</v>
      </c>
      <c r="Q445" s="189" t="str">
        <f t="shared" si="40"/>
        <v>05</v>
      </c>
      <c r="R445" s="189" t="str">
        <f t="shared" si="41"/>
        <v>2022</v>
      </c>
      <c r="S445" s="186" t="s">
        <v>1073</v>
      </c>
      <c r="T445" s="190">
        <v>6</v>
      </c>
    </row>
    <row r="446" spans="1:20" ht="18" customHeight="1">
      <c r="A446" s="86" t="s">
        <v>490</v>
      </c>
      <c r="B446" s="88" t="s">
        <v>47</v>
      </c>
      <c r="D446" s="185" t="str">
        <f t="shared" si="36"/>
        <v>287-83-1405</v>
      </c>
      <c r="E446" s="186" t="str">
        <f t="shared" si="37"/>
        <v>A</v>
      </c>
      <c r="F446" s="187" t="s">
        <v>1063</v>
      </c>
      <c r="G446" s="187" t="s">
        <v>54</v>
      </c>
      <c r="H446" s="187" t="s">
        <v>1065</v>
      </c>
      <c r="I446" s="187" t="s">
        <v>1067</v>
      </c>
      <c r="J446" s="186">
        <v>25.43</v>
      </c>
      <c r="K446" s="186">
        <v>6</v>
      </c>
      <c r="L446" s="186">
        <v>7.6289999999999996</v>
      </c>
      <c r="M446" s="186">
        <v>160.209</v>
      </c>
      <c r="N446" s="188">
        <v>44691</v>
      </c>
      <c r="O446" s="189" t="str">
        <f t="shared" si="38"/>
        <v>05-2022</v>
      </c>
      <c r="P446" s="201" t="str">
        <f t="shared" si="39"/>
        <v>10</v>
      </c>
      <c r="Q446" s="189" t="str">
        <f t="shared" si="40"/>
        <v>05</v>
      </c>
      <c r="R446" s="189" t="str">
        <f t="shared" si="41"/>
        <v>2022</v>
      </c>
      <c r="S446" s="186" t="s">
        <v>1074</v>
      </c>
      <c r="T446" s="190">
        <v>7</v>
      </c>
    </row>
    <row r="447" spans="1:20" ht="18" customHeight="1">
      <c r="A447" s="86" t="s">
        <v>491</v>
      </c>
      <c r="B447" s="88" t="s">
        <v>50</v>
      </c>
      <c r="D447" s="185" t="str">
        <f t="shared" si="36"/>
        <v>776-68-1096</v>
      </c>
      <c r="E447" s="186" t="str">
        <f t="shared" si="37"/>
        <v>B</v>
      </c>
      <c r="F447" s="187" t="s">
        <v>1064</v>
      </c>
      <c r="G447" s="187" t="s">
        <v>54</v>
      </c>
      <c r="H447" s="187" t="s">
        <v>1065</v>
      </c>
      <c r="I447" s="187" t="s">
        <v>1070</v>
      </c>
      <c r="J447" s="186">
        <v>44.12</v>
      </c>
      <c r="K447" s="186">
        <v>3</v>
      </c>
      <c r="L447" s="186">
        <v>6.6180000000000003</v>
      </c>
      <c r="M447" s="186">
        <v>138.97800000000001</v>
      </c>
      <c r="N447" s="188">
        <v>44691</v>
      </c>
      <c r="O447" s="189" t="str">
        <f t="shared" si="38"/>
        <v>05-2022</v>
      </c>
      <c r="P447" s="201" t="str">
        <f t="shared" si="39"/>
        <v>10</v>
      </c>
      <c r="Q447" s="189" t="str">
        <f t="shared" si="40"/>
        <v>05</v>
      </c>
      <c r="R447" s="189" t="str">
        <f t="shared" si="41"/>
        <v>2022</v>
      </c>
      <c r="S447" s="186" t="s">
        <v>1075</v>
      </c>
      <c r="T447" s="190">
        <v>7.9</v>
      </c>
    </row>
    <row r="448" spans="1:20" ht="18" customHeight="1">
      <c r="A448" s="86" t="s">
        <v>492</v>
      </c>
      <c r="B448" s="88" t="s">
        <v>47</v>
      </c>
      <c r="D448" s="185" t="str">
        <f t="shared" si="36"/>
        <v>563-36-9814</v>
      </c>
      <c r="E448" s="186" t="str">
        <f t="shared" si="37"/>
        <v>A</v>
      </c>
      <c r="F448" s="187" t="s">
        <v>1063</v>
      </c>
      <c r="G448" s="187" t="s">
        <v>48</v>
      </c>
      <c r="H448" s="187" t="s">
        <v>1065</v>
      </c>
      <c r="I448" s="187" t="s">
        <v>1069</v>
      </c>
      <c r="J448" s="186">
        <v>76.819999999999993</v>
      </c>
      <c r="K448" s="186">
        <v>1</v>
      </c>
      <c r="L448" s="186">
        <v>3.8410000000000002</v>
      </c>
      <c r="M448" s="186">
        <v>80.661000000000001</v>
      </c>
      <c r="N448" s="188">
        <v>44693</v>
      </c>
      <c r="O448" s="189" t="str">
        <f t="shared" si="38"/>
        <v>05-2022</v>
      </c>
      <c r="P448" s="201" t="str">
        <f t="shared" si="39"/>
        <v>12</v>
      </c>
      <c r="Q448" s="189" t="str">
        <f t="shared" si="40"/>
        <v>05</v>
      </c>
      <c r="R448" s="189" t="str">
        <f t="shared" si="41"/>
        <v>2022</v>
      </c>
      <c r="S448" s="186" t="s">
        <v>1074</v>
      </c>
      <c r="T448" s="190">
        <v>7.2</v>
      </c>
    </row>
    <row r="449" spans="1:20" ht="18" customHeight="1">
      <c r="A449" s="86" t="s">
        <v>493</v>
      </c>
      <c r="B449" s="88" t="s">
        <v>50</v>
      </c>
      <c r="D449" s="185" t="str">
        <f t="shared" si="36"/>
        <v>437-53-3084</v>
      </c>
      <c r="E449" s="186" t="str">
        <f t="shared" si="37"/>
        <v>B</v>
      </c>
      <c r="F449" s="187" t="s">
        <v>1064</v>
      </c>
      <c r="G449" s="187" t="s">
        <v>54</v>
      </c>
      <c r="H449" s="187" t="s">
        <v>1065</v>
      </c>
      <c r="I449" s="187" t="s">
        <v>1072</v>
      </c>
      <c r="J449" s="186">
        <v>99.89</v>
      </c>
      <c r="K449" s="186">
        <v>2</v>
      </c>
      <c r="L449" s="186">
        <v>9.9890000000000008</v>
      </c>
      <c r="M449" s="186">
        <v>209.76900000000001</v>
      </c>
      <c r="N449" s="188">
        <v>44697</v>
      </c>
      <c r="O449" s="189" t="str">
        <f t="shared" si="38"/>
        <v>05-2022</v>
      </c>
      <c r="P449" s="201" t="str">
        <f t="shared" si="39"/>
        <v>16</v>
      </c>
      <c r="Q449" s="189" t="str">
        <f t="shared" si="40"/>
        <v>05</v>
      </c>
      <c r="R449" s="189" t="str">
        <f t="shared" si="41"/>
        <v>2022</v>
      </c>
      <c r="S449" s="186" t="s">
        <v>1074</v>
      </c>
      <c r="T449" s="190">
        <v>7.1</v>
      </c>
    </row>
    <row r="450" spans="1:20" ht="18" customHeight="1">
      <c r="A450" s="86" t="s">
        <v>494</v>
      </c>
      <c r="B450" s="88" t="s">
        <v>53</v>
      </c>
      <c r="D450" s="185" t="str">
        <f t="shared" si="36"/>
        <v>443-60-9639</v>
      </c>
      <c r="E450" s="186" t="str">
        <f t="shared" si="37"/>
        <v>C</v>
      </c>
      <c r="F450" s="187" t="s">
        <v>1062</v>
      </c>
      <c r="G450" s="187" t="s">
        <v>48</v>
      </c>
      <c r="H450" s="187" t="s">
        <v>1066</v>
      </c>
      <c r="I450" s="187" t="s">
        <v>1070</v>
      </c>
      <c r="J450" s="186">
        <v>60.87</v>
      </c>
      <c r="K450" s="186">
        <v>1</v>
      </c>
      <c r="L450" s="186">
        <v>3.0434999999999999</v>
      </c>
      <c r="M450" s="186">
        <v>63.913499999999999</v>
      </c>
      <c r="N450" s="188">
        <v>44697</v>
      </c>
      <c r="O450" s="189" t="str">
        <f t="shared" si="38"/>
        <v>05-2022</v>
      </c>
      <c r="P450" s="201" t="str">
        <f t="shared" si="39"/>
        <v>16</v>
      </c>
      <c r="Q450" s="189" t="str">
        <f t="shared" si="40"/>
        <v>05</v>
      </c>
      <c r="R450" s="189" t="str">
        <f t="shared" si="41"/>
        <v>2022</v>
      </c>
      <c r="S450" s="186" t="s">
        <v>1073</v>
      </c>
      <c r="T450" s="190">
        <v>5.5</v>
      </c>
    </row>
    <row r="451" spans="1:20" ht="18" customHeight="1">
      <c r="A451" s="86" t="s">
        <v>495</v>
      </c>
      <c r="B451" s="88" t="s">
        <v>47</v>
      </c>
      <c r="D451" s="185" t="str">
        <f t="shared" si="36"/>
        <v>797-88-0493</v>
      </c>
      <c r="E451" s="186" t="str">
        <f t="shared" si="37"/>
        <v>A</v>
      </c>
      <c r="F451" s="187" t="s">
        <v>1063</v>
      </c>
      <c r="G451" s="187" t="s">
        <v>54</v>
      </c>
      <c r="H451" s="187" t="s">
        <v>1066</v>
      </c>
      <c r="I451" s="187" t="s">
        <v>1067</v>
      </c>
      <c r="J451" s="186">
        <v>64.27</v>
      </c>
      <c r="K451" s="186">
        <v>4</v>
      </c>
      <c r="L451" s="186">
        <v>12.853999999999999</v>
      </c>
      <c r="M451" s="186">
        <v>269.93400000000003</v>
      </c>
      <c r="N451" s="188">
        <v>44699</v>
      </c>
      <c r="O451" s="189" t="str">
        <f t="shared" si="38"/>
        <v>05-2022</v>
      </c>
      <c r="P451" s="201" t="str">
        <f t="shared" si="39"/>
        <v>18</v>
      </c>
      <c r="Q451" s="189" t="str">
        <f t="shared" si="40"/>
        <v>05</v>
      </c>
      <c r="R451" s="189" t="str">
        <f t="shared" si="41"/>
        <v>2022</v>
      </c>
      <c r="S451" s="186" t="s">
        <v>1073</v>
      </c>
      <c r="T451" s="190">
        <v>7.7</v>
      </c>
    </row>
    <row r="452" spans="1:20" ht="18" customHeight="1">
      <c r="A452" s="86" t="s">
        <v>496</v>
      </c>
      <c r="B452" s="88" t="s">
        <v>47</v>
      </c>
      <c r="D452" s="185" t="str">
        <f t="shared" si="36"/>
        <v>809-46-1866</v>
      </c>
      <c r="E452" s="186" t="str">
        <f t="shared" si="37"/>
        <v>A</v>
      </c>
      <c r="F452" s="187" t="s">
        <v>1063</v>
      </c>
      <c r="G452" s="187" t="s">
        <v>54</v>
      </c>
      <c r="H452" s="187" t="s">
        <v>1065</v>
      </c>
      <c r="I452" s="187" t="s">
        <v>1067</v>
      </c>
      <c r="J452" s="186">
        <v>58.15</v>
      </c>
      <c r="K452" s="186">
        <v>4</v>
      </c>
      <c r="L452" s="186">
        <v>11.63</v>
      </c>
      <c r="M452" s="186">
        <v>244.23</v>
      </c>
      <c r="N452" s="188">
        <v>44699</v>
      </c>
      <c r="O452" s="189" t="str">
        <f t="shared" si="38"/>
        <v>05-2022</v>
      </c>
      <c r="P452" s="201" t="str">
        <f t="shared" si="39"/>
        <v>18</v>
      </c>
      <c r="Q452" s="189" t="str">
        <f t="shared" si="40"/>
        <v>05</v>
      </c>
      <c r="R452" s="189" t="str">
        <f t="shared" si="41"/>
        <v>2022</v>
      </c>
      <c r="S452" s="186" t="s">
        <v>1073</v>
      </c>
      <c r="T452" s="190">
        <v>8.4</v>
      </c>
    </row>
    <row r="453" spans="1:20" ht="18" customHeight="1">
      <c r="A453" s="86" t="s">
        <v>497</v>
      </c>
      <c r="B453" s="88" t="s">
        <v>47</v>
      </c>
      <c r="D453" s="185" t="str">
        <f t="shared" si="36"/>
        <v>665-32-9167</v>
      </c>
      <c r="E453" s="186" t="str">
        <f t="shared" si="37"/>
        <v>A</v>
      </c>
      <c r="F453" s="187" t="s">
        <v>1063</v>
      </c>
      <c r="G453" s="187" t="s">
        <v>48</v>
      </c>
      <c r="H453" s="187" t="s">
        <v>1066</v>
      </c>
      <c r="I453" s="187" t="s">
        <v>1067</v>
      </c>
      <c r="J453" s="186">
        <v>36.26</v>
      </c>
      <c r="K453" s="186">
        <v>2</v>
      </c>
      <c r="L453" s="186">
        <v>3.6259999999999999</v>
      </c>
      <c r="M453" s="186">
        <v>76.146000000000001</v>
      </c>
      <c r="N453" s="188">
        <v>44700</v>
      </c>
      <c r="O453" s="189" t="str">
        <f t="shared" si="38"/>
        <v>05-2022</v>
      </c>
      <c r="P453" s="201" t="str">
        <f t="shared" si="39"/>
        <v>19</v>
      </c>
      <c r="Q453" s="189" t="str">
        <f t="shared" si="40"/>
        <v>05</v>
      </c>
      <c r="R453" s="189" t="str">
        <f t="shared" si="41"/>
        <v>2022</v>
      </c>
      <c r="S453" s="186" t="s">
        <v>1075</v>
      </c>
      <c r="T453" s="190">
        <v>7.2</v>
      </c>
    </row>
    <row r="454" spans="1:20" ht="18" customHeight="1">
      <c r="A454" s="86" t="s">
        <v>498</v>
      </c>
      <c r="B454" s="88" t="s">
        <v>53</v>
      </c>
      <c r="D454" s="185" t="str">
        <f t="shared" si="36"/>
        <v>226-71-3580</v>
      </c>
      <c r="E454" s="186" t="str">
        <f t="shared" si="37"/>
        <v>C</v>
      </c>
      <c r="F454" s="187" t="s">
        <v>1062</v>
      </c>
      <c r="G454" s="187" t="s">
        <v>54</v>
      </c>
      <c r="H454" s="187" t="s">
        <v>1066</v>
      </c>
      <c r="I454" s="187" t="s">
        <v>1068</v>
      </c>
      <c r="J454" s="186">
        <v>23.75</v>
      </c>
      <c r="K454" s="186">
        <v>9</v>
      </c>
      <c r="L454" s="186">
        <v>10.6875</v>
      </c>
      <c r="M454" s="186">
        <v>224.4375</v>
      </c>
      <c r="N454" s="188">
        <v>44700</v>
      </c>
      <c r="O454" s="189" t="str">
        <f t="shared" si="38"/>
        <v>05-2022</v>
      </c>
      <c r="P454" s="201" t="str">
        <f t="shared" si="39"/>
        <v>19</v>
      </c>
      <c r="Q454" s="189" t="str">
        <f t="shared" si="40"/>
        <v>05</v>
      </c>
      <c r="R454" s="189" t="str">
        <f t="shared" si="41"/>
        <v>2022</v>
      </c>
      <c r="S454" s="186" t="s">
        <v>1073</v>
      </c>
      <c r="T454" s="190">
        <v>9.5</v>
      </c>
    </row>
    <row r="455" spans="1:20" ht="18" customHeight="1">
      <c r="A455" s="86" t="s">
        <v>499</v>
      </c>
      <c r="B455" s="88" t="s">
        <v>53</v>
      </c>
      <c r="D455" s="185" t="str">
        <f t="shared" ref="D455:D518" si="42">A455</f>
        <v>815-04-6282</v>
      </c>
      <c r="E455" s="186" t="str">
        <f t="shared" ref="E455:E518" si="43">B455</f>
        <v>C</v>
      </c>
      <c r="F455" s="187" t="s">
        <v>1062</v>
      </c>
      <c r="G455" s="187" t="s">
        <v>48</v>
      </c>
      <c r="H455" s="187" t="s">
        <v>1066</v>
      </c>
      <c r="I455" s="187" t="s">
        <v>1068</v>
      </c>
      <c r="J455" s="186">
        <v>64.97</v>
      </c>
      <c r="K455" s="186">
        <v>5</v>
      </c>
      <c r="L455" s="186">
        <v>16.2425</v>
      </c>
      <c r="M455" s="186">
        <v>341.09249999999997</v>
      </c>
      <c r="N455" s="188">
        <v>44702</v>
      </c>
      <c r="O455" s="189" t="str">
        <f t="shared" si="38"/>
        <v>05-2022</v>
      </c>
      <c r="P455" s="201" t="str">
        <f t="shared" si="39"/>
        <v>21</v>
      </c>
      <c r="Q455" s="189" t="str">
        <f t="shared" si="40"/>
        <v>05</v>
      </c>
      <c r="R455" s="189" t="str">
        <f t="shared" si="41"/>
        <v>2022</v>
      </c>
      <c r="S455" s="186" t="s">
        <v>1075</v>
      </c>
      <c r="T455" s="190">
        <v>6.5</v>
      </c>
    </row>
    <row r="456" spans="1:20" ht="18" customHeight="1">
      <c r="A456" s="86" t="s">
        <v>500</v>
      </c>
      <c r="B456" s="88" t="s">
        <v>47</v>
      </c>
      <c r="D456" s="185" t="str">
        <f t="shared" si="42"/>
        <v>788-21-5741</v>
      </c>
      <c r="E456" s="186" t="str">
        <f t="shared" si="43"/>
        <v>A</v>
      </c>
      <c r="F456" s="187" t="s">
        <v>1063</v>
      </c>
      <c r="G456" s="187" t="s">
        <v>54</v>
      </c>
      <c r="H456" s="187" t="s">
        <v>1065</v>
      </c>
      <c r="I456" s="187" t="s">
        <v>1072</v>
      </c>
      <c r="J456" s="186">
        <v>45.38</v>
      </c>
      <c r="K456" s="186">
        <v>3</v>
      </c>
      <c r="L456" s="186">
        <v>6.8070000000000004</v>
      </c>
      <c r="M456" s="186">
        <v>142.947</v>
      </c>
      <c r="N456" s="188">
        <v>44704</v>
      </c>
      <c r="O456" s="189" t="str">
        <f t="shared" ref="O456:O519" si="44">TEXT(N456,"mm-yyy")</f>
        <v>05-2022</v>
      </c>
      <c r="P456" s="201" t="str">
        <f t="shared" ref="P456:P519" si="45">TEXT(N456,"dd")</f>
        <v>23</v>
      </c>
      <c r="Q456" s="189" t="str">
        <f t="shared" ref="Q456:Q519" si="46">TEXT(N456,"mm")</f>
        <v>05</v>
      </c>
      <c r="R456" s="189" t="str">
        <f t="shared" ref="R456:R519" si="47">TEXT(N456,"yyyy")</f>
        <v>2022</v>
      </c>
      <c r="S456" s="186" t="s">
        <v>1075</v>
      </c>
      <c r="T456" s="190">
        <v>7.2</v>
      </c>
    </row>
    <row r="457" spans="1:20" ht="18" customHeight="1">
      <c r="A457" s="86" t="s">
        <v>501</v>
      </c>
      <c r="B457" s="88" t="s">
        <v>53</v>
      </c>
      <c r="D457" s="185" t="str">
        <f t="shared" si="42"/>
        <v>848-95-6252</v>
      </c>
      <c r="E457" s="186" t="str">
        <f t="shared" si="43"/>
        <v>C</v>
      </c>
      <c r="F457" s="187" t="s">
        <v>1062</v>
      </c>
      <c r="G457" s="187" t="s">
        <v>48</v>
      </c>
      <c r="H457" s="187" t="s">
        <v>1066</v>
      </c>
      <c r="I457" s="187" t="s">
        <v>1070</v>
      </c>
      <c r="J457" s="186">
        <v>86.27</v>
      </c>
      <c r="K457" s="186">
        <v>1</v>
      </c>
      <c r="L457" s="186">
        <v>4.3135000000000003</v>
      </c>
      <c r="M457" s="186">
        <v>90.583500000000001</v>
      </c>
      <c r="N457" s="188">
        <v>44704</v>
      </c>
      <c r="O457" s="189" t="str">
        <f t="shared" si="44"/>
        <v>05-2022</v>
      </c>
      <c r="P457" s="201" t="str">
        <f t="shared" si="45"/>
        <v>23</v>
      </c>
      <c r="Q457" s="189" t="str">
        <f t="shared" si="46"/>
        <v>05</v>
      </c>
      <c r="R457" s="189" t="str">
        <f t="shared" si="47"/>
        <v>2022</v>
      </c>
      <c r="S457" s="186" t="s">
        <v>1074</v>
      </c>
      <c r="T457" s="190">
        <v>7</v>
      </c>
    </row>
    <row r="458" spans="1:20" ht="18" customHeight="1">
      <c r="A458" s="86" t="s">
        <v>502</v>
      </c>
      <c r="B458" s="88" t="s">
        <v>47</v>
      </c>
      <c r="D458" s="185" t="str">
        <f t="shared" si="42"/>
        <v>254-31-0042</v>
      </c>
      <c r="E458" s="186" t="str">
        <f t="shared" si="43"/>
        <v>A</v>
      </c>
      <c r="F458" s="187" t="s">
        <v>1063</v>
      </c>
      <c r="G458" s="187" t="s">
        <v>48</v>
      </c>
      <c r="H458" s="187" t="s">
        <v>1065</v>
      </c>
      <c r="I458" s="187" t="s">
        <v>1069</v>
      </c>
      <c r="J458" s="186">
        <v>21.5</v>
      </c>
      <c r="K458" s="186">
        <v>9</v>
      </c>
      <c r="L458" s="186">
        <v>9.6750000000000007</v>
      </c>
      <c r="M458" s="186">
        <v>203.17500000000001</v>
      </c>
      <c r="N458" s="188">
        <v>44706</v>
      </c>
      <c r="O458" s="189" t="str">
        <f t="shared" si="44"/>
        <v>05-2022</v>
      </c>
      <c r="P458" s="201" t="str">
        <f t="shared" si="45"/>
        <v>25</v>
      </c>
      <c r="Q458" s="189" t="str">
        <f t="shared" si="46"/>
        <v>05</v>
      </c>
      <c r="R458" s="189" t="str">
        <f t="shared" si="47"/>
        <v>2022</v>
      </c>
      <c r="S458" s="186" t="s">
        <v>1075</v>
      </c>
      <c r="T458" s="190">
        <v>7.8</v>
      </c>
    </row>
    <row r="459" spans="1:20" ht="18" customHeight="1">
      <c r="A459" s="86" t="s">
        <v>503</v>
      </c>
      <c r="B459" s="88" t="s">
        <v>53</v>
      </c>
      <c r="D459" s="185" t="str">
        <f t="shared" si="42"/>
        <v>583-72-1480</v>
      </c>
      <c r="E459" s="186" t="str">
        <f t="shared" si="43"/>
        <v>C</v>
      </c>
      <c r="F459" s="187" t="s">
        <v>1062</v>
      </c>
      <c r="G459" s="187" t="s">
        <v>48</v>
      </c>
      <c r="H459" s="187" t="s">
        <v>1065</v>
      </c>
      <c r="I459" s="187" t="s">
        <v>1069</v>
      </c>
      <c r="J459" s="186">
        <v>37.06</v>
      </c>
      <c r="K459" s="186">
        <v>4</v>
      </c>
      <c r="L459" s="186">
        <v>7.4119999999999999</v>
      </c>
      <c r="M459" s="186">
        <v>155.65199999999999</v>
      </c>
      <c r="N459" s="188">
        <v>44707</v>
      </c>
      <c r="O459" s="189" t="str">
        <f t="shared" si="44"/>
        <v>05-2022</v>
      </c>
      <c r="P459" s="201" t="str">
        <f t="shared" si="45"/>
        <v>26</v>
      </c>
      <c r="Q459" s="189" t="str">
        <f t="shared" si="46"/>
        <v>05</v>
      </c>
      <c r="R459" s="189" t="str">
        <f t="shared" si="47"/>
        <v>2022</v>
      </c>
      <c r="S459" s="186" t="s">
        <v>1074</v>
      </c>
      <c r="T459" s="190">
        <v>9.6999999999999993</v>
      </c>
    </row>
    <row r="460" spans="1:20" ht="18" customHeight="1">
      <c r="A460" s="86" t="s">
        <v>504</v>
      </c>
      <c r="B460" s="88" t="s">
        <v>50</v>
      </c>
      <c r="D460" s="185" t="str">
        <f t="shared" si="42"/>
        <v>273-16-6619</v>
      </c>
      <c r="E460" s="186" t="str">
        <f t="shared" si="43"/>
        <v>B</v>
      </c>
      <c r="F460" s="187" t="s">
        <v>1064</v>
      </c>
      <c r="G460" s="187" t="s">
        <v>54</v>
      </c>
      <c r="H460" s="187" t="s">
        <v>1065</v>
      </c>
      <c r="I460" s="187" t="s">
        <v>1070</v>
      </c>
      <c r="J460" s="186">
        <v>33.200000000000003</v>
      </c>
      <c r="K460" s="186">
        <v>2</v>
      </c>
      <c r="L460" s="186">
        <v>3.32</v>
      </c>
      <c r="M460" s="186">
        <v>69.72</v>
      </c>
      <c r="N460" s="188">
        <v>44708</v>
      </c>
      <c r="O460" s="189" t="str">
        <f t="shared" si="44"/>
        <v>05-2022</v>
      </c>
      <c r="P460" s="201" t="str">
        <f t="shared" si="45"/>
        <v>27</v>
      </c>
      <c r="Q460" s="189" t="str">
        <f t="shared" si="46"/>
        <v>05</v>
      </c>
      <c r="R460" s="189" t="str">
        <f t="shared" si="47"/>
        <v>2022</v>
      </c>
      <c r="S460" s="186" t="s">
        <v>1075</v>
      </c>
      <c r="T460" s="190">
        <v>4.4000000000000004</v>
      </c>
    </row>
    <row r="461" spans="1:20" ht="18" customHeight="1">
      <c r="A461" s="86" t="s">
        <v>505</v>
      </c>
      <c r="B461" s="88" t="s">
        <v>47</v>
      </c>
      <c r="D461" s="185" t="str">
        <f t="shared" si="42"/>
        <v>307-04-2070</v>
      </c>
      <c r="E461" s="186" t="str">
        <f t="shared" si="43"/>
        <v>A</v>
      </c>
      <c r="F461" s="187" t="s">
        <v>1063</v>
      </c>
      <c r="G461" s="187" t="s">
        <v>48</v>
      </c>
      <c r="H461" s="187" t="s">
        <v>1066</v>
      </c>
      <c r="I461" s="187" t="s">
        <v>1072</v>
      </c>
      <c r="J461" s="186">
        <v>30.62</v>
      </c>
      <c r="K461" s="186">
        <v>1</v>
      </c>
      <c r="L461" s="186">
        <v>1.5309999999999999</v>
      </c>
      <c r="M461" s="186">
        <v>32.151000000000003</v>
      </c>
      <c r="N461" s="188">
        <v>44708</v>
      </c>
      <c r="O461" s="189" t="str">
        <f t="shared" si="44"/>
        <v>05-2022</v>
      </c>
      <c r="P461" s="201" t="str">
        <f t="shared" si="45"/>
        <v>27</v>
      </c>
      <c r="Q461" s="189" t="str">
        <f t="shared" si="46"/>
        <v>05</v>
      </c>
      <c r="R461" s="189" t="str">
        <f t="shared" si="47"/>
        <v>2022</v>
      </c>
      <c r="S461" s="186" t="s">
        <v>1075</v>
      </c>
      <c r="T461" s="190">
        <v>4.0999999999999996</v>
      </c>
    </row>
    <row r="462" spans="1:20" ht="18" customHeight="1">
      <c r="A462" s="86" t="s">
        <v>506</v>
      </c>
      <c r="B462" s="88" t="s">
        <v>47</v>
      </c>
      <c r="D462" s="185" t="str">
        <f t="shared" si="42"/>
        <v>460-93-5834</v>
      </c>
      <c r="E462" s="186" t="str">
        <f t="shared" si="43"/>
        <v>A</v>
      </c>
      <c r="F462" s="187" t="s">
        <v>1063</v>
      </c>
      <c r="G462" s="187" t="s">
        <v>54</v>
      </c>
      <c r="H462" s="187" t="s">
        <v>1065</v>
      </c>
      <c r="I462" s="187" t="s">
        <v>1068</v>
      </c>
      <c r="J462" s="186">
        <v>45.58</v>
      </c>
      <c r="K462" s="186">
        <v>7</v>
      </c>
      <c r="L462" s="186">
        <v>15.952999999999999</v>
      </c>
      <c r="M462" s="186">
        <v>335.01299999999998</v>
      </c>
      <c r="N462" s="188">
        <v>44709</v>
      </c>
      <c r="O462" s="189" t="str">
        <f t="shared" si="44"/>
        <v>05-2022</v>
      </c>
      <c r="P462" s="201" t="str">
        <f t="shared" si="45"/>
        <v>28</v>
      </c>
      <c r="Q462" s="189" t="str">
        <f t="shared" si="46"/>
        <v>05</v>
      </c>
      <c r="R462" s="189" t="str">
        <f t="shared" si="47"/>
        <v>2022</v>
      </c>
      <c r="S462" s="186" t="s">
        <v>1073</v>
      </c>
      <c r="T462" s="190">
        <v>5</v>
      </c>
    </row>
    <row r="463" spans="1:20" ht="18" customHeight="1">
      <c r="A463" s="86" t="s">
        <v>507</v>
      </c>
      <c r="B463" s="88" t="s">
        <v>50</v>
      </c>
      <c r="D463" s="185" t="str">
        <f t="shared" si="42"/>
        <v>566-19-5475</v>
      </c>
      <c r="E463" s="186" t="str">
        <f t="shared" si="43"/>
        <v>B</v>
      </c>
      <c r="F463" s="187" t="s">
        <v>1064</v>
      </c>
      <c r="G463" s="187" t="s">
        <v>54</v>
      </c>
      <c r="H463" s="187" t="s">
        <v>1065</v>
      </c>
      <c r="I463" s="187" t="s">
        <v>1072</v>
      </c>
      <c r="J463" s="186">
        <v>47.97</v>
      </c>
      <c r="K463" s="186">
        <v>7</v>
      </c>
      <c r="L463" s="186">
        <v>16.7895</v>
      </c>
      <c r="M463" s="186">
        <v>352.5795</v>
      </c>
      <c r="N463" s="188">
        <v>44710</v>
      </c>
      <c r="O463" s="189" t="str">
        <f t="shared" si="44"/>
        <v>05-2022</v>
      </c>
      <c r="P463" s="201" t="str">
        <f t="shared" si="45"/>
        <v>29</v>
      </c>
      <c r="Q463" s="189" t="str">
        <f t="shared" si="46"/>
        <v>05</v>
      </c>
      <c r="R463" s="189" t="str">
        <f t="shared" si="47"/>
        <v>2022</v>
      </c>
      <c r="S463" s="186" t="s">
        <v>1073</v>
      </c>
      <c r="T463" s="190">
        <v>6.2</v>
      </c>
    </row>
    <row r="464" spans="1:20" ht="18" customHeight="1">
      <c r="A464" s="86" t="s">
        <v>508</v>
      </c>
      <c r="B464" s="88" t="s">
        <v>47</v>
      </c>
      <c r="D464" s="185" t="str">
        <f t="shared" si="42"/>
        <v>286-01-5402</v>
      </c>
      <c r="E464" s="186" t="str">
        <f t="shared" si="43"/>
        <v>A</v>
      </c>
      <c r="F464" s="187" t="s">
        <v>1063</v>
      </c>
      <c r="G464" s="187" t="s">
        <v>54</v>
      </c>
      <c r="H464" s="187" t="s">
        <v>1066</v>
      </c>
      <c r="I464" s="187" t="s">
        <v>1068</v>
      </c>
      <c r="J464" s="186">
        <v>40.229999999999997</v>
      </c>
      <c r="K464" s="186">
        <v>7</v>
      </c>
      <c r="L464" s="186">
        <v>14.080500000000001</v>
      </c>
      <c r="M464" s="186">
        <v>295.69049999999999</v>
      </c>
      <c r="N464" s="188">
        <v>44710</v>
      </c>
      <c r="O464" s="189" t="str">
        <f t="shared" si="44"/>
        <v>05-2022</v>
      </c>
      <c r="P464" s="201" t="str">
        <f t="shared" si="45"/>
        <v>29</v>
      </c>
      <c r="Q464" s="189" t="str">
        <f t="shared" si="46"/>
        <v>05</v>
      </c>
      <c r="R464" s="189" t="str">
        <f t="shared" si="47"/>
        <v>2022</v>
      </c>
      <c r="S464" s="186" t="s">
        <v>1073</v>
      </c>
      <c r="T464" s="190">
        <v>9.6</v>
      </c>
    </row>
    <row r="465" spans="1:20" ht="18" customHeight="1">
      <c r="A465" s="86" t="s">
        <v>509</v>
      </c>
      <c r="B465" s="88" t="s">
        <v>50</v>
      </c>
      <c r="D465" s="185" t="str">
        <f t="shared" si="42"/>
        <v>201-86-2184</v>
      </c>
      <c r="E465" s="186" t="str">
        <f t="shared" si="43"/>
        <v>B</v>
      </c>
      <c r="F465" s="187" t="s">
        <v>1064</v>
      </c>
      <c r="G465" s="187" t="s">
        <v>48</v>
      </c>
      <c r="H465" s="187" t="s">
        <v>1066</v>
      </c>
      <c r="I465" s="187" t="s">
        <v>1069</v>
      </c>
      <c r="J465" s="186">
        <v>26.26</v>
      </c>
      <c r="K465" s="186">
        <v>7</v>
      </c>
      <c r="L465" s="186">
        <v>9.1910000000000007</v>
      </c>
      <c r="M465" s="186">
        <v>193.011</v>
      </c>
      <c r="N465" s="188">
        <v>44711</v>
      </c>
      <c r="O465" s="189" t="str">
        <f t="shared" si="44"/>
        <v>05-2022</v>
      </c>
      <c r="P465" s="201" t="str">
        <f t="shared" si="45"/>
        <v>30</v>
      </c>
      <c r="Q465" s="189" t="str">
        <f t="shared" si="46"/>
        <v>05</v>
      </c>
      <c r="R465" s="189" t="str">
        <f t="shared" si="47"/>
        <v>2022</v>
      </c>
      <c r="S465" s="186" t="s">
        <v>1073</v>
      </c>
      <c r="T465" s="190">
        <v>9.9</v>
      </c>
    </row>
    <row r="466" spans="1:20" ht="18" customHeight="1">
      <c r="A466" s="86" t="s">
        <v>510</v>
      </c>
      <c r="B466" s="88" t="s">
        <v>47</v>
      </c>
      <c r="D466" s="185" t="str">
        <f t="shared" si="42"/>
        <v>510-09-5628</v>
      </c>
      <c r="E466" s="186" t="str">
        <f t="shared" si="43"/>
        <v>A</v>
      </c>
      <c r="F466" s="187" t="s">
        <v>1063</v>
      </c>
      <c r="G466" s="187" t="s">
        <v>48</v>
      </c>
      <c r="H466" s="187" t="s">
        <v>1066</v>
      </c>
      <c r="I466" s="187" t="s">
        <v>1072</v>
      </c>
      <c r="J466" s="186">
        <v>19.66</v>
      </c>
      <c r="K466" s="186">
        <v>10</v>
      </c>
      <c r="L466" s="186">
        <v>9.83</v>
      </c>
      <c r="M466" s="186">
        <v>206.43</v>
      </c>
      <c r="N466" s="188">
        <v>44714</v>
      </c>
      <c r="O466" s="189" t="str">
        <f t="shared" si="44"/>
        <v>06-2022</v>
      </c>
      <c r="P466" s="201" t="str">
        <f t="shared" si="45"/>
        <v>02</v>
      </c>
      <c r="Q466" s="189" t="str">
        <f t="shared" si="46"/>
        <v>06</v>
      </c>
      <c r="R466" s="189" t="str">
        <f t="shared" si="47"/>
        <v>2022</v>
      </c>
      <c r="S466" s="186" t="s">
        <v>1075</v>
      </c>
      <c r="T466" s="190">
        <v>7.2</v>
      </c>
    </row>
    <row r="467" spans="1:20" ht="18" customHeight="1">
      <c r="A467" s="86" t="s">
        <v>511</v>
      </c>
      <c r="B467" s="88" t="s">
        <v>53</v>
      </c>
      <c r="D467" s="185" t="str">
        <f t="shared" si="42"/>
        <v>790-38-4466</v>
      </c>
      <c r="E467" s="186" t="str">
        <f t="shared" si="43"/>
        <v>C</v>
      </c>
      <c r="F467" s="187" t="s">
        <v>1062</v>
      </c>
      <c r="G467" s="187" t="s">
        <v>54</v>
      </c>
      <c r="H467" s="187" t="s">
        <v>1066</v>
      </c>
      <c r="I467" s="187" t="s">
        <v>1067</v>
      </c>
      <c r="J467" s="186">
        <v>10.99</v>
      </c>
      <c r="K467" s="186">
        <v>5</v>
      </c>
      <c r="L467" s="186">
        <v>2.7475000000000001</v>
      </c>
      <c r="M467" s="186">
        <v>57.697499999999998</v>
      </c>
      <c r="N467" s="188">
        <v>44714</v>
      </c>
      <c r="O467" s="189" t="str">
        <f t="shared" si="44"/>
        <v>06-2022</v>
      </c>
      <c r="P467" s="201" t="str">
        <f t="shared" si="45"/>
        <v>02</v>
      </c>
      <c r="Q467" s="189" t="str">
        <f t="shared" si="46"/>
        <v>06</v>
      </c>
      <c r="R467" s="189" t="str">
        <f t="shared" si="47"/>
        <v>2022</v>
      </c>
      <c r="S467" s="186" t="s">
        <v>1075</v>
      </c>
      <c r="T467" s="190">
        <v>9.3000000000000007</v>
      </c>
    </row>
    <row r="468" spans="1:20" ht="18" customHeight="1">
      <c r="A468" s="86" t="s">
        <v>512</v>
      </c>
      <c r="B468" s="88" t="s">
        <v>47</v>
      </c>
      <c r="D468" s="185" t="str">
        <f t="shared" si="42"/>
        <v>124-31-1458</v>
      </c>
      <c r="E468" s="186" t="str">
        <f t="shared" si="43"/>
        <v>A</v>
      </c>
      <c r="F468" s="187" t="s">
        <v>1063</v>
      </c>
      <c r="G468" s="187" t="s">
        <v>48</v>
      </c>
      <c r="H468" s="187" t="s">
        <v>1066</v>
      </c>
      <c r="I468" s="187" t="s">
        <v>1069</v>
      </c>
      <c r="J468" s="186">
        <v>79.59</v>
      </c>
      <c r="K468" s="186">
        <v>3</v>
      </c>
      <c r="L468" s="186">
        <v>11.938499999999999</v>
      </c>
      <c r="M468" s="186">
        <v>250.70849999999999</v>
      </c>
      <c r="N468" s="188">
        <v>44714</v>
      </c>
      <c r="O468" s="189" t="str">
        <f t="shared" si="44"/>
        <v>06-2022</v>
      </c>
      <c r="P468" s="201" t="str">
        <f t="shared" si="45"/>
        <v>02</v>
      </c>
      <c r="Q468" s="189" t="str">
        <f t="shared" si="46"/>
        <v>06</v>
      </c>
      <c r="R468" s="189" t="str">
        <f t="shared" si="47"/>
        <v>2022</v>
      </c>
      <c r="S468" s="186" t="s">
        <v>1073</v>
      </c>
      <c r="T468" s="190">
        <v>6.6</v>
      </c>
    </row>
    <row r="469" spans="1:20" ht="18" customHeight="1">
      <c r="A469" s="86" t="s">
        <v>513</v>
      </c>
      <c r="B469" s="88" t="s">
        <v>53</v>
      </c>
      <c r="D469" s="185" t="str">
        <f t="shared" si="42"/>
        <v>699-14-3026</v>
      </c>
      <c r="E469" s="186" t="str">
        <f t="shared" si="43"/>
        <v>C</v>
      </c>
      <c r="F469" s="187" t="s">
        <v>1062</v>
      </c>
      <c r="G469" s="187" t="s">
        <v>54</v>
      </c>
      <c r="H469" s="187" t="s">
        <v>1065</v>
      </c>
      <c r="I469" s="187" t="s">
        <v>1069</v>
      </c>
      <c r="J469" s="186">
        <v>85.39</v>
      </c>
      <c r="K469" s="186">
        <v>7</v>
      </c>
      <c r="L469" s="186">
        <v>29.886500000000002</v>
      </c>
      <c r="M469" s="186">
        <v>627.61649999999997</v>
      </c>
      <c r="N469" s="188">
        <v>44715</v>
      </c>
      <c r="O469" s="189" t="str">
        <f t="shared" si="44"/>
        <v>06-2022</v>
      </c>
      <c r="P469" s="201" t="str">
        <f t="shared" si="45"/>
        <v>03</v>
      </c>
      <c r="Q469" s="189" t="str">
        <f t="shared" si="46"/>
        <v>06</v>
      </c>
      <c r="R469" s="189" t="str">
        <f t="shared" si="47"/>
        <v>2022</v>
      </c>
      <c r="S469" s="186" t="s">
        <v>1074</v>
      </c>
      <c r="T469" s="190">
        <v>4.0999999999999996</v>
      </c>
    </row>
    <row r="470" spans="1:20" ht="18" customHeight="1">
      <c r="A470" s="86" t="s">
        <v>514</v>
      </c>
      <c r="B470" s="88" t="s">
        <v>47</v>
      </c>
      <c r="D470" s="185" t="str">
        <f t="shared" si="42"/>
        <v>162-48-8011</v>
      </c>
      <c r="E470" s="186" t="str">
        <f t="shared" si="43"/>
        <v>A</v>
      </c>
      <c r="F470" s="187" t="s">
        <v>1063</v>
      </c>
      <c r="G470" s="187" t="s">
        <v>48</v>
      </c>
      <c r="H470" s="187" t="s">
        <v>1066</v>
      </c>
      <c r="I470" s="187" t="s">
        <v>1071</v>
      </c>
      <c r="J470" s="186">
        <v>44.59</v>
      </c>
      <c r="K470" s="186">
        <v>5</v>
      </c>
      <c r="L470" s="186">
        <v>11.147500000000001</v>
      </c>
      <c r="M470" s="186">
        <v>234.0975</v>
      </c>
      <c r="N470" s="188">
        <v>44720</v>
      </c>
      <c r="O470" s="189" t="str">
        <f t="shared" si="44"/>
        <v>06-2022</v>
      </c>
      <c r="P470" s="201" t="str">
        <f t="shared" si="45"/>
        <v>08</v>
      </c>
      <c r="Q470" s="189" t="str">
        <f t="shared" si="46"/>
        <v>06</v>
      </c>
      <c r="R470" s="189" t="str">
        <f t="shared" si="47"/>
        <v>2022</v>
      </c>
      <c r="S470" s="186" t="s">
        <v>1073</v>
      </c>
      <c r="T470" s="190">
        <v>8.5</v>
      </c>
    </row>
    <row r="471" spans="1:20" ht="18" customHeight="1">
      <c r="A471" s="86" t="s">
        <v>515</v>
      </c>
      <c r="B471" s="88" t="s">
        <v>53</v>
      </c>
      <c r="D471" s="185" t="str">
        <f t="shared" si="42"/>
        <v>885-56-0389</v>
      </c>
      <c r="E471" s="186" t="str">
        <f t="shared" si="43"/>
        <v>C</v>
      </c>
      <c r="F471" s="187" t="s">
        <v>1062</v>
      </c>
      <c r="G471" s="187" t="s">
        <v>48</v>
      </c>
      <c r="H471" s="187" t="s">
        <v>1065</v>
      </c>
      <c r="I471" s="187" t="s">
        <v>1072</v>
      </c>
      <c r="J471" s="186">
        <v>52.35</v>
      </c>
      <c r="K471" s="186">
        <v>1</v>
      </c>
      <c r="L471" s="186">
        <v>2.6175000000000002</v>
      </c>
      <c r="M471" s="186">
        <v>54.967500000000001</v>
      </c>
      <c r="N471" s="188">
        <v>44722</v>
      </c>
      <c r="O471" s="189" t="str">
        <f t="shared" si="44"/>
        <v>06-2022</v>
      </c>
      <c r="P471" s="201" t="str">
        <f t="shared" si="45"/>
        <v>10</v>
      </c>
      <c r="Q471" s="189" t="str">
        <f t="shared" si="46"/>
        <v>06</v>
      </c>
      <c r="R471" s="189" t="str">
        <f t="shared" si="47"/>
        <v>2022</v>
      </c>
      <c r="S471" s="186" t="s">
        <v>1073</v>
      </c>
      <c r="T471" s="190">
        <v>4</v>
      </c>
    </row>
    <row r="472" spans="1:20" ht="18" customHeight="1">
      <c r="A472" s="86" t="s">
        <v>516</v>
      </c>
      <c r="B472" s="88" t="s">
        <v>50</v>
      </c>
      <c r="D472" s="185" t="str">
        <f t="shared" si="42"/>
        <v>752-23-3760</v>
      </c>
      <c r="E472" s="186" t="str">
        <f t="shared" si="43"/>
        <v>B</v>
      </c>
      <c r="F472" s="187" t="s">
        <v>1064</v>
      </c>
      <c r="G472" s="187" t="s">
        <v>48</v>
      </c>
      <c r="H472" s="187" t="s">
        <v>1066</v>
      </c>
      <c r="I472" s="187" t="s">
        <v>1068</v>
      </c>
      <c r="J472" s="186">
        <v>64.08</v>
      </c>
      <c r="K472" s="186">
        <v>7</v>
      </c>
      <c r="L472" s="186">
        <v>22.428000000000001</v>
      </c>
      <c r="M472" s="186">
        <v>470.988</v>
      </c>
      <c r="N472" s="188">
        <v>44723</v>
      </c>
      <c r="O472" s="189" t="str">
        <f t="shared" si="44"/>
        <v>06-2022</v>
      </c>
      <c r="P472" s="201" t="str">
        <f t="shared" si="45"/>
        <v>11</v>
      </c>
      <c r="Q472" s="189" t="str">
        <f t="shared" si="46"/>
        <v>06</v>
      </c>
      <c r="R472" s="189" t="str">
        <f t="shared" si="47"/>
        <v>2022</v>
      </c>
      <c r="S472" s="186" t="s">
        <v>1075</v>
      </c>
      <c r="T472" s="190">
        <v>7.3</v>
      </c>
    </row>
    <row r="473" spans="1:20" ht="18" customHeight="1">
      <c r="A473" s="86" t="s">
        <v>517</v>
      </c>
      <c r="B473" s="88" t="s">
        <v>47</v>
      </c>
      <c r="D473" s="185" t="str">
        <f t="shared" si="42"/>
        <v>630-74-5166</v>
      </c>
      <c r="E473" s="186" t="str">
        <f t="shared" si="43"/>
        <v>A</v>
      </c>
      <c r="F473" s="187" t="s">
        <v>1063</v>
      </c>
      <c r="G473" s="187" t="s">
        <v>54</v>
      </c>
      <c r="H473" s="187" t="s">
        <v>1065</v>
      </c>
      <c r="I473" s="187" t="s">
        <v>1068</v>
      </c>
      <c r="J473" s="186">
        <v>62.13</v>
      </c>
      <c r="K473" s="186">
        <v>6</v>
      </c>
      <c r="L473" s="186">
        <v>18.638999999999999</v>
      </c>
      <c r="M473" s="186">
        <v>391.41899999999998</v>
      </c>
      <c r="N473" s="188">
        <v>44725</v>
      </c>
      <c r="O473" s="189" t="str">
        <f t="shared" si="44"/>
        <v>06-2022</v>
      </c>
      <c r="P473" s="201" t="str">
        <f t="shared" si="45"/>
        <v>13</v>
      </c>
      <c r="Q473" s="189" t="str">
        <f t="shared" si="46"/>
        <v>06</v>
      </c>
      <c r="R473" s="189" t="str">
        <f t="shared" si="47"/>
        <v>2022</v>
      </c>
      <c r="S473" s="186" t="s">
        <v>1073</v>
      </c>
      <c r="T473" s="190">
        <v>7.4</v>
      </c>
    </row>
    <row r="474" spans="1:20" ht="18" customHeight="1">
      <c r="A474" s="86" t="s">
        <v>518</v>
      </c>
      <c r="B474" s="88" t="s">
        <v>50</v>
      </c>
      <c r="D474" s="185" t="str">
        <f t="shared" si="42"/>
        <v>453-63-6187</v>
      </c>
      <c r="E474" s="186" t="str">
        <f t="shared" si="43"/>
        <v>B</v>
      </c>
      <c r="F474" s="187" t="s">
        <v>1064</v>
      </c>
      <c r="G474" s="187" t="s">
        <v>54</v>
      </c>
      <c r="H474" s="187" t="s">
        <v>1065</v>
      </c>
      <c r="I474" s="187" t="s">
        <v>1069</v>
      </c>
      <c r="J474" s="186">
        <v>27.5</v>
      </c>
      <c r="K474" s="186">
        <v>3</v>
      </c>
      <c r="L474" s="186">
        <v>4.125</v>
      </c>
      <c r="M474" s="186">
        <v>86.625</v>
      </c>
      <c r="N474" s="188">
        <v>44725</v>
      </c>
      <c r="O474" s="189" t="str">
        <f t="shared" si="44"/>
        <v>06-2022</v>
      </c>
      <c r="P474" s="201" t="str">
        <f t="shared" si="45"/>
        <v>13</v>
      </c>
      <c r="Q474" s="189" t="str">
        <f t="shared" si="46"/>
        <v>06</v>
      </c>
      <c r="R474" s="189" t="str">
        <f t="shared" si="47"/>
        <v>2022</v>
      </c>
      <c r="S474" s="186" t="s">
        <v>1074</v>
      </c>
      <c r="T474" s="190">
        <v>6.5</v>
      </c>
    </row>
    <row r="475" spans="1:20" ht="18" customHeight="1">
      <c r="A475" s="86" t="s">
        <v>519</v>
      </c>
      <c r="B475" s="88" t="s">
        <v>53</v>
      </c>
      <c r="D475" s="185" t="str">
        <f t="shared" si="42"/>
        <v>451-73-2711</v>
      </c>
      <c r="E475" s="186" t="str">
        <f t="shared" si="43"/>
        <v>C</v>
      </c>
      <c r="F475" s="187" t="s">
        <v>1062</v>
      </c>
      <c r="G475" s="187" t="s">
        <v>54</v>
      </c>
      <c r="H475" s="187" t="s">
        <v>1065</v>
      </c>
      <c r="I475" s="187" t="s">
        <v>1071</v>
      </c>
      <c r="J475" s="186">
        <v>84.83</v>
      </c>
      <c r="K475" s="186">
        <v>1</v>
      </c>
      <c r="L475" s="186">
        <v>4.2415000000000003</v>
      </c>
      <c r="M475" s="186">
        <v>89.0715</v>
      </c>
      <c r="N475" s="188">
        <v>44726</v>
      </c>
      <c r="O475" s="189" t="str">
        <f t="shared" si="44"/>
        <v>06-2022</v>
      </c>
      <c r="P475" s="201" t="str">
        <f t="shared" si="45"/>
        <v>14</v>
      </c>
      <c r="Q475" s="189" t="str">
        <f t="shared" si="46"/>
        <v>06</v>
      </c>
      <c r="R475" s="189" t="str">
        <f t="shared" si="47"/>
        <v>2022</v>
      </c>
      <c r="S475" s="186" t="s">
        <v>1074</v>
      </c>
      <c r="T475" s="190">
        <v>8.8000000000000007</v>
      </c>
    </row>
    <row r="476" spans="1:20" ht="18" customHeight="1">
      <c r="A476" s="86" t="s">
        <v>520</v>
      </c>
      <c r="B476" s="88" t="s">
        <v>53</v>
      </c>
      <c r="D476" s="185" t="str">
        <f t="shared" si="42"/>
        <v>840-19-2096</v>
      </c>
      <c r="E476" s="186" t="str">
        <f t="shared" si="43"/>
        <v>C</v>
      </c>
      <c r="F476" s="187" t="s">
        <v>1062</v>
      </c>
      <c r="G476" s="187" t="s">
        <v>48</v>
      </c>
      <c r="H476" s="187" t="s">
        <v>1065</v>
      </c>
      <c r="I476" s="187" t="s">
        <v>1069</v>
      </c>
      <c r="J476" s="186">
        <v>87.91</v>
      </c>
      <c r="K476" s="186">
        <v>5</v>
      </c>
      <c r="L476" s="186">
        <v>21.977499999999999</v>
      </c>
      <c r="M476" s="186">
        <v>461.52749999999997</v>
      </c>
      <c r="N476" s="188">
        <v>44727</v>
      </c>
      <c r="O476" s="189" t="str">
        <f t="shared" si="44"/>
        <v>06-2022</v>
      </c>
      <c r="P476" s="201" t="str">
        <f t="shared" si="45"/>
        <v>15</v>
      </c>
      <c r="Q476" s="189" t="str">
        <f t="shared" si="46"/>
        <v>06</v>
      </c>
      <c r="R476" s="189" t="str">
        <f t="shared" si="47"/>
        <v>2022</v>
      </c>
      <c r="S476" s="186" t="s">
        <v>1074</v>
      </c>
      <c r="T476" s="190">
        <v>4.4000000000000004</v>
      </c>
    </row>
    <row r="477" spans="1:20" ht="18" customHeight="1">
      <c r="A477" s="86" t="s">
        <v>521</v>
      </c>
      <c r="B477" s="88" t="s">
        <v>53</v>
      </c>
      <c r="D477" s="185" t="str">
        <f t="shared" si="42"/>
        <v>727-75-6477</v>
      </c>
      <c r="E477" s="186" t="str">
        <f t="shared" si="43"/>
        <v>C</v>
      </c>
      <c r="F477" s="187" t="s">
        <v>1062</v>
      </c>
      <c r="G477" s="187" t="s">
        <v>54</v>
      </c>
      <c r="H477" s="187" t="s">
        <v>1065</v>
      </c>
      <c r="I477" s="187" t="s">
        <v>1069</v>
      </c>
      <c r="J477" s="186">
        <v>28.84</v>
      </c>
      <c r="K477" s="186">
        <v>4</v>
      </c>
      <c r="L477" s="186">
        <v>5.7679999999999998</v>
      </c>
      <c r="M477" s="186">
        <v>121.128</v>
      </c>
      <c r="N477" s="188">
        <v>44729</v>
      </c>
      <c r="O477" s="189" t="str">
        <f t="shared" si="44"/>
        <v>06-2022</v>
      </c>
      <c r="P477" s="201" t="str">
        <f t="shared" si="45"/>
        <v>17</v>
      </c>
      <c r="Q477" s="189" t="str">
        <f t="shared" si="46"/>
        <v>06</v>
      </c>
      <c r="R477" s="189" t="str">
        <f t="shared" si="47"/>
        <v>2022</v>
      </c>
      <c r="S477" s="186" t="s">
        <v>1073</v>
      </c>
      <c r="T477" s="190">
        <v>6.4</v>
      </c>
    </row>
    <row r="478" spans="1:20" ht="18" customHeight="1">
      <c r="A478" s="86" t="s">
        <v>522</v>
      </c>
      <c r="B478" s="88" t="s">
        <v>53</v>
      </c>
      <c r="D478" s="185" t="str">
        <f t="shared" si="42"/>
        <v>358-88-9262</v>
      </c>
      <c r="E478" s="186" t="str">
        <f t="shared" si="43"/>
        <v>C</v>
      </c>
      <c r="F478" s="187" t="s">
        <v>1062</v>
      </c>
      <c r="G478" s="187" t="s">
        <v>48</v>
      </c>
      <c r="H478" s="187" t="s">
        <v>1066</v>
      </c>
      <c r="I478" s="187" t="s">
        <v>1071</v>
      </c>
      <c r="J478" s="186">
        <v>87.48</v>
      </c>
      <c r="K478" s="186">
        <v>6</v>
      </c>
      <c r="L478" s="186">
        <v>26.244</v>
      </c>
      <c r="M478" s="186">
        <v>551.12400000000002</v>
      </c>
      <c r="N478" s="188">
        <v>44729</v>
      </c>
      <c r="O478" s="189" t="str">
        <f t="shared" si="44"/>
        <v>06-2022</v>
      </c>
      <c r="P478" s="201" t="str">
        <f t="shared" si="45"/>
        <v>17</v>
      </c>
      <c r="Q478" s="189" t="str">
        <f t="shared" si="46"/>
        <v>06</v>
      </c>
      <c r="R478" s="189" t="str">
        <f t="shared" si="47"/>
        <v>2022</v>
      </c>
      <c r="S478" s="186" t="s">
        <v>1074</v>
      </c>
      <c r="T478" s="190">
        <v>5.0999999999999996</v>
      </c>
    </row>
    <row r="479" spans="1:20" ht="18" customHeight="1">
      <c r="A479" s="86" t="s">
        <v>523</v>
      </c>
      <c r="B479" s="88" t="s">
        <v>50</v>
      </c>
      <c r="D479" s="185" t="str">
        <f t="shared" si="42"/>
        <v>431-66-2305</v>
      </c>
      <c r="E479" s="186" t="str">
        <f t="shared" si="43"/>
        <v>B</v>
      </c>
      <c r="F479" s="187" t="s">
        <v>1064</v>
      </c>
      <c r="G479" s="187" t="s">
        <v>54</v>
      </c>
      <c r="H479" s="187" t="s">
        <v>1066</v>
      </c>
      <c r="I479" s="187" t="s">
        <v>1069</v>
      </c>
      <c r="J479" s="186">
        <v>88.25</v>
      </c>
      <c r="K479" s="186">
        <v>9</v>
      </c>
      <c r="L479" s="186">
        <v>39.712499999999999</v>
      </c>
      <c r="M479" s="186">
        <v>833.96249999999998</v>
      </c>
      <c r="N479" s="188">
        <v>44729</v>
      </c>
      <c r="O479" s="189" t="str">
        <f t="shared" si="44"/>
        <v>06-2022</v>
      </c>
      <c r="P479" s="201" t="str">
        <f t="shared" si="45"/>
        <v>17</v>
      </c>
      <c r="Q479" s="189" t="str">
        <f t="shared" si="46"/>
        <v>06</v>
      </c>
      <c r="R479" s="189" t="str">
        <f t="shared" si="47"/>
        <v>2022</v>
      </c>
      <c r="S479" s="186" t="s">
        <v>1075</v>
      </c>
      <c r="T479" s="190">
        <v>7.6</v>
      </c>
    </row>
    <row r="480" spans="1:20" ht="18" customHeight="1">
      <c r="A480" s="86" t="s">
        <v>524</v>
      </c>
      <c r="B480" s="88" t="s">
        <v>47</v>
      </c>
      <c r="D480" s="185" t="str">
        <f t="shared" si="42"/>
        <v>850-41-9669</v>
      </c>
      <c r="E480" s="186" t="str">
        <f t="shared" si="43"/>
        <v>A</v>
      </c>
      <c r="F480" s="187" t="s">
        <v>1063</v>
      </c>
      <c r="G480" s="187" t="s">
        <v>54</v>
      </c>
      <c r="H480" s="187" t="s">
        <v>1066</v>
      </c>
      <c r="I480" s="187" t="s">
        <v>1069</v>
      </c>
      <c r="J480" s="186">
        <v>75.06</v>
      </c>
      <c r="K480" s="186">
        <v>9</v>
      </c>
      <c r="L480" s="186">
        <v>33.777000000000001</v>
      </c>
      <c r="M480" s="186">
        <v>709.31700000000001</v>
      </c>
      <c r="N480" s="188">
        <v>44730</v>
      </c>
      <c r="O480" s="189" t="str">
        <f t="shared" si="44"/>
        <v>06-2022</v>
      </c>
      <c r="P480" s="201" t="str">
        <f t="shared" si="45"/>
        <v>18</v>
      </c>
      <c r="Q480" s="189" t="str">
        <f t="shared" si="46"/>
        <v>06</v>
      </c>
      <c r="R480" s="189" t="str">
        <f t="shared" si="47"/>
        <v>2022</v>
      </c>
      <c r="S480" s="186" t="s">
        <v>1074</v>
      </c>
      <c r="T480" s="190">
        <v>6.2</v>
      </c>
    </row>
    <row r="481" spans="1:20" ht="18" customHeight="1">
      <c r="A481" s="86" t="s">
        <v>525</v>
      </c>
      <c r="B481" s="88" t="s">
        <v>53</v>
      </c>
      <c r="D481" s="185" t="str">
        <f t="shared" si="42"/>
        <v>149-14-0304</v>
      </c>
      <c r="E481" s="186" t="str">
        <f t="shared" si="43"/>
        <v>C</v>
      </c>
      <c r="F481" s="187" t="s">
        <v>1062</v>
      </c>
      <c r="G481" s="187" t="s">
        <v>48</v>
      </c>
      <c r="H481" s="187" t="s">
        <v>1066</v>
      </c>
      <c r="I481" s="187" t="s">
        <v>1067</v>
      </c>
      <c r="J481" s="186">
        <v>28.5</v>
      </c>
      <c r="K481" s="186">
        <v>8</v>
      </c>
      <c r="L481" s="186">
        <v>11.4</v>
      </c>
      <c r="M481" s="186">
        <v>239.4</v>
      </c>
      <c r="N481" s="188">
        <v>44732</v>
      </c>
      <c r="O481" s="189" t="str">
        <f t="shared" si="44"/>
        <v>06-2022</v>
      </c>
      <c r="P481" s="201" t="str">
        <f t="shared" si="45"/>
        <v>20</v>
      </c>
      <c r="Q481" s="189" t="str">
        <f t="shared" si="46"/>
        <v>06</v>
      </c>
      <c r="R481" s="189" t="str">
        <f t="shared" si="47"/>
        <v>2022</v>
      </c>
      <c r="S481" s="186" t="s">
        <v>1073</v>
      </c>
      <c r="T481" s="190">
        <v>6.6</v>
      </c>
    </row>
    <row r="482" spans="1:20" ht="18" customHeight="1">
      <c r="A482" s="86" t="s">
        <v>526</v>
      </c>
      <c r="B482" s="88" t="s">
        <v>53</v>
      </c>
      <c r="D482" s="185" t="str">
        <f t="shared" si="42"/>
        <v>377-79-7592</v>
      </c>
      <c r="E482" s="186" t="str">
        <f t="shared" si="43"/>
        <v>C</v>
      </c>
      <c r="F482" s="187" t="s">
        <v>1062</v>
      </c>
      <c r="G482" s="187" t="s">
        <v>48</v>
      </c>
      <c r="H482" s="187" t="s">
        <v>1066</v>
      </c>
      <c r="I482" s="187" t="s">
        <v>1069</v>
      </c>
      <c r="J482" s="186">
        <v>44.84</v>
      </c>
      <c r="K482" s="186">
        <v>9</v>
      </c>
      <c r="L482" s="186">
        <v>20.178000000000001</v>
      </c>
      <c r="M482" s="186">
        <v>423.738</v>
      </c>
      <c r="N482" s="188">
        <v>44732</v>
      </c>
      <c r="O482" s="189" t="str">
        <f t="shared" si="44"/>
        <v>06-2022</v>
      </c>
      <c r="P482" s="201" t="str">
        <f t="shared" si="45"/>
        <v>20</v>
      </c>
      <c r="Q482" s="189" t="str">
        <f t="shared" si="46"/>
        <v>06</v>
      </c>
      <c r="R482" s="189" t="str">
        <f t="shared" si="47"/>
        <v>2022</v>
      </c>
      <c r="S482" s="186" t="s">
        <v>1075</v>
      </c>
      <c r="T482" s="190">
        <v>7.5</v>
      </c>
    </row>
    <row r="483" spans="1:20" ht="18" customHeight="1">
      <c r="A483" s="86" t="s">
        <v>527</v>
      </c>
      <c r="B483" s="88" t="s">
        <v>50</v>
      </c>
      <c r="D483" s="185" t="str">
        <f t="shared" si="42"/>
        <v>862-17-9201</v>
      </c>
      <c r="E483" s="186" t="str">
        <f t="shared" si="43"/>
        <v>B</v>
      </c>
      <c r="F483" s="187" t="s">
        <v>1064</v>
      </c>
      <c r="G483" s="187" t="s">
        <v>54</v>
      </c>
      <c r="H483" s="187" t="s">
        <v>1066</v>
      </c>
      <c r="I483" s="187" t="s">
        <v>1071</v>
      </c>
      <c r="J483" s="186">
        <v>84.05</v>
      </c>
      <c r="K483" s="186">
        <v>6</v>
      </c>
      <c r="L483" s="186">
        <v>25.215</v>
      </c>
      <c r="M483" s="186">
        <v>529.51499999999999</v>
      </c>
      <c r="N483" s="188">
        <v>44733</v>
      </c>
      <c r="O483" s="189" t="str">
        <f t="shared" si="44"/>
        <v>06-2022</v>
      </c>
      <c r="P483" s="201" t="str">
        <f t="shared" si="45"/>
        <v>21</v>
      </c>
      <c r="Q483" s="189" t="str">
        <f t="shared" si="46"/>
        <v>06</v>
      </c>
      <c r="R483" s="189" t="str">
        <f t="shared" si="47"/>
        <v>2022</v>
      </c>
      <c r="S483" s="186" t="s">
        <v>1075</v>
      </c>
      <c r="T483" s="190">
        <v>7.7</v>
      </c>
    </row>
    <row r="484" spans="1:20" ht="18" customHeight="1">
      <c r="A484" s="86" t="s">
        <v>528</v>
      </c>
      <c r="B484" s="88" t="s">
        <v>47</v>
      </c>
      <c r="D484" s="185" t="str">
        <f t="shared" si="42"/>
        <v>329-62-1586</v>
      </c>
      <c r="E484" s="186" t="str">
        <f t="shared" si="43"/>
        <v>A</v>
      </c>
      <c r="F484" s="187" t="s">
        <v>1063</v>
      </c>
      <c r="G484" s="187" t="s">
        <v>54</v>
      </c>
      <c r="H484" s="187" t="s">
        <v>1065</v>
      </c>
      <c r="I484" s="187" t="s">
        <v>1071</v>
      </c>
      <c r="J484" s="186">
        <v>54.67</v>
      </c>
      <c r="K484" s="186">
        <v>3</v>
      </c>
      <c r="L484" s="186">
        <v>8.2004999999999999</v>
      </c>
      <c r="M484" s="186">
        <v>172.2105</v>
      </c>
      <c r="N484" s="188">
        <v>44734</v>
      </c>
      <c r="O484" s="189" t="str">
        <f t="shared" si="44"/>
        <v>06-2022</v>
      </c>
      <c r="P484" s="201" t="str">
        <f t="shared" si="45"/>
        <v>22</v>
      </c>
      <c r="Q484" s="189" t="str">
        <f t="shared" si="46"/>
        <v>06</v>
      </c>
      <c r="R484" s="189" t="str">
        <f t="shared" si="47"/>
        <v>2022</v>
      </c>
      <c r="S484" s="186" t="s">
        <v>1075</v>
      </c>
      <c r="T484" s="190">
        <v>8.6</v>
      </c>
    </row>
    <row r="485" spans="1:20" ht="18" customHeight="1">
      <c r="A485" s="86" t="s">
        <v>529</v>
      </c>
      <c r="B485" s="88" t="s">
        <v>47</v>
      </c>
      <c r="D485" s="185" t="str">
        <f t="shared" si="42"/>
        <v>308-39-1707</v>
      </c>
      <c r="E485" s="186" t="str">
        <f t="shared" si="43"/>
        <v>A</v>
      </c>
      <c r="F485" s="187" t="s">
        <v>1063</v>
      </c>
      <c r="G485" s="187" t="s">
        <v>54</v>
      </c>
      <c r="H485" s="187" t="s">
        <v>1066</v>
      </c>
      <c r="I485" s="187" t="s">
        <v>1072</v>
      </c>
      <c r="J485" s="186">
        <v>12.09</v>
      </c>
      <c r="K485" s="186">
        <v>1</v>
      </c>
      <c r="L485" s="186">
        <v>0.60450000000000004</v>
      </c>
      <c r="M485" s="186">
        <v>12.6945</v>
      </c>
      <c r="N485" s="188">
        <v>44734</v>
      </c>
      <c r="O485" s="189" t="str">
        <f t="shared" si="44"/>
        <v>06-2022</v>
      </c>
      <c r="P485" s="201" t="str">
        <f t="shared" si="45"/>
        <v>22</v>
      </c>
      <c r="Q485" s="189" t="str">
        <f t="shared" si="46"/>
        <v>06</v>
      </c>
      <c r="R485" s="189" t="str">
        <f t="shared" si="47"/>
        <v>2022</v>
      </c>
      <c r="S485" s="186" t="s">
        <v>1075</v>
      </c>
      <c r="T485" s="190">
        <v>8.1999999999999993</v>
      </c>
    </row>
    <row r="486" spans="1:20" ht="18" customHeight="1">
      <c r="A486" s="86" t="s">
        <v>530</v>
      </c>
      <c r="B486" s="88" t="s">
        <v>50</v>
      </c>
      <c r="D486" s="185" t="str">
        <f t="shared" si="42"/>
        <v>665-63-9737</v>
      </c>
      <c r="E486" s="186" t="str">
        <f t="shared" si="43"/>
        <v>B</v>
      </c>
      <c r="F486" s="187" t="s">
        <v>1064</v>
      </c>
      <c r="G486" s="187" t="s">
        <v>54</v>
      </c>
      <c r="H486" s="187" t="s">
        <v>1065</v>
      </c>
      <c r="I486" s="187" t="s">
        <v>1072</v>
      </c>
      <c r="J486" s="186">
        <v>52.42</v>
      </c>
      <c r="K486" s="186">
        <v>3</v>
      </c>
      <c r="L486" s="186">
        <v>7.8630000000000004</v>
      </c>
      <c r="M486" s="186">
        <v>165.12299999999999</v>
      </c>
      <c r="N486" s="188">
        <v>44734</v>
      </c>
      <c r="O486" s="189" t="str">
        <f t="shared" si="44"/>
        <v>06-2022</v>
      </c>
      <c r="P486" s="201" t="str">
        <f t="shared" si="45"/>
        <v>22</v>
      </c>
      <c r="Q486" s="189" t="str">
        <f t="shared" si="46"/>
        <v>06</v>
      </c>
      <c r="R486" s="189" t="str">
        <f t="shared" si="47"/>
        <v>2022</v>
      </c>
      <c r="S486" s="186" t="s">
        <v>1074</v>
      </c>
      <c r="T486" s="190">
        <v>7.5</v>
      </c>
    </row>
    <row r="487" spans="1:20" ht="18" customHeight="1">
      <c r="A487" s="86" t="s">
        <v>531</v>
      </c>
      <c r="B487" s="88" t="s">
        <v>50</v>
      </c>
      <c r="D487" s="185" t="str">
        <f t="shared" si="42"/>
        <v>605-83-1050</v>
      </c>
      <c r="E487" s="186" t="str">
        <f t="shared" si="43"/>
        <v>B</v>
      </c>
      <c r="F487" s="187" t="s">
        <v>1064</v>
      </c>
      <c r="G487" s="187" t="s">
        <v>54</v>
      </c>
      <c r="H487" s="187" t="s">
        <v>1065</v>
      </c>
      <c r="I487" s="187" t="s">
        <v>1072</v>
      </c>
      <c r="J487" s="186">
        <v>27.18</v>
      </c>
      <c r="K487" s="186">
        <v>2</v>
      </c>
      <c r="L487" s="186">
        <v>2.718</v>
      </c>
      <c r="M487" s="186">
        <v>57.078000000000003</v>
      </c>
      <c r="N487" s="188">
        <v>44734</v>
      </c>
      <c r="O487" s="189" t="str">
        <f t="shared" si="44"/>
        <v>06-2022</v>
      </c>
      <c r="P487" s="201" t="str">
        <f t="shared" si="45"/>
        <v>22</v>
      </c>
      <c r="Q487" s="189" t="str">
        <f t="shared" si="46"/>
        <v>06</v>
      </c>
      <c r="R487" s="189" t="str">
        <f t="shared" si="47"/>
        <v>2022</v>
      </c>
      <c r="S487" s="186" t="s">
        <v>1074</v>
      </c>
      <c r="T487" s="190">
        <v>4.3</v>
      </c>
    </row>
    <row r="488" spans="1:20" ht="18" customHeight="1">
      <c r="A488" s="86" t="s">
        <v>532</v>
      </c>
      <c r="B488" s="88" t="s">
        <v>50</v>
      </c>
      <c r="D488" s="185" t="str">
        <f t="shared" si="42"/>
        <v>761-49-0439</v>
      </c>
      <c r="E488" s="186" t="str">
        <f t="shared" si="43"/>
        <v>B</v>
      </c>
      <c r="F488" s="187" t="s">
        <v>1064</v>
      </c>
      <c r="G488" s="187" t="s">
        <v>48</v>
      </c>
      <c r="H488" s="187" t="s">
        <v>1066</v>
      </c>
      <c r="I488" s="187" t="s">
        <v>1069</v>
      </c>
      <c r="J488" s="186">
        <v>12.1</v>
      </c>
      <c r="K488" s="186">
        <v>8</v>
      </c>
      <c r="L488" s="186">
        <v>4.84</v>
      </c>
      <c r="M488" s="186">
        <v>101.64</v>
      </c>
      <c r="N488" s="188">
        <v>44734</v>
      </c>
      <c r="O488" s="189" t="str">
        <f t="shared" si="44"/>
        <v>06-2022</v>
      </c>
      <c r="P488" s="201" t="str">
        <f t="shared" si="45"/>
        <v>22</v>
      </c>
      <c r="Q488" s="189" t="str">
        <f t="shared" si="46"/>
        <v>06</v>
      </c>
      <c r="R488" s="189" t="str">
        <f t="shared" si="47"/>
        <v>2022</v>
      </c>
      <c r="S488" s="186" t="s">
        <v>1074</v>
      </c>
      <c r="T488" s="190">
        <v>8.6</v>
      </c>
    </row>
    <row r="489" spans="1:20" ht="18" customHeight="1">
      <c r="A489" s="86" t="s">
        <v>533</v>
      </c>
      <c r="B489" s="88" t="s">
        <v>50</v>
      </c>
      <c r="D489" s="185" t="str">
        <f t="shared" si="42"/>
        <v>636-17-0325</v>
      </c>
      <c r="E489" s="186" t="str">
        <f t="shared" si="43"/>
        <v>B</v>
      </c>
      <c r="F489" s="187" t="s">
        <v>1064</v>
      </c>
      <c r="G489" s="187" t="s">
        <v>54</v>
      </c>
      <c r="H489" s="187" t="s">
        <v>1065</v>
      </c>
      <c r="I489" s="187" t="s">
        <v>1067</v>
      </c>
      <c r="J489" s="186">
        <v>62.57</v>
      </c>
      <c r="K489" s="186">
        <v>4</v>
      </c>
      <c r="L489" s="186">
        <v>12.513999999999999</v>
      </c>
      <c r="M489" s="186">
        <v>262.79399999999998</v>
      </c>
      <c r="N489" s="188">
        <v>44736</v>
      </c>
      <c r="O489" s="189" t="str">
        <f t="shared" si="44"/>
        <v>06-2022</v>
      </c>
      <c r="P489" s="201" t="str">
        <f t="shared" si="45"/>
        <v>24</v>
      </c>
      <c r="Q489" s="189" t="str">
        <f t="shared" si="46"/>
        <v>06</v>
      </c>
      <c r="R489" s="189" t="str">
        <f t="shared" si="47"/>
        <v>2022</v>
      </c>
      <c r="S489" s="186" t="s">
        <v>1073</v>
      </c>
      <c r="T489" s="190">
        <v>9.5</v>
      </c>
    </row>
    <row r="490" spans="1:20" ht="18" customHeight="1">
      <c r="A490" s="86" t="s">
        <v>534</v>
      </c>
      <c r="B490" s="88" t="s">
        <v>50</v>
      </c>
      <c r="D490" s="185" t="str">
        <f t="shared" si="42"/>
        <v>110-48-7033</v>
      </c>
      <c r="E490" s="186" t="str">
        <f t="shared" si="43"/>
        <v>B</v>
      </c>
      <c r="F490" s="187" t="s">
        <v>1064</v>
      </c>
      <c r="G490" s="187" t="s">
        <v>48</v>
      </c>
      <c r="H490" s="187" t="s">
        <v>1065</v>
      </c>
      <c r="I490" s="187" t="s">
        <v>1072</v>
      </c>
      <c r="J490" s="186">
        <v>32.619999999999997</v>
      </c>
      <c r="K490" s="186">
        <v>4</v>
      </c>
      <c r="L490" s="186">
        <v>6.524</v>
      </c>
      <c r="M490" s="186">
        <v>137.00399999999999</v>
      </c>
      <c r="N490" s="188">
        <v>44737</v>
      </c>
      <c r="O490" s="189" t="str">
        <f t="shared" si="44"/>
        <v>06-2022</v>
      </c>
      <c r="P490" s="201" t="str">
        <f t="shared" si="45"/>
        <v>25</v>
      </c>
      <c r="Q490" s="189" t="str">
        <f t="shared" si="46"/>
        <v>06</v>
      </c>
      <c r="R490" s="189" t="str">
        <f t="shared" si="47"/>
        <v>2022</v>
      </c>
      <c r="S490" s="186" t="s">
        <v>1073</v>
      </c>
      <c r="T490" s="190">
        <v>9</v>
      </c>
    </row>
    <row r="491" spans="1:20" ht="18" customHeight="1">
      <c r="A491" s="86" t="s">
        <v>535</v>
      </c>
      <c r="B491" s="88" t="s">
        <v>50</v>
      </c>
      <c r="D491" s="185" t="str">
        <f t="shared" si="42"/>
        <v>400-45-1220</v>
      </c>
      <c r="E491" s="186" t="str">
        <f t="shared" si="43"/>
        <v>B</v>
      </c>
      <c r="F491" s="187" t="s">
        <v>1064</v>
      </c>
      <c r="G491" s="187" t="s">
        <v>54</v>
      </c>
      <c r="H491" s="187" t="s">
        <v>1066</v>
      </c>
      <c r="I491" s="187" t="s">
        <v>1067</v>
      </c>
      <c r="J491" s="186">
        <v>13.5</v>
      </c>
      <c r="K491" s="186">
        <v>10</v>
      </c>
      <c r="L491" s="186">
        <v>6.75</v>
      </c>
      <c r="M491" s="186">
        <v>141.75</v>
      </c>
      <c r="N491" s="188">
        <v>44737</v>
      </c>
      <c r="O491" s="189" t="str">
        <f t="shared" si="44"/>
        <v>06-2022</v>
      </c>
      <c r="P491" s="201" t="str">
        <f t="shared" si="45"/>
        <v>25</v>
      </c>
      <c r="Q491" s="189" t="str">
        <f t="shared" si="46"/>
        <v>06</v>
      </c>
      <c r="R491" s="189" t="str">
        <f t="shared" si="47"/>
        <v>2022</v>
      </c>
      <c r="S491" s="186" t="s">
        <v>1075</v>
      </c>
      <c r="T491" s="190">
        <v>4.8</v>
      </c>
    </row>
    <row r="492" spans="1:20" ht="18" customHeight="1">
      <c r="A492" s="86" t="s">
        <v>536</v>
      </c>
      <c r="B492" s="88" t="s">
        <v>47</v>
      </c>
      <c r="D492" s="185" t="str">
        <f t="shared" si="42"/>
        <v>631-41-3108</v>
      </c>
      <c r="E492" s="186" t="str">
        <f t="shared" si="43"/>
        <v>A</v>
      </c>
      <c r="F492" s="187" t="s">
        <v>1063</v>
      </c>
      <c r="G492" s="187" t="s">
        <v>54</v>
      </c>
      <c r="H492" s="187" t="s">
        <v>1065</v>
      </c>
      <c r="I492" s="187" t="s">
        <v>1070</v>
      </c>
      <c r="J492" s="186">
        <v>46.33</v>
      </c>
      <c r="K492" s="186">
        <v>7</v>
      </c>
      <c r="L492" s="186">
        <v>16.215499999999999</v>
      </c>
      <c r="M492" s="186">
        <v>340.52550000000002</v>
      </c>
      <c r="N492" s="188">
        <v>44739</v>
      </c>
      <c r="O492" s="189" t="str">
        <f t="shared" si="44"/>
        <v>06-2022</v>
      </c>
      <c r="P492" s="201" t="str">
        <f t="shared" si="45"/>
        <v>27</v>
      </c>
      <c r="Q492" s="189" t="str">
        <f t="shared" si="46"/>
        <v>06</v>
      </c>
      <c r="R492" s="189" t="str">
        <f t="shared" si="47"/>
        <v>2022</v>
      </c>
      <c r="S492" s="186" t="s">
        <v>1075</v>
      </c>
      <c r="T492" s="190">
        <v>7.4</v>
      </c>
    </row>
    <row r="493" spans="1:20" ht="18" customHeight="1">
      <c r="A493" s="86" t="s">
        <v>537</v>
      </c>
      <c r="B493" s="88" t="s">
        <v>53</v>
      </c>
      <c r="D493" s="185" t="str">
        <f t="shared" si="42"/>
        <v>389-25-3394</v>
      </c>
      <c r="E493" s="186" t="str">
        <f t="shared" si="43"/>
        <v>C</v>
      </c>
      <c r="F493" s="187" t="s">
        <v>1062</v>
      </c>
      <c r="G493" s="187" t="s">
        <v>54</v>
      </c>
      <c r="H493" s="187" t="s">
        <v>1065</v>
      </c>
      <c r="I493" s="187" t="s">
        <v>1069</v>
      </c>
      <c r="J493" s="186">
        <v>11.81</v>
      </c>
      <c r="K493" s="186">
        <v>5</v>
      </c>
      <c r="L493" s="186">
        <v>2.9525000000000001</v>
      </c>
      <c r="M493" s="186">
        <v>62.002499999999998</v>
      </c>
      <c r="N493" s="188">
        <v>44740</v>
      </c>
      <c r="O493" s="189" t="str">
        <f t="shared" si="44"/>
        <v>06-2022</v>
      </c>
      <c r="P493" s="201" t="str">
        <f t="shared" si="45"/>
        <v>28</v>
      </c>
      <c r="Q493" s="189" t="str">
        <f t="shared" si="46"/>
        <v>06</v>
      </c>
      <c r="R493" s="189" t="str">
        <f t="shared" si="47"/>
        <v>2022</v>
      </c>
      <c r="S493" s="186" t="s">
        <v>1073</v>
      </c>
      <c r="T493" s="190">
        <v>9.4</v>
      </c>
    </row>
    <row r="494" spans="1:20" ht="18" customHeight="1">
      <c r="A494" s="86" t="s">
        <v>538</v>
      </c>
      <c r="B494" s="88" t="s">
        <v>47</v>
      </c>
      <c r="D494" s="185" t="str">
        <f t="shared" si="42"/>
        <v>656-95-9349</v>
      </c>
      <c r="E494" s="186" t="str">
        <f t="shared" si="43"/>
        <v>A</v>
      </c>
      <c r="F494" s="187" t="s">
        <v>1063</v>
      </c>
      <c r="G494" s="187" t="s">
        <v>48</v>
      </c>
      <c r="H494" s="187" t="s">
        <v>1066</v>
      </c>
      <c r="I494" s="187" t="s">
        <v>1067</v>
      </c>
      <c r="J494" s="186">
        <v>68.930000000000007</v>
      </c>
      <c r="K494" s="186">
        <v>7</v>
      </c>
      <c r="L494" s="186">
        <v>24.125499999999999</v>
      </c>
      <c r="M494" s="186">
        <v>506.63549999999998</v>
      </c>
      <c r="N494" s="188">
        <v>44741</v>
      </c>
      <c r="O494" s="189" t="str">
        <f t="shared" si="44"/>
        <v>06-2022</v>
      </c>
      <c r="P494" s="201" t="str">
        <f t="shared" si="45"/>
        <v>29</v>
      </c>
      <c r="Q494" s="189" t="str">
        <f t="shared" si="46"/>
        <v>06</v>
      </c>
      <c r="R494" s="189" t="str">
        <f t="shared" si="47"/>
        <v>2022</v>
      </c>
      <c r="S494" s="186" t="s">
        <v>1075</v>
      </c>
      <c r="T494" s="190">
        <v>4.5999999999999996</v>
      </c>
    </row>
    <row r="495" spans="1:20" ht="18" customHeight="1">
      <c r="A495" s="86" t="s">
        <v>539</v>
      </c>
      <c r="B495" s="88" t="s">
        <v>50</v>
      </c>
      <c r="D495" s="185" t="str">
        <f t="shared" si="42"/>
        <v>770-42-8960</v>
      </c>
      <c r="E495" s="186" t="str">
        <f t="shared" si="43"/>
        <v>B</v>
      </c>
      <c r="F495" s="187" t="s">
        <v>1064</v>
      </c>
      <c r="G495" s="187" t="s">
        <v>54</v>
      </c>
      <c r="H495" s="187" t="s">
        <v>1065</v>
      </c>
      <c r="I495" s="187" t="s">
        <v>1071</v>
      </c>
      <c r="J495" s="186">
        <v>21.12</v>
      </c>
      <c r="K495" s="186">
        <v>8</v>
      </c>
      <c r="L495" s="186">
        <v>8.4480000000000004</v>
      </c>
      <c r="M495" s="186">
        <v>177.40799999999999</v>
      </c>
      <c r="N495" s="188">
        <v>44742</v>
      </c>
      <c r="O495" s="189" t="str">
        <f t="shared" si="44"/>
        <v>06-2022</v>
      </c>
      <c r="P495" s="201" t="str">
        <f t="shared" si="45"/>
        <v>30</v>
      </c>
      <c r="Q495" s="189" t="str">
        <f t="shared" si="46"/>
        <v>06</v>
      </c>
      <c r="R495" s="189" t="str">
        <f t="shared" si="47"/>
        <v>2022</v>
      </c>
      <c r="S495" s="186" t="s">
        <v>1073</v>
      </c>
      <c r="T495" s="190">
        <v>6.3</v>
      </c>
    </row>
    <row r="496" spans="1:20" ht="18" customHeight="1">
      <c r="A496" s="86" t="s">
        <v>540</v>
      </c>
      <c r="B496" s="88" t="s">
        <v>50</v>
      </c>
      <c r="D496" s="185" t="str">
        <f t="shared" si="42"/>
        <v>234-36-2483</v>
      </c>
      <c r="E496" s="186" t="str">
        <f t="shared" si="43"/>
        <v>B</v>
      </c>
      <c r="F496" s="187" t="s">
        <v>1064</v>
      </c>
      <c r="G496" s="187" t="s">
        <v>54</v>
      </c>
      <c r="H496" s="187" t="s">
        <v>1065</v>
      </c>
      <c r="I496" s="187" t="s">
        <v>1067</v>
      </c>
      <c r="J496" s="186">
        <v>57.59</v>
      </c>
      <c r="K496" s="186">
        <v>6</v>
      </c>
      <c r="L496" s="186">
        <v>17.277000000000001</v>
      </c>
      <c r="M496" s="186">
        <v>362.81700000000001</v>
      </c>
      <c r="N496" s="188">
        <v>44745</v>
      </c>
      <c r="O496" s="189" t="str">
        <f t="shared" si="44"/>
        <v>07-2022</v>
      </c>
      <c r="P496" s="201" t="str">
        <f t="shared" si="45"/>
        <v>03</v>
      </c>
      <c r="Q496" s="189" t="str">
        <f t="shared" si="46"/>
        <v>07</v>
      </c>
      <c r="R496" s="189" t="str">
        <f t="shared" si="47"/>
        <v>2022</v>
      </c>
      <c r="S496" s="186" t="s">
        <v>1073</v>
      </c>
      <c r="T496" s="190">
        <v>5.0999999999999996</v>
      </c>
    </row>
    <row r="497" spans="1:20" ht="18" customHeight="1">
      <c r="A497" s="86" t="s">
        <v>541</v>
      </c>
      <c r="B497" s="88" t="s">
        <v>53</v>
      </c>
      <c r="D497" s="185" t="str">
        <f t="shared" si="42"/>
        <v>380-94-4661</v>
      </c>
      <c r="E497" s="186" t="str">
        <f t="shared" si="43"/>
        <v>C</v>
      </c>
      <c r="F497" s="187" t="s">
        <v>1062</v>
      </c>
      <c r="G497" s="187" t="s">
        <v>48</v>
      </c>
      <c r="H497" s="187" t="s">
        <v>1065</v>
      </c>
      <c r="I497" s="187" t="s">
        <v>1069</v>
      </c>
      <c r="J497" s="186">
        <v>65.94</v>
      </c>
      <c r="K497" s="186">
        <v>4</v>
      </c>
      <c r="L497" s="186">
        <v>13.188000000000001</v>
      </c>
      <c r="M497" s="186">
        <v>276.94799999999998</v>
      </c>
      <c r="N497" s="188">
        <v>44746</v>
      </c>
      <c r="O497" s="189" t="str">
        <f t="shared" si="44"/>
        <v>07-2022</v>
      </c>
      <c r="P497" s="201" t="str">
        <f t="shared" si="45"/>
        <v>04</v>
      </c>
      <c r="Q497" s="189" t="str">
        <f t="shared" si="46"/>
        <v>07</v>
      </c>
      <c r="R497" s="189" t="str">
        <f t="shared" si="47"/>
        <v>2022</v>
      </c>
      <c r="S497" s="186" t="s">
        <v>1075</v>
      </c>
      <c r="T497" s="190">
        <v>6.9</v>
      </c>
    </row>
    <row r="498" spans="1:20" ht="18" customHeight="1">
      <c r="A498" s="86" t="s">
        <v>542</v>
      </c>
      <c r="B498" s="88" t="s">
        <v>53</v>
      </c>
      <c r="D498" s="185" t="str">
        <f t="shared" si="42"/>
        <v>541-89-9860</v>
      </c>
      <c r="E498" s="186" t="str">
        <f t="shared" si="43"/>
        <v>C</v>
      </c>
      <c r="F498" s="187" t="s">
        <v>1062</v>
      </c>
      <c r="G498" s="187" t="s">
        <v>48</v>
      </c>
      <c r="H498" s="187" t="s">
        <v>1066</v>
      </c>
      <c r="I498" s="187" t="s">
        <v>1072</v>
      </c>
      <c r="J498" s="186">
        <v>80.48</v>
      </c>
      <c r="K498" s="186">
        <v>3</v>
      </c>
      <c r="L498" s="186">
        <v>12.071999999999999</v>
      </c>
      <c r="M498" s="186">
        <v>253.512</v>
      </c>
      <c r="N498" s="188">
        <v>44746</v>
      </c>
      <c r="O498" s="189" t="str">
        <f t="shared" si="44"/>
        <v>07-2022</v>
      </c>
      <c r="P498" s="201" t="str">
        <f t="shared" si="45"/>
        <v>04</v>
      </c>
      <c r="Q498" s="189" t="str">
        <f t="shared" si="46"/>
        <v>07</v>
      </c>
      <c r="R498" s="189" t="str">
        <f t="shared" si="47"/>
        <v>2022</v>
      </c>
      <c r="S498" s="186" t="s">
        <v>1073</v>
      </c>
      <c r="T498" s="190">
        <v>8.1</v>
      </c>
    </row>
    <row r="499" spans="1:20" ht="18" customHeight="1">
      <c r="A499" s="86" t="s">
        <v>543</v>
      </c>
      <c r="B499" s="88" t="s">
        <v>47</v>
      </c>
      <c r="D499" s="185" t="str">
        <f t="shared" si="42"/>
        <v>497-37-6538</v>
      </c>
      <c r="E499" s="186" t="str">
        <f t="shared" si="43"/>
        <v>A</v>
      </c>
      <c r="F499" s="187" t="s">
        <v>1063</v>
      </c>
      <c r="G499" s="187" t="s">
        <v>54</v>
      </c>
      <c r="H499" s="187" t="s">
        <v>1065</v>
      </c>
      <c r="I499" s="187" t="s">
        <v>1068</v>
      </c>
      <c r="J499" s="186">
        <v>58.91</v>
      </c>
      <c r="K499" s="186">
        <v>7</v>
      </c>
      <c r="L499" s="186">
        <v>20.618500000000001</v>
      </c>
      <c r="M499" s="186">
        <v>432.98849999999999</v>
      </c>
      <c r="N499" s="188">
        <v>44747</v>
      </c>
      <c r="O499" s="189" t="str">
        <f t="shared" si="44"/>
        <v>07-2022</v>
      </c>
      <c r="P499" s="201" t="str">
        <f t="shared" si="45"/>
        <v>05</v>
      </c>
      <c r="Q499" s="189" t="str">
        <f t="shared" si="46"/>
        <v>07</v>
      </c>
      <c r="R499" s="189" t="str">
        <f t="shared" si="47"/>
        <v>2022</v>
      </c>
      <c r="S499" s="186" t="s">
        <v>1074</v>
      </c>
      <c r="T499" s="190">
        <v>9.6999999999999993</v>
      </c>
    </row>
    <row r="500" spans="1:20" ht="18" customHeight="1">
      <c r="A500" s="86" t="s">
        <v>544</v>
      </c>
      <c r="B500" s="88" t="s">
        <v>47</v>
      </c>
      <c r="D500" s="185" t="str">
        <f t="shared" si="42"/>
        <v>595-11-5460</v>
      </c>
      <c r="E500" s="186" t="str">
        <f t="shared" si="43"/>
        <v>A</v>
      </c>
      <c r="F500" s="187" t="s">
        <v>1063</v>
      </c>
      <c r="G500" s="187" t="s">
        <v>54</v>
      </c>
      <c r="H500" s="187" t="s">
        <v>1065</v>
      </c>
      <c r="I500" s="187" t="s">
        <v>1067</v>
      </c>
      <c r="J500" s="186">
        <v>96.58</v>
      </c>
      <c r="K500" s="186">
        <v>2</v>
      </c>
      <c r="L500" s="186">
        <v>9.6579999999999995</v>
      </c>
      <c r="M500" s="186">
        <v>202.81800000000001</v>
      </c>
      <c r="N500" s="188">
        <v>44748</v>
      </c>
      <c r="O500" s="189" t="str">
        <f t="shared" si="44"/>
        <v>07-2022</v>
      </c>
      <c r="P500" s="201" t="str">
        <f t="shared" si="45"/>
        <v>06</v>
      </c>
      <c r="Q500" s="189" t="str">
        <f t="shared" si="46"/>
        <v>07</v>
      </c>
      <c r="R500" s="189" t="str">
        <f t="shared" si="47"/>
        <v>2022</v>
      </c>
      <c r="S500" s="186" t="s">
        <v>1075</v>
      </c>
      <c r="T500" s="190">
        <v>5.0999999999999996</v>
      </c>
    </row>
    <row r="501" spans="1:20" ht="18" customHeight="1">
      <c r="A501" s="86" t="s">
        <v>545</v>
      </c>
      <c r="B501" s="88" t="s">
        <v>53</v>
      </c>
      <c r="D501" s="185" t="str">
        <f t="shared" si="42"/>
        <v>821-07-3596</v>
      </c>
      <c r="E501" s="186" t="str">
        <f t="shared" si="43"/>
        <v>C</v>
      </c>
      <c r="F501" s="187" t="s">
        <v>1062</v>
      </c>
      <c r="G501" s="187" t="s">
        <v>54</v>
      </c>
      <c r="H501" s="187" t="s">
        <v>1066</v>
      </c>
      <c r="I501" s="187" t="s">
        <v>1072</v>
      </c>
      <c r="J501" s="186">
        <v>16.45</v>
      </c>
      <c r="K501" s="186">
        <v>4</v>
      </c>
      <c r="L501" s="186">
        <v>3.29</v>
      </c>
      <c r="M501" s="186">
        <v>69.09</v>
      </c>
      <c r="N501" s="188">
        <v>44748</v>
      </c>
      <c r="O501" s="189" t="str">
        <f t="shared" si="44"/>
        <v>07-2022</v>
      </c>
      <c r="P501" s="201" t="str">
        <f t="shared" si="45"/>
        <v>06</v>
      </c>
      <c r="Q501" s="189" t="str">
        <f t="shared" si="46"/>
        <v>07</v>
      </c>
      <c r="R501" s="189" t="str">
        <f t="shared" si="47"/>
        <v>2022</v>
      </c>
      <c r="S501" s="186" t="s">
        <v>1074</v>
      </c>
      <c r="T501" s="190">
        <v>5.6</v>
      </c>
    </row>
    <row r="502" spans="1:20" ht="18" customHeight="1">
      <c r="A502" s="86" t="s">
        <v>546</v>
      </c>
      <c r="B502" s="88" t="s">
        <v>53</v>
      </c>
      <c r="D502" s="185" t="str">
        <f t="shared" si="42"/>
        <v>196-01-2849</v>
      </c>
      <c r="E502" s="186" t="str">
        <f t="shared" si="43"/>
        <v>C</v>
      </c>
      <c r="F502" s="187" t="s">
        <v>1062</v>
      </c>
      <c r="G502" s="187" t="s">
        <v>48</v>
      </c>
      <c r="H502" s="187" t="s">
        <v>1066</v>
      </c>
      <c r="I502" s="187" t="s">
        <v>1072</v>
      </c>
      <c r="J502" s="186">
        <v>73.38</v>
      </c>
      <c r="K502" s="186">
        <v>7</v>
      </c>
      <c r="L502" s="186">
        <v>25.683</v>
      </c>
      <c r="M502" s="186">
        <v>539.34299999999996</v>
      </c>
      <c r="N502" s="188">
        <v>44748</v>
      </c>
      <c r="O502" s="189" t="str">
        <f t="shared" si="44"/>
        <v>07-2022</v>
      </c>
      <c r="P502" s="201" t="str">
        <f t="shared" si="45"/>
        <v>06</v>
      </c>
      <c r="Q502" s="189" t="str">
        <f t="shared" si="46"/>
        <v>07</v>
      </c>
      <c r="R502" s="189" t="str">
        <f t="shared" si="47"/>
        <v>2022</v>
      </c>
      <c r="S502" s="186" t="s">
        <v>1073</v>
      </c>
      <c r="T502" s="190">
        <v>9.5</v>
      </c>
    </row>
    <row r="503" spans="1:20" ht="18" customHeight="1">
      <c r="A503" s="86" t="s">
        <v>547</v>
      </c>
      <c r="B503" s="88" t="s">
        <v>50</v>
      </c>
      <c r="D503" s="185" t="str">
        <f t="shared" si="42"/>
        <v>707-32-7409</v>
      </c>
      <c r="E503" s="186" t="str">
        <f t="shared" si="43"/>
        <v>B</v>
      </c>
      <c r="F503" s="187" t="s">
        <v>1064</v>
      </c>
      <c r="G503" s="187" t="s">
        <v>48</v>
      </c>
      <c r="H503" s="187" t="s">
        <v>1066</v>
      </c>
      <c r="I503" s="187" t="s">
        <v>1068</v>
      </c>
      <c r="J503" s="186">
        <v>95.54</v>
      </c>
      <c r="K503" s="186">
        <v>4</v>
      </c>
      <c r="L503" s="186">
        <v>19.108000000000001</v>
      </c>
      <c r="M503" s="186">
        <v>401.26799999999997</v>
      </c>
      <c r="N503" s="188">
        <v>44748</v>
      </c>
      <c r="O503" s="189" t="str">
        <f t="shared" si="44"/>
        <v>07-2022</v>
      </c>
      <c r="P503" s="201" t="str">
        <f t="shared" si="45"/>
        <v>06</v>
      </c>
      <c r="Q503" s="189" t="str">
        <f t="shared" si="46"/>
        <v>07</v>
      </c>
      <c r="R503" s="189" t="str">
        <f t="shared" si="47"/>
        <v>2022</v>
      </c>
      <c r="S503" s="186" t="s">
        <v>1074</v>
      </c>
      <c r="T503" s="190">
        <v>4.5</v>
      </c>
    </row>
    <row r="504" spans="1:20" ht="18" customHeight="1">
      <c r="A504" s="86" t="s">
        <v>548</v>
      </c>
      <c r="B504" s="88" t="s">
        <v>47</v>
      </c>
      <c r="D504" s="185" t="str">
        <f t="shared" si="42"/>
        <v>221-25-5073</v>
      </c>
      <c r="E504" s="186" t="str">
        <f t="shared" si="43"/>
        <v>A</v>
      </c>
      <c r="F504" s="187" t="s">
        <v>1063</v>
      </c>
      <c r="G504" s="187" t="s">
        <v>54</v>
      </c>
      <c r="H504" s="187" t="s">
        <v>1066</v>
      </c>
      <c r="I504" s="187" t="s">
        <v>1071</v>
      </c>
      <c r="J504" s="186">
        <v>74.66</v>
      </c>
      <c r="K504" s="186">
        <v>4</v>
      </c>
      <c r="L504" s="186">
        <v>14.932</v>
      </c>
      <c r="M504" s="186">
        <v>313.572</v>
      </c>
      <c r="N504" s="188">
        <v>44748</v>
      </c>
      <c r="O504" s="189" t="str">
        <f t="shared" si="44"/>
        <v>07-2022</v>
      </c>
      <c r="P504" s="201" t="str">
        <f t="shared" si="45"/>
        <v>06</v>
      </c>
      <c r="Q504" s="189" t="str">
        <f t="shared" si="46"/>
        <v>07</v>
      </c>
      <c r="R504" s="189" t="str">
        <f t="shared" si="47"/>
        <v>2022</v>
      </c>
      <c r="S504" s="186" t="s">
        <v>1073</v>
      </c>
      <c r="T504" s="190">
        <v>8.5</v>
      </c>
    </row>
    <row r="505" spans="1:20" ht="18" customHeight="1">
      <c r="A505" s="86" t="s">
        <v>549</v>
      </c>
      <c r="B505" s="88" t="s">
        <v>47</v>
      </c>
      <c r="D505" s="185" t="str">
        <f t="shared" si="42"/>
        <v>411-77-0180</v>
      </c>
      <c r="E505" s="186" t="str">
        <f t="shared" si="43"/>
        <v>A</v>
      </c>
      <c r="F505" s="187" t="s">
        <v>1063</v>
      </c>
      <c r="G505" s="187" t="s">
        <v>48</v>
      </c>
      <c r="H505" s="187" t="s">
        <v>1065</v>
      </c>
      <c r="I505" s="187" t="s">
        <v>1069</v>
      </c>
      <c r="J505" s="186">
        <v>72.2</v>
      </c>
      <c r="K505" s="186">
        <v>7</v>
      </c>
      <c r="L505" s="186">
        <v>25.27</v>
      </c>
      <c r="M505" s="186">
        <v>530.66999999999996</v>
      </c>
      <c r="N505" s="188">
        <v>44749</v>
      </c>
      <c r="O505" s="189" t="str">
        <f t="shared" si="44"/>
        <v>07-2022</v>
      </c>
      <c r="P505" s="201" t="str">
        <f t="shared" si="45"/>
        <v>07</v>
      </c>
      <c r="Q505" s="189" t="str">
        <f t="shared" si="46"/>
        <v>07</v>
      </c>
      <c r="R505" s="189" t="str">
        <f t="shared" si="47"/>
        <v>2022</v>
      </c>
      <c r="S505" s="186" t="s">
        <v>1074</v>
      </c>
      <c r="T505" s="190">
        <v>4.3</v>
      </c>
    </row>
    <row r="506" spans="1:20" ht="18" customHeight="1">
      <c r="A506" s="86" t="s">
        <v>550</v>
      </c>
      <c r="B506" s="88" t="s">
        <v>53</v>
      </c>
      <c r="D506" s="185" t="str">
        <f t="shared" si="42"/>
        <v>838-78-4295</v>
      </c>
      <c r="E506" s="186" t="str">
        <f t="shared" si="43"/>
        <v>C</v>
      </c>
      <c r="F506" s="187" t="s">
        <v>1062</v>
      </c>
      <c r="G506" s="187" t="s">
        <v>54</v>
      </c>
      <c r="H506" s="187" t="s">
        <v>1066</v>
      </c>
      <c r="I506" s="187" t="s">
        <v>1067</v>
      </c>
      <c r="J506" s="186">
        <v>33.47</v>
      </c>
      <c r="K506" s="186">
        <v>2</v>
      </c>
      <c r="L506" s="186">
        <v>3.347</v>
      </c>
      <c r="M506" s="186">
        <v>70.287000000000006</v>
      </c>
      <c r="N506" s="188">
        <v>44750</v>
      </c>
      <c r="O506" s="189" t="str">
        <f t="shared" si="44"/>
        <v>07-2022</v>
      </c>
      <c r="P506" s="201" t="str">
        <f t="shared" si="45"/>
        <v>08</v>
      </c>
      <c r="Q506" s="189" t="str">
        <f t="shared" si="46"/>
        <v>07</v>
      </c>
      <c r="R506" s="189" t="str">
        <f t="shared" si="47"/>
        <v>2022</v>
      </c>
      <c r="S506" s="186" t="s">
        <v>1074</v>
      </c>
      <c r="T506" s="190">
        <v>6.7</v>
      </c>
    </row>
    <row r="507" spans="1:20" ht="18" customHeight="1">
      <c r="A507" s="86" t="s">
        <v>551</v>
      </c>
      <c r="B507" s="88" t="s">
        <v>53</v>
      </c>
      <c r="D507" s="185" t="str">
        <f t="shared" si="42"/>
        <v>219-61-4139</v>
      </c>
      <c r="E507" s="186" t="str">
        <f t="shared" si="43"/>
        <v>C</v>
      </c>
      <c r="F507" s="187" t="s">
        <v>1062</v>
      </c>
      <c r="G507" s="187" t="s">
        <v>54</v>
      </c>
      <c r="H507" s="187" t="s">
        <v>1065</v>
      </c>
      <c r="I507" s="187" t="s">
        <v>1069</v>
      </c>
      <c r="J507" s="186">
        <v>83.08</v>
      </c>
      <c r="K507" s="186">
        <v>1</v>
      </c>
      <c r="L507" s="186">
        <v>4.1539999999999999</v>
      </c>
      <c r="M507" s="186">
        <v>87.233999999999995</v>
      </c>
      <c r="N507" s="188">
        <v>44751</v>
      </c>
      <c r="O507" s="189" t="str">
        <f t="shared" si="44"/>
        <v>07-2022</v>
      </c>
      <c r="P507" s="201" t="str">
        <f t="shared" si="45"/>
        <v>09</v>
      </c>
      <c r="Q507" s="189" t="str">
        <f t="shared" si="46"/>
        <v>07</v>
      </c>
      <c r="R507" s="189" t="str">
        <f t="shared" si="47"/>
        <v>2022</v>
      </c>
      <c r="S507" s="186" t="s">
        <v>1074</v>
      </c>
      <c r="T507" s="190">
        <v>6.4</v>
      </c>
    </row>
    <row r="508" spans="1:20" ht="18" customHeight="1">
      <c r="A508" s="86" t="s">
        <v>552</v>
      </c>
      <c r="B508" s="88" t="s">
        <v>50</v>
      </c>
      <c r="D508" s="185" t="str">
        <f t="shared" si="42"/>
        <v>871-79-8483</v>
      </c>
      <c r="E508" s="186" t="str">
        <f t="shared" si="43"/>
        <v>B</v>
      </c>
      <c r="F508" s="187" t="s">
        <v>1064</v>
      </c>
      <c r="G508" s="187" t="s">
        <v>54</v>
      </c>
      <c r="H508" s="187" t="s">
        <v>1065</v>
      </c>
      <c r="I508" s="187" t="s">
        <v>1072</v>
      </c>
      <c r="J508" s="186">
        <v>94.13</v>
      </c>
      <c r="K508" s="186">
        <v>5</v>
      </c>
      <c r="L508" s="186">
        <v>23.532499999999999</v>
      </c>
      <c r="M508" s="186">
        <v>494.1825</v>
      </c>
      <c r="N508" s="188">
        <v>44752</v>
      </c>
      <c r="O508" s="189" t="str">
        <f t="shared" si="44"/>
        <v>07-2022</v>
      </c>
      <c r="P508" s="201" t="str">
        <f t="shared" si="45"/>
        <v>10</v>
      </c>
      <c r="Q508" s="189" t="str">
        <f t="shared" si="46"/>
        <v>07</v>
      </c>
      <c r="R508" s="189" t="str">
        <f t="shared" si="47"/>
        <v>2022</v>
      </c>
      <c r="S508" s="186" t="s">
        <v>1075</v>
      </c>
      <c r="T508" s="190">
        <v>4.8</v>
      </c>
    </row>
    <row r="509" spans="1:20" ht="18" customHeight="1">
      <c r="A509" s="86" t="s">
        <v>553</v>
      </c>
      <c r="B509" s="88" t="s">
        <v>53</v>
      </c>
      <c r="D509" s="185" t="str">
        <f t="shared" si="42"/>
        <v>320-49-6392</v>
      </c>
      <c r="E509" s="186" t="str">
        <f t="shared" si="43"/>
        <v>C</v>
      </c>
      <c r="F509" s="187" t="s">
        <v>1062</v>
      </c>
      <c r="G509" s="187" t="s">
        <v>54</v>
      </c>
      <c r="H509" s="187" t="s">
        <v>1066</v>
      </c>
      <c r="I509" s="187" t="s">
        <v>1069</v>
      </c>
      <c r="J509" s="186">
        <v>30.24</v>
      </c>
      <c r="K509" s="186">
        <v>1</v>
      </c>
      <c r="L509" s="186">
        <v>1.512</v>
      </c>
      <c r="M509" s="186">
        <v>31.751999999999999</v>
      </c>
      <c r="N509" s="188">
        <v>44752</v>
      </c>
      <c r="O509" s="189" t="str">
        <f t="shared" si="44"/>
        <v>07-2022</v>
      </c>
      <c r="P509" s="201" t="str">
        <f t="shared" si="45"/>
        <v>10</v>
      </c>
      <c r="Q509" s="189" t="str">
        <f t="shared" si="46"/>
        <v>07</v>
      </c>
      <c r="R509" s="189" t="str">
        <f t="shared" si="47"/>
        <v>2022</v>
      </c>
      <c r="S509" s="186" t="s">
        <v>1073</v>
      </c>
      <c r="T509" s="190">
        <v>8.4</v>
      </c>
    </row>
    <row r="510" spans="1:20" ht="18" customHeight="1">
      <c r="A510" s="86" t="s">
        <v>554</v>
      </c>
      <c r="B510" s="88" t="s">
        <v>53</v>
      </c>
      <c r="D510" s="185" t="str">
        <f t="shared" si="42"/>
        <v>538-22-0304</v>
      </c>
      <c r="E510" s="186" t="str">
        <f t="shared" si="43"/>
        <v>C</v>
      </c>
      <c r="F510" s="187" t="s">
        <v>1062</v>
      </c>
      <c r="G510" s="187" t="s">
        <v>54</v>
      </c>
      <c r="H510" s="187" t="s">
        <v>1065</v>
      </c>
      <c r="I510" s="187" t="s">
        <v>1069</v>
      </c>
      <c r="J510" s="186">
        <v>64.95</v>
      </c>
      <c r="K510" s="186">
        <v>10</v>
      </c>
      <c r="L510" s="186">
        <v>32.475000000000001</v>
      </c>
      <c r="M510" s="186">
        <v>681.97500000000002</v>
      </c>
      <c r="N510" s="188">
        <v>44752</v>
      </c>
      <c r="O510" s="189" t="str">
        <f t="shared" si="44"/>
        <v>07-2022</v>
      </c>
      <c r="P510" s="201" t="str">
        <f t="shared" si="45"/>
        <v>10</v>
      </c>
      <c r="Q510" s="189" t="str">
        <f t="shared" si="46"/>
        <v>07</v>
      </c>
      <c r="R510" s="189" t="str">
        <f t="shared" si="47"/>
        <v>2022</v>
      </c>
      <c r="S510" s="186" t="s">
        <v>1073</v>
      </c>
      <c r="T510" s="190">
        <v>5.2</v>
      </c>
    </row>
    <row r="511" spans="1:20" ht="18" customHeight="1">
      <c r="A511" s="86" t="s">
        <v>555</v>
      </c>
      <c r="B511" s="88" t="s">
        <v>50</v>
      </c>
      <c r="D511" s="185" t="str">
        <f t="shared" si="42"/>
        <v>727-46-3608</v>
      </c>
      <c r="E511" s="186" t="str">
        <f t="shared" si="43"/>
        <v>B</v>
      </c>
      <c r="F511" s="187" t="s">
        <v>1064</v>
      </c>
      <c r="G511" s="187" t="s">
        <v>48</v>
      </c>
      <c r="H511" s="187" t="s">
        <v>1066</v>
      </c>
      <c r="I511" s="187" t="s">
        <v>1071</v>
      </c>
      <c r="J511" s="186">
        <v>20.010000000000002</v>
      </c>
      <c r="K511" s="186">
        <v>9</v>
      </c>
      <c r="L511" s="186">
        <v>9.0045000000000002</v>
      </c>
      <c r="M511" s="186">
        <v>189.09450000000001</v>
      </c>
      <c r="N511" s="188">
        <v>44753</v>
      </c>
      <c r="O511" s="189" t="str">
        <f t="shared" si="44"/>
        <v>07-2022</v>
      </c>
      <c r="P511" s="201" t="str">
        <f t="shared" si="45"/>
        <v>11</v>
      </c>
      <c r="Q511" s="189" t="str">
        <f t="shared" si="46"/>
        <v>07</v>
      </c>
      <c r="R511" s="189" t="str">
        <f t="shared" si="47"/>
        <v>2022</v>
      </c>
      <c r="S511" s="186" t="s">
        <v>1074</v>
      </c>
      <c r="T511" s="190">
        <v>4.0999999999999996</v>
      </c>
    </row>
    <row r="512" spans="1:20" ht="18" customHeight="1">
      <c r="A512" s="86" t="s">
        <v>556</v>
      </c>
      <c r="B512" s="88" t="s">
        <v>50</v>
      </c>
      <c r="D512" s="185" t="str">
        <f t="shared" si="42"/>
        <v>154-74-7179</v>
      </c>
      <c r="E512" s="186" t="str">
        <f t="shared" si="43"/>
        <v>B</v>
      </c>
      <c r="F512" s="187" t="s">
        <v>1064</v>
      </c>
      <c r="G512" s="187" t="s">
        <v>54</v>
      </c>
      <c r="H512" s="187" t="s">
        <v>1065</v>
      </c>
      <c r="I512" s="187" t="s">
        <v>1068</v>
      </c>
      <c r="J512" s="186">
        <v>54.45</v>
      </c>
      <c r="K512" s="186">
        <v>1</v>
      </c>
      <c r="L512" s="186">
        <v>2.7225000000000001</v>
      </c>
      <c r="M512" s="186">
        <v>57.172499999999999</v>
      </c>
      <c r="N512" s="188">
        <v>44753</v>
      </c>
      <c r="O512" s="189" t="str">
        <f t="shared" si="44"/>
        <v>07-2022</v>
      </c>
      <c r="P512" s="201" t="str">
        <f t="shared" si="45"/>
        <v>11</v>
      </c>
      <c r="Q512" s="189" t="str">
        <f t="shared" si="46"/>
        <v>07</v>
      </c>
      <c r="R512" s="189" t="str">
        <f t="shared" si="47"/>
        <v>2022</v>
      </c>
      <c r="S512" s="186" t="s">
        <v>1074</v>
      </c>
      <c r="T512" s="190">
        <v>7.9</v>
      </c>
    </row>
    <row r="513" spans="1:20" ht="18" customHeight="1">
      <c r="A513" s="86" t="s">
        <v>557</v>
      </c>
      <c r="B513" s="88" t="s">
        <v>53</v>
      </c>
      <c r="D513" s="185" t="str">
        <f t="shared" si="42"/>
        <v>225-98-1496</v>
      </c>
      <c r="E513" s="186" t="str">
        <f t="shared" si="43"/>
        <v>C</v>
      </c>
      <c r="F513" s="187" t="s">
        <v>1062</v>
      </c>
      <c r="G513" s="187" t="s">
        <v>54</v>
      </c>
      <c r="H513" s="187" t="s">
        <v>1066</v>
      </c>
      <c r="I513" s="187" t="s">
        <v>1072</v>
      </c>
      <c r="J513" s="186">
        <v>27.02</v>
      </c>
      <c r="K513" s="186">
        <v>3</v>
      </c>
      <c r="L513" s="186">
        <v>4.0529999999999999</v>
      </c>
      <c r="M513" s="186">
        <v>85.113</v>
      </c>
      <c r="N513" s="188">
        <v>44754</v>
      </c>
      <c r="O513" s="189" t="str">
        <f t="shared" si="44"/>
        <v>07-2022</v>
      </c>
      <c r="P513" s="201" t="str">
        <f t="shared" si="45"/>
        <v>12</v>
      </c>
      <c r="Q513" s="189" t="str">
        <f t="shared" si="46"/>
        <v>07</v>
      </c>
      <c r="R513" s="189" t="str">
        <f t="shared" si="47"/>
        <v>2022</v>
      </c>
      <c r="S513" s="186" t="s">
        <v>1075</v>
      </c>
      <c r="T513" s="190">
        <v>7.1</v>
      </c>
    </row>
    <row r="514" spans="1:20" ht="18" customHeight="1">
      <c r="A514" s="86" t="s">
        <v>558</v>
      </c>
      <c r="B514" s="88" t="s">
        <v>50</v>
      </c>
      <c r="D514" s="185" t="str">
        <f t="shared" si="42"/>
        <v>322-02-2271</v>
      </c>
      <c r="E514" s="186" t="str">
        <f t="shared" si="43"/>
        <v>B</v>
      </c>
      <c r="F514" s="187" t="s">
        <v>1064</v>
      </c>
      <c r="G514" s="187" t="s">
        <v>54</v>
      </c>
      <c r="H514" s="187" t="s">
        <v>1066</v>
      </c>
      <c r="I514" s="187" t="s">
        <v>1068</v>
      </c>
      <c r="J514" s="186">
        <v>42.97</v>
      </c>
      <c r="K514" s="186">
        <v>3</v>
      </c>
      <c r="L514" s="186">
        <v>6.4455</v>
      </c>
      <c r="M514" s="186">
        <v>135.35550000000001</v>
      </c>
      <c r="N514" s="188">
        <v>44754</v>
      </c>
      <c r="O514" s="189" t="str">
        <f t="shared" si="44"/>
        <v>07-2022</v>
      </c>
      <c r="P514" s="201" t="str">
        <f t="shared" si="45"/>
        <v>12</v>
      </c>
      <c r="Q514" s="189" t="str">
        <f t="shared" si="46"/>
        <v>07</v>
      </c>
      <c r="R514" s="189" t="str">
        <f t="shared" si="47"/>
        <v>2022</v>
      </c>
      <c r="S514" s="186" t="s">
        <v>1073</v>
      </c>
      <c r="T514" s="190">
        <v>9.3000000000000007</v>
      </c>
    </row>
    <row r="515" spans="1:20" ht="18" customHeight="1">
      <c r="A515" s="86" t="s">
        <v>559</v>
      </c>
      <c r="B515" s="88" t="s">
        <v>50</v>
      </c>
      <c r="D515" s="185" t="str">
        <f t="shared" si="42"/>
        <v>283-79-9594</v>
      </c>
      <c r="E515" s="186" t="str">
        <f t="shared" si="43"/>
        <v>B</v>
      </c>
      <c r="F515" s="187" t="s">
        <v>1064</v>
      </c>
      <c r="G515" s="187" t="s">
        <v>54</v>
      </c>
      <c r="H515" s="187" t="s">
        <v>1066</v>
      </c>
      <c r="I515" s="187" t="s">
        <v>1071</v>
      </c>
      <c r="J515" s="186">
        <v>48.51</v>
      </c>
      <c r="K515" s="186">
        <v>7</v>
      </c>
      <c r="L515" s="186">
        <v>16.9785</v>
      </c>
      <c r="M515" s="186">
        <v>356.54849999999999</v>
      </c>
      <c r="N515" s="188">
        <v>44755</v>
      </c>
      <c r="O515" s="189" t="str">
        <f t="shared" si="44"/>
        <v>07-2022</v>
      </c>
      <c r="P515" s="201" t="str">
        <f t="shared" si="45"/>
        <v>13</v>
      </c>
      <c r="Q515" s="189" t="str">
        <f t="shared" si="46"/>
        <v>07</v>
      </c>
      <c r="R515" s="189" t="str">
        <f t="shared" si="47"/>
        <v>2022</v>
      </c>
      <c r="S515" s="186" t="s">
        <v>1075</v>
      </c>
      <c r="T515" s="190">
        <v>5.2</v>
      </c>
    </row>
    <row r="516" spans="1:20" ht="18" customHeight="1">
      <c r="A516" s="86" t="s">
        <v>560</v>
      </c>
      <c r="B516" s="88" t="s">
        <v>53</v>
      </c>
      <c r="D516" s="185" t="str">
        <f t="shared" si="42"/>
        <v>423-80-0988</v>
      </c>
      <c r="E516" s="186" t="str">
        <f t="shared" si="43"/>
        <v>C</v>
      </c>
      <c r="F516" s="187" t="s">
        <v>1062</v>
      </c>
      <c r="G516" s="187" t="s">
        <v>54</v>
      </c>
      <c r="H516" s="187" t="s">
        <v>1065</v>
      </c>
      <c r="I516" s="187" t="s">
        <v>1068</v>
      </c>
      <c r="J516" s="186">
        <v>76.400000000000006</v>
      </c>
      <c r="K516" s="186">
        <v>2</v>
      </c>
      <c r="L516" s="186">
        <v>7.64</v>
      </c>
      <c r="M516" s="186">
        <v>160.44</v>
      </c>
      <c r="N516" s="188">
        <v>44756</v>
      </c>
      <c r="O516" s="189" t="str">
        <f t="shared" si="44"/>
        <v>07-2022</v>
      </c>
      <c r="P516" s="201" t="str">
        <f t="shared" si="45"/>
        <v>14</v>
      </c>
      <c r="Q516" s="189" t="str">
        <f t="shared" si="46"/>
        <v>07</v>
      </c>
      <c r="R516" s="189" t="str">
        <f t="shared" si="47"/>
        <v>2022</v>
      </c>
      <c r="S516" s="186" t="s">
        <v>1074</v>
      </c>
      <c r="T516" s="190">
        <v>6.5</v>
      </c>
    </row>
    <row r="517" spans="1:20" ht="18" customHeight="1">
      <c r="A517" s="86" t="s">
        <v>561</v>
      </c>
      <c r="B517" s="88" t="s">
        <v>50</v>
      </c>
      <c r="D517" s="185" t="str">
        <f t="shared" si="42"/>
        <v>866-05-7563</v>
      </c>
      <c r="E517" s="186" t="str">
        <f t="shared" si="43"/>
        <v>B</v>
      </c>
      <c r="F517" s="187" t="s">
        <v>1064</v>
      </c>
      <c r="G517" s="187" t="s">
        <v>48</v>
      </c>
      <c r="H517" s="187" t="s">
        <v>1066</v>
      </c>
      <c r="I517" s="187" t="s">
        <v>1069</v>
      </c>
      <c r="J517" s="186">
        <v>81.400000000000006</v>
      </c>
      <c r="K517" s="186">
        <v>3</v>
      </c>
      <c r="L517" s="186">
        <v>12.21</v>
      </c>
      <c r="M517" s="186">
        <v>256.41000000000003</v>
      </c>
      <c r="N517" s="188">
        <v>44756</v>
      </c>
      <c r="O517" s="189" t="str">
        <f t="shared" si="44"/>
        <v>07-2022</v>
      </c>
      <c r="P517" s="201" t="str">
        <f t="shared" si="45"/>
        <v>14</v>
      </c>
      <c r="Q517" s="189" t="str">
        <f t="shared" si="46"/>
        <v>07</v>
      </c>
      <c r="R517" s="189" t="str">
        <f t="shared" si="47"/>
        <v>2022</v>
      </c>
      <c r="S517" s="186" t="s">
        <v>1073</v>
      </c>
      <c r="T517" s="190">
        <v>4.8</v>
      </c>
    </row>
    <row r="518" spans="1:20" ht="18" customHeight="1">
      <c r="A518" s="86" t="s">
        <v>562</v>
      </c>
      <c r="B518" s="88" t="s">
        <v>53</v>
      </c>
      <c r="D518" s="185" t="str">
        <f t="shared" si="42"/>
        <v>370-96-0655</v>
      </c>
      <c r="E518" s="186" t="str">
        <f t="shared" si="43"/>
        <v>C</v>
      </c>
      <c r="F518" s="187" t="s">
        <v>1062</v>
      </c>
      <c r="G518" s="187" t="s">
        <v>54</v>
      </c>
      <c r="H518" s="187" t="s">
        <v>1066</v>
      </c>
      <c r="I518" s="187" t="s">
        <v>1072</v>
      </c>
      <c r="J518" s="186">
        <v>49.32</v>
      </c>
      <c r="K518" s="186">
        <v>6</v>
      </c>
      <c r="L518" s="186">
        <v>14.795999999999999</v>
      </c>
      <c r="M518" s="186">
        <v>310.71600000000001</v>
      </c>
      <c r="N518" s="188">
        <v>44759</v>
      </c>
      <c r="O518" s="189" t="str">
        <f t="shared" si="44"/>
        <v>07-2022</v>
      </c>
      <c r="P518" s="201" t="str">
        <f t="shared" si="45"/>
        <v>17</v>
      </c>
      <c r="Q518" s="189" t="str">
        <f t="shared" si="46"/>
        <v>07</v>
      </c>
      <c r="R518" s="189" t="str">
        <f t="shared" si="47"/>
        <v>2022</v>
      </c>
      <c r="S518" s="186" t="s">
        <v>1074</v>
      </c>
      <c r="T518" s="190">
        <v>7.1</v>
      </c>
    </row>
    <row r="519" spans="1:20" ht="18" customHeight="1">
      <c r="A519" s="86" t="s">
        <v>563</v>
      </c>
      <c r="B519" s="88" t="s">
        <v>47</v>
      </c>
      <c r="D519" s="185" t="str">
        <f t="shared" ref="D519:D582" si="48">A519</f>
        <v>101-17-6199</v>
      </c>
      <c r="E519" s="186" t="str">
        <f t="shared" ref="E519:E582" si="49">B519</f>
        <v>A</v>
      </c>
      <c r="F519" s="187" t="s">
        <v>1063</v>
      </c>
      <c r="G519" s="187" t="s">
        <v>54</v>
      </c>
      <c r="H519" s="187" t="s">
        <v>1065</v>
      </c>
      <c r="I519" s="187" t="s">
        <v>1071</v>
      </c>
      <c r="J519" s="186">
        <v>45.79</v>
      </c>
      <c r="K519" s="186">
        <v>7</v>
      </c>
      <c r="L519" s="186">
        <v>16.026499999999999</v>
      </c>
      <c r="M519" s="186">
        <v>336.55650000000003</v>
      </c>
      <c r="N519" s="188">
        <v>44760</v>
      </c>
      <c r="O519" s="189" t="str">
        <f t="shared" si="44"/>
        <v>07-2022</v>
      </c>
      <c r="P519" s="201" t="str">
        <f t="shared" si="45"/>
        <v>18</v>
      </c>
      <c r="Q519" s="189" t="str">
        <f t="shared" si="46"/>
        <v>07</v>
      </c>
      <c r="R519" s="189" t="str">
        <f t="shared" si="47"/>
        <v>2022</v>
      </c>
      <c r="S519" s="186" t="s">
        <v>1075</v>
      </c>
      <c r="T519" s="190">
        <v>7</v>
      </c>
    </row>
    <row r="520" spans="1:20" ht="18" customHeight="1">
      <c r="A520" s="86" t="s">
        <v>564</v>
      </c>
      <c r="B520" s="88" t="s">
        <v>53</v>
      </c>
      <c r="D520" s="185" t="str">
        <f t="shared" si="48"/>
        <v>848-24-9445</v>
      </c>
      <c r="E520" s="186" t="str">
        <f t="shared" si="49"/>
        <v>C</v>
      </c>
      <c r="F520" s="187" t="s">
        <v>1062</v>
      </c>
      <c r="G520" s="187" t="s">
        <v>48</v>
      </c>
      <c r="H520" s="187" t="s">
        <v>1065</v>
      </c>
      <c r="I520" s="187" t="s">
        <v>1067</v>
      </c>
      <c r="J520" s="186">
        <v>43.7</v>
      </c>
      <c r="K520" s="186">
        <v>2</v>
      </c>
      <c r="L520" s="186">
        <v>4.37</v>
      </c>
      <c r="M520" s="186">
        <v>91.77</v>
      </c>
      <c r="N520" s="188">
        <v>44761</v>
      </c>
      <c r="O520" s="189" t="str">
        <f t="shared" ref="O520:O583" si="50">TEXT(N520,"mm-yyy")</f>
        <v>07-2022</v>
      </c>
      <c r="P520" s="201" t="str">
        <f t="shared" ref="P520:P583" si="51">TEXT(N520,"dd")</f>
        <v>19</v>
      </c>
      <c r="Q520" s="189" t="str">
        <f t="shared" ref="Q520:Q583" si="52">TEXT(N520,"mm")</f>
        <v>07</v>
      </c>
      <c r="R520" s="189" t="str">
        <f t="shared" ref="R520:R583" si="53">TEXT(N520,"yyyy")</f>
        <v>2022</v>
      </c>
      <c r="S520" s="186" t="s">
        <v>1073</v>
      </c>
      <c r="T520" s="190">
        <v>4.9000000000000004</v>
      </c>
    </row>
    <row r="521" spans="1:20" ht="18" customHeight="1">
      <c r="A521" s="86" t="s">
        <v>565</v>
      </c>
      <c r="B521" s="88" t="s">
        <v>47</v>
      </c>
      <c r="D521" s="185" t="str">
        <f t="shared" si="48"/>
        <v>212-62-1842</v>
      </c>
      <c r="E521" s="186" t="str">
        <f t="shared" si="49"/>
        <v>A</v>
      </c>
      <c r="F521" s="187" t="s">
        <v>1063</v>
      </c>
      <c r="G521" s="187" t="s">
        <v>54</v>
      </c>
      <c r="H521" s="187" t="s">
        <v>1065</v>
      </c>
      <c r="I521" s="187" t="s">
        <v>1071</v>
      </c>
      <c r="J521" s="186">
        <v>58.26</v>
      </c>
      <c r="K521" s="186">
        <v>6</v>
      </c>
      <c r="L521" s="186">
        <v>17.478000000000002</v>
      </c>
      <c r="M521" s="186">
        <v>367.03800000000001</v>
      </c>
      <c r="N521" s="188">
        <v>44763</v>
      </c>
      <c r="O521" s="189" t="str">
        <f t="shared" si="50"/>
        <v>07-2022</v>
      </c>
      <c r="P521" s="201" t="str">
        <f t="shared" si="51"/>
        <v>21</v>
      </c>
      <c r="Q521" s="189" t="str">
        <f t="shared" si="52"/>
        <v>07</v>
      </c>
      <c r="R521" s="189" t="str">
        <f t="shared" si="53"/>
        <v>2022</v>
      </c>
      <c r="S521" s="186" t="s">
        <v>1073</v>
      </c>
      <c r="T521" s="190">
        <v>9.9</v>
      </c>
    </row>
    <row r="522" spans="1:20" ht="18" customHeight="1">
      <c r="A522" s="86" t="s">
        <v>566</v>
      </c>
      <c r="B522" s="88" t="s">
        <v>50</v>
      </c>
      <c r="D522" s="185" t="str">
        <f t="shared" si="48"/>
        <v>354-25-5821</v>
      </c>
      <c r="E522" s="186" t="str">
        <f t="shared" si="49"/>
        <v>B</v>
      </c>
      <c r="F522" s="187" t="s">
        <v>1064</v>
      </c>
      <c r="G522" s="187" t="s">
        <v>48</v>
      </c>
      <c r="H522" s="187" t="s">
        <v>1066</v>
      </c>
      <c r="I522" s="187" t="s">
        <v>1068</v>
      </c>
      <c r="J522" s="186">
        <v>69.12</v>
      </c>
      <c r="K522" s="186">
        <v>6</v>
      </c>
      <c r="L522" s="186">
        <v>20.736000000000001</v>
      </c>
      <c r="M522" s="186">
        <v>435.45600000000002</v>
      </c>
      <c r="N522" s="188">
        <v>44764</v>
      </c>
      <c r="O522" s="189" t="str">
        <f t="shared" si="50"/>
        <v>07-2022</v>
      </c>
      <c r="P522" s="201" t="str">
        <f t="shared" si="51"/>
        <v>22</v>
      </c>
      <c r="Q522" s="189" t="str">
        <f t="shared" si="52"/>
        <v>07</v>
      </c>
      <c r="R522" s="189" t="str">
        <f t="shared" si="53"/>
        <v>2022</v>
      </c>
      <c r="S522" s="186" t="s">
        <v>1073</v>
      </c>
      <c r="T522" s="190">
        <v>5.6</v>
      </c>
    </row>
    <row r="523" spans="1:20" ht="18" customHeight="1">
      <c r="A523" s="86" t="s">
        <v>567</v>
      </c>
      <c r="B523" s="88" t="s">
        <v>53</v>
      </c>
      <c r="D523" s="185" t="str">
        <f t="shared" si="48"/>
        <v>628-34-3388</v>
      </c>
      <c r="E523" s="186" t="str">
        <f t="shared" si="49"/>
        <v>C</v>
      </c>
      <c r="F523" s="187" t="s">
        <v>1062</v>
      </c>
      <c r="G523" s="187" t="s">
        <v>54</v>
      </c>
      <c r="H523" s="187" t="s">
        <v>1065</v>
      </c>
      <c r="I523" s="187" t="s">
        <v>1072</v>
      </c>
      <c r="J523" s="186">
        <v>27.38</v>
      </c>
      <c r="K523" s="186">
        <v>6</v>
      </c>
      <c r="L523" s="186">
        <v>8.2140000000000004</v>
      </c>
      <c r="M523" s="186">
        <v>172.494</v>
      </c>
      <c r="N523" s="188">
        <v>44764</v>
      </c>
      <c r="O523" s="189" t="str">
        <f t="shared" si="50"/>
        <v>07-2022</v>
      </c>
      <c r="P523" s="201" t="str">
        <f t="shared" si="51"/>
        <v>22</v>
      </c>
      <c r="Q523" s="189" t="str">
        <f t="shared" si="52"/>
        <v>07</v>
      </c>
      <c r="R523" s="189" t="str">
        <f t="shared" si="53"/>
        <v>2022</v>
      </c>
      <c r="S523" s="186" t="s">
        <v>1075</v>
      </c>
      <c r="T523" s="190">
        <v>7.9</v>
      </c>
    </row>
    <row r="524" spans="1:20" ht="18" customHeight="1">
      <c r="A524" s="86" t="s">
        <v>568</v>
      </c>
      <c r="B524" s="88" t="s">
        <v>50</v>
      </c>
      <c r="D524" s="185" t="str">
        <f t="shared" si="48"/>
        <v>560-30-5617</v>
      </c>
      <c r="E524" s="186" t="str">
        <f t="shared" si="49"/>
        <v>B</v>
      </c>
      <c r="F524" s="187" t="s">
        <v>1064</v>
      </c>
      <c r="G524" s="187" t="s">
        <v>54</v>
      </c>
      <c r="H524" s="187" t="s">
        <v>1066</v>
      </c>
      <c r="I524" s="187" t="s">
        <v>1068</v>
      </c>
      <c r="J524" s="186">
        <v>24.77</v>
      </c>
      <c r="K524" s="186">
        <v>5</v>
      </c>
      <c r="L524" s="186">
        <v>6.1924999999999999</v>
      </c>
      <c r="M524" s="186">
        <v>130.04249999999999</v>
      </c>
      <c r="N524" s="188">
        <v>44766</v>
      </c>
      <c r="O524" s="189" t="str">
        <f t="shared" si="50"/>
        <v>07-2022</v>
      </c>
      <c r="P524" s="201" t="str">
        <f t="shared" si="51"/>
        <v>24</v>
      </c>
      <c r="Q524" s="189" t="str">
        <f t="shared" si="52"/>
        <v>07</v>
      </c>
      <c r="R524" s="189" t="str">
        <f t="shared" si="53"/>
        <v>2022</v>
      </c>
      <c r="S524" s="186" t="s">
        <v>1073</v>
      </c>
      <c r="T524" s="190">
        <v>8.5</v>
      </c>
    </row>
    <row r="525" spans="1:20" ht="18" customHeight="1">
      <c r="A525" s="86" t="s">
        <v>569</v>
      </c>
      <c r="B525" s="88" t="s">
        <v>47</v>
      </c>
      <c r="D525" s="185" t="str">
        <f t="shared" si="48"/>
        <v>430-60-3493</v>
      </c>
      <c r="E525" s="186" t="str">
        <f t="shared" si="49"/>
        <v>A</v>
      </c>
      <c r="F525" s="187" t="s">
        <v>1063</v>
      </c>
      <c r="G525" s="187" t="s">
        <v>48</v>
      </c>
      <c r="H525" s="187" t="s">
        <v>1066</v>
      </c>
      <c r="I525" s="187" t="s">
        <v>1070</v>
      </c>
      <c r="J525" s="186">
        <v>94.88</v>
      </c>
      <c r="K525" s="186">
        <v>7</v>
      </c>
      <c r="L525" s="186">
        <v>33.207999999999998</v>
      </c>
      <c r="M525" s="186">
        <v>697.36800000000005</v>
      </c>
      <c r="N525" s="188">
        <v>44767</v>
      </c>
      <c r="O525" s="189" t="str">
        <f t="shared" si="50"/>
        <v>07-2022</v>
      </c>
      <c r="P525" s="201" t="str">
        <f t="shared" si="51"/>
        <v>25</v>
      </c>
      <c r="Q525" s="189" t="str">
        <f t="shared" si="52"/>
        <v>07</v>
      </c>
      <c r="R525" s="189" t="str">
        <f t="shared" si="53"/>
        <v>2022</v>
      </c>
      <c r="S525" s="186" t="s">
        <v>1073</v>
      </c>
      <c r="T525" s="190">
        <v>4.2</v>
      </c>
    </row>
    <row r="526" spans="1:20" ht="18" customHeight="1">
      <c r="A526" s="86" t="s">
        <v>570</v>
      </c>
      <c r="B526" s="88" t="s">
        <v>47</v>
      </c>
      <c r="D526" s="185" t="str">
        <f t="shared" si="48"/>
        <v>749-81-8133</v>
      </c>
      <c r="E526" s="186" t="str">
        <f t="shared" si="49"/>
        <v>A</v>
      </c>
      <c r="F526" s="187" t="s">
        <v>1063</v>
      </c>
      <c r="G526" s="187" t="s">
        <v>54</v>
      </c>
      <c r="H526" s="187" t="s">
        <v>1066</v>
      </c>
      <c r="I526" s="187" t="s">
        <v>1072</v>
      </c>
      <c r="J526" s="186">
        <v>94.67</v>
      </c>
      <c r="K526" s="186">
        <v>4</v>
      </c>
      <c r="L526" s="186">
        <v>18.934000000000001</v>
      </c>
      <c r="M526" s="186">
        <v>397.61399999999998</v>
      </c>
      <c r="N526" s="188">
        <v>44767</v>
      </c>
      <c r="O526" s="189" t="str">
        <f t="shared" si="50"/>
        <v>07-2022</v>
      </c>
      <c r="P526" s="201" t="str">
        <f t="shared" si="51"/>
        <v>25</v>
      </c>
      <c r="Q526" s="189" t="str">
        <f t="shared" si="52"/>
        <v>07</v>
      </c>
      <c r="R526" s="189" t="str">
        <f t="shared" si="53"/>
        <v>2022</v>
      </c>
      <c r="S526" s="186" t="s">
        <v>1073</v>
      </c>
      <c r="T526" s="190">
        <v>6.8</v>
      </c>
    </row>
    <row r="527" spans="1:20" ht="18" customHeight="1">
      <c r="A527" s="86" t="s">
        <v>571</v>
      </c>
      <c r="B527" s="88" t="s">
        <v>53</v>
      </c>
      <c r="D527" s="185" t="str">
        <f t="shared" si="48"/>
        <v>603-07-0961</v>
      </c>
      <c r="E527" s="186" t="str">
        <f t="shared" si="49"/>
        <v>C</v>
      </c>
      <c r="F527" s="187" t="s">
        <v>1062</v>
      </c>
      <c r="G527" s="187" t="s">
        <v>48</v>
      </c>
      <c r="H527" s="187" t="s">
        <v>1065</v>
      </c>
      <c r="I527" s="187" t="s">
        <v>1069</v>
      </c>
      <c r="J527" s="186">
        <v>74.790000000000006</v>
      </c>
      <c r="K527" s="186">
        <v>5</v>
      </c>
      <c r="L527" s="186">
        <v>18.697500000000002</v>
      </c>
      <c r="M527" s="186">
        <v>392.64749999999998</v>
      </c>
      <c r="N527" s="188">
        <v>44769</v>
      </c>
      <c r="O527" s="189" t="str">
        <f t="shared" si="50"/>
        <v>07-2022</v>
      </c>
      <c r="P527" s="201" t="str">
        <f t="shared" si="51"/>
        <v>27</v>
      </c>
      <c r="Q527" s="189" t="str">
        <f t="shared" si="52"/>
        <v>07</v>
      </c>
      <c r="R527" s="189" t="str">
        <f t="shared" si="53"/>
        <v>2022</v>
      </c>
      <c r="S527" s="186" t="s">
        <v>1073</v>
      </c>
      <c r="T527" s="190">
        <v>4.9000000000000004</v>
      </c>
    </row>
    <row r="528" spans="1:20" ht="18" customHeight="1">
      <c r="A528" s="86" t="s">
        <v>572</v>
      </c>
      <c r="B528" s="88" t="s">
        <v>47</v>
      </c>
      <c r="D528" s="185" t="str">
        <f t="shared" si="48"/>
        <v>811-03-8790</v>
      </c>
      <c r="E528" s="186" t="str">
        <f t="shared" si="49"/>
        <v>A</v>
      </c>
      <c r="F528" s="187" t="s">
        <v>1063</v>
      </c>
      <c r="G528" s="187" t="s">
        <v>54</v>
      </c>
      <c r="H528" s="187" t="s">
        <v>1066</v>
      </c>
      <c r="I528" s="187" t="s">
        <v>1069</v>
      </c>
      <c r="J528" s="186">
        <v>45.48</v>
      </c>
      <c r="K528" s="186">
        <v>10</v>
      </c>
      <c r="L528" s="186">
        <v>22.74</v>
      </c>
      <c r="M528" s="186">
        <v>477.54</v>
      </c>
      <c r="N528" s="188">
        <v>44769</v>
      </c>
      <c r="O528" s="189" t="str">
        <f t="shared" si="50"/>
        <v>07-2022</v>
      </c>
      <c r="P528" s="201" t="str">
        <f t="shared" si="51"/>
        <v>27</v>
      </c>
      <c r="Q528" s="189" t="str">
        <f t="shared" si="52"/>
        <v>07</v>
      </c>
      <c r="R528" s="189" t="str">
        <f t="shared" si="53"/>
        <v>2022</v>
      </c>
      <c r="S528" s="186" t="s">
        <v>1075</v>
      </c>
      <c r="T528" s="190">
        <v>4.8</v>
      </c>
    </row>
    <row r="529" spans="1:20" ht="18" customHeight="1">
      <c r="A529" s="86" t="s">
        <v>573</v>
      </c>
      <c r="B529" s="88" t="s">
        <v>53</v>
      </c>
      <c r="D529" s="185" t="str">
        <f t="shared" si="48"/>
        <v>314-23-4520</v>
      </c>
      <c r="E529" s="186" t="str">
        <f t="shared" si="49"/>
        <v>C</v>
      </c>
      <c r="F529" s="187" t="s">
        <v>1062</v>
      </c>
      <c r="G529" s="187" t="s">
        <v>48</v>
      </c>
      <c r="H529" s="187" t="s">
        <v>1065</v>
      </c>
      <c r="I529" s="187" t="s">
        <v>1067</v>
      </c>
      <c r="J529" s="186">
        <v>81.23</v>
      </c>
      <c r="K529" s="186">
        <v>7</v>
      </c>
      <c r="L529" s="186">
        <v>28.430499999999999</v>
      </c>
      <c r="M529" s="186">
        <v>597.04049999999995</v>
      </c>
      <c r="N529" s="188">
        <v>44770</v>
      </c>
      <c r="O529" s="189" t="str">
        <f t="shared" si="50"/>
        <v>07-2022</v>
      </c>
      <c r="P529" s="201" t="str">
        <f t="shared" si="51"/>
        <v>28</v>
      </c>
      <c r="Q529" s="189" t="str">
        <f t="shared" si="52"/>
        <v>07</v>
      </c>
      <c r="R529" s="189" t="str">
        <f t="shared" si="53"/>
        <v>2022</v>
      </c>
      <c r="S529" s="186" t="s">
        <v>1073</v>
      </c>
      <c r="T529" s="190">
        <v>9</v>
      </c>
    </row>
    <row r="530" spans="1:20" ht="18" customHeight="1">
      <c r="A530" s="86" t="s">
        <v>574</v>
      </c>
      <c r="B530" s="88" t="s">
        <v>53</v>
      </c>
      <c r="D530" s="185" t="str">
        <f t="shared" si="48"/>
        <v>483-71-1164</v>
      </c>
      <c r="E530" s="186" t="str">
        <f t="shared" si="49"/>
        <v>C</v>
      </c>
      <c r="F530" s="187" t="s">
        <v>1062</v>
      </c>
      <c r="G530" s="187" t="s">
        <v>54</v>
      </c>
      <c r="H530" s="187" t="s">
        <v>1066</v>
      </c>
      <c r="I530" s="187" t="s">
        <v>1067</v>
      </c>
      <c r="J530" s="186">
        <v>81.3</v>
      </c>
      <c r="K530" s="186">
        <v>6</v>
      </c>
      <c r="L530" s="186">
        <v>24.39</v>
      </c>
      <c r="M530" s="186">
        <v>512.19000000000005</v>
      </c>
      <c r="N530" s="188">
        <v>44771</v>
      </c>
      <c r="O530" s="189" t="str">
        <f t="shared" si="50"/>
        <v>07-2022</v>
      </c>
      <c r="P530" s="201" t="str">
        <f t="shared" si="51"/>
        <v>29</v>
      </c>
      <c r="Q530" s="189" t="str">
        <f t="shared" si="52"/>
        <v>07</v>
      </c>
      <c r="R530" s="189" t="str">
        <f t="shared" si="53"/>
        <v>2022</v>
      </c>
      <c r="S530" s="186" t="s">
        <v>1074</v>
      </c>
      <c r="T530" s="190">
        <v>5.3</v>
      </c>
    </row>
    <row r="531" spans="1:20" ht="18" customHeight="1">
      <c r="A531" s="86" t="s">
        <v>575</v>
      </c>
      <c r="B531" s="88" t="s">
        <v>50</v>
      </c>
      <c r="D531" s="185" t="str">
        <f t="shared" si="48"/>
        <v>351-62-0822</v>
      </c>
      <c r="E531" s="186" t="str">
        <f t="shared" si="49"/>
        <v>B</v>
      </c>
      <c r="F531" s="187" t="s">
        <v>1064</v>
      </c>
      <c r="G531" s="187" t="s">
        <v>48</v>
      </c>
      <c r="H531" s="187" t="s">
        <v>1066</v>
      </c>
      <c r="I531" s="187" t="s">
        <v>1072</v>
      </c>
      <c r="J531" s="186">
        <v>14.48</v>
      </c>
      <c r="K531" s="186">
        <v>4</v>
      </c>
      <c r="L531" s="186">
        <v>2.8959999999999999</v>
      </c>
      <c r="M531" s="186">
        <v>60.816000000000003</v>
      </c>
      <c r="N531" s="188">
        <v>44773</v>
      </c>
      <c r="O531" s="189" t="str">
        <f t="shared" si="50"/>
        <v>07-2022</v>
      </c>
      <c r="P531" s="201" t="str">
        <f t="shared" si="51"/>
        <v>31</v>
      </c>
      <c r="Q531" s="189" t="str">
        <f t="shared" si="52"/>
        <v>07</v>
      </c>
      <c r="R531" s="189" t="str">
        <f t="shared" si="53"/>
        <v>2022</v>
      </c>
      <c r="S531" s="186" t="s">
        <v>1074</v>
      </c>
      <c r="T531" s="190">
        <v>4.5</v>
      </c>
    </row>
    <row r="532" spans="1:20" ht="18" customHeight="1">
      <c r="A532" s="86" t="s">
        <v>576</v>
      </c>
      <c r="B532" s="88" t="s">
        <v>53</v>
      </c>
      <c r="D532" s="185" t="str">
        <f t="shared" si="48"/>
        <v>416-13-5917</v>
      </c>
      <c r="E532" s="186" t="str">
        <f t="shared" si="49"/>
        <v>C</v>
      </c>
      <c r="F532" s="187" t="s">
        <v>1062</v>
      </c>
      <c r="G532" s="187" t="s">
        <v>54</v>
      </c>
      <c r="H532" s="187" t="s">
        <v>1066</v>
      </c>
      <c r="I532" s="187" t="s">
        <v>1071</v>
      </c>
      <c r="J532" s="186">
        <v>97.03</v>
      </c>
      <c r="K532" s="186">
        <v>5</v>
      </c>
      <c r="L532" s="186">
        <v>24.2575</v>
      </c>
      <c r="M532" s="186">
        <v>509.40750000000003</v>
      </c>
      <c r="N532" s="188">
        <v>44773</v>
      </c>
      <c r="O532" s="189" t="str">
        <f t="shared" si="50"/>
        <v>07-2022</v>
      </c>
      <c r="P532" s="201" t="str">
        <f t="shared" si="51"/>
        <v>31</v>
      </c>
      <c r="Q532" s="189" t="str">
        <f t="shared" si="52"/>
        <v>07</v>
      </c>
      <c r="R532" s="189" t="str">
        <f t="shared" si="53"/>
        <v>2022</v>
      </c>
      <c r="S532" s="186" t="s">
        <v>1074</v>
      </c>
      <c r="T532" s="190">
        <v>9.3000000000000007</v>
      </c>
    </row>
    <row r="533" spans="1:20" ht="18" customHeight="1">
      <c r="A533" s="86" t="s">
        <v>577</v>
      </c>
      <c r="B533" s="88" t="s">
        <v>47</v>
      </c>
      <c r="D533" s="185" t="str">
        <f t="shared" si="48"/>
        <v>150-89-8043</v>
      </c>
      <c r="E533" s="186" t="str">
        <f t="shared" si="49"/>
        <v>A</v>
      </c>
      <c r="F533" s="187" t="s">
        <v>1063</v>
      </c>
      <c r="G533" s="187" t="s">
        <v>54</v>
      </c>
      <c r="H533" s="187" t="s">
        <v>1065</v>
      </c>
      <c r="I533" s="187" t="s">
        <v>1068</v>
      </c>
      <c r="J533" s="186">
        <v>44.65</v>
      </c>
      <c r="K533" s="186">
        <v>3</v>
      </c>
      <c r="L533" s="186">
        <v>6.6974999999999998</v>
      </c>
      <c r="M533" s="186">
        <v>140.64750000000001</v>
      </c>
      <c r="N533" s="188">
        <v>44773</v>
      </c>
      <c r="O533" s="189" t="str">
        <f t="shared" si="50"/>
        <v>07-2022</v>
      </c>
      <c r="P533" s="201" t="str">
        <f t="shared" si="51"/>
        <v>31</v>
      </c>
      <c r="Q533" s="189" t="str">
        <f t="shared" si="52"/>
        <v>07</v>
      </c>
      <c r="R533" s="189" t="str">
        <f t="shared" si="53"/>
        <v>2022</v>
      </c>
      <c r="S533" s="186" t="s">
        <v>1073</v>
      </c>
      <c r="T533" s="190">
        <v>6.2</v>
      </c>
    </row>
    <row r="534" spans="1:20" ht="18" customHeight="1">
      <c r="A534" s="86" t="s">
        <v>578</v>
      </c>
      <c r="B534" s="88" t="s">
        <v>50</v>
      </c>
      <c r="D534" s="185" t="str">
        <f t="shared" si="48"/>
        <v>848-07-1692</v>
      </c>
      <c r="E534" s="186" t="str">
        <f t="shared" si="49"/>
        <v>B</v>
      </c>
      <c r="F534" s="187" t="s">
        <v>1064</v>
      </c>
      <c r="G534" s="187" t="s">
        <v>54</v>
      </c>
      <c r="H534" s="187" t="s">
        <v>1066</v>
      </c>
      <c r="I534" s="187" t="s">
        <v>1067</v>
      </c>
      <c r="J534" s="186">
        <v>57.22</v>
      </c>
      <c r="K534" s="186">
        <v>2</v>
      </c>
      <c r="L534" s="186">
        <v>5.7220000000000004</v>
      </c>
      <c r="M534" s="186">
        <v>120.16200000000001</v>
      </c>
      <c r="N534" s="188">
        <v>44773</v>
      </c>
      <c r="O534" s="189" t="str">
        <f t="shared" si="50"/>
        <v>07-2022</v>
      </c>
      <c r="P534" s="201" t="str">
        <f t="shared" si="51"/>
        <v>31</v>
      </c>
      <c r="Q534" s="189" t="str">
        <f t="shared" si="52"/>
        <v>07</v>
      </c>
      <c r="R534" s="189" t="str">
        <f t="shared" si="53"/>
        <v>2022</v>
      </c>
      <c r="S534" s="186" t="s">
        <v>1074</v>
      </c>
      <c r="T534" s="190">
        <v>8.3000000000000007</v>
      </c>
    </row>
    <row r="535" spans="1:20" ht="18" customHeight="1">
      <c r="A535" s="86" t="s">
        <v>579</v>
      </c>
      <c r="B535" s="88" t="s">
        <v>53</v>
      </c>
      <c r="D535" s="185" t="str">
        <f t="shared" si="48"/>
        <v>751-69-0068</v>
      </c>
      <c r="E535" s="186" t="str">
        <f t="shared" si="49"/>
        <v>C</v>
      </c>
      <c r="F535" s="187" t="s">
        <v>1062</v>
      </c>
      <c r="G535" s="187" t="s">
        <v>54</v>
      </c>
      <c r="H535" s="187" t="s">
        <v>1065</v>
      </c>
      <c r="I535" s="187" t="s">
        <v>1068</v>
      </c>
      <c r="J535" s="186">
        <v>99.24</v>
      </c>
      <c r="K535" s="186">
        <v>9</v>
      </c>
      <c r="L535" s="186">
        <v>44.658000000000001</v>
      </c>
      <c r="M535" s="186">
        <v>937.81799999999998</v>
      </c>
      <c r="N535" s="188">
        <v>44773</v>
      </c>
      <c r="O535" s="189" t="str">
        <f t="shared" si="50"/>
        <v>07-2022</v>
      </c>
      <c r="P535" s="201" t="str">
        <f t="shared" si="51"/>
        <v>31</v>
      </c>
      <c r="Q535" s="189" t="str">
        <f t="shared" si="52"/>
        <v>07</v>
      </c>
      <c r="R535" s="189" t="str">
        <f t="shared" si="53"/>
        <v>2022</v>
      </c>
      <c r="S535" s="186" t="s">
        <v>1074</v>
      </c>
      <c r="T535" s="190">
        <v>9</v>
      </c>
    </row>
    <row r="536" spans="1:20" ht="18" customHeight="1">
      <c r="A536" s="86" t="s">
        <v>580</v>
      </c>
      <c r="B536" s="88" t="s">
        <v>53</v>
      </c>
      <c r="D536" s="185" t="str">
        <f t="shared" si="48"/>
        <v>115-38-7388</v>
      </c>
      <c r="E536" s="186" t="str">
        <f t="shared" si="49"/>
        <v>C</v>
      </c>
      <c r="F536" s="187" t="s">
        <v>1062</v>
      </c>
      <c r="G536" s="187" t="s">
        <v>48</v>
      </c>
      <c r="H536" s="187" t="s">
        <v>1066</v>
      </c>
      <c r="I536" s="187" t="s">
        <v>1072</v>
      </c>
      <c r="J536" s="186">
        <v>10.18</v>
      </c>
      <c r="K536" s="186">
        <v>8</v>
      </c>
      <c r="L536" s="186">
        <v>4.0720000000000001</v>
      </c>
      <c r="M536" s="186">
        <v>85.512</v>
      </c>
      <c r="N536" s="188">
        <v>44774</v>
      </c>
      <c r="O536" s="189" t="str">
        <f t="shared" si="50"/>
        <v>08-2022</v>
      </c>
      <c r="P536" s="201" t="str">
        <f t="shared" si="51"/>
        <v>01</v>
      </c>
      <c r="Q536" s="189" t="str">
        <f t="shared" si="52"/>
        <v>08</v>
      </c>
      <c r="R536" s="189" t="str">
        <f t="shared" si="53"/>
        <v>2022</v>
      </c>
      <c r="S536" s="186" t="s">
        <v>1075</v>
      </c>
      <c r="T536" s="190">
        <v>9.5</v>
      </c>
    </row>
    <row r="537" spans="1:20" ht="18" customHeight="1">
      <c r="A537" s="86" t="s">
        <v>581</v>
      </c>
      <c r="B537" s="88" t="s">
        <v>53</v>
      </c>
      <c r="D537" s="185" t="str">
        <f t="shared" si="48"/>
        <v>784-08-0310</v>
      </c>
      <c r="E537" s="186" t="str">
        <f t="shared" si="49"/>
        <v>C</v>
      </c>
      <c r="F537" s="187" t="s">
        <v>1062</v>
      </c>
      <c r="G537" s="187" t="s">
        <v>48</v>
      </c>
      <c r="H537" s="187" t="s">
        <v>1066</v>
      </c>
      <c r="I537" s="187" t="s">
        <v>1071</v>
      </c>
      <c r="J537" s="186">
        <v>21.04</v>
      </c>
      <c r="K537" s="186">
        <v>4</v>
      </c>
      <c r="L537" s="186">
        <v>4.2080000000000002</v>
      </c>
      <c r="M537" s="186">
        <v>88.367999999999995</v>
      </c>
      <c r="N537" s="188">
        <v>44774</v>
      </c>
      <c r="O537" s="189" t="str">
        <f t="shared" si="50"/>
        <v>08-2022</v>
      </c>
      <c r="P537" s="201" t="str">
        <f t="shared" si="51"/>
        <v>01</v>
      </c>
      <c r="Q537" s="189" t="str">
        <f t="shared" si="52"/>
        <v>08</v>
      </c>
      <c r="R537" s="189" t="str">
        <f t="shared" si="53"/>
        <v>2022</v>
      </c>
      <c r="S537" s="186" t="s">
        <v>1073</v>
      </c>
      <c r="T537" s="190">
        <v>7.6</v>
      </c>
    </row>
    <row r="538" spans="1:20" ht="18" customHeight="1">
      <c r="A538" s="86" t="s">
        <v>582</v>
      </c>
      <c r="B538" s="88" t="s">
        <v>53</v>
      </c>
      <c r="D538" s="185" t="str">
        <f t="shared" si="48"/>
        <v>556-97-7101</v>
      </c>
      <c r="E538" s="186" t="str">
        <f t="shared" si="49"/>
        <v>C</v>
      </c>
      <c r="F538" s="187" t="s">
        <v>1062</v>
      </c>
      <c r="G538" s="187" t="s">
        <v>54</v>
      </c>
      <c r="H538" s="187" t="s">
        <v>1066</v>
      </c>
      <c r="I538" s="187" t="s">
        <v>1069</v>
      </c>
      <c r="J538" s="186">
        <v>63.22</v>
      </c>
      <c r="K538" s="186">
        <v>2</v>
      </c>
      <c r="L538" s="186">
        <v>6.3220000000000001</v>
      </c>
      <c r="M538" s="186">
        <v>132.762</v>
      </c>
      <c r="N538" s="188">
        <v>44776</v>
      </c>
      <c r="O538" s="189" t="str">
        <f t="shared" si="50"/>
        <v>08-2022</v>
      </c>
      <c r="P538" s="201" t="str">
        <f t="shared" si="51"/>
        <v>03</v>
      </c>
      <c r="Q538" s="189" t="str">
        <f t="shared" si="52"/>
        <v>08</v>
      </c>
      <c r="R538" s="189" t="str">
        <f t="shared" si="53"/>
        <v>2022</v>
      </c>
      <c r="S538" s="186" t="s">
        <v>1073</v>
      </c>
      <c r="T538" s="190">
        <v>8.5</v>
      </c>
    </row>
    <row r="539" spans="1:20" ht="18" customHeight="1">
      <c r="A539" s="86" t="s">
        <v>583</v>
      </c>
      <c r="B539" s="88" t="s">
        <v>47</v>
      </c>
      <c r="D539" s="185" t="str">
        <f t="shared" si="48"/>
        <v>308-81-0538</v>
      </c>
      <c r="E539" s="186" t="str">
        <f t="shared" si="49"/>
        <v>A</v>
      </c>
      <c r="F539" s="187" t="s">
        <v>1063</v>
      </c>
      <c r="G539" s="187" t="s">
        <v>54</v>
      </c>
      <c r="H539" s="187" t="s">
        <v>1066</v>
      </c>
      <c r="I539" s="187" t="s">
        <v>1072</v>
      </c>
      <c r="J539" s="186">
        <v>73.05</v>
      </c>
      <c r="K539" s="186">
        <v>4</v>
      </c>
      <c r="L539" s="186">
        <v>14.61</v>
      </c>
      <c r="M539" s="186">
        <v>306.81</v>
      </c>
      <c r="N539" s="188">
        <v>44777</v>
      </c>
      <c r="O539" s="189" t="str">
        <f t="shared" si="50"/>
        <v>08-2022</v>
      </c>
      <c r="P539" s="201" t="str">
        <f t="shared" si="51"/>
        <v>04</v>
      </c>
      <c r="Q539" s="189" t="str">
        <f t="shared" si="52"/>
        <v>08</v>
      </c>
      <c r="R539" s="189" t="str">
        <f t="shared" si="53"/>
        <v>2022</v>
      </c>
      <c r="S539" s="186" t="s">
        <v>1075</v>
      </c>
      <c r="T539" s="190">
        <v>4.9000000000000004</v>
      </c>
    </row>
    <row r="540" spans="1:20" ht="18" customHeight="1">
      <c r="A540" s="86" t="s">
        <v>584</v>
      </c>
      <c r="B540" s="88" t="s">
        <v>53</v>
      </c>
      <c r="D540" s="185" t="str">
        <f t="shared" si="48"/>
        <v>315-22-5665</v>
      </c>
      <c r="E540" s="186" t="str">
        <f t="shared" si="49"/>
        <v>C</v>
      </c>
      <c r="F540" s="187" t="s">
        <v>1062</v>
      </c>
      <c r="G540" s="187" t="s">
        <v>54</v>
      </c>
      <c r="H540" s="187" t="s">
        <v>1066</v>
      </c>
      <c r="I540" s="187" t="s">
        <v>1070</v>
      </c>
      <c r="J540" s="186">
        <v>73.56</v>
      </c>
      <c r="K540" s="186">
        <v>10</v>
      </c>
      <c r="L540" s="186">
        <v>36.78</v>
      </c>
      <c r="M540" s="186">
        <v>772.38</v>
      </c>
      <c r="N540" s="188">
        <v>44778</v>
      </c>
      <c r="O540" s="189" t="str">
        <f t="shared" si="50"/>
        <v>08-2022</v>
      </c>
      <c r="P540" s="201" t="str">
        <f t="shared" si="51"/>
        <v>05</v>
      </c>
      <c r="Q540" s="189" t="str">
        <f t="shared" si="52"/>
        <v>08</v>
      </c>
      <c r="R540" s="189" t="str">
        <f t="shared" si="53"/>
        <v>2022</v>
      </c>
      <c r="S540" s="186" t="s">
        <v>1074</v>
      </c>
      <c r="T540" s="190">
        <v>8</v>
      </c>
    </row>
    <row r="541" spans="1:20" ht="18" customHeight="1">
      <c r="A541" s="86" t="s">
        <v>585</v>
      </c>
      <c r="B541" s="88" t="s">
        <v>53</v>
      </c>
      <c r="D541" s="185" t="str">
        <f t="shared" si="48"/>
        <v>271-88-8734</v>
      </c>
      <c r="E541" s="186" t="str">
        <f t="shared" si="49"/>
        <v>C</v>
      </c>
      <c r="F541" s="187" t="s">
        <v>1062</v>
      </c>
      <c r="G541" s="187" t="s">
        <v>48</v>
      </c>
      <c r="H541" s="187" t="s">
        <v>1066</v>
      </c>
      <c r="I541" s="187" t="s">
        <v>1072</v>
      </c>
      <c r="J541" s="186">
        <v>97.21</v>
      </c>
      <c r="K541" s="186">
        <v>10</v>
      </c>
      <c r="L541" s="186">
        <v>48.604999999999997</v>
      </c>
      <c r="M541" s="186">
        <v>1020.705</v>
      </c>
      <c r="N541" s="188">
        <v>44778</v>
      </c>
      <c r="O541" s="189" t="str">
        <f t="shared" si="50"/>
        <v>08-2022</v>
      </c>
      <c r="P541" s="201" t="str">
        <f t="shared" si="51"/>
        <v>05</v>
      </c>
      <c r="Q541" s="189" t="str">
        <f t="shared" si="52"/>
        <v>08</v>
      </c>
      <c r="R541" s="189" t="str">
        <f t="shared" si="53"/>
        <v>2022</v>
      </c>
      <c r="S541" s="186" t="s">
        <v>1075</v>
      </c>
      <c r="T541" s="190">
        <v>8.6999999999999993</v>
      </c>
    </row>
    <row r="542" spans="1:20" ht="18" customHeight="1">
      <c r="A542" s="86" t="s">
        <v>586</v>
      </c>
      <c r="B542" s="88" t="s">
        <v>50</v>
      </c>
      <c r="D542" s="185" t="str">
        <f t="shared" si="48"/>
        <v>438-23-1242</v>
      </c>
      <c r="E542" s="186" t="str">
        <f t="shared" si="49"/>
        <v>B</v>
      </c>
      <c r="F542" s="187" t="s">
        <v>1064</v>
      </c>
      <c r="G542" s="187" t="s">
        <v>54</v>
      </c>
      <c r="H542" s="187" t="s">
        <v>1065</v>
      </c>
      <c r="I542" s="187" t="s">
        <v>1069</v>
      </c>
      <c r="J542" s="186">
        <v>75.88</v>
      </c>
      <c r="K542" s="186">
        <v>7</v>
      </c>
      <c r="L542" s="186">
        <v>26.558</v>
      </c>
      <c r="M542" s="186">
        <v>557.71799999999996</v>
      </c>
      <c r="N542" s="188">
        <v>44778</v>
      </c>
      <c r="O542" s="189" t="str">
        <f t="shared" si="50"/>
        <v>08-2022</v>
      </c>
      <c r="P542" s="201" t="str">
        <f t="shared" si="51"/>
        <v>05</v>
      </c>
      <c r="Q542" s="189" t="str">
        <f t="shared" si="52"/>
        <v>08</v>
      </c>
      <c r="R542" s="189" t="str">
        <f t="shared" si="53"/>
        <v>2022</v>
      </c>
      <c r="S542" s="186" t="s">
        <v>1074</v>
      </c>
      <c r="T542" s="190">
        <v>8.9</v>
      </c>
    </row>
    <row r="543" spans="1:20" ht="18" customHeight="1">
      <c r="A543" s="86" t="s">
        <v>587</v>
      </c>
      <c r="B543" s="88" t="s">
        <v>53</v>
      </c>
      <c r="D543" s="185" t="str">
        <f t="shared" si="48"/>
        <v>702-83-5291</v>
      </c>
      <c r="E543" s="186" t="str">
        <f t="shared" si="49"/>
        <v>C</v>
      </c>
      <c r="F543" s="187" t="s">
        <v>1062</v>
      </c>
      <c r="G543" s="187" t="s">
        <v>48</v>
      </c>
      <c r="H543" s="187" t="s">
        <v>1065</v>
      </c>
      <c r="I543" s="187" t="s">
        <v>1072</v>
      </c>
      <c r="J543" s="186">
        <v>99.82</v>
      </c>
      <c r="K543" s="186">
        <v>9</v>
      </c>
      <c r="L543" s="186">
        <v>44.918999999999997</v>
      </c>
      <c r="M543" s="186">
        <v>943.29899999999998</v>
      </c>
      <c r="N543" s="188">
        <v>44778</v>
      </c>
      <c r="O543" s="189" t="str">
        <f t="shared" si="50"/>
        <v>08-2022</v>
      </c>
      <c r="P543" s="201" t="str">
        <f t="shared" si="51"/>
        <v>05</v>
      </c>
      <c r="Q543" s="189" t="str">
        <f t="shared" si="52"/>
        <v>08</v>
      </c>
      <c r="R543" s="189" t="str">
        <f t="shared" si="53"/>
        <v>2022</v>
      </c>
      <c r="S543" s="186" t="s">
        <v>1073</v>
      </c>
      <c r="T543" s="190">
        <v>6.6</v>
      </c>
    </row>
    <row r="544" spans="1:20" ht="18" customHeight="1">
      <c r="A544" s="86" t="s">
        <v>588</v>
      </c>
      <c r="B544" s="88" t="s">
        <v>50</v>
      </c>
      <c r="D544" s="185" t="str">
        <f t="shared" si="48"/>
        <v>173-50-1108</v>
      </c>
      <c r="E544" s="186" t="str">
        <f t="shared" si="49"/>
        <v>B</v>
      </c>
      <c r="F544" s="187" t="s">
        <v>1064</v>
      </c>
      <c r="G544" s="187" t="s">
        <v>48</v>
      </c>
      <c r="H544" s="187" t="s">
        <v>1066</v>
      </c>
      <c r="I544" s="187" t="s">
        <v>1068</v>
      </c>
      <c r="J544" s="186">
        <v>20.18</v>
      </c>
      <c r="K544" s="186">
        <v>4</v>
      </c>
      <c r="L544" s="186">
        <v>4.0359999999999996</v>
      </c>
      <c r="M544" s="186">
        <v>84.756</v>
      </c>
      <c r="N544" s="188">
        <v>44779</v>
      </c>
      <c r="O544" s="189" t="str">
        <f t="shared" si="50"/>
        <v>08-2022</v>
      </c>
      <c r="P544" s="201" t="str">
        <f t="shared" si="51"/>
        <v>06</v>
      </c>
      <c r="Q544" s="189" t="str">
        <f t="shared" si="52"/>
        <v>08</v>
      </c>
      <c r="R544" s="189" t="str">
        <f t="shared" si="53"/>
        <v>2022</v>
      </c>
      <c r="S544" s="186" t="s">
        <v>1075</v>
      </c>
      <c r="T544" s="190">
        <v>5</v>
      </c>
    </row>
    <row r="545" spans="1:20" ht="18" customHeight="1">
      <c r="A545" s="86" t="s">
        <v>589</v>
      </c>
      <c r="B545" s="88" t="s">
        <v>50</v>
      </c>
      <c r="D545" s="185" t="str">
        <f t="shared" si="48"/>
        <v>542-41-0513</v>
      </c>
      <c r="E545" s="186" t="str">
        <f t="shared" si="49"/>
        <v>B</v>
      </c>
      <c r="F545" s="187" t="s">
        <v>1064</v>
      </c>
      <c r="G545" s="187" t="s">
        <v>48</v>
      </c>
      <c r="H545" s="187" t="s">
        <v>1066</v>
      </c>
      <c r="I545" s="187" t="s">
        <v>1069</v>
      </c>
      <c r="J545" s="186">
        <v>57.49</v>
      </c>
      <c r="K545" s="186">
        <v>4</v>
      </c>
      <c r="L545" s="186">
        <v>11.497999999999999</v>
      </c>
      <c r="M545" s="186">
        <v>241.458</v>
      </c>
      <c r="N545" s="188">
        <v>44780</v>
      </c>
      <c r="O545" s="189" t="str">
        <f t="shared" si="50"/>
        <v>08-2022</v>
      </c>
      <c r="P545" s="201" t="str">
        <f t="shared" si="51"/>
        <v>07</v>
      </c>
      <c r="Q545" s="189" t="str">
        <f t="shared" si="52"/>
        <v>08</v>
      </c>
      <c r="R545" s="189" t="str">
        <f t="shared" si="53"/>
        <v>2022</v>
      </c>
      <c r="S545" s="186" t="s">
        <v>1073</v>
      </c>
      <c r="T545" s="190">
        <v>6.6</v>
      </c>
    </row>
    <row r="546" spans="1:20" ht="18" customHeight="1">
      <c r="A546" s="86" t="s">
        <v>590</v>
      </c>
      <c r="B546" s="88" t="s">
        <v>53</v>
      </c>
      <c r="D546" s="185" t="str">
        <f t="shared" si="48"/>
        <v>593-95-4461</v>
      </c>
      <c r="E546" s="186" t="str">
        <f t="shared" si="49"/>
        <v>C</v>
      </c>
      <c r="F546" s="187" t="s">
        <v>1062</v>
      </c>
      <c r="G546" s="187" t="s">
        <v>48</v>
      </c>
      <c r="H546" s="187" t="s">
        <v>1065</v>
      </c>
      <c r="I546" s="187" t="s">
        <v>1070</v>
      </c>
      <c r="J546" s="186">
        <v>74.86</v>
      </c>
      <c r="K546" s="186">
        <v>1</v>
      </c>
      <c r="L546" s="186">
        <v>3.7429999999999999</v>
      </c>
      <c r="M546" s="186">
        <v>78.602999999999994</v>
      </c>
      <c r="N546" s="188">
        <v>44780</v>
      </c>
      <c r="O546" s="189" t="str">
        <f t="shared" si="50"/>
        <v>08-2022</v>
      </c>
      <c r="P546" s="201" t="str">
        <f t="shared" si="51"/>
        <v>07</v>
      </c>
      <c r="Q546" s="189" t="str">
        <f t="shared" si="52"/>
        <v>08</v>
      </c>
      <c r="R546" s="189" t="str">
        <f t="shared" si="53"/>
        <v>2022</v>
      </c>
      <c r="S546" s="186" t="s">
        <v>1073</v>
      </c>
      <c r="T546" s="190">
        <v>6.9</v>
      </c>
    </row>
    <row r="547" spans="1:20" ht="18" customHeight="1">
      <c r="A547" s="86" t="s">
        <v>591</v>
      </c>
      <c r="B547" s="88" t="s">
        <v>53</v>
      </c>
      <c r="D547" s="185" t="str">
        <f t="shared" si="48"/>
        <v>568-90-5112</v>
      </c>
      <c r="E547" s="186" t="str">
        <f t="shared" si="49"/>
        <v>C</v>
      </c>
      <c r="F547" s="187" t="s">
        <v>1062</v>
      </c>
      <c r="G547" s="187" t="s">
        <v>54</v>
      </c>
      <c r="H547" s="187" t="s">
        <v>1065</v>
      </c>
      <c r="I547" s="187" t="s">
        <v>1067</v>
      </c>
      <c r="J547" s="186">
        <v>66.14</v>
      </c>
      <c r="K547" s="186">
        <v>4</v>
      </c>
      <c r="L547" s="186">
        <v>13.228</v>
      </c>
      <c r="M547" s="186">
        <v>277.78800000000001</v>
      </c>
      <c r="N547" s="188">
        <v>44783</v>
      </c>
      <c r="O547" s="189" t="str">
        <f t="shared" si="50"/>
        <v>08-2022</v>
      </c>
      <c r="P547" s="201" t="str">
        <f t="shared" si="51"/>
        <v>10</v>
      </c>
      <c r="Q547" s="189" t="str">
        <f t="shared" si="52"/>
        <v>08</v>
      </c>
      <c r="R547" s="189" t="str">
        <f t="shared" si="53"/>
        <v>2022</v>
      </c>
      <c r="S547" s="186" t="s">
        <v>1075</v>
      </c>
      <c r="T547" s="190">
        <v>5.6</v>
      </c>
    </row>
    <row r="548" spans="1:20" ht="18" customHeight="1">
      <c r="A548" s="86" t="s">
        <v>592</v>
      </c>
      <c r="B548" s="88" t="s">
        <v>47</v>
      </c>
      <c r="D548" s="185" t="str">
        <f t="shared" si="48"/>
        <v>746-54-5508</v>
      </c>
      <c r="E548" s="186" t="str">
        <f t="shared" si="49"/>
        <v>A</v>
      </c>
      <c r="F548" s="187" t="s">
        <v>1063</v>
      </c>
      <c r="G548" s="187" t="s">
        <v>54</v>
      </c>
      <c r="H548" s="187" t="s">
        <v>1065</v>
      </c>
      <c r="I548" s="187" t="s">
        <v>1070</v>
      </c>
      <c r="J548" s="186">
        <v>21.52</v>
      </c>
      <c r="K548" s="186">
        <v>6</v>
      </c>
      <c r="L548" s="186">
        <v>6.4560000000000004</v>
      </c>
      <c r="M548" s="186">
        <v>135.57599999999999</v>
      </c>
      <c r="N548" s="188">
        <v>44785</v>
      </c>
      <c r="O548" s="189" t="str">
        <f t="shared" si="50"/>
        <v>08-2022</v>
      </c>
      <c r="P548" s="201" t="str">
        <f t="shared" si="51"/>
        <v>12</v>
      </c>
      <c r="Q548" s="189" t="str">
        <f t="shared" si="52"/>
        <v>08</v>
      </c>
      <c r="R548" s="189" t="str">
        <f t="shared" si="53"/>
        <v>2022</v>
      </c>
      <c r="S548" s="186" t="s">
        <v>1075</v>
      </c>
      <c r="T548" s="190">
        <v>9.4</v>
      </c>
    </row>
    <row r="549" spans="1:20" ht="18" customHeight="1">
      <c r="A549" s="86" t="s">
        <v>593</v>
      </c>
      <c r="B549" s="88" t="s">
        <v>50</v>
      </c>
      <c r="D549" s="185" t="str">
        <f t="shared" si="48"/>
        <v>509-10-0516</v>
      </c>
      <c r="E549" s="186" t="str">
        <f t="shared" si="49"/>
        <v>B</v>
      </c>
      <c r="F549" s="187" t="s">
        <v>1064</v>
      </c>
      <c r="G549" s="187" t="s">
        <v>54</v>
      </c>
      <c r="H549" s="187" t="s">
        <v>1065</v>
      </c>
      <c r="I549" s="187" t="s">
        <v>1070</v>
      </c>
      <c r="J549" s="186">
        <v>45.97</v>
      </c>
      <c r="K549" s="186">
        <v>4</v>
      </c>
      <c r="L549" s="186">
        <v>9.1940000000000008</v>
      </c>
      <c r="M549" s="186">
        <v>193.07400000000001</v>
      </c>
      <c r="N549" s="188">
        <v>44786</v>
      </c>
      <c r="O549" s="189" t="str">
        <f t="shared" si="50"/>
        <v>08-2022</v>
      </c>
      <c r="P549" s="201" t="str">
        <f t="shared" si="51"/>
        <v>13</v>
      </c>
      <c r="Q549" s="189" t="str">
        <f t="shared" si="52"/>
        <v>08</v>
      </c>
      <c r="R549" s="189" t="str">
        <f t="shared" si="53"/>
        <v>2022</v>
      </c>
      <c r="S549" s="186" t="s">
        <v>1074</v>
      </c>
      <c r="T549" s="190">
        <v>5.0999999999999996</v>
      </c>
    </row>
    <row r="550" spans="1:20" ht="18" customHeight="1">
      <c r="A550" s="86" t="s">
        <v>594</v>
      </c>
      <c r="B550" s="88" t="s">
        <v>47</v>
      </c>
      <c r="D550" s="185" t="str">
        <f t="shared" si="48"/>
        <v>652-43-6591</v>
      </c>
      <c r="E550" s="186" t="str">
        <f t="shared" si="49"/>
        <v>A</v>
      </c>
      <c r="F550" s="187" t="s">
        <v>1063</v>
      </c>
      <c r="G550" s="187" t="s">
        <v>54</v>
      </c>
      <c r="H550" s="187" t="s">
        <v>1066</v>
      </c>
      <c r="I550" s="187" t="s">
        <v>1072</v>
      </c>
      <c r="J550" s="186">
        <v>97.29</v>
      </c>
      <c r="K550" s="186">
        <v>8</v>
      </c>
      <c r="L550" s="186">
        <v>38.915999999999997</v>
      </c>
      <c r="M550" s="186">
        <v>817.23599999999999</v>
      </c>
      <c r="N550" s="188">
        <v>44788</v>
      </c>
      <c r="O550" s="189" t="str">
        <f t="shared" si="50"/>
        <v>08-2022</v>
      </c>
      <c r="P550" s="201" t="str">
        <f t="shared" si="51"/>
        <v>15</v>
      </c>
      <c r="Q550" s="189" t="str">
        <f t="shared" si="52"/>
        <v>08</v>
      </c>
      <c r="R550" s="189" t="str">
        <f t="shared" si="53"/>
        <v>2022</v>
      </c>
      <c r="S550" s="186" t="s">
        <v>1075</v>
      </c>
      <c r="T550" s="190">
        <v>6.2</v>
      </c>
    </row>
    <row r="551" spans="1:20" ht="18" customHeight="1">
      <c r="A551" s="86" t="s">
        <v>595</v>
      </c>
      <c r="B551" s="88" t="s">
        <v>47</v>
      </c>
      <c r="D551" s="185" t="str">
        <f t="shared" si="48"/>
        <v>512-98-1403</v>
      </c>
      <c r="E551" s="186" t="str">
        <f t="shared" si="49"/>
        <v>A</v>
      </c>
      <c r="F551" s="187" t="s">
        <v>1063</v>
      </c>
      <c r="G551" s="187" t="s">
        <v>48</v>
      </c>
      <c r="H551" s="187" t="s">
        <v>1066</v>
      </c>
      <c r="I551" s="187" t="s">
        <v>1069</v>
      </c>
      <c r="J551" s="186">
        <v>26.48</v>
      </c>
      <c r="K551" s="186">
        <v>3</v>
      </c>
      <c r="L551" s="186">
        <v>3.972</v>
      </c>
      <c r="M551" s="186">
        <v>83.412000000000006</v>
      </c>
      <c r="N551" s="188">
        <v>44789</v>
      </c>
      <c r="O551" s="189" t="str">
        <f t="shared" si="50"/>
        <v>08-2022</v>
      </c>
      <c r="P551" s="201" t="str">
        <f t="shared" si="51"/>
        <v>16</v>
      </c>
      <c r="Q551" s="189" t="str">
        <f t="shared" si="52"/>
        <v>08</v>
      </c>
      <c r="R551" s="189" t="str">
        <f t="shared" si="53"/>
        <v>2022</v>
      </c>
      <c r="S551" s="186" t="s">
        <v>1074</v>
      </c>
      <c r="T551" s="190">
        <v>4.7</v>
      </c>
    </row>
    <row r="552" spans="1:20" ht="18" customHeight="1">
      <c r="A552" s="86" t="s">
        <v>596</v>
      </c>
      <c r="B552" s="88" t="s">
        <v>53</v>
      </c>
      <c r="D552" s="185" t="str">
        <f t="shared" si="48"/>
        <v>860-79-0874</v>
      </c>
      <c r="E552" s="186" t="str">
        <f t="shared" si="49"/>
        <v>C</v>
      </c>
      <c r="F552" s="187" t="s">
        <v>1062</v>
      </c>
      <c r="G552" s="187" t="s">
        <v>48</v>
      </c>
      <c r="H552" s="187" t="s">
        <v>1066</v>
      </c>
      <c r="I552" s="187" t="s">
        <v>1072</v>
      </c>
      <c r="J552" s="186">
        <v>99.3</v>
      </c>
      <c r="K552" s="186">
        <v>10</v>
      </c>
      <c r="L552" s="186">
        <v>49.65</v>
      </c>
      <c r="M552" s="186">
        <v>1042.6500000000001</v>
      </c>
      <c r="N552" s="188">
        <v>44791</v>
      </c>
      <c r="O552" s="189" t="str">
        <f t="shared" si="50"/>
        <v>08-2022</v>
      </c>
      <c r="P552" s="201" t="str">
        <f t="shared" si="51"/>
        <v>18</v>
      </c>
      <c r="Q552" s="189" t="str">
        <f t="shared" si="52"/>
        <v>08</v>
      </c>
      <c r="R552" s="189" t="str">
        <f t="shared" si="53"/>
        <v>2022</v>
      </c>
      <c r="S552" s="186" t="s">
        <v>1075</v>
      </c>
      <c r="T552" s="190">
        <v>6.6</v>
      </c>
    </row>
    <row r="553" spans="1:20" ht="18" customHeight="1">
      <c r="A553" s="86" t="s">
        <v>597</v>
      </c>
      <c r="B553" s="88" t="s">
        <v>50</v>
      </c>
      <c r="D553" s="185" t="str">
        <f t="shared" si="48"/>
        <v>284-34-9626</v>
      </c>
      <c r="E553" s="186" t="str">
        <f t="shared" si="49"/>
        <v>B</v>
      </c>
      <c r="F553" s="187" t="s">
        <v>1064</v>
      </c>
      <c r="G553" s="187" t="s">
        <v>54</v>
      </c>
      <c r="H553" s="187" t="s">
        <v>1066</v>
      </c>
      <c r="I553" s="187" t="s">
        <v>1070</v>
      </c>
      <c r="J553" s="186">
        <v>77.040000000000006</v>
      </c>
      <c r="K553" s="186">
        <v>3</v>
      </c>
      <c r="L553" s="186">
        <v>11.555999999999999</v>
      </c>
      <c r="M553" s="186">
        <v>242.67599999999999</v>
      </c>
      <c r="N553" s="188">
        <v>44792</v>
      </c>
      <c r="O553" s="189" t="str">
        <f t="shared" si="50"/>
        <v>08-2022</v>
      </c>
      <c r="P553" s="201" t="str">
        <f t="shared" si="51"/>
        <v>19</v>
      </c>
      <c r="Q553" s="189" t="str">
        <f t="shared" si="52"/>
        <v>08</v>
      </c>
      <c r="R553" s="189" t="str">
        <f t="shared" si="53"/>
        <v>2022</v>
      </c>
      <c r="S553" s="186" t="s">
        <v>1075</v>
      </c>
      <c r="T553" s="190">
        <v>7.2</v>
      </c>
    </row>
    <row r="554" spans="1:20" ht="18" customHeight="1">
      <c r="A554" s="86" t="s">
        <v>598</v>
      </c>
      <c r="B554" s="88" t="s">
        <v>53</v>
      </c>
      <c r="D554" s="185" t="str">
        <f t="shared" si="48"/>
        <v>641-96-3695</v>
      </c>
      <c r="E554" s="186" t="str">
        <f t="shared" si="49"/>
        <v>C</v>
      </c>
      <c r="F554" s="187" t="s">
        <v>1062</v>
      </c>
      <c r="G554" s="187" t="s">
        <v>48</v>
      </c>
      <c r="H554" s="187" t="s">
        <v>1066</v>
      </c>
      <c r="I554" s="187" t="s">
        <v>1072</v>
      </c>
      <c r="J554" s="186">
        <v>43.46</v>
      </c>
      <c r="K554" s="186">
        <v>6</v>
      </c>
      <c r="L554" s="186">
        <v>13.038</v>
      </c>
      <c r="M554" s="186">
        <v>273.798</v>
      </c>
      <c r="N554" s="188">
        <v>44792</v>
      </c>
      <c r="O554" s="189" t="str">
        <f t="shared" si="50"/>
        <v>08-2022</v>
      </c>
      <c r="P554" s="201" t="str">
        <f t="shared" si="51"/>
        <v>19</v>
      </c>
      <c r="Q554" s="189" t="str">
        <f t="shared" si="52"/>
        <v>08</v>
      </c>
      <c r="R554" s="189" t="str">
        <f t="shared" si="53"/>
        <v>2022</v>
      </c>
      <c r="S554" s="186" t="s">
        <v>1074</v>
      </c>
      <c r="T554" s="190">
        <v>8.5</v>
      </c>
    </row>
    <row r="555" spans="1:20" ht="18" customHeight="1">
      <c r="A555" s="86" t="s">
        <v>599</v>
      </c>
      <c r="B555" s="88" t="s">
        <v>53</v>
      </c>
      <c r="D555" s="185" t="str">
        <f t="shared" si="48"/>
        <v>155-45-3814</v>
      </c>
      <c r="E555" s="186" t="str">
        <f t="shared" si="49"/>
        <v>C</v>
      </c>
      <c r="F555" s="187" t="s">
        <v>1062</v>
      </c>
      <c r="G555" s="187" t="s">
        <v>48</v>
      </c>
      <c r="H555" s="187" t="s">
        <v>1066</v>
      </c>
      <c r="I555" s="187" t="s">
        <v>1069</v>
      </c>
      <c r="J555" s="186">
        <v>88.55</v>
      </c>
      <c r="K555" s="186">
        <v>8</v>
      </c>
      <c r="L555" s="186">
        <v>35.42</v>
      </c>
      <c r="M555" s="186">
        <v>743.82</v>
      </c>
      <c r="N555" s="188">
        <v>44793</v>
      </c>
      <c r="O555" s="189" t="str">
        <f t="shared" si="50"/>
        <v>08-2022</v>
      </c>
      <c r="P555" s="201" t="str">
        <f t="shared" si="51"/>
        <v>20</v>
      </c>
      <c r="Q555" s="189" t="str">
        <f t="shared" si="52"/>
        <v>08</v>
      </c>
      <c r="R555" s="189" t="str">
        <f t="shared" si="53"/>
        <v>2022</v>
      </c>
      <c r="S555" s="186" t="s">
        <v>1074</v>
      </c>
      <c r="T555" s="190">
        <v>4.7</v>
      </c>
    </row>
    <row r="556" spans="1:20" ht="18" customHeight="1">
      <c r="A556" s="86" t="s">
        <v>600</v>
      </c>
      <c r="B556" s="88" t="s">
        <v>53</v>
      </c>
      <c r="D556" s="185" t="str">
        <f t="shared" si="48"/>
        <v>600-38-9738</v>
      </c>
      <c r="E556" s="186" t="str">
        <f t="shared" si="49"/>
        <v>C</v>
      </c>
      <c r="F556" s="187" t="s">
        <v>1062</v>
      </c>
      <c r="G556" s="187" t="s">
        <v>48</v>
      </c>
      <c r="H556" s="187" t="s">
        <v>1065</v>
      </c>
      <c r="I556" s="187" t="s">
        <v>1068</v>
      </c>
      <c r="J556" s="186">
        <v>71.92</v>
      </c>
      <c r="K556" s="186">
        <v>5</v>
      </c>
      <c r="L556" s="186">
        <v>17.98</v>
      </c>
      <c r="M556" s="186">
        <v>377.58</v>
      </c>
      <c r="N556" s="188">
        <v>44795</v>
      </c>
      <c r="O556" s="189" t="str">
        <f t="shared" si="50"/>
        <v>08-2022</v>
      </c>
      <c r="P556" s="201" t="str">
        <f t="shared" si="51"/>
        <v>22</v>
      </c>
      <c r="Q556" s="189" t="str">
        <f t="shared" si="52"/>
        <v>08</v>
      </c>
      <c r="R556" s="189" t="str">
        <f t="shared" si="53"/>
        <v>2022</v>
      </c>
      <c r="S556" s="186" t="s">
        <v>1075</v>
      </c>
      <c r="T556" s="190">
        <v>4.3</v>
      </c>
    </row>
    <row r="557" spans="1:20" ht="18" customHeight="1">
      <c r="A557" s="86" t="s">
        <v>601</v>
      </c>
      <c r="B557" s="88" t="s">
        <v>47</v>
      </c>
      <c r="D557" s="185" t="str">
        <f t="shared" si="48"/>
        <v>548-48-3156</v>
      </c>
      <c r="E557" s="186" t="str">
        <f t="shared" si="49"/>
        <v>A</v>
      </c>
      <c r="F557" s="187" t="s">
        <v>1063</v>
      </c>
      <c r="G557" s="187" t="s">
        <v>48</v>
      </c>
      <c r="H557" s="187" t="s">
        <v>1066</v>
      </c>
      <c r="I557" s="187" t="s">
        <v>1071</v>
      </c>
      <c r="J557" s="186">
        <v>83.34</v>
      </c>
      <c r="K557" s="186">
        <v>2</v>
      </c>
      <c r="L557" s="186">
        <v>8.3339999999999996</v>
      </c>
      <c r="M557" s="186">
        <v>175.01400000000001</v>
      </c>
      <c r="N557" s="188">
        <v>44796</v>
      </c>
      <c r="O557" s="189" t="str">
        <f t="shared" si="50"/>
        <v>08-2022</v>
      </c>
      <c r="P557" s="201" t="str">
        <f t="shared" si="51"/>
        <v>23</v>
      </c>
      <c r="Q557" s="189" t="str">
        <f t="shared" si="52"/>
        <v>08</v>
      </c>
      <c r="R557" s="189" t="str">
        <f t="shared" si="53"/>
        <v>2022</v>
      </c>
      <c r="S557" s="186" t="s">
        <v>1073</v>
      </c>
      <c r="T557" s="190">
        <v>7.6</v>
      </c>
    </row>
    <row r="558" spans="1:20" ht="18" customHeight="1">
      <c r="A558" s="86" t="s">
        <v>602</v>
      </c>
      <c r="B558" s="88" t="s">
        <v>47</v>
      </c>
      <c r="D558" s="185" t="str">
        <f t="shared" si="48"/>
        <v>382-03-4532</v>
      </c>
      <c r="E558" s="186" t="str">
        <f t="shared" si="49"/>
        <v>A</v>
      </c>
      <c r="F558" s="187" t="s">
        <v>1063</v>
      </c>
      <c r="G558" s="187" t="s">
        <v>48</v>
      </c>
      <c r="H558" s="187" t="s">
        <v>1066</v>
      </c>
      <c r="I558" s="187" t="s">
        <v>1067</v>
      </c>
      <c r="J558" s="186">
        <v>18.329999999999998</v>
      </c>
      <c r="K558" s="186">
        <v>1</v>
      </c>
      <c r="L558" s="186">
        <v>0.91649999999999998</v>
      </c>
      <c r="M558" s="186">
        <v>19.246500000000001</v>
      </c>
      <c r="N558" s="188">
        <v>44798</v>
      </c>
      <c r="O558" s="189" t="str">
        <f t="shared" si="50"/>
        <v>08-2022</v>
      </c>
      <c r="P558" s="201" t="str">
        <f t="shared" si="51"/>
        <v>25</v>
      </c>
      <c r="Q558" s="189" t="str">
        <f t="shared" si="52"/>
        <v>08</v>
      </c>
      <c r="R558" s="189" t="str">
        <f t="shared" si="53"/>
        <v>2022</v>
      </c>
      <c r="S558" s="186" t="s">
        <v>1073</v>
      </c>
      <c r="T558" s="190">
        <v>4.3</v>
      </c>
    </row>
    <row r="559" spans="1:20" ht="18" customHeight="1">
      <c r="A559" s="86" t="s">
        <v>603</v>
      </c>
      <c r="B559" s="88" t="s">
        <v>53</v>
      </c>
      <c r="D559" s="185" t="str">
        <f t="shared" si="48"/>
        <v>631-34-1880</v>
      </c>
      <c r="E559" s="186" t="str">
        <f t="shared" si="49"/>
        <v>C</v>
      </c>
      <c r="F559" s="187" t="s">
        <v>1062</v>
      </c>
      <c r="G559" s="187" t="s">
        <v>48</v>
      </c>
      <c r="H559" s="187" t="s">
        <v>1065</v>
      </c>
      <c r="I559" s="187" t="s">
        <v>1071</v>
      </c>
      <c r="J559" s="186">
        <v>24.31</v>
      </c>
      <c r="K559" s="186">
        <v>3</v>
      </c>
      <c r="L559" s="186">
        <v>3.6465000000000001</v>
      </c>
      <c r="M559" s="186">
        <v>76.576499999999996</v>
      </c>
      <c r="N559" s="188">
        <v>44799</v>
      </c>
      <c r="O559" s="189" t="str">
        <f t="shared" si="50"/>
        <v>08-2022</v>
      </c>
      <c r="P559" s="201" t="str">
        <f t="shared" si="51"/>
        <v>26</v>
      </c>
      <c r="Q559" s="189" t="str">
        <f t="shared" si="52"/>
        <v>08</v>
      </c>
      <c r="R559" s="189" t="str">
        <f t="shared" si="53"/>
        <v>2022</v>
      </c>
      <c r="S559" s="186" t="s">
        <v>1075</v>
      </c>
      <c r="T559" s="190">
        <v>4.3</v>
      </c>
    </row>
    <row r="560" spans="1:20" ht="18" customHeight="1">
      <c r="A560" s="86" t="s">
        <v>604</v>
      </c>
      <c r="B560" s="88" t="s">
        <v>50</v>
      </c>
      <c r="D560" s="185" t="str">
        <f t="shared" si="48"/>
        <v>747-58-7183</v>
      </c>
      <c r="E560" s="186" t="str">
        <f t="shared" si="49"/>
        <v>B</v>
      </c>
      <c r="F560" s="187" t="s">
        <v>1064</v>
      </c>
      <c r="G560" s="187" t="s">
        <v>54</v>
      </c>
      <c r="H560" s="187" t="s">
        <v>1065</v>
      </c>
      <c r="I560" s="187" t="s">
        <v>1072</v>
      </c>
      <c r="J560" s="186">
        <v>57.27</v>
      </c>
      <c r="K560" s="186">
        <v>3</v>
      </c>
      <c r="L560" s="186">
        <v>8.5905000000000005</v>
      </c>
      <c r="M560" s="186">
        <v>180.40049999999999</v>
      </c>
      <c r="N560" s="188">
        <v>44800</v>
      </c>
      <c r="O560" s="189" t="str">
        <f t="shared" si="50"/>
        <v>08-2022</v>
      </c>
      <c r="P560" s="201" t="str">
        <f t="shared" si="51"/>
        <v>27</v>
      </c>
      <c r="Q560" s="189" t="str">
        <f t="shared" si="52"/>
        <v>08</v>
      </c>
      <c r="R560" s="189" t="str">
        <f t="shared" si="53"/>
        <v>2022</v>
      </c>
      <c r="S560" s="186" t="s">
        <v>1074</v>
      </c>
      <c r="T560" s="190">
        <v>6.5</v>
      </c>
    </row>
    <row r="561" spans="1:20" ht="18" customHeight="1">
      <c r="A561" s="86" t="s">
        <v>605</v>
      </c>
      <c r="B561" s="88" t="s">
        <v>47</v>
      </c>
      <c r="D561" s="185" t="str">
        <f t="shared" si="48"/>
        <v>243-55-8457</v>
      </c>
      <c r="E561" s="186" t="str">
        <f t="shared" si="49"/>
        <v>A</v>
      </c>
      <c r="F561" s="187" t="s">
        <v>1063</v>
      </c>
      <c r="G561" s="187" t="s">
        <v>54</v>
      </c>
      <c r="H561" s="187" t="s">
        <v>1066</v>
      </c>
      <c r="I561" s="187" t="s">
        <v>1071</v>
      </c>
      <c r="J561" s="186">
        <v>74.44</v>
      </c>
      <c r="K561" s="186">
        <v>10</v>
      </c>
      <c r="L561" s="186">
        <v>37.22</v>
      </c>
      <c r="M561" s="186">
        <v>781.62</v>
      </c>
      <c r="N561" s="188">
        <v>44800</v>
      </c>
      <c r="O561" s="189" t="str">
        <f t="shared" si="50"/>
        <v>08-2022</v>
      </c>
      <c r="P561" s="201" t="str">
        <f t="shared" si="51"/>
        <v>27</v>
      </c>
      <c r="Q561" s="189" t="str">
        <f t="shared" si="52"/>
        <v>08</v>
      </c>
      <c r="R561" s="189" t="str">
        <f t="shared" si="53"/>
        <v>2022</v>
      </c>
      <c r="S561" s="186" t="s">
        <v>1074</v>
      </c>
      <c r="T561" s="190">
        <v>5.0999999999999996</v>
      </c>
    </row>
    <row r="562" spans="1:20" ht="18" customHeight="1">
      <c r="A562" s="86" t="s">
        <v>606</v>
      </c>
      <c r="B562" s="88" t="s">
        <v>50</v>
      </c>
      <c r="D562" s="185" t="str">
        <f t="shared" si="48"/>
        <v>616-87-0016</v>
      </c>
      <c r="E562" s="186" t="str">
        <f t="shared" si="49"/>
        <v>B</v>
      </c>
      <c r="F562" s="187" t="s">
        <v>1064</v>
      </c>
      <c r="G562" s="187" t="s">
        <v>54</v>
      </c>
      <c r="H562" s="187" t="s">
        <v>1065</v>
      </c>
      <c r="I562" s="187" t="s">
        <v>1072</v>
      </c>
      <c r="J562" s="186">
        <v>95.54</v>
      </c>
      <c r="K562" s="186">
        <v>7</v>
      </c>
      <c r="L562" s="186">
        <v>33.439</v>
      </c>
      <c r="M562" s="186">
        <v>702.21900000000005</v>
      </c>
      <c r="N562" s="188">
        <v>44801</v>
      </c>
      <c r="O562" s="189" t="str">
        <f t="shared" si="50"/>
        <v>08-2022</v>
      </c>
      <c r="P562" s="201" t="str">
        <f t="shared" si="51"/>
        <v>28</v>
      </c>
      <c r="Q562" s="189" t="str">
        <f t="shared" si="52"/>
        <v>08</v>
      </c>
      <c r="R562" s="189" t="str">
        <f t="shared" si="53"/>
        <v>2022</v>
      </c>
      <c r="S562" s="186" t="s">
        <v>1075</v>
      </c>
      <c r="T562" s="190">
        <v>9.6</v>
      </c>
    </row>
    <row r="563" spans="1:20" ht="18" customHeight="1">
      <c r="A563" s="86" t="s">
        <v>607</v>
      </c>
      <c r="B563" s="88" t="s">
        <v>50</v>
      </c>
      <c r="D563" s="185" t="str">
        <f t="shared" si="48"/>
        <v>339-12-4827</v>
      </c>
      <c r="E563" s="186" t="str">
        <f t="shared" si="49"/>
        <v>B</v>
      </c>
      <c r="F563" s="187" t="s">
        <v>1064</v>
      </c>
      <c r="G563" s="187" t="s">
        <v>48</v>
      </c>
      <c r="H563" s="187" t="s">
        <v>1066</v>
      </c>
      <c r="I563" s="187" t="s">
        <v>1072</v>
      </c>
      <c r="J563" s="186">
        <v>73.959999999999994</v>
      </c>
      <c r="K563" s="186">
        <v>1</v>
      </c>
      <c r="L563" s="186">
        <v>3.698</v>
      </c>
      <c r="M563" s="186">
        <v>77.658000000000001</v>
      </c>
      <c r="N563" s="188">
        <v>44804</v>
      </c>
      <c r="O563" s="189" t="str">
        <f t="shared" si="50"/>
        <v>08-2022</v>
      </c>
      <c r="P563" s="201" t="str">
        <f t="shared" si="51"/>
        <v>31</v>
      </c>
      <c r="Q563" s="189" t="str">
        <f t="shared" si="52"/>
        <v>08</v>
      </c>
      <c r="R563" s="189" t="str">
        <f t="shared" si="53"/>
        <v>2022</v>
      </c>
      <c r="S563" s="186" t="s">
        <v>1075</v>
      </c>
      <c r="T563" s="190">
        <v>5</v>
      </c>
    </row>
    <row r="564" spans="1:20" ht="18" customHeight="1">
      <c r="A564" s="86" t="s">
        <v>608</v>
      </c>
      <c r="B564" s="88" t="s">
        <v>47</v>
      </c>
      <c r="D564" s="185" t="str">
        <f t="shared" si="48"/>
        <v>373-73-7910</v>
      </c>
      <c r="E564" s="186" t="str">
        <f t="shared" si="49"/>
        <v>A</v>
      </c>
      <c r="F564" s="187" t="s">
        <v>1063</v>
      </c>
      <c r="G564" s="187" t="s">
        <v>54</v>
      </c>
      <c r="H564" s="187" t="s">
        <v>1065</v>
      </c>
      <c r="I564" s="187" t="s">
        <v>1068</v>
      </c>
      <c r="J564" s="186">
        <v>86.31</v>
      </c>
      <c r="K564" s="186">
        <v>7</v>
      </c>
      <c r="L564" s="186">
        <v>30.208500000000001</v>
      </c>
      <c r="M564" s="186">
        <v>634.37850000000003</v>
      </c>
      <c r="N564" s="188">
        <v>44805</v>
      </c>
      <c r="O564" s="189" t="str">
        <f t="shared" si="50"/>
        <v>09-2022</v>
      </c>
      <c r="P564" s="201" t="str">
        <f t="shared" si="51"/>
        <v>01</v>
      </c>
      <c r="Q564" s="189" t="str">
        <f t="shared" si="52"/>
        <v>09</v>
      </c>
      <c r="R564" s="189" t="str">
        <f t="shared" si="53"/>
        <v>2022</v>
      </c>
      <c r="S564" s="186" t="s">
        <v>1074</v>
      </c>
      <c r="T564" s="190">
        <v>5.3</v>
      </c>
    </row>
    <row r="565" spans="1:20" ht="18" customHeight="1">
      <c r="A565" s="86" t="s">
        <v>609</v>
      </c>
      <c r="B565" s="88" t="s">
        <v>50</v>
      </c>
      <c r="D565" s="185" t="str">
        <f t="shared" si="48"/>
        <v>785-96-0615</v>
      </c>
      <c r="E565" s="186" t="str">
        <f t="shared" si="49"/>
        <v>B</v>
      </c>
      <c r="F565" s="187" t="s">
        <v>1064</v>
      </c>
      <c r="G565" s="187" t="s">
        <v>48</v>
      </c>
      <c r="H565" s="187" t="s">
        <v>1066</v>
      </c>
      <c r="I565" s="187" t="s">
        <v>1069</v>
      </c>
      <c r="J565" s="186">
        <v>35.74</v>
      </c>
      <c r="K565" s="186">
        <v>8</v>
      </c>
      <c r="L565" s="186">
        <v>14.295999999999999</v>
      </c>
      <c r="M565" s="186">
        <v>300.21600000000001</v>
      </c>
      <c r="N565" s="188">
        <v>44805</v>
      </c>
      <c r="O565" s="189" t="str">
        <f t="shared" si="50"/>
        <v>09-2022</v>
      </c>
      <c r="P565" s="201" t="str">
        <f t="shared" si="51"/>
        <v>01</v>
      </c>
      <c r="Q565" s="189" t="str">
        <f t="shared" si="52"/>
        <v>09</v>
      </c>
      <c r="R565" s="189" t="str">
        <f t="shared" si="53"/>
        <v>2022</v>
      </c>
      <c r="S565" s="186" t="s">
        <v>1074</v>
      </c>
      <c r="T565" s="190">
        <v>4.9000000000000004</v>
      </c>
    </row>
    <row r="566" spans="1:20" ht="18" customHeight="1">
      <c r="A566" s="86" t="s">
        <v>610</v>
      </c>
      <c r="B566" s="88" t="s">
        <v>50</v>
      </c>
      <c r="D566" s="185" t="str">
        <f t="shared" si="48"/>
        <v>729-06-2010</v>
      </c>
      <c r="E566" s="186" t="str">
        <f t="shared" si="49"/>
        <v>B</v>
      </c>
      <c r="F566" s="187" t="s">
        <v>1064</v>
      </c>
      <c r="G566" s="187" t="s">
        <v>48</v>
      </c>
      <c r="H566" s="187" t="s">
        <v>1065</v>
      </c>
      <c r="I566" s="187" t="s">
        <v>1067</v>
      </c>
      <c r="J566" s="186">
        <v>80.47</v>
      </c>
      <c r="K566" s="186">
        <v>9</v>
      </c>
      <c r="L566" s="186">
        <v>36.211500000000001</v>
      </c>
      <c r="M566" s="186">
        <v>760.44150000000002</v>
      </c>
      <c r="N566" s="188">
        <v>44807</v>
      </c>
      <c r="O566" s="189" t="str">
        <f t="shared" si="50"/>
        <v>09-2022</v>
      </c>
      <c r="P566" s="201" t="str">
        <f t="shared" si="51"/>
        <v>03</v>
      </c>
      <c r="Q566" s="189" t="str">
        <f t="shared" si="52"/>
        <v>09</v>
      </c>
      <c r="R566" s="189" t="str">
        <f t="shared" si="53"/>
        <v>2022</v>
      </c>
      <c r="S566" s="186" t="s">
        <v>1073</v>
      </c>
      <c r="T566" s="190">
        <v>9.1999999999999993</v>
      </c>
    </row>
    <row r="567" spans="1:20" ht="18" customHeight="1">
      <c r="A567" s="86" t="s">
        <v>611</v>
      </c>
      <c r="B567" s="88" t="s">
        <v>50</v>
      </c>
      <c r="D567" s="185" t="str">
        <f t="shared" si="48"/>
        <v>640-48-5028</v>
      </c>
      <c r="E567" s="186" t="str">
        <f t="shared" si="49"/>
        <v>B</v>
      </c>
      <c r="F567" s="187" t="s">
        <v>1064</v>
      </c>
      <c r="G567" s="187" t="s">
        <v>48</v>
      </c>
      <c r="H567" s="187" t="s">
        <v>1066</v>
      </c>
      <c r="I567" s="187" t="s">
        <v>1070</v>
      </c>
      <c r="J567" s="186">
        <v>88.39</v>
      </c>
      <c r="K567" s="186">
        <v>9</v>
      </c>
      <c r="L567" s="186">
        <v>39.775500000000001</v>
      </c>
      <c r="M567" s="186">
        <v>835.28549999999996</v>
      </c>
      <c r="N567" s="188">
        <v>44807</v>
      </c>
      <c r="O567" s="189" t="str">
        <f t="shared" si="50"/>
        <v>09-2022</v>
      </c>
      <c r="P567" s="201" t="str">
        <f t="shared" si="51"/>
        <v>03</v>
      </c>
      <c r="Q567" s="189" t="str">
        <f t="shared" si="52"/>
        <v>09</v>
      </c>
      <c r="R567" s="189" t="str">
        <f t="shared" si="53"/>
        <v>2022</v>
      </c>
      <c r="S567" s="186" t="s">
        <v>1073</v>
      </c>
      <c r="T567" s="190">
        <v>6.3</v>
      </c>
    </row>
    <row r="568" spans="1:20" ht="18" customHeight="1">
      <c r="A568" s="86" t="s">
        <v>612</v>
      </c>
      <c r="B568" s="88" t="s">
        <v>53</v>
      </c>
      <c r="D568" s="185" t="str">
        <f t="shared" si="48"/>
        <v>730-50-9884</v>
      </c>
      <c r="E568" s="186" t="str">
        <f t="shared" si="49"/>
        <v>C</v>
      </c>
      <c r="F568" s="187" t="s">
        <v>1062</v>
      </c>
      <c r="G568" s="187" t="s">
        <v>54</v>
      </c>
      <c r="H568" s="187" t="s">
        <v>1066</v>
      </c>
      <c r="I568" s="187" t="s">
        <v>1068</v>
      </c>
      <c r="J568" s="186">
        <v>83.06</v>
      </c>
      <c r="K568" s="186">
        <v>7</v>
      </c>
      <c r="L568" s="186">
        <v>29.071000000000002</v>
      </c>
      <c r="M568" s="186">
        <v>610.49099999999999</v>
      </c>
      <c r="N568" s="188">
        <v>44812</v>
      </c>
      <c r="O568" s="189" t="str">
        <f t="shared" si="50"/>
        <v>09-2022</v>
      </c>
      <c r="P568" s="201" t="str">
        <f t="shared" si="51"/>
        <v>08</v>
      </c>
      <c r="Q568" s="189" t="str">
        <f t="shared" si="52"/>
        <v>09</v>
      </c>
      <c r="R568" s="189" t="str">
        <f t="shared" si="53"/>
        <v>2022</v>
      </c>
      <c r="S568" s="186" t="s">
        <v>1074</v>
      </c>
      <c r="T568" s="190">
        <v>4</v>
      </c>
    </row>
    <row r="569" spans="1:20" ht="18" customHeight="1">
      <c r="A569" s="86" t="s">
        <v>613</v>
      </c>
      <c r="B569" s="88" t="s">
        <v>53</v>
      </c>
      <c r="D569" s="185" t="str">
        <f t="shared" si="48"/>
        <v>583-41-4548</v>
      </c>
      <c r="E569" s="186" t="str">
        <f t="shared" si="49"/>
        <v>C</v>
      </c>
      <c r="F569" s="187" t="s">
        <v>1062</v>
      </c>
      <c r="G569" s="187" t="s">
        <v>54</v>
      </c>
      <c r="H569" s="187" t="s">
        <v>1065</v>
      </c>
      <c r="I569" s="187" t="s">
        <v>1070</v>
      </c>
      <c r="J569" s="186">
        <v>16.670000000000002</v>
      </c>
      <c r="K569" s="186">
        <v>7</v>
      </c>
      <c r="L569" s="186">
        <v>5.8345000000000002</v>
      </c>
      <c r="M569" s="186">
        <v>122.5245</v>
      </c>
      <c r="N569" s="188">
        <v>44812</v>
      </c>
      <c r="O569" s="189" t="str">
        <f t="shared" si="50"/>
        <v>09-2022</v>
      </c>
      <c r="P569" s="201" t="str">
        <f t="shared" si="51"/>
        <v>08</v>
      </c>
      <c r="Q569" s="189" t="str">
        <f t="shared" si="52"/>
        <v>09</v>
      </c>
      <c r="R569" s="189" t="str">
        <f t="shared" si="53"/>
        <v>2022</v>
      </c>
      <c r="S569" s="186" t="s">
        <v>1074</v>
      </c>
      <c r="T569" s="190">
        <v>7.4</v>
      </c>
    </row>
    <row r="570" spans="1:20" ht="18" customHeight="1">
      <c r="A570" s="86" t="s">
        <v>614</v>
      </c>
      <c r="B570" s="88" t="s">
        <v>53</v>
      </c>
      <c r="D570" s="185" t="str">
        <f t="shared" si="48"/>
        <v>871-39-9221</v>
      </c>
      <c r="E570" s="186" t="str">
        <f t="shared" si="49"/>
        <v>C</v>
      </c>
      <c r="F570" s="187" t="s">
        <v>1062</v>
      </c>
      <c r="G570" s="187" t="s">
        <v>54</v>
      </c>
      <c r="H570" s="187" t="s">
        <v>1066</v>
      </c>
      <c r="I570" s="187" t="s">
        <v>1069</v>
      </c>
      <c r="J570" s="186">
        <v>12.45</v>
      </c>
      <c r="K570" s="186">
        <v>6</v>
      </c>
      <c r="L570" s="186">
        <v>3.7349999999999999</v>
      </c>
      <c r="M570" s="186">
        <v>78.435000000000002</v>
      </c>
      <c r="N570" s="188">
        <v>44813</v>
      </c>
      <c r="O570" s="189" t="str">
        <f t="shared" si="50"/>
        <v>09-2022</v>
      </c>
      <c r="P570" s="201" t="str">
        <f t="shared" si="51"/>
        <v>09</v>
      </c>
      <c r="Q570" s="189" t="str">
        <f t="shared" si="52"/>
        <v>09</v>
      </c>
      <c r="R570" s="189" t="str">
        <f t="shared" si="53"/>
        <v>2022</v>
      </c>
      <c r="S570" s="186" t="s">
        <v>1073</v>
      </c>
      <c r="T570" s="190">
        <v>4.0999999999999996</v>
      </c>
    </row>
    <row r="571" spans="1:20" ht="18" customHeight="1">
      <c r="A571" s="86" t="s">
        <v>615</v>
      </c>
      <c r="B571" s="88" t="s">
        <v>47</v>
      </c>
      <c r="D571" s="185" t="str">
        <f t="shared" si="48"/>
        <v>802-70-5316</v>
      </c>
      <c r="E571" s="186" t="str">
        <f t="shared" si="49"/>
        <v>A</v>
      </c>
      <c r="F571" s="187" t="s">
        <v>1063</v>
      </c>
      <c r="G571" s="187" t="s">
        <v>48</v>
      </c>
      <c r="H571" s="187" t="s">
        <v>1066</v>
      </c>
      <c r="I571" s="187" t="s">
        <v>1068</v>
      </c>
      <c r="J571" s="186">
        <v>92.13</v>
      </c>
      <c r="K571" s="186">
        <v>6</v>
      </c>
      <c r="L571" s="186">
        <v>27.638999999999999</v>
      </c>
      <c r="M571" s="186">
        <v>580.41899999999998</v>
      </c>
      <c r="N571" s="188">
        <v>44814</v>
      </c>
      <c r="O571" s="189" t="str">
        <f t="shared" si="50"/>
        <v>09-2022</v>
      </c>
      <c r="P571" s="201" t="str">
        <f t="shared" si="51"/>
        <v>10</v>
      </c>
      <c r="Q571" s="189" t="str">
        <f t="shared" si="52"/>
        <v>09</v>
      </c>
      <c r="R571" s="189" t="str">
        <f t="shared" si="53"/>
        <v>2022</v>
      </c>
      <c r="S571" s="186" t="s">
        <v>1073</v>
      </c>
      <c r="T571" s="190">
        <v>8.3000000000000007</v>
      </c>
    </row>
    <row r="572" spans="1:20" ht="18" customHeight="1">
      <c r="A572" s="86" t="s">
        <v>616</v>
      </c>
      <c r="B572" s="88" t="s">
        <v>47</v>
      </c>
      <c r="D572" s="185" t="str">
        <f t="shared" si="48"/>
        <v>575-30-8091</v>
      </c>
      <c r="E572" s="186" t="str">
        <f t="shared" si="49"/>
        <v>A</v>
      </c>
      <c r="F572" s="187" t="s">
        <v>1063</v>
      </c>
      <c r="G572" s="187" t="s">
        <v>54</v>
      </c>
      <c r="H572" s="187" t="s">
        <v>1065</v>
      </c>
      <c r="I572" s="187" t="s">
        <v>1068</v>
      </c>
      <c r="J572" s="186">
        <v>72.5</v>
      </c>
      <c r="K572" s="186">
        <v>8</v>
      </c>
      <c r="L572" s="186">
        <v>29</v>
      </c>
      <c r="M572" s="186">
        <v>609</v>
      </c>
      <c r="N572" s="188">
        <v>44814</v>
      </c>
      <c r="O572" s="189" t="str">
        <f t="shared" si="50"/>
        <v>09-2022</v>
      </c>
      <c r="P572" s="201" t="str">
        <f t="shared" si="51"/>
        <v>10</v>
      </c>
      <c r="Q572" s="189" t="str">
        <f t="shared" si="52"/>
        <v>09</v>
      </c>
      <c r="R572" s="189" t="str">
        <f t="shared" si="53"/>
        <v>2022</v>
      </c>
      <c r="S572" s="186" t="s">
        <v>1074</v>
      </c>
      <c r="T572" s="190">
        <v>9.1999999999999993</v>
      </c>
    </row>
    <row r="573" spans="1:20" ht="18" customHeight="1">
      <c r="A573" s="86" t="s">
        <v>617</v>
      </c>
      <c r="B573" s="88" t="s">
        <v>53</v>
      </c>
      <c r="D573" s="185" t="str">
        <f t="shared" si="48"/>
        <v>413-20-6708</v>
      </c>
      <c r="E573" s="186" t="str">
        <f t="shared" si="49"/>
        <v>C</v>
      </c>
      <c r="F573" s="187" t="s">
        <v>1062</v>
      </c>
      <c r="G573" s="187" t="s">
        <v>48</v>
      </c>
      <c r="H573" s="187" t="s">
        <v>1066</v>
      </c>
      <c r="I573" s="187" t="s">
        <v>1072</v>
      </c>
      <c r="J573" s="186">
        <v>51.47</v>
      </c>
      <c r="K573" s="186">
        <v>1</v>
      </c>
      <c r="L573" s="186">
        <v>2.5735000000000001</v>
      </c>
      <c r="M573" s="186">
        <v>54.043500000000002</v>
      </c>
      <c r="N573" s="188">
        <v>44814</v>
      </c>
      <c r="O573" s="189" t="str">
        <f t="shared" si="50"/>
        <v>09-2022</v>
      </c>
      <c r="P573" s="201" t="str">
        <f t="shared" si="51"/>
        <v>10</v>
      </c>
      <c r="Q573" s="189" t="str">
        <f t="shared" si="52"/>
        <v>09</v>
      </c>
      <c r="R573" s="189" t="str">
        <f t="shared" si="53"/>
        <v>2022</v>
      </c>
      <c r="S573" s="186" t="s">
        <v>1074</v>
      </c>
      <c r="T573" s="190">
        <v>8.5</v>
      </c>
    </row>
    <row r="574" spans="1:20" ht="18" customHeight="1">
      <c r="A574" s="86" t="s">
        <v>618</v>
      </c>
      <c r="B574" s="88" t="s">
        <v>50</v>
      </c>
      <c r="D574" s="185" t="str">
        <f t="shared" si="48"/>
        <v>582-52-8065</v>
      </c>
      <c r="E574" s="186" t="str">
        <f t="shared" si="49"/>
        <v>B</v>
      </c>
      <c r="F574" s="187" t="s">
        <v>1064</v>
      </c>
      <c r="G574" s="187" t="s">
        <v>54</v>
      </c>
      <c r="H574" s="187" t="s">
        <v>1066</v>
      </c>
      <c r="I574" s="187" t="s">
        <v>1072</v>
      </c>
      <c r="J574" s="186">
        <v>54.31</v>
      </c>
      <c r="K574" s="186">
        <v>9</v>
      </c>
      <c r="L574" s="186">
        <v>24.439499999999999</v>
      </c>
      <c r="M574" s="186">
        <v>513.22950000000003</v>
      </c>
      <c r="N574" s="188">
        <v>44815</v>
      </c>
      <c r="O574" s="189" t="str">
        <f t="shared" si="50"/>
        <v>09-2022</v>
      </c>
      <c r="P574" s="201" t="str">
        <f t="shared" si="51"/>
        <v>11</v>
      </c>
      <c r="Q574" s="189" t="str">
        <f t="shared" si="52"/>
        <v>09</v>
      </c>
      <c r="R574" s="189" t="str">
        <f t="shared" si="53"/>
        <v>2022</v>
      </c>
      <c r="S574" s="186" t="s">
        <v>1073</v>
      </c>
      <c r="T574" s="190">
        <v>8.9</v>
      </c>
    </row>
    <row r="575" spans="1:20" ht="18" customHeight="1">
      <c r="A575" s="86" t="s">
        <v>619</v>
      </c>
      <c r="B575" s="88" t="s">
        <v>47</v>
      </c>
      <c r="D575" s="185" t="str">
        <f t="shared" si="48"/>
        <v>645-78-8093</v>
      </c>
      <c r="E575" s="186" t="str">
        <f t="shared" si="49"/>
        <v>A</v>
      </c>
      <c r="F575" s="187" t="s">
        <v>1063</v>
      </c>
      <c r="G575" s="187" t="s">
        <v>54</v>
      </c>
      <c r="H575" s="187" t="s">
        <v>1066</v>
      </c>
      <c r="I575" s="187" t="s">
        <v>1068</v>
      </c>
      <c r="J575" s="186">
        <v>93.14</v>
      </c>
      <c r="K575" s="186">
        <v>2</v>
      </c>
      <c r="L575" s="186">
        <v>9.3140000000000001</v>
      </c>
      <c r="M575" s="186">
        <v>195.59399999999999</v>
      </c>
      <c r="N575" s="188">
        <v>44816</v>
      </c>
      <c r="O575" s="189" t="str">
        <f t="shared" si="50"/>
        <v>09-2022</v>
      </c>
      <c r="P575" s="201" t="str">
        <f t="shared" si="51"/>
        <v>12</v>
      </c>
      <c r="Q575" s="189" t="str">
        <f t="shared" si="52"/>
        <v>09</v>
      </c>
      <c r="R575" s="189" t="str">
        <f t="shared" si="53"/>
        <v>2022</v>
      </c>
      <c r="S575" s="186" t="s">
        <v>1074</v>
      </c>
      <c r="T575" s="190">
        <v>4.0999999999999996</v>
      </c>
    </row>
    <row r="576" spans="1:20" ht="18" customHeight="1">
      <c r="A576" s="86" t="s">
        <v>620</v>
      </c>
      <c r="B576" s="88" t="s">
        <v>53</v>
      </c>
      <c r="D576" s="185" t="str">
        <f t="shared" si="48"/>
        <v>641-51-2661</v>
      </c>
      <c r="E576" s="186" t="str">
        <f t="shared" si="49"/>
        <v>C</v>
      </c>
      <c r="F576" s="187" t="s">
        <v>1062</v>
      </c>
      <c r="G576" s="187" t="s">
        <v>48</v>
      </c>
      <c r="H576" s="187" t="s">
        <v>1066</v>
      </c>
      <c r="I576" s="187" t="s">
        <v>1071</v>
      </c>
      <c r="J576" s="186">
        <v>87.1</v>
      </c>
      <c r="K576" s="186">
        <v>10</v>
      </c>
      <c r="L576" s="186">
        <v>43.55</v>
      </c>
      <c r="M576" s="186">
        <v>914.55</v>
      </c>
      <c r="N576" s="188">
        <v>44817</v>
      </c>
      <c r="O576" s="189" t="str">
        <f t="shared" si="50"/>
        <v>09-2022</v>
      </c>
      <c r="P576" s="201" t="str">
        <f t="shared" si="51"/>
        <v>13</v>
      </c>
      <c r="Q576" s="189" t="str">
        <f t="shared" si="52"/>
        <v>09</v>
      </c>
      <c r="R576" s="189" t="str">
        <f t="shared" si="53"/>
        <v>2022</v>
      </c>
      <c r="S576" s="186" t="s">
        <v>1075</v>
      </c>
      <c r="T576" s="190">
        <v>9.9</v>
      </c>
    </row>
    <row r="577" spans="1:20" ht="18" customHeight="1">
      <c r="A577" s="86" t="s">
        <v>621</v>
      </c>
      <c r="B577" s="88" t="s">
        <v>53</v>
      </c>
      <c r="D577" s="185" t="str">
        <f t="shared" si="48"/>
        <v>271-77-8740</v>
      </c>
      <c r="E577" s="186" t="str">
        <f t="shared" si="49"/>
        <v>C</v>
      </c>
      <c r="F577" s="187" t="s">
        <v>1062</v>
      </c>
      <c r="G577" s="187" t="s">
        <v>48</v>
      </c>
      <c r="H577" s="187" t="s">
        <v>1066</v>
      </c>
      <c r="I577" s="187" t="s">
        <v>1068</v>
      </c>
      <c r="J577" s="186">
        <v>29.22</v>
      </c>
      <c r="K577" s="186">
        <v>6</v>
      </c>
      <c r="L577" s="186">
        <v>8.766</v>
      </c>
      <c r="M577" s="186">
        <v>184.08600000000001</v>
      </c>
      <c r="N577" s="188">
        <v>44818</v>
      </c>
      <c r="O577" s="189" t="str">
        <f t="shared" si="50"/>
        <v>09-2022</v>
      </c>
      <c r="P577" s="201" t="str">
        <f t="shared" si="51"/>
        <v>14</v>
      </c>
      <c r="Q577" s="189" t="str">
        <f t="shared" si="52"/>
        <v>09</v>
      </c>
      <c r="R577" s="189" t="str">
        <f t="shared" si="53"/>
        <v>2022</v>
      </c>
      <c r="S577" s="186" t="s">
        <v>1074</v>
      </c>
      <c r="T577" s="190">
        <v>5</v>
      </c>
    </row>
    <row r="578" spans="1:20" ht="18" customHeight="1">
      <c r="A578" s="86" t="s">
        <v>622</v>
      </c>
      <c r="B578" s="88" t="s">
        <v>50</v>
      </c>
      <c r="D578" s="185" t="str">
        <f t="shared" si="48"/>
        <v>565-91-4567</v>
      </c>
      <c r="E578" s="186" t="str">
        <f t="shared" si="49"/>
        <v>B</v>
      </c>
      <c r="F578" s="187" t="s">
        <v>1064</v>
      </c>
      <c r="G578" s="187" t="s">
        <v>54</v>
      </c>
      <c r="H578" s="187" t="s">
        <v>1065</v>
      </c>
      <c r="I578" s="187" t="s">
        <v>1067</v>
      </c>
      <c r="J578" s="186">
        <v>10.75</v>
      </c>
      <c r="K578" s="186">
        <v>8</v>
      </c>
      <c r="L578" s="186">
        <v>4.3</v>
      </c>
      <c r="M578" s="186">
        <v>90.3</v>
      </c>
      <c r="N578" s="188">
        <v>44819</v>
      </c>
      <c r="O578" s="189" t="str">
        <f t="shared" si="50"/>
        <v>09-2022</v>
      </c>
      <c r="P578" s="201" t="str">
        <f t="shared" si="51"/>
        <v>15</v>
      </c>
      <c r="Q578" s="189" t="str">
        <f t="shared" si="52"/>
        <v>09</v>
      </c>
      <c r="R578" s="189" t="str">
        <f t="shared" si="53"/>
        <v>2022</v>
      </c>
      <c r="S578" s="186" t="s">
        <v>1074</v>
      </c>
      <c r="T578" s="190">
        <v>6.2</v>
      </c>
    </row>
    <row r="579" spans="1:20" ht="18" customHeight="1">
      <c r="A579" s="86" t="s">
        <v>623</v>
      </c>
      <c r="B579" s="88" t="s">
        <v>47</v>
      </c>
      <c r="D579" s="185" t="str">
        <f t="shared" si="48"/>
        <v>685-64-1609</v>
      </c>
      <c r="E579" s="186" t="str">
        <f t="shared" si="49"/>
        <v>A</v>
      </c>
      <c r="F579" s="187" t="s">
        <v>1063</v>
      </c>
      <c r="G579" s="187" t="s">
        <v>48</v>
      </c>
      <c r="H579" s="187" t="s">
        <v>1066</v>
      </c>
      <c r="I579" s="187" t="s">
        <v>1072</v>
      </c>
      <c r="J579" s="186">
        <v>30.14</v>
      </c>
      <c r="K579" s="186">
        <v>10</v>
      </c>
      <c r="L579" s="186">
        <v>15.07</v>
      </c>
      <c r="M579" s="186">
        <v>316.47000000000003</v>
      </c>
      <c r="N579" s="188">
        <v>44820</v>
      </c>
      <c r="O579" s="189" t="str">
        <f t="shared" si="50"/>
        <v>09-2022</v>
      </c>
      <c r="P579" s="201" t="str">
        <f t="shared" si="51"/>
        <v>16</v>
      </c>
      <c r="Q579" s="189" t="str">
        <f t="shared" si="52"/>
        <v>09</v>
      </c>
      <c r="R579" s="189" t="str">
        <f t="shared" si="53"/>
        <v>2022</v>
      </c>
      <c r="S579" s="186" t="s">
        <v>1074</v>
      </c>
      <c r="T579" s="190">
        <v>9.1999999999999993</v>
      </c>
    </row>
    <row r="580" spans="1:20" ht="18" customHeight="1">
      <c r="A580" s="86" t="s">
        <v>624</v>
      </c>
      <c r="B580" s="88" t="s">
        <v>47</v>
      </c>
      <c r="D580" s="185" t="str">
        <f t="shared" si="48"/>
        <v>195-06-0432</v>
      </c>
      <c r="E580" s="186" t="str">
        <f t="shared" si="49"/>
        <v>A</v>
      </c>
      <c r="F580" s="187" t="s">
        <v>1063</v>
      </c>
      <c r="G580" s="187" t="s">
        <v>48</v>
      </c>
      <c r="H580" s="187" t="s">
        <v>1065</v>
      </c>
      <c r="I580" s="187" t="s">
        <v>1070</v>
      </c>
      <c r="J580" s="186">
        <v>81.010000000000005</v>
      </c>
      <c r="K580" s="186">
        <v>3</v>
      </c>
      <c r="L580" s="186">
        <v>12.1515</v>
      </c>
      <c r="M580" s="186">
        <v>255.1815</v>
      </c>
      <c r="N580" s="188">
        <v>44822</v>
      </c>
      <c r="O580" s="189" t="str">
        <f t="shared" si="50"/>
        <v>09-2022</v>
      </c>
      <c r="P580" s="201" t="str">
        <f t="shared" si="51"/>
        <v>18</v>
      </c>
      <c r="Q580" s="189" t="str">
        <f t="shared" si="52"/>
        <v>09</v>
      </c>
      <c r="R580" s="189" t="str">
        <f t="shared" si="53"/>
        <v>2022</v>
      </c>
      <c r="S580" s="186" t="s">
        <v>1075</v>
      </c>
      <c r="T580" s="190">
        <v>9.3000000000000007</v>
      </c>
    </row>
    <row r="581" spans="1:20" ht="18" customHeight="1">
      <c r="A581" s="86" t="s">
        <v>625</v>
      </c>
      <c r="B581" s="88" t="s">
        <v>50</v>
      </c>
      <c r="D581" s="185" t="str">
        <f t="shared" si="48"/>
        <v>200-40-6154</v>
      </c>
      <c r="E581" s="186" t="str">
        <f t="shared" si="49"/>
        <v>B</v>
      </c>
      <c r="F581" s="187" t="s">
        <v>1064</v>
      </c>
      <c r="G581" s="187" t="s">
        <v>48</v>
      </c>
      <c r="H581" s="187" t="s">
        <v>1065</v>
      </c>
      <c r="I581" s="187" t="s">
        <v>1070</v>
      </c>
      <c r="J581" s="186">
        <v>65.91</v>
      </c>
      <c r="K581" s="186">
        <v>6</v>
      </c>
      <c r="L581" s="186">
        <v>19.773</v>
      </c>
      <c r="M581" s="186">
        <v>415.233</v>
      </c>
      <c r="N581" s="188">
        <v>44824</v>
      </c>
      <c r="O581" s="189" t="str">
        <f t="shared" si="50"/>
        <v>09-2022</v>
      </c>
      <c r="P581" s="201" t="str">
        <f t="shared" si="51"/>
        <v>20</v>
      </c>
      <c r="Q581" s="189" t="str">
        <f t="shared" si="52"/>
        <v>09</v>
      </c>
      <c r="R581" s="189" t="str">
        <f t="shared" si="53"/>
        <v>2022</v>
      </c>
      <c r="S581" s="186" t="s">
        <v>1073</v>
      </c>
      <c r="T581" s="190">
        <v>5.7</v>
      </c>
    </row>
    <row r="582" spans="1:20" ht="18" customHeight="1">
      <c r="A582" s="86" t="s">
        <v>626</v>
      </c>
      <c r="B582" s="88" t="s">
        <v>50</v>
      </c>
      <c r="D582" s="185" t="str">
        <f t="shared" si="48"/>
        <v>198-66-9832</v>
      </c>
      <c r="E582" s="186" t="str">
        <f t="shared" si="49"/>
        <v>B</v>
      </c>
      <c r="F582" s="187" t="s">
        <v>1064</v>
      </c>
      <c r="G582" s="187" t="s">
        <v>48</v>
      </c>
      <c r="H582" s="187" t="s">
        <v>1066</v>
      </c>
      <c r="I582" s="187" t="s">
        <v>1072</v>
      </c>
      <c r="J582" s="186">
        <v>72.040000000000006</v>
      </c>
      <c r="K582" s="186">
        <v>2</v>
      </c>
      <c r="L582" s="186">
        <v>7.2039999999999997</v>
      </c>
      <c r="M582" s="186">
        <v>151.28399999999999</v>
      </c>
      <c r="N582" s="188">
        <v>44826</v>
      </c>
      <c r="O582" s="189" t="str">
        <f t="shared" si="50"/>
        <v>09-2022</v>
      </c>
      <c r="P582" s="201" t="str">
        <f t="shared" si="51"/>
        <v>22</v>
      </c>
      <c r="Q582" s="189" t="str">
        <f t="shared" si="52"/>
        <v>09</v>
      </c>
      <c r="R582" s="189" t="str">
        <f t="shared" si="53"/>
        <v>2022</v>
      </c>
      <c r="S582" s="186" t="s">
        <v>1073</v>
      </c>
      <c r="T582" s="190">
        <v>9.5</v>
      </c>
    </row>
    <row r="583" spans="1:20" ht="18" customHeight="1">
      <c r="A583" s="86" t="s">
        <v>627</v>
      </c>
      <c r="B583" s="88" t="s">
        <v>53</v>
      </c>
      <c r="D583" s="185" t="str">
        <f t="shared" ref="D583:D646" si="54">A583</f>
        <v>211-05-0490</v>
      </c>
      <c r="E583" s="186" t="str">
        <f t="shared" ref="E583:E646" si="55">B583</f>
        <v>C</v>
      </c>
      <c r="F583" s="187" t="s">
        <v>1062</v>
      </c>
      <c r="G583" s="187" t="s">
        <v>48</v>
      </c>
      <c r="H583" s="187" t="s">
        <v>1066</v>
      </c>
      <c r="I583" s="187" t="s">
        <v>1069</v>
      </c>
      <c r="J583" s="186">
        <v>51.92</v>
      </c>
      <c r="K583" s="186">
        <v>5</v>
      </c>
      <c r="L583" s="186">
        <v>12.98</v>
      </c>
      <c r="M583" s="186">
        <v>272.58</v>
      </c>
      <c r="N583" s="188">
        <v>44827</v>
      </c>
      <c r="O583" s="189" t="str">
        <f t="shared" si="50"/>
        <v>09-2022</v>
      </c>
      <c r="P583" s="201" t="str">
        <f t="shared" si="51"/>
        <v>23</v>
      </c>
      <c r="Q583" s="189" t="str">
        <f t="shared" si="52"/>
        <v>09</v>
      </c>
      <c r="R583" s="189" t="str">
        <f t="shared" si="53"/>
        <v>2022</v>
      </c>
      <c r="S583" s="186" t="s">
        <v>1073</v>
      </c>
      <c r="T583" s="190">
        <v>7.5</v>
      </c>
    </row>
    <row r="584" spans="1:20" ht="18" customHeight="1">
      <c r="A584" s="86" t="s">
        <v>628</v>
      </c>
      <c r="B584" s="88" t="s">
        <v>53</v>
      </c>
      <c r="D584" s="185" t="str">
        <f t="shared" si="54"/>
        <v>746-68-6593</v>
      </c>
      <c r="E584" s="186" t="str">
        <f t="shared" si="55"/>
        <v>C</v>
      </c>
      <c r="F584" s="187" t="s">
        <v>1062</v>
      </c>
      <c r="G584" s="187" t="s">
        <v>48</v>
      </c>
      <c r="H584" s="187" t="s">
        <v>1066</v>
      </c>
      <c r="I584" s="187" t="s">
        <v>1068</v>
      </c>
      <c r="J584" s="186">
        <v>87.16</v>
      </c>
      <c r="K584" s="186">
        <v>2</v>
      </c>
      <c r="L584" s="186">
        <v>8.7159999999999993</v>
      </c>
      <c r="M584" s="186">
        <v>183.036</v>
      </c>
      <c r="N584" s="188">
        <v>44828</v>
      </c>
      <c r="O584" s="189" t="str">
        <f t="shared" ref="O584:O647" si="56">TEXT(N584,"mm-yyy")</f>
        <v>09-2022</v>
      </c>
      <c r="P584" s="201" t="str">
        <f t="shared" ref="P584:P647" si="57">TEXT(N584,"dd")</f>
        <v>24</v>
      </c>
      <c r="Q584" s="189" t="str">
        <f t="shared" ref="Q584:Q647" si="58">TEXT(N584,"mm")</f>
        <v>09</v>
      </c>
      <c r="R584" s="189" t="str">
        <f t="shared" ref="R584:R647" si="59">TEXT(N584,"yyyy")</f>
        <v>2022</v>
      </c>
      <c r="S584" s="186" t="s">
        <v>1075</v>
      </c>
      <c r="T584" s="190">
        <v>9.6999999999999993</v>
      </c>
    </row>
    <row r="585" spans="1:20" ht="18" customHeight="1">
      <c r="A585" s="86" t="s">
        <v>629</v>
      </c>
      <c r="B585" s="88" t="s">
        <v>53</v>
      </c>
      <c r="D585" s="185" t="str">
        <f t="shared" si="54"/>
        <v>719-76-3868</v>
      </c>
      <c r="E585" s="186" t="str">
        <f t="shared" si="55"/>
        <v>C</v>
      </c>
      <c r="F585" s="187" t="s">
        <v>1062</v>
      </c>
      <c r="G585" s="187" t="s">
        <v>48</v>
      </c>
      <c r="H585" s="187" t="s">
        <v>1065</v>
      </c>
      <c r="I585" s="187" t="s">
        <v>1071</v>
      </c>
      <c r="J585" s="186">
        <v>94.26</v>
      </c>
      <c r="K585" s="186">
        <v>4</v>
      </c>
      <c r="L585" s="186">
        <v>18.852</v>
      </c>
      <c r="M585" s="186">
        <v>395.892</v>
      </c>
      <c r="N585" s="188">
        <v>44828</v>
      </c>
      <c r="O585" s="189" t="str">
        <f t="shared" si="56"/>
        <v>09-2022</v>
      </c>
      <c r="P585" s="201" t="str">
        <f t="shared" si="57"/>
        <v>24</v>
      </c>
      <c r="Q585" s="189" t="str">
        <f t="shared" si="58"/>
        <v>09</v>
      </c>
      <c r="R585" s="189" t="str">
        <f t="shared" si="59"/>
        <v>2022</v>
      </c>
      <c r="S585" s="186" t="s">
        <v>1073</v>
      </c>
      <c r="T585" s="190">
        <v>8.6</v>
      </c>
    </row>
    <row r="586" spans="1:20" ht="18" customHeight="1">
      <c r="A586" s="86" t="s">
        <v>630</v>
      </c>
      <c r="B586" s="88" t="s">
        <v>53</v>
      </c>
      <c r="D586" s="185" t="str">
        <f t="shared" si="54"/>
        <v>489-64-4354</v>
      </c>
      <c r="E586" s="186" t="str">
        <f t="shared" si="55"/>
        <v>C</v>
      </c>
      <c r="F586" s="187" t="s">
        <v>1062</v>
      </c>
      <c r="G586" s="187" t="s">
        <v>54</v>
      </c>
      <c r="H586" s="187" t="s">
        <v>1065</v>
      </c>
      <c r="I586" s="187" t="s">
        <v>1072</v>
      </c>
      <c r="J586" s="186">
        <v>16.28</v>
      </c>
      <c r="K586" s="186">
        <v>1</v>
      </c>
      <c r="L586" s="186">
        <v>0.81399999999999995</v>
      </c>
      <c r="M586" s="186">
        <v>17.094000000000001</v>
      </c>
      <c r="N586" s="188">
        <v>44828</v>
      </c>
      <c r="O586" s="189" t="str">
        <f t="shared" si="56"/>
        <v>09-2022</v>
      </c>
      <c r="P586" s="201" t="str">
        <f t="shared" si="57"/>
        <v>24</v>
      </c>
      <c r="Q586" s="189" t="str">
        <f t="shared" si="58"/>
        <v>09</v>
      </c>
      <c r="R586" s="189" t="str">
        <f t="shared" si="59"/>
        <v>2022</v>
      </c>
      <c r="S586" s="186" t="s">
        <v>1073</v>
      </c>
      <c r="T586" s="190">
        <v>5</v>
      </c>
    </row>
    <row r="587" spans="1:20" ht="18" customHeight="1">
      <c r="A587" s="86" t="s">
        <v>631</v>
      </c>
      <c r="B587" s="88" t="s">
        <v>53</v>
      </c>
      <c r="D587" s="185" t="str">
        <f t="shared" si="54"/>
        <v>886-77-9084</v>
      </c>
      <c r="E587" s="186" t="str">
        <f t="shared" si="55"/>
        <v>C</v>
      </c>
      <c r="F587" s="187" t="s">
        <v>1062</v>
      </c>
      <c r="G587" s="187" t="s">
        <v>54</v>
      </c>
      <c r="H587" s="187" t="s">
        <v>1065</v>
      </c>
      <c r="I587" s="187" t="s">
        <v>1069</v>
      </c>
      <c r="J587" s="186">
        <v>71.89</v>
      </c>
      <c r="K587" s="186">
        <v>8</v>
      </c>
      <c r="L587" s="186">
        <v>28.756</v>
      </c>
      <c r="M587" s="186">
        <v>603.87599999999998</v>
      </c>
      <c r="N587" s="188">
        <v>44828</v>
      </c>
      <c r="O587" s="189" t="str">
        <f t="shared" si="56"/>
        <v>09-2022</v>
      </c>
      <c r="P587" s="201" t="str">
        <f t="shared" si="57"/>
        <v>24</v>
      </c>
      <c r="Q587" s="189" t="str">
        <f t="shared" si="58"/>
        <v>09</v>
      </c>
      <c r="R587" s="189" t="str">
        <f t="shared" si="59"/>
        <v>2022</v>
      </c>
      <c r="S587" s="186" t="s">
        <v>1074</v>
      </c>
      <c r="T587" s="190">
        <v>5.5</v>
      </c>
    </row>
    <row r="588" spans="1:20" ht="18" customHeight="1">
      <c r="A588" s="86" t="s">
        <v>632</v>
      </c>
      <c r="B588" s="88" t="s">
        <v>50</v>
      </c>
      <c r="D588" s="185" t="str">
        <f t="shared" si="54"/>
        <v>777-82-7220</v>
      </c>
      <c r="E588" s="186" t="str">
        <f t="shared" si="55"/>
        <v>B</v>
      </c>
      <c r="F588" s="187" t="s">
        <v>1064</v>
      </c>
      <c r="G588" s="187" t="s">
        <v>48</v>
      </c>
      <c r="H588" s="187" t="s">
        <v>1065</v>
      </c>
      <c r="I588" s="187" t="s">
        <v>1070</v>
      </c>
      <c r="J588" s="186">
        <v>30.12</v>
      </c>
      <c r="K588" s="186">
        <v>8</v>
      </c>
      <c r="L588" s="186">
        <v>12.048</v>
      </c>
      <c r="M588" s="186">
        <v>253.00800000000001</v>
      </c>
      <c r="N588" s="188">
        <v>44829</v>
      </c>
      <c r="O588" s="189" t="str">
        <f t="shared" si="56"/>
        <v>09-2022</v>
      </c>
      <c r="P588" s="201" t="str">
        <f t="shared" si="57"/>
        <v>25</v>
      </c>
      <c r="Q588" s="189" t="str">
        <f t="shared" si="58"/>
        <v>09</v>
      </c>
      <c r="R588" s="189" t="str">
        <f t="shared" si="59"/>
        <v>2022</v>
      </c>
      <c r="S588" s="186" t="s">
        <v>1073</v>
      </c>
      <c r="T588" s="190">
        <v>7.7</v>
      </c>
    </row>
    <row r="589" spans="1:20" ht="18" customHeight="1">
      <c r="A589" s="86" t="s">
        <v>633</v>
      </c>
      <c r="B589" s="88" t="s">
        <v>50</v>
      </c>
      <c r="D589" s="185" t="str">
        <f t="shared" si="54"/>
        <v>219-22-9386</v>
      </c>
      <c r="E589" s="186" t="str">
        <f t="shared" si="55"/>
        <v>B</v>
      </c>
      <c r="F589" s="187" t="s">
        <v>1064</v>
      </c>
      <c r="G589" s="187" t="s">
        <v>48</v>
      </c>
      <c r="H589" s="187" t="s">
        <v>1065</v>
      </c>
      <c r="I589" s="187" t="s">
        <v>1068</v>
      </c>
      <c r="J589" s="186">
        <v>99.96</v>
      </c>
      <c r="K589" s="186">
        <v>9</v>
      </c>
      <c r="L589" s="186">
        <v>44.981999999999999</v>
      </c>
      <c r="M589" s="186">
        <v>944.62199999999996</v>
      </c>
      <c r="N589" s="188">
        <v>44829</v>
      </c>
      <c r="O589" s="189" t="str">
        <f t="shared" si="56"/>
        <v>09-2022</v>
      </c>
      <c r="P589" s="201" t="str">
        <f t="shared" si="57"/>
        <v>25</v>
      </c>
      <c r="Q589" s="189" t="str">
        <f t="shared" si="58"/>
        <v>09</v>
      </c>
      <c r="R589" s="189" t="str">
        <f t="shared" si="59"/>
        <v>2022</v>
      </c>
      <c r="S589" s="186" t="s">
        <v>1075</v>
      </c>
      <c r="T589" s="190">
        <v>4.2</v>
      </c>
    </row>
    <row r="590" spans="1:20" ht="18" customHeight="1">
      <c r="A590" s="86" t="s">
        <v>634</v>
      </c>
      <c r="B590" s="88" t="s">
        <v>53</v>
      </c>
      <c r="D590" s="185" t="str">
        <f t="shared" si="54"/>
        <v>266-76-6436</v>
      </c>
      <c r="E590" s="186" t="str">
        <f t="shared" si="55"/>
        <v>C</v>
      </c>
      <c r="F590" s="187" t="s">
        <v>1062</v>
      </c>
      <c r="G590" s="187" t="s">
        <v>48</v>
      </c>
      <c r="H590" s="187" t="s">
        <v>1066</v>
      </c>
      <c r="I590" s="187" t="s">
        <v>1071</v>
      </c>
      <c r="J590" s="186">
        <v>38.6</v>
      </c>
      <c r="K590" s="186">
        <v>3</v>
      </c>
      <c r="L590" s="186">
        <v>5.79</v>
      </c>
      <c r="M590" s="186">
        <v>121.59</v>
      </c>
      <c r="N590" s="188">
        <v>44829</v>
      </c>
      <c r="O590" s="189" t="str">
        <f t="shared" si="56"/>
        <v>09-2022</v>
      </c>
      <c r="P590" s="201" t="str">
        <f t="shared" si="57"/>
        <v>25</v>
      </c>
      <c r="Q590" s="189" t="str">
        <f t="shared" si="58"/>
        <v>09</v>
      </c>
      <c r="R590" s="189" t="str">
        <f t="shared" si="59"/>
        <v>2022</v>
      </c>
      <c r="S590" s="186" t="s">
        <v>1074</v>
      </c>
      <c r="T590" s="190">
        <v>7.5</v>
      </c>
    </row>
    <row r="591" spans="1:20" ht="18" customHeight="1">
      <c r="A591" s="86" t="s">
        <v>635</v>
      </c>
      <c r="B591" s="88" t="s">
        <v>50</v>
      </c>
      <c r="D591" s="185" t="str">
        <f t="shared" si="54"/>
        <v>430-53-4718</v>
      </c>
      <c r="E591" s="186" t="str">
        <f t="shared" si="55"/>
        <v>B</v>
      </c>
      <c r="F591" s="187" t="s">
        <v>1064</v>
      </c>
      <c r="G591" s="187" t="s">
        <v>48</v>
      </c>
      <c r="H591" s="187" t="s">
        <v>1065</v>
      </c>
      <c r="I591" s="187" t="s">
        <v>1067</v>
      </c>
      <c r="J591" s="186">
        <v>75.37</v>
      </c>
      <c r="K591" s="186">
        <v>8</v>
      </c>
      <c r="L591" s="186">
        <v>30.148</v>
      </c>
      <c r="M591" s="186">
        <v>633.10799999999995</v>
      </c>
      <c r="N591" s="188">
        <v>44829</v>
      </c>
      <c r="O591" s="189" t="str">
        <f t="shared" si="56"/>
        <v>09-2022</v>
      </c>
      <c r="P591" s="201" t="str">
        <f t="shared" si="57"/>
        <v>25</v>
      </c>
      <c r="Q591" s="189" t="str">
        <f t="shared" si="58"/>
        <v>09</v>
      </c>
      <c r="R591" s="189" t="str">
        <f t="shared" si="59"/>
        <v>2022</v>
      </c>
      <c r="S591" s="186" t="s">
        <v>1075</v>
      </c>
      <c r="T591" s="190">
        <v>8.4</v>
      </c>
    </row>
    <row r="592" spans="1:20" ht="18" customHeight="1">
      <c r="A592" s="86" t="s">
        <v>636</v>
      </c>
      <c r="B592" s="88" t="s">
        <v>53</v>
      </c>
      <c r="D592" s="185" t="str">
        <f t="shared" si="54"/>
        <v>283-26-5248</v>
      </c>
      <c r="E592" s="186" t="str">
        <f t="shared" si="55"/>
        <v>C</v>
      </c>
      <c r="F592" s="187" t="s">
        <v>1062</v>
      </c>
      <c r="G592" s="187" t="s">
        <v>48</v>
      </c>
      <c r="H592" s="187" t="s">
        <v>1066</v>
      </c>
      <c r="I592" s="187" t="s">
        <v>1071</v>
      </c>
      <c r="J592" s="186">
        <v>98.52</v>
      </c>
      <c r="K592" s="186">
        <v>10</v>
      </c>
      <c r="L592" s="186">
        <v>49.26</v>
      </c>
      <c r="M592" s="186">
        <v>1034.46</v>
      </c>
      <c r="N592" s="188">
        <v>44830</v>
      </c>
      <c r="O592" s="189" t="str">
        <f t="shared" si="56"/>
        <v>09-2022</v>
      </c>
      <c r="P592" s="201" t="str">
        <f t="shared" si="57"/>
        <v>26</v>
      </c>
      <c r="Q592" s="189" t="str">
        <f t="shared" si="58"/>
        <v>09</v>
      </c>
      <c r="R592" s="189" t="str">
        <f t="shared" si="59"/>
        <v>2022</v>
      </c>
      <c r="S592" s="186" t="s">
        <v>1074</v>
      </c>
      <c r="T592" s="190">
        <v>4.5</v>
      </c>
    </row>
    <row r="593" spans="1:20" ht="18" customHeight="1">
      <c r="A593" s="86" t="s">
        <v>637</v>
      </c>
      <c r="B593" s="88" t="s">
        <v>50</v>
      </c>
      <c r="D593" s="185" t="str">
        <f t="shared" si="54"/>
        <v>347-34-2234</v>
      </c>
      <c r="E593" s="186" t="str">
        <f t="shared" si="55"/>
        <v>B</v>
      </c>
      <c r="F593" s="187" t="s">
        <v>1064</v>
      </c>
      <c r="G593" s="187" t="s">
        <v>48</v>
      </c>
      <c r="H593" s="187" t="s">
        <v>1066</v>
      </c>
      <c r="I593" s="187" t="s">
        <v>1068</v>
      </c>
      <c r="J593" s="186">
        <v>55.07</v>
      </c>
      <c r="K593" s="186">
        <v>9</v>
      </c>
      <c r="L593" s="186">
        <v>24.781500000000001</v>
      </c>
      <c r="M593" s="186">
        <v>520.41150000000005</v>
      </c>
      <c r="N593" s="188">
        <v>44831</v>
      </c>
      <c r="O593" s="189" t="str">
        <f t="shared" si="56"/>
        <v>09-2022</v>
      </c>
      <c r="P593" s="201" t="str">
        <f t="shared" si="57"/>
        <v>27</v>
      </c>
      <c r="Q593" s="189" t="str">
        <f t="shared" si="58"/>
        <v>09</v>
      </c>
      <c r="R593" s="189" t="str">
        <f t="shared" si="59"/>
        <v>2022</v>
      </c>
      <c r="S593" s="186" t="s">
        <v>1074</v>
      </c>
      <c r="T593" s="190">
        <v>10</v>
      </c>
    </row>
    <row r="594" spans="1:20" ht="18" customHeight="1">
      <c r="A594" s="86" t="s">
        <v>638</v>
      </c>
      <c r="B594" s="88" t="s">
        <v>47</v>
      </c>
      <c r="D594" s="185" t="str">
        <f t="shared" si="54"/>
        <v>585-90-0249</v>
      </c>
      <c r="E594" s="186" t="str">
        <f t="shared" si="55"/>
        <v>A</v>
      </c>
      <c r="F594" s="187" t="s">
        <v>1063</v>
      </c>
      <c r="G594" s="187" t="s">
        <v>48</v>
      </c>
      <c r="H594" s="187" t="s">
        <v>1065</v>
      </c>
      <c r="I594" s="187" t="s">
        <v>1069</v>
      </c>
      <c r="J594" s="186">
        <v>73.260000000000005</v>
      </c>
      <c r="K594" s="186">
        <v>1</v>
      </c>
      <c r="L594" s="186">
        <v>3.6629999999999998</v>
      </c>
      <c r="M594" s="186">
        <v>76.923000000000002</v>
      </c>
      <c r="N594" s="188">
        <v>44834</v>
      </c>
      <c r="O594" s="189" t="str">
        <f t="shared" si="56"/>
        <v>09-2022</v>
      </c>
      <c r="P594" s="201" t="str">
        <f t="shared" si="57"/>
        <v>30</v>
      </c>
      <c r="Q594" s="189" t="str">
        <f t="shared" si="58"/>
        <v>09</v>
      </c>
      <c r="R594" s="189" t="str">
        <f t="shared" si="59"/>
        <v>2022</v>
      </c>
      <c r="S594" s="186" t="s">
        <v>1074</v>
      </c>
      <c r="T594" s="190">
        <v>9.6999999999999993</v>
      </c>
    </row>
    <row r="595" spans="1:20" ht="18" customHeight="1">
      <c r="A595" s="86" t="s">
        <v>639</v>
      </c>
      <c r="B595" s="88" t="s">
        <v>47</v>
      </c>
      <c r="D595" s="185" t="str">
        <f t="shared" si="54"/>
        <v>269-10-8440</v>
      </c>
      <c r="E595" s="186" t="str">
        <f t="shared" si="55"/>
        <v>A</v>
      </c>
      <c r="F595" s="187" t="s">
        <v>1063</v>
      </c>
      <c r="G595" s="187" t="s">
        <v>48</v>
      </c>
      <c r="H595" s="187" t="s">
        <v>1065</v>
      </c>
      <c r="I595" s="187" t="s">
        <v>1067</v>
      </c>
      <c r="J595" s="186">
        <v>53.17</v>
      </c>
      <c r="K595" s="186">
        <v>7</v>
      </c>
      <c r="L595" s="186">
        <v>18.609500000000001</v>
      </c>
      <c r="M595" s="186">
        <v>390.79950000000002</v>
      </c>
      <c r="N595" s="188">
        <v>44835</v>
      </c>
      <c r="O595" s="189" t="str">
        <f t="shared" si="56"/>
        <v>10-2022</v>
      </c>
      <c r="P595" s="201" t="str">
        <f t="shared" si="57"/>
        <v>01</v>
      </c>
      <c r="Q595" s="189" t="str">
        <f t="shared" si="58"/>
        <v>10</v>
      </c>
      <c r="R595" s="189" t="str">
        <f t="shared" si="59"/>
        <v>2022</v>
      </c>
      <c r="S595" s="186" t="s">
        <v>1073</v>
      </c>
      <c r="T595" s="190">
        <v>8.9</v>
      </c>
    </row>
    <row r="596" spans="1:20" ht="18" customHeight="1">
      <c r="A596" s="86" t="s">
        <v>640</v>
      </c>
      <c r="B596" s="88" t="s">
        <v>53</v>
      </c>
      <c r="D596" s="185" t="str">
        <f t="shared" si="54"/>
        <v>541-08-3113</v>
      </c>
      <c r="E596" s="186" t="str">
        <f t="shared" si="55"/>
        <v>C</v>
      </c>
      <c r="F596" s="187" t="s">
        <v>1062</v>
      </c>
      <c r="G596" s="187" t="s">
        <v>54</v>
      </c>
      <c r="H596" s="187" t="s">
        <v>1065</v>
      </c>
      <c r="I596" s="187" t="s">
        <v>1071</v>
      </c>
      <c r="J596" s="186">
        <v>65.97</v>
      </c>
      <c r="K596" s="186">
        <v>8</v>
      </c>
      <c r="L596" s="186">
        <v>26.388000000000002</v>
      </c>
      <c r="M596" s="186">
        <v>554.14800000000002</v>
      </c>
      <c r="N596" s="188">
        <v>44835</v>
      </c>
      <c r="O596" s="189" t="str">
        <f t="shared" si="56"/>
        <v>10-2022</v>
      </c>
      <c r="P596" s="201" t="str">
        <f t="shared" si="57"/>
        <v>01</v>
      </c>
      <c r="Q596" s="189" t="str">
        <f t="shared" si="58"/>
        <v>10</v>
      </c>
      <c r="R596" s="189" t="str">
        <f t="shared" si="59"/>
        <v>2022</v>
      </c>
      <c r="S596" s="186" t="s">
        <v>1073</v>
      </c>
      <c r="T596" s="190">
        <v>8.4</v>
      </c>
    </row>
    <row r="597" spans="1:20" ht="18" customHeight="1">
      <c r="A597" s="86" t="s">
        <v>641</v>
      </c>
      <c r="B597" s="88" t="s">
        <v>50</v>
      </c>
      <c r="D597" s="185" t="str">
        <f t="shared" si="54"/>
        <v>641-43-2399</v>
      </c>
      <c r="E597" s="186" t="str">
        <f t="shared" si="55"/>
        <v>B</v>
      </c>
      <c r="F597" s="187" t="s">
        <v>1064</v>
      </c>
      <c r="G597" s="187" t="s">
        <v>54</v>
      </c>
      <c r="H597" s="187" t="s">
        <v>1065</v>
      </c>
      <c r="I597" s="187" t="s">
        <v>1070</v>
      </c>
      <c r="J597" s="186">
        <v>25.55</v>
      </c>
      <c r="K597" s="186">
        <v>4</v>
      </c>
      <c r="L597" s="186">
        <v>5.1100000000000003</v>
      </c>
      <c r="M597" s="186">
        <v>107.31</v>
      </c>
      <c r="N597" s="188">
        <v>44836</v>
      </c>
      <c r="O597" s="189" t="str">
        <f t="shared" si="56"/>
        <v>10-2022</v>
      </c>
      <c r="P597" s="201" t="str">
        <f t="shared" si="57"/>
        <v>02</v>
      </c>
      <c r="Q597" s="189" t="str">
        <f t="shared" si="58"/>
        <v>10</v>
      </c>
      <c r="R597" s="189" t="str">
        <f t="shared" si="59"/>
        <v>2022</v>
      </c>
      <c r="S597" s="186" t="s">
        <v>1074</v>
      </c>
      <c r="T597" s="190">
        <v>5.7</v>
      </c>
    </row>
    <row r="598" spans="1:20" ht="18" customHeight="1">
      <c r="A598" s="86" t="s">
        <v>642</v>
      </c>
      <c r="B598" s="88" t="s">
        <v>50</v>
      </c>
      <c r="D598" s="185" t="str">
        <f t="shared" si="54"/>
        <v>701-23-5550</v>
      </c>
      <c r="E598" s="186" t="str">
        <f t="shared" si="55"/>
        <v>B</v>
      </c>
      <c r="F598" s="187" t="s">
        <v>1064</v>
      </c>
      <c r="G598" s="187" t="s">
        <v>48</v>
      </c>
      <c r="H598" s="187" t="s">
        <v>1065</v>
      </c>
      <c r="I598" s="187" t="s">
        <v>1070</v>
      </c>
      <c r="J598" s="186">
        <v>38.81</v>
      </c>
      <c r="K598" s="186">
        <v>4</v>
      </c>
      <c r="L598" s="186">
        <v>7.7619999999999996</v>
      </c>
      <c r="M598" s="186">
        <v>163.00200000000001</v>
      </c>
      <c r="N598" s="188">
        <v>44836</v>
      </c>
      <c r="O598" s="189" t="str">
        <f t="shared" si="56"/>
        <v>10-2022</v>
      </c>
      <c r="P598" s="201" t="str">
        <f t="shared" si="57"/>
        <v>02</v>
      </c>
      <c r="Q598" s="189" t="str">
        <f t="shared" si="58"/>
        <v>10</v>
      </c>
      <c r="R598" s="189" t="str">
        <f t="shared" si="59"/>
        <v>2022</v>
      </c>
      <c r="S598" s="186" t="s">
        <v>1074</v>
      </c>
      <c r="T598" s="190">
        <v>4.9000000000000004</v>
      </c>
    </row>
    <row r="599" spans="1:20" ht="18" customHeight="1">
      <c r="A599" s="86" t="s">
        <v>643</v>
      </c>
      <c r="B599" s="88" t="s">
        <v>47</v>
      </c>
      <c r="D599" s="185" t="str">
        <f t="shared" si="54"/>
        <v>347-56-2442</v>
      </c>
      <c r="E599" s="186" t="str">
        <f t="shared" si="55"/>
        <v>A</v>
      </c>
      <c r="F599" s="187" t="s">
        <v>1063</v>
      </c>
      <c r="G599" s="187" t="s">
        <v>54</v>
      </c>
      <c r="H599" s="187" t="s">
        <v>1065</v>
      </c>
      <c r="I599" s="187" t="s">
        <v>1070</v>
      </c>
      <c r="J599" s="186">
        <v>65.819999999999993</v>
      </c>
      <c r="K599" s="186">
        <v>1</v>
      </c>
      <c r="L599" s="186">
        <v>3.2909999999999999</v>
      </c>
      <c r="M599" s="186">
        <v>69.111000000000004</v>
      </c>
      <c r="N599" s="188">
        <v>44836</v>
      </c>
      <c r="O599" s="189" t="str">
        <f t="shared" si="56"/>
        <v>10-2022</v>
      </c>
      <c r="P599" s="201" t="str">
        <f t="shared" si="57"/>
        <v>02</v>
      </c>
      <c r="Q599" s="189" t="str">
        <f t="shared" si="58"/>
        <v>10</v>
      </c>
      <c r="R599" s="189" t="str">
        <f t="shared" si="59"/>
        <v>2022</v>
      </c>
      <c r="S599" s="186" t="s">
        <v>1073</v>
      </c>
      <c r="T599" s="190">
        <v>4.0999999999999996</v>
      </c>
    </row>
    <row r="600" spans="1:20" ht="18" customHeight="1">
      <c r="A600" s="86" t="s">
        <v>644</v>
      </c>
      <c r="B600" s="88" t="s">
        <v>53</v>
      </c>
      <c r="D600" s="185" t="str">
        <f t="shared" si="54"/>
        <v>862-59-8517</v>
      </c>
      <c r="E600" s="186" t="str">
        <f t="shared" si="55"/>
        <v>C</v>
      </c>
      <c r="F600" s="187" t="s">
        <v>1062</v>
      </c>
      <c r="G600" s="187" t="s">
        <v>54</v>
      </c>
      <c r="H600" s="187" t="s">
        <v>1066</v>
      </c>
      <c r="I600" s="187" t="s">
        <v>1071</v>
      </c>
      <c r="J600" s="186">
        <v>90.24</v>
      </c>
      <c r="K600" s="186">
        <v>6</v>
      </c>
      <c r="L600" s="186">
        <v>27.071999999999999</v>
      </c>
      <c r="M600" s="186">
        <v>568.51199999999994</v>
      </c>
      <c r="N600" s="188">
        <v>44838</v>
      </c>
      <c r="O600" s="189" t="str">
        <f t="shared" si="56"/>
        <v>10-2022</v>
      </c>
      <c r="P600" s="201" t="str">
        <f t="shared" si="57"/>
        <v>04</v>
      </c>
      <c r="Q600" s="189" t="str">
        <f t="shared" si="58"/>
        <v>10</v>
      </c>
      <c r="R600" s="189" t="str">
        <f t="shared" si="59"/>
        <v>2022</v>
      </c>
      <c r="S600" s="186" t="s">
        <v>1073</v>
      </c>
      <c r="T600" s="190">
        <v>6.2</v>
      </c>
    </row>
    <row r="601" spans="1:20" ht="18" customHeight="1">
      <c r="A601" s="86" t="s">
        <v>645</v>
      </c>
      <c r="B601" s="88" t="s">
        <v>50</v>
      </c>
      <c r="D601" s="185" t="str">
        <f t="shared" si="54"/>
        <v>767-97-4650</v>
      </c>
      <c r="E601" s="186" t="str">
        <f t="shared" si="55"/>
        <v>B</v>
      </c>
      <c r="F601" s="187" t="s">
        <v>1064</v>
      </c>
      <c r="G601" s="187" t="s">
        <v>48</v>
      </c>
      <c r="H601" s="187" t="s">
        <v>1066</v>
      </c>
      <c r="I601" s="187" t="s">
        <v>1068</v>
      </c>
      <c r="J601" s="186">
        <v>64.83</v>
      </c>
      <c r="K601" s="186">
        <v>2</v>
      </c>
      <c r="L601" s="186">
        <v>6.4829999999999997</v>
      </c>
      <c r="M601" s="186">
        <v>136.143</v>
      </c>
      <c r="N601" s="188">
        <v>44841</v>
      </c>
      <c r="O601" s="189" t="str">
        <f t="shared" si="56"/>
        <v>10-2022</v>
      </c>
      <c r="P601" s="201" t="str">
        <f t="shared" si="57"/>
        <v>07</v>
      </c>
      <c r="Q601" s="189" t="str">
        <f t="shared" si="58"/>
        <v>10</v>
      </c>
      <c r="R601" s="189" t="str">
        <f t="shared" si="59"/>
        <v>2022</v>
      </c>
      <c r="S601" s="186" t="s">
        <v>1075</v>
      </c>
      <c r="T601" s="190">
        <v>8</v>
      </c>
    </row>
    <row r="602" spans="1:20" ht="18" customHeight="1">
      <c r="A602" s="86" t="s">
        <v>646</v>
      </c>
      <c r="B602" s="88" t="s">
        <v>47</v>
      </c>
      <c r="D602" s="185" t="str">
        <f t="shared" si="54"/>
        <v>896-34-0956</v>
      </c>
      <c r="E602" s="186" t="str">
        <f t="shared" si="55"/>
        <v>A</v>
      </c>
      <c r="F602" s="187" t="s">
        <v>1063</v>
      </c>
      <c r="G602" s="187" t="s">
        <v>54</v>
      </c>
      <c r="H602" s="187" t="s">
        <v>1065</v>
      </c>
      <c r="I602" s="187" t="s">
        <v>1072</v>
      </c>
      <c r="J602" s="186">
        <v>21.32</v>
      </c>
      <c r="K602" s="186">
        <v>1</v>
      </c>
      <c r="L602" s="186">
        <v>1.0660000000000001</v>
      </c>
      <c r="M602" s="186">
        <v>22.385999999999999</v>
      </c>
      <c r="N602" s="188">
        <v>44841</v>
      </c>
      <c r="O602" s="189" t="str">
        <f t="shared" si="56"/>
        <v>10-2022</v>
      </c>
      <c r="P602" s="201" t="str">
        <f t="shared" si="57"/>
        <v>07</v>
      </c>
      <c r="Q602" s="189" t="str">
        <f t="shared" si="58"/>
        <v>10</v>
      </c>
      <c r="R602" s="189" t="str">
        <f t="shared" si="59"/>
        <v>2022</v>
      </c>
      <c r="S602" s="186" t="s">
        <v>1073</v>
      </c>
      <c r="T602" s="190">
        <v>5.9</v>
      </c>
    </row>
    <row r="603" spans="1:20" ht="18" customHeight="1">
      <c r="A603" s="86" t="s">
        <v>647</v>
      </c>
      <c r="B603" s="88" t="s">
        <v>53</v>
      </c>
      <c r="D603" s="185" t="str">
        <f t="shared" si="54"/>
        <v>214-17-6927</v>
      </c>
      <c r="E603" s="186" t="str">
        <f t="shared" si="55"/>
        <v>C</v>
      </c>
      <c r="F603" s="187" t="s">
        <v>1062</v>
      </c>
      <c r="G603" s="187" t="s">
        <v>54</v>
      </c>
      <c r="H603" s="187" t="s">
        <v>1066</v>
      </c>
      <c r="I603" s="187" t="s">
        <v>1071</v>
      </c>
      <c r="J603" s="186">
        <v>16.48</v>
      </c>
      <c r="K603" s="186">
        <v>6</v>
      </c>
      <c r="L603" s="186">
        <v>4.944</v>
      </c>
      <c r="M603" s="186">
        <v>103.824</v>
      </c>
      <c r="N603" s="188">
        <v>44844</v>
      </c>
      <c r="O603" s="189" t="str">
        <f t="shared" si="56"/>
        <v>10-2022</v>
      </c>
      <c r="P603" s="201" t="str">
        <f t="shared" si="57"/>
        <v>10</v>
      </c>
      <c r="Q603" s="189" t="str">
        <f t="shared" si="58"/>
        <v>10</v>
      </c>
      <c r="R603" s="189" t="str">
        <f t="shared" si="59"/>
        <v>2022</v>
      </c>
      <c r="S603" s="186" t="s">
        <v>1074</v>
      </c>
      <c r="T603" s="190">
        <v>9.9</v>
      </c>
    </row>
    <row r="604" spans="1:20" ht="18" customHeight="1">
      <c r="A604" s="86" t="s">
        <v>648</v>
      </c>
      <c r="B604" s="88" t="s">
        <v>50</v>
      </c>
      <c r="D604" s="185" t="str">
        <f t="shared" si="54"/>
        <v>115-99-4379</v>
      </c>
      <c r="E604" s="186" t="str">
        <f t="shared" si="55"/>
        <v>B</v>
      </c>
      <c r="F604" s="187" t="s">
        <v>1064</v>
      </c>
      <c r="G604" s="187" t="s">
        <v>48</v>
      </c>
      <c r="H604" s="187" t="s">
        <v>1066</v>
      </c>
      <c r="I604" s="187" t="s">
        <v>1072</v>
      </c>
      <c r="J604" s="186">
        <v>54.73</v>
      </c>
      <c r="K604" s="186">
        <v>7</v>
      </c>
      <c r="L604" s="186">
        <v>19.1555</v>
      </c>
      <c r="M604" s="186">
        <v>402.26549999999997</v>
      </c>
      <c r="N604" s="188">
        <v>44844</v>
      </c>
      <c r="O604" s="189" t="str">
        <f t="shared" si="56"/>
        <v>10-2022</v>
      </c>
      <c r="P604" s="201" t="str">
        <f t="shared" si="57"/>
        <v>10</v>
      </c>
      <c r="Q604" s="189" t="str">
        <f t="shared" si="58"/>
        <v>10</v>
      </c>
      <c r="R604" s="189" t="str">
        <f t="shared" si="59"/>
        <v>2022</v>
      </c>
      <c r="S604" s="186" t="s">
        <v>1075</v>
      </c>
      <c r="T604" s="190">
        <v>8.5</v>
      </c>
    </row>
    <row r="605" spans="1:20" ht="18" customHeight="1">
      <c r="A605" s="86" t="s">
        <v>649</v>
      </c>
      <c r="B605" s="88" t="s">
        <v>50</v>
      </c>
      <c r="D605" s="185" t="str">
        <f t="shared" si="54"/>
        <v>364-33-8584</v>
      </c>
      <c r="E605" s="186" t="str">
        <f t="shared" si="55"/>
        <v>B</v>
      </c>
      <c r="F605" s="187" t="s">
        <v>1064</v>
      </c>
      <c r="G605" s="187" t="s">
        <v>48</v>
      </c>
      <c r="H605" s="187" t="s">
        <v>1066</v>
      </c>
      <c r="I605" s="187" t="s">
        <v>1071</v>
      </c>
      <c r="J605" s="186">
        <v>17.63</v>
      </c>
      <c r="K605" s="186">
        <v>5</v>
      </c>
      <c r="L605" s="186">
        <v>4.4074999999999998</v>
      </c>
      <c r="M605" s="186">
        <v>92.557500000000005</v>
      </c>
      <c r="N605" s="188">
        <v>44844</v>
      </c>
      <c r="O605" s="189" t="str">
        <f t="shared" si="56"/>
        <v>10-2022</v>
      </c>
      <c r="P605" s="201" t="str">
        <f t="shared" si="57"/>
        <v>10</v>
      </c>
      <c r="Q605" s="189" t="str">
        <f t="shared" si="58"/>
        <v>10</v>
      </c>
      <c r="R605" s="189" t="str">
        <f t="shared" si="59"/>
        <v>2022</v>
      </c>
      <c r="S605" s="186" t="s">
        <v>1073</v>
      </c>
      <c r="T605" s="190">
        <v>8.5</v>
      </c>
    </row>
    <row r="606" spans="1:20" ht="18" customHeight="1">
      <c r="A606" s="86" t="s">
        <v>650</v>
      </c>
      <c r="B606" s="88" t="s">
        <v>50</v>
      </c>
      <c r="D606" s="185" t="str">
        <f t="shared" si="54"/>
        <v>528-87-5606</v>
      </c>
      <c r="E606" s="186" t="str">
        <f t="shared" si="55"/>
        <v>B</v>
      </c>
      <c r="F606" s="187" t="s">
        <v>1064</v>
      </c>
      <c r="G606" s="187" t="s">
        <v>48</v>
      </c>
      <c r="H606" s="187" t="s">
        <v>1066</v>
      </c>
      <c r="I606" s="187" t="s">
        <v>1069</v>
      </c>
      <c r="J606" s="186">
        <v>39.479999999999997</v>
      </c>
      <c r="K606" s="186">
        <v>1</v>
      </c>
      <c r="L606" s="186">
        <v>1.974</v>
      </c>
      <c r="M606" s="186">
        <v>41.454000000000001</v>
      </c>
      <c r="N606" s="188">
        <v>44844</v>
      </c>
      <c r="O606" s="189" t="str">
        <f t="shared" si="56"/>
        <v>10-2022</v>
      </c>
      <c r="P606" s="201" t="str">
        <f t="shared" si="57"/>
        <v>10</v>
      </c>
      <c r="Q606" s="189" t="str">
        <f t="shared" si="58"/>
        <v>10</v>
      </c>
      <c r="R606" s="189" t="str">
        <f t="shared" si="59"/>
        <v>2022</v>
      </c>
      <c r="S606" s="186" t="s">
        <v>1073</v>
      </c>
      <c r="T606" s="190">
        <v>6.5</v>
      </c>
    </row>
    <row r="607" spans="1:20" ht="18" customHeight="1">
      <c r="A607" s="86" t="s">
        <v>651</v>
      </c>
      <c r="B607" s="88" t="s">
        <v>47</v>
      </c>
      <c r="D607" s="185" t="str">
        <f t="shared" si="54"/>
        <v>406-46-7107</v>
      </c>
      <c r="E607" s="186" t="str">
        <f t="shared" si="55"/>
        <v>A</v>
      </c>
      <c r="F607" s="187" t="s">
        <v>1063</v>
      </c>
      <c r="G607" s="187" t="s">
        <v>54</v>
      </c>
      <c r="H607" s="187" t="s">
        <v>1066</v>
      </c>
      <c r="I607" s="187" t="s">
        <v>1070</v>
      </c>
      <c r="J607" s="186">
        <v>96.52</v>
      </c>
      <c r="K607" s="186">
        <v>6</v>
      </c>
      <c r="L607" s="186">
        <v>28.956</v>
      </c>
      <c r="M607" s="186">
        <v>608.07600000000002</v>
      </c>
      <c r="N607" s="188">
        <v>44845</v>
      </c>
      <c r="O607" s="189" t="str">
        <f t="shared" si="56"/>
        <v>10-2022</v>
      </c>
      <c r="P607" s="201" t="str">
        <f t="shared" si="57"/>
        <v>11</v>
      </c>
      <c r="Q607" s="189" t="str">
        <f t="shared" si="58"/>
        <v>10</v>
      </c>
      <c r="R607" s="189" t="str">
        <f t="shared" si="59"/>
        <v>2022</v>
      </c>
      <c r="S607" s="186" t="s">
        <v>1073</v>
      </c>
      <c r="T607" s="190">
        <v>4.5</v>
      </c>
    </row>
    <row r="608" spans="1:20" ht="18" customHeight="1">
      <c r="A608" s="86" t="s">
        <v>652</v>
      </c>
      <c r="B608" s="88" t="s">
        <v>47</v>
      </c>
      <c r="D608" s="185" t="str">
        <f t="shared" si="54"/>
        <v>704-11-6354</v>
      </c>
      <c r="E608" s="186" t="str">
        <f t="shared" si="55"/>
        <v>A</v>
      </c>
      <c r="F608" s="187" t="s">
        <v>1063</v>
      </c>
      <c r="G608" s="187" t="s">
        <v>48</v>
      </c>
      <c r="H608" s="187" t="s">
        <v>1065</v>
      </c>
      <c r="I608" s="187" t="s">
        <v>1070</v>
      </c>
      <c r="J608" s="186">
        <v>58.9</v>
      </c>
      <c r="K608" s="186">
        <v>8</v>
      </c>
      <c r="L608" s="186">
        <v>23.56</v>
      </c>
      <c r="M608" s="186">
        <v>494.76</v>
      </c>
      <c r="N608" s="188">
        <v>44847</v>
      </c>
      <c r="O608" s="189" t="str">
        <f t="shared" si="56"/>
        <v>10-2022</v>
      </c>
      <c r="P608" s="201" t="str">
        <f t="shared" si="57"/>
        <v>13</v>
      </c>
      <c r="Q608" s="189" t="str">
        <f t="shared" si="58"/>
        <v>10</v>
      </c>
      <c r="R608" s="189" t="str">
        <f t="shared" si="59"/>
        <v>2022</v>
      </c>
      <c r="S608" s="186" t="s">
        <v>1073</v>
      </c>
      <c r="T608" s="190">
        <v>8.9</v>
      </c>
    </row>
    <row r="609" spans="1:20" ht="18" customHeight="1">
      <c r="A609" s="86" t="s">
        <v>653</v>
      </c>
      <c r="B609" s="88" t="s">
        <v>50</v>
      </c>
      <c r="D609" s="185" t="str">
        <f t="shared" si="54"/>
        <v>826-58-8051</v>
      </c>
      <c r="E609" s="186" t="str">
        <f t="shared" si="55"/>
        <v>B</v>
      </c>
      <c r="F609" s="187" t="s">
        <v>1064</v>
      </c>
      <c r="G609" s="187" t="s">
        <v>54</v>
      </c>
      <c r="H609" s="187" t="s">
        <v>1065</v>
      </c>
      <c r="I609" s="187" t="s">
        <v>1070</v>
      </c>
      <c r="J609" s="186">
        <v>62.19</v>
      </c>
      <c r="K609" s="186">
        <v>4</v>
      </c>
      <c r="L609" s="186">
        <v>12.438000000000001</v>
      </c>
      <c r="M609" s="186">
        <v>261.19799999999998</v>
      </c>
      <c r="N609" s="188">
        <v>44849</v>
      </c>
      <c r="O609" s="189" t="str">
        <f t="shared" si="56"/>
        <v>10-2022</v>
      </c>
      <c r="P609" s="201" t="str">
        <f t="shared" si="57"/>
        <v>15</v>
      </c>
      <c r="Q609" s="189" t="str">
        <f t="shared" si="58"/>
        <v>10</v>
      </c>
      <c r="R609" s="189" t="str">
        <f t="shared" si="59"/>
        <v>2022</v>
      </c>
      <c r="S609" s="186" t="s">
        <v>1074</v>
      </c>
      <c r="T609" s="190">
        <v>4.3</v>
      </c>
    </row>
    <row r="610" spans="1:20" ht="18" customHeight="1">
      <c r="A610" s="86" t="s">
        <v>654</v>
      </c>
      <c r="B610" s="88" t="s">
        <v>50</v>
      </c>
      <c r="D610" s="185" t="str">
        <f t="shared" si="54"/>
        <v>641-62-7288</v>
      </c>
      <c r="E610" s="186" t="str">
        <f t="shared" si="55"/>
        <v>B</v>
      </c>
      <c r="F610" s="187" t="s">
        <v>1064</v>
      </c>
      <c r="G610" s="187" t="s">
        <v>54</v>
      </c>
      <c r="H610" s="187" t="s">
        <v>1065</v>
      </c>
      <c r="I610" s="187" t="s">
        <v>1070</v>
      </c>
      <c r="J610" s="186">
        <v>99.92</v>
      </c>
      <c r="K610" s="186">
        <v>6</v>
      </c>
      <c r="L610" s="186">
        <v>29.975999999999999</v>
      </c>
      <c r="M610" s="186">
        <v>629.49599999999998</v>
      </c>
      <c r="N610" s="188">
        <v>44853</v>
      </c>
      <c r="O610" s="189" t="str">
        <f t="shared" si="56"/>
        <v>10-2022</v>
      </c>
      <c r="P610" s="201" t="str">
        <f t="shared" si="57"/>
        <v>19</v>
      </c>
      <c r="Q610" s="189" t="str">
        <f t="shared" si="58"/>
        <v>10</v>
      </c>
      <c r="R610" s="189" t="str">
        <f t="shared" si="59"/>
        <v>2022</v>
      </c>
      <c r="S610" s="186" t="s">
        <v>1074</v>
      </c>
      <c r="T610" s="190">
        <v>7.1</v>
      </c>
    </row>
    <row r="611" spans="1:20" ht="18" customHeight="1">
      <c r="A611" s="86" t="s">
        <v>655</v>
      </c>
      <c r="B611" s="88" t="s">
        <v>50</v>
      </c>
      <c r="D611" s="185" t="str">
        <f t="shared" si="54"/>
        <v>303-96-2227</v>
      </c>
      <c r="E611" s="186" t="str">
        <f t="shared" si="55"/>
        <v>B</v>
      </c>
      <c r="F611" s="187" t="s">
        <v>1064</v>
      </c>
      <c r="G611" s="187" t="s">
        <v>54</v>
      </c>
      <c r="H611" s="187" t="s">
        <v>1066</v>
      </c>
      <c r="I611" s="187" t="s">
        <v>1070</v>
      </c>
      <c r="J611" s="186">
        <v>97.38</v>
      </c>
      <c r="K611" s="186">
        <v>10</v>
      </c>
      <c r="L611" s="186">
        <v>48.69</v>
      </c>
      <c r="M611" s="186">
        <v>1022.49</v>
      </c>
      <c r="N611" s="188">
        <v>44856</v>
      </c>
      <c r="O611" s="189" t="str">
        <f t="shared" si="56"/>
        <v>10-2022</v>
      </c>
      <c r="P611" s="201" t="str">
        <f t="shared" si="57"/>
        <v>22</v>
      </c>
      <c r="Q611" s="189" t="str">
        <f t="shared" si="58"/>
        <v>10</v>
      </c>
      <c r="R611" s="189" t="str">
        <f t="shared" si="59"/>
        <v>2022</v>
      </c>
      <c r="S611" s="186" t="s">
        <v>1074</v>
      </c>
      <c r="T611" s="190">
        <v>4.4000000000000004</v>
      </c>
    </row>
    <row r="612" spans="1:20" ht="18" customHeight="1">
      <c r="A612" s="86" t="s">
        <v>656</v>
      </c>
      <c r="B612" s="88" t="s">
        <v>50</v>
      </c>
      <c r="D612" s="185" t="str">
        <f t="shared" si="54"/>
        <v>711-31-1234</v>
      </c>
      <c r="E612" s="186" t="str">
        <f t="shared" si="55"/>
        <v>B</v>
      </c>
      <c r="F612" s="187" t="s">
        <v>1064</v>
      </c>
      <c r="G612" s="187" t="s">
        <v>54</v>
      </c>
      <c r="H612" s="187" t="s">
        <v>1066</v>
      </c>
      <c r="I612" s="187" t="s">
        <v>1069</v>
      </c>
      <c r="J612" s="186">
        <v>95.64</v>
      </c>
      <c r="K612" s="186">
        <v>4</v>
      </c>
      <c r="L612" s="186">
        <v>19.128</v>
      </c>
      <c r="M612" s="186">
        <v>401.68799999999999</v>
      </c>
      <c r="N612" s="188">
        <v>44857</v>
      </c>
      <c r="O612" s="189" t="str">
        <f t="shared" si="56"/>
        <v>10-2022</v>
      </c>
      <c r="P612" s="201" t="str">
        <f t="shared" si="57"/>
        <v>23</v>
      </c>
      <c r="Q612" s="189" t="str">
        <f t="shared" si="58"/>
        <v>10</v>
      </c>
      <c r="R612" s="189" t="str">
        <f t="shared" si="59"/>
        <v>2022</v>
      </c>
      <c r="S612" s="186" t="s">
        <v>1073</v>
      </c>
      <c r="T612" s="190">
        <v>7.9</v>
      </c>
    </row>
    <row r="613" spans="1:20" ht="18" customHeight="1">
      <c r="A613" s="86" t="s">
        <v>657</v>
      </c>
      <c r="B613" s="88" t="s">
        <v>53</v>
      </c>
      <c r="D613" s="185" t="str">
        <f t="shared" si="54"/>
        <v>393-65-2792</v>
      </c>
      <c r="E613" s="186" t="str">
        <f t="shared" si="55"/>
        <v>C</v>
      </c>
      <c r="F613" s="187" t="s">
        <v>1062</v>
      </c>
      <c r="G613" s="187" t="s">
        <v>54</v>
      </c>
      <c r="H613" s="187" t="s">
        <v>1065</v>
      </c>
      <c r="I613" s="187" t="s">
        <v>1071</v>
      </c>
      <c r="J613" s="186">
        <v>89.48</v>
      </c>
      <c r="K613" s="186">
        <v>10</v>
      </c>
      <c r="L613" s="186">
        <v>44.74</v>
      </c>
      <c r="M613" s="186">
        <v>939.54</v>
      </c>
      <c r="N613" s="188">
        <v>44858</v>
      </c>
      <c r="O613" s="189" t="str">
        <f t="shared" si="56"/>
        <v>10-2022</v>
      </c>
      <c r="P613" s="201" t="str">
        <f t="shared" si="57"/>
        <v>24</v>
      </c>
      <c r="Q613" s="189" t="str">
        <f t="shared" si="58"/>
        <v>10</v>
      </c>
      <c r="R613" s="189" t="str">
        <f t="shared" si="59"/>
        <v>2022</v>
      </c>
      <c r="S613" s="186" t="s">
        <v>1075</v>
      </c>
      <c r="T613" s="190">
        <v>9.6</v>
      </c>
    </row>
    <row r="614" spans="1:20" ht="18" customHeight="1">
      <c r="A614" s="86" t="s">
        <v>658</v>
      </c>
      <c r="B614" s="88" t="s">
        <v>47</v>
      </c>
      <c r="D614" s="185" t="str">
        <f t="shared" si="54"/>
        <v>308-47-4913</v>
      </c>
      <c r="E614" s="186" t="str">
        <f t="shared" si="55"/>
        <v>A</v>
      </c>
      <c r="F614" s="187" t="s">
        <v>1063</v>
      </c>
      <c r="G614" s="187" t="s">
        <v>48</v>
      </c>
      <c r="H614" s="187" t="s">
        <v>1066</v>
      </c>
      <c r="I614" s="187" t="s">
        <v>1068</v>
      </c>
      <c r="J614" s="186">
        <v>52.26</v>
      </c>
      <c r="K614" s="186">
        <v>10</v>
      </c>
      <c r="L614" s="186">
        <v>26.13</v>
      </c>
      <c r="M614" s="186">
        <v>548.73</v>
      </c>
      <c r="N614" s="188">
        <v>44858</v>
      </c>
      <c r="O614" s="189" t="str">
        <f t="shared" si="56"/>
        <v>10-2022</v>
      </c>
      <c r="P614" s="201" t="str">
        <f t="shared" si="57"/>
        <v>24</v>
      </c>
      <c r="Q614" s="189" t="str">
        <f t="shared" si="58"/>
        <v>10</v>
      </c>
      <c r="R614" s="189" t="str">
        <f t="shared" si="59"/>
        <v>2022</v>
      </c>
      <c r="S614" s="186" t="s">
        <v>1075</v>
      </c>
      <c r="T614" s="190">
        <v>6.2</v>
      </c>
    </row>
    <row r="615" spans="1:20" ht="18" customHeight="1">
      <c r="A615" s="86" t="s">
        <v>659</v>
      </c>
      <c r="B615" s="88" t="s">
        <v>53</v>
      </c>
      <c r="D615" s="185" t="str">
        <f t="shared" si="54"/>
        <v>192-98-7397</v>
      </c>
      <c r="E615" s="186" t="str">
        <f t="shared" si="55"/>
        <v>C</v>
      </c>
      <c r="F615" s="187" t="s">
        <v>1062</v>
      </c>
      <c r="G615" s="187" t="s">
        <v>54</v>
      </c>
      <c r="H615" s="187" t="s">
        <v>1065</v>
      </c>
      <c r="I615" s="187" t="s">
        <v>1072</v>
      </c>
      <c r="J615" s="186">
        <v>12.78</v>
      </c>
      <c r="K615" s="186">
        <v>1</v>
      </c>
      <c r="L615" s="186">
        <v>0.63900000000000001</v>
      </c>
      <c r="M615" s="186">
        <v>13.419</v>
      </c>
      <c r="N615" s="188">
        <v>44858</v>
      </c>
      <c r="O615" s="189" t="str">
        <f t="shared" si="56"/>
        <v>10-2022</v>
      </c>
      <c r="P615" s="201" t="str">
        <f t="shared" si="57"/>
        <v>24</v>
      </c>
      <c r="Q615" s="189" t="str">
        <f t="shared" si="58"/>
        <v>10</v>
      </c>
      <c r="R615" s="189" t="str">
        <f t="shared" si="59"/>
        <v>2022</v>
      </c>
      <c r="S615" s="186" t="s">
        <v>1074</v>
      </c>
      <c r="T615" s="190">
        <v>9.5</v>
      </c>
    </row>
    <row r="616" spans="1:20" ht="18" customHeight="1">
      <c r="A616" s="86" t="s">
        <v>660</v>
      </c>
      <c r="B616" s="88" t="s">
        <v>47</v>
      </c>
      <c r="D616" s="185" t="str">
        <f t="shared" si="54"/>
        <v>748-45-2862</v>
      </c>
      <c r="E616" s="186" t="str">
        <f t="shared" si="55"/>
        <v>A</v>
      </c>
      <c r="F616" s="187" t="s">
        <v>1063</v>
      </c>
      <c r="G616" s="187" t="s">
        <v>48</v>
      </c>
      <c r="H616" s="187" t="s">
        <v>1066</v>
      </c>
      <c r="I616" s="187" t="s">
        <v>1070</v>
      </c>
      <c r="J616" s="186">
        <v>28.31</v>
      </c>
      <c r="K616" s="186">
        <v>4</v>
      </c>
      <c r="L616" s="186">
        <v>5.6619999999999999</v>
      </c>
      <c r="M616" s="186">
        <v>118.902</v>
      </c>
      <c r="N616" s="188">
        <v>44858</v>
      </c>
      <c r="O616" s="189" t="str">
        <f t="shared" si="56"/>
        <v>10-2022</v>
      </c>
      <c r="P616" s="201" t="str">
        <f t="shared" si="57"/>
        <v>24</v>
      </c>
      <c r="Q616" s="189" t="str">
        <f t="shared" si="58"/>
        <v>10</v>
      </c>
      <c r="R616" s="189" t="str">
        <f t="shared" si="59"/>
        <v>2022</v>
      </c>
      <c r="S616" s="186" t="s">
        <v>1073</v>
      </c>
      <c r="T616" s="190">
        <v>8.1999999999999993</v>
      </c>
    </row>
    <row r="617" spans="1:20" ht="18" customHeight="1">
      <c r="A617" s="86" t="s">
        <v>661</v>
      </c>
      <c r="B617" s="88" t="s">
        <v>50</v>
      </c>
      <c r="D617" s="185" t="str">
        <f t="shared" si="54"/>
        <v>375-72-3056</v>
      </c>
      <c r="E617" s="186" t="str">
        <f t="shared" si="55"/>
        <v>B</v>
      </c>
      <c r="F617" s="187" t="s">
        <v>1064</v>
      </c>
      <c r="G617" s="187" t="s">
        <v>54</v>
      </c>
      <c r="H617" s="187" t="s">
        <v>1065</v>
      </c>
      <c r="I617" s="187" t="s">
        <v>1068</v>
      </c>
      <c r="J617" s="186">
        <v>63.06</v>
      </c>
      <c r="K617" s="186">
        <v>3</v>
      </c>
      <c r="L617" s="186">
        <v>9.4589999999999996</v>
      </c>
      <c r="M617" s="186">
        <v>198.63900000000001</v>
      </c>
      <c r="N617" s="188">
        <v>44862</v>
      </c>
      <c r="O617" s="189" t="str">
        <f t="shared" si="56"/>
        <v>10-2022</v>
      </c>
      <c r="P617" s="201" t="str">
        <f t="shared" si="57"/>
        <v>28</v>
      </c>
      <c r="Q617" s="189" t="str">
        <f t="shared" si="58"/>
        <v>10</v>
      </c>
      <c r="R617" s="189" t="str">
        <f t="shared" si="59"/>
        <v>2022</v>
      </c>
      <c r="S617" s="186" t="s">
        <v>1074</v>
      </c>
      <c r="T617" s="190">
        <v>7</v>
      </c>
    </row>
    <row r="618" spans="1:20" ht="18" customHeight="1">
      <c r="A618" s="86" t="s">
        <v>662</v>
      </c>
      <c r="B618" s="88" t="s">
        <v>47</v>
      </c>
      <c r="D618" s="185" t="str">
        <f t="shared" si="54"/>
        <v>274-05-5470</v>
      </c>
      <c r="E618" s="186" t="str">
        <f t="shared" si="55"/>
        <v>A</v>
      </c>
      <c r="F618" s="187" t="s">
        <v>1063</v>
      </c>
      <c r="G618" s="187" t="s">
        <v>48</v>
      </c>
      <c r="H618" s="187" t="s">
        <v>1066</v>
      </c>
      <c r="I618" s="187" t="s">
        <v>1071</v>
      </c>
      <c r="J618" s="186">
        <v>73.47</v>
      </c>
      <c r="K618" s="186">
        <v>4</v>
      </c>
      <c r="L618" s="186">
        <v>14.694000000000001</v>
      </c>
      <c r="M618" s="186">
        <v>308.57400000000001</v>
      </c>
      <c r="N618" s="188">
        <v>44862</v>
      </c>
      <c r="O618" s="189" t="str">
        <f t="shared" si="56"/>
        <v>10-2022</v>
      </c>
      <c r="P618" s="201" t="str">
        <f t="shared" si="57"/>
        <v>28</v>
      </c>
      <c r="Q618" s="189" t="str">
        <f t="shared" si="58"/>
        <v>10</v>
      </c>
      <c r="R618" s="189" t="str">
        <f t="shared" si="59"/>
        <v>2022</v>
      </c>
      <c r="S618" s="186" t="s">
        <v>1073</v>
      </c>
      <c r="T618" s="190">
        <v>6</v>
      </c>
    </row>
    <row r="619" spans="1:20" ht="18" customHeight="1">
      <c r="A619" s="86" t="s">
        <v>663</v>
      </c>
      <c r="B619" s="88" t="s">
        <v>50</v>
      </c>
      <c r="D619" s="185" t="str">
        <f t="shared" si="54"/>
        <v>174-64-0215</v>
      </c>
      <c r="E619" s="186" t="str">
        <f t="shared" si="55"/>
        <v>B</v>
      </c>
      <c r="F619" s="187" t="s">
        <v>1064</v>
      </c>
      <c r="G619" s="187" t="s">
        <v>54</v>
      </c>
      <c r="H619" s="187" t="s">
        <v>1065</v>
      </c>
      <c r="I619" s="187" t="s">
        <v>1068</v>
      </c>
      <c r="J619" s="186">
        <v>69.739999999999995</v>
      </c>
      <c r="K619" s="186">
        <v>10</v>
      </c>
      <c r="L619" s="186">
        <v>34.869999999999997</v>
      </c>
      <c r="M619" s="186">
        <v>732.27</v>
      </c>
      <c r="N619" s="188">
        <v>44862</v>
      </c>
      <c r="O619" s="189" t="str">
        <f t="shared" si="56"/>
        <v>10-2022</v>
      </c>
      <c r="P619" s="201" t="str">
        <f t="shared" si="57"/>
        <v>28</v>
      </c>
      <c r="Q619" s="189" t="str">
        <f t="shared" si="58"/>
        <v>10</v>
      </c>
      <c r="R619" s="189" t="str">
        <f t="shared" si="59"/>
        <v>2022</v>
      </c>
      <c r="S619" s="186" t="s">
        <v>1075</v>
      </c>
      <c r="T619" s="190">
        <v>8.9</v>
      </c>
    </row>
    <row r="620" spans="1:20" ht="18" customHeight="1">
      <c r="A620" s="86" t="s">
        <v>664</v>
      </c>
      <c r="B620" s="88" t="s">
        <v>47</v>
      </c>
      <c r="D620" s="185" t="str">
        <f t="shared" si="54"/>
        <v>651-88-7328</v>
      </c>
      <c r="E620" s="186" t="str">
        <f t="shared" si="55"/>
        <v>A</v>
      </c>
      <c r="F620" s="187" t="s">
        <v>1063</v>
      </c>
      <c r="G620" s="187" t="s">
        <v>54</v>
      </c>
      <c r="H620" s="187" t="s">
        <v>1066</v>
      </c>
      <c r="I620" s="187" t="s">
        <v>1072</v>
      </c>
      <c r="J620" s="186">
        <v>65.739999999999995</v>
      </c>
      <c r="K620" s="186">
        <v>9</v>
      </c>
      <c r="L620" s="186">
        <v>29.582999999999998</v>
      </c>
      <c r="M620" s="186">
        <v>621.24300000000005</v>
      </c>
      <c r="N620" s="188">
        <v>44863</v>
      </c>
      <c r="O620" s="189" t="str">
        <f t="shared" si="56"/>
        <v>10-2022</v>
      </c>
      <c r="P620" s="201" t="str">
        <f t="shared" si="57"/>
        <v>29</v>
      </c>
      <c r="Q620" s="189" t="str">
        <f t="shared" si="58"/>
        <v>10</v>
      </c>
      <c r="R620" s="189" t="str">
        <f t="shared" si="59"/>
        <v>2022</v>
      </c>
      <c r="S620" s="186" t="s">
        <v>1073</v>
      </c>
      <c r="T620" s="190">
        <v>7.7</v>
      </c>
    </row>
    <row r="621" spans="1:20" ht="18" customHeight="1">
      <c r="A621" s="86" t="s">
        <v>665</v>
      </c>
      <c r="B621" s="88" t="s">
        <v>47</v>
      </c>
      <c r="D621" s="185" t="str">
        <f t="shared" si="54"/>
        <v>189-52-0236</v>
      </c>
      <c r="E621" s="186" t="str">
        <f t="shared" si="55"/>
        <v>A</v>
      </c>
      <c r="F621" s="187" t="s">
        <v>1063</v>
      </c>
      <c r="G621" s="187" t="s">
        <v>54</v>
      </c>
      <c r="H621" s="187" t="s">
        <v>1065</v>
      </c>
      <c r="I621" s="187" t="s">
        <v>1069</v>
      </c>
      <c r="J621" s="186">
        <v>99.55</v>
      </c>
      <c r="K621" s="186">
        <v>7</v>
      </c>
      <c r="L621" s="186">
        <v>34.842500000000001</v>
      </c>
      <c r="M621" s="186">
        <v>731.6925</v>
      </c>
      <c r="N621" s="188">
        <v>44864</v>
      </c>
      <c r="O621" s="189" t="str">
        <f t="shared" si="56"/>
        <v>10-2022</v>
      </c>
      <c r="P621" s="201" t="str">
        <f t="shared" si="57"/>
        <v>30</v>
      </c>
      <c r="Q621" s="189" t="str">
        <f t="shared" si="58"/>
        <v>10</v>
      </c>
      <c r="R621" s="189" t="str">
        <f t="shared" si="59"/>
        <v>2022</v>
      </c>
      <c r="S621" s="186" t="s">
        <v>1073</v>
      </c>
      <c r="T621" s="190">
        <v>7.6</v>
      </c>
    </row>
    <row r="622" spans="1:20" ht="18" customHeight="1">
      <c r="A622" s="86" t="s">
        <v>666</v>
      </c>
      <c r="B622" s="88" t="s">
        <v>47</v>
      </c>
      <c r="D622" s="185" t="str">
        <f t="shared" si="54"/>
        <v>325-77-6186</v>
      </c>
      <c r="E622" s="186" t="str">
        <f t="shared" si="55"/>
        <v>A</v>
      </c>
      <c r="F622" s="187" t="s">
        <v>1063</v>
      </c>
      <c r="G622" s="187" t="s">
        <v>48</v>
      </c>
      <c r="H622" s="187" t="s">
        <v>1066</v>
      </c>
      <c r="I622" s="187" t="s">
        <v>1070</v>
      </c>
      <c r="J622" s="186">
        <v>90.65</v>
      </c>
      <c r="K622" s="186">
        <v>10</v>
      </c>
      <c r="L622" s="186">
        <v>45.325000000000003</v>
      </c>
      <c r="M622" s="186">
        <v>951.82500000000005</v>
      </c>
      <c r="N622" s="188">
        <v>44868</v>
      </c>
      <c r="O622" s="189" t="str">
        <f t="shared" si="56"/>
        <v>11-2022</v>
      </c>
      <c r="P622" s="201" t="str">
        <f t="shared" si="57"/>
        <v>03</v>
      </c>
      <c r="Q622" s="189" t="str">
        <f t="shared" si="58"/>
        <v>11</v>
      </c>
      <c r="R622" s="189" t="str">
        <f t="shared" si="59"/>
        <v>2022</v>
      </c>
      <c r="S622" s="186" t="s">
        <v>1074</v>
      </c>
      <c r="T622" s="190">
        <v>7.3</v>
      </c>
    </row>
    <row r="623" spans="1:20" ht="18" customHeight="1">
      <c r="A623" s="86" t="s">
        <v>667</v>
      </c>
      <c r="B623" s="88" t="s">
        <v>53</v>
      </c>
      <c r="D623" s="185" t="str">
        <f t="shared" si="54"/>
        <v>687-15-1097</v>
      </c>
      <c r="E623" s="186" t="str">
        <f t="shared" si="55"/>
        <v>C</v>
      </c>
      <c r="F623" s="187" t="s">
        <v>1062</v>
      </c>
      <c r="G623" s="187" t="s">
        <v>48</v>
      </c>
      <c r="H623" s="187" t="s">
        <v>1066</v>
      </c>
      <c r="I623" s="187" t="s">
        <v>1067</v>
      </c>
      <c r="J623" s="186">
        <v>21.12</v>
      </c>
      <c r="K623" s="186">
        <v>2</v>
      </c>
      <c r="L623" s="186">
        <v>2.1120000000000001</v>
      </c>
      <c r="M623" s="186">
        <v>44.351999999999997</v>
      </c>
      <c r="N623" s="188">
        <v>44869</v>
      </c>
      <c r="O623" s="189" t="str">
        <f t="shared" si="56"/>
        <v>11-2022</v>
      </c>
      <c r="P623" s="201" t="str">
        <f t="shared" si="57"/>
        <v>04</v>
      </c>
      <c r="Q623" s="189" t="str">
        <f t="shared" si="58"/>
        <v>11</v>
      </c>
      <c r="R623" s="189" t="str">
        <f t="shared" si="59"/>
        <v>2022</v>
      </c>
      <c r="S623" s="186" t="s">
        <v>1073</v>
      </c>
      <c r="T623" s="190">
        <v>9.6999999999999993</v>
      </c>
    </row>
    <row r="624" spans="1:20" ht="18" customHeight="1">
      <c r="A624" s="86" t="s">
        <v>668</v>
      </c>
      <c r="B624" s="88" t="s">
        <v>53</v>
      </c>
      <c r="D624" s="185" t="str">
        <f t="shared" si="54"/>
        <v>554-42-2417</v>
      </c>
      <c r="E624" s="186" t="str">
        <f t="shared" si="55"/>
        <v>C</v>
      </c>
      <c r="F624" s="187" t="s">
        <v>1062</v>
      </c>
      <c r="G624" s="187" t="s">
        <v>54</v>
      </c>
      <c r="H624" s="187" t="s">
        <v>1066</v>
      </c>
      <c r="I624" s="187" t="s">
        <v>1068</v>
      </c>
      <c r="J624" s="186">
        <v>95.44</v>
      </c>
      <c r="K624" s="186">
        <v>10</v>
      </c>
      <c r="L624" s="186">
        <v>47.72</v>
      </c>
      <c r="M624" s="186">
        <v>1002.12</v>
      </c>
      <c r="N624" s="188">
        <v>44869</v>
      </c>
      <c r="O624" s="189" t="str">
        <f t="shared" si="56"/>
        <v>11-2022</v>
      </c>
      <c r="P624" s="201" t="str">
        <f t="shared" si="57"/>
        <v>04</v>
      </c>
      <c r="Q624" s="189" t="str">
        <f t="shared" si="58"/>
        <v>11</v>
      </c>
      <c r="R624" s="189" t="str">
        <f t="shared" si="59"/>
        <v>2022</v>
      </c>
      <c r="S624" s="186" t="s">
        <v>1073</v>
      </c>
      <c r="T624" s="190">
        <v>5.2</v>
      </c>
    </row>
    <row r="625" spans="1:20" ht="18" customHeight="1">
      <c r="A625" s="86" t="s">
        <v>669</v>
      </c>
      <c r="B625" s="88" t="s">
        <v>47</v>
      </c>
      <c r="D625" s="185" t="str">
        <f t="shared" si="54"/>
        <v>667-23-5919</v>
      </c>
      <c r="E625" s="186" t="str">
        <f t="shared" si="55"/>
        <v>A</v>
      </c>
      <c r="F625" s="187" t="s">
        <v>1063</v>
      </c>
      <c r="G625" s="187" t="s">
        <v>48</v>
      </c>
      <c r="H625" s="187" t="s">
        <v>1066</v>
      </c>
      <c r="I625" s="187" t="s">
        <v>1072</v>
      </c>
      <c r="J625" s="186">
        <v>96.7</v>
      </c>
      <c r="K625" s="186">
        <v>5</v>
      </c>
      <c r="L625" s="186">
        <v>24.175000000000001</v>
      </c>
      <c r="M625" s="186">
        <v>507.67500000000001</v>
      </c>
      <c r="N625" s="188">
        <v>44869</v>
      </c>
      <c r="O625" s="189" t="str">
        <f t="shared" si="56"/>
        <v>11-2022</v>
      </c>
      <c r="P625" s="201" t="str">
        <f t="shared" si="57"/>
        <v>04</v>
      </c>
      <c r="Q625" s="189" t="str">
        <f t="shared" si="58"/>
        <v>11</v>
      </c>
      <c r="R625" s="189" t="str">
        <f t="shared" si="59"/>
        <v>2022</v>
      </c>
      <c r="S625" s="186" t="s">
        <v>1074</v>
      </c>
      <c r="T625" s="190">
        <v>7</v>
      </c>
    </row>
    <row r="626" spans="1:20" ht="18" customHeight="1">
      <c r="A626" s="86" t="s">
        <v>670</v>
      </c>
      <c r="B626" s="88" t="s">
        <v>50</v>
      </c>
      <c r="D626" s="185" t="str">
        <f t="shared" si="54"/>
        <v>210-30-7976</v>
      </c>
      <c r="E626" s="186" t="str">
        <f t="shared" si="55"/>
        <v>B</v>
      </c>
      <c r="F626" s="187" t="s">
        <v>1064</v>
      </c>
      <c r="G626" s="187" t="s">
        <v>48</v>
      </c>
      <c r="H626" s="187" t="s">
        <v>1066</v>
      </c>
      <c r="I626" s="187" t="s">
        <v>1072</v>
      </c>
      <c r="J626" s="186">
        <v>22.32</v>
      </c>
      <c r="K626" s="186">
        <v>4</v>
      </c>
      <c r="L626" s="186">
        <v>4.4640000000000004</v>
      </c>
      <c r="M626" s="186">
        <v>93.744</v>
      </c>
      <c r="N626" s="188">
        <v>44869</v>
      </c>
      <c r="O626" s="189" t="str">
        <f t="shared" si="56"/>
        <v>11-2022</v>
      </c>
      <c r="P626" s="201" t="str">
        <f t="shared" si="57"/>
        <v>04</v>
      </c>
      <c r="Q626" s="189" t="str">
        <f t="shared" si="58"/>
        <v>11</v>
      </c>
      <c r="R626" s="189" t="str">
        <f t="shared" si="59"/>
        <v>2022</v>
      </c>
      <c r="S626" s="186" t="s">
        <v>1074</v>
      </c>
      <c r="T626" s="190">
        <v>4.0999999999999996</v>
      </c>
    </row>
    <row r="627" spans="1:20" ht="18" customHeight="1">
      <c r="A627" s="86" t="s">
        <v>671</v>
      </c>
      <c r="B627" s="88" t="s">
        <v>50</v>
      </c>
      <c r="D627" s="185" t="str">
        <f t="shared" si="54"/>
        <v>650-98-6268</v>
      </c>
      <c r="E627" s="186" t="str">
        <f t="shared" si="55"/>
        <v>B</v>
      </c>
      <c r="F627" s="187" t="s">
        <v>1064</v>
      </c>
      <c r="G627" s="187" t="s">
        <v>48</v>
      </c>
      <c r="H627" s="187" t="s">
        <v>1066</v>
      </c>
      <c r="I627" s="187" t="s">
        <v>1071</v>
      </c>
      <c r="J627" s="186">
        <v>20.87</v>
      </c>
      <c r="K627" s="186">
        <v>3</v>
      </c>
      <c r="L627" s="186">
        <v>3.1305000000000001</v>
      </c>
      <c r="M627" s="186">
        <v>65.740499999999997</v>
      </c>
      <c r="N627" s="188">
        <v>44870</v>
      </c>
      <c r="O627" s="189" t="str">
        <f t="shared" si="56"/>
        <v>11-2022</v>
      </c>
      <c r="P627" s="201" t="str">
        <f t="shared" si="57"/>
        <v>05</v>
      </c>
      <c r="Q627" s="189" t="str">
        <f t="shared" si="58"/>
        <v>11</v>
      </c>
      <c r="R627" s="189" t="str">
        <f t="shared" si="59"/>
        <v>2022</v>
      </c>
      <c r="S627" s="186" t="s">
        <v>1075</v>
      </c>
      <c r="T627" s="190">
        <v>8</v>
      </c>
    </row>
    <row r="628" spans="1:20" ht="18" customHeight="1">
      <c r="A628" s="86" t="s">
        <v>672</v>
      </c>
      <c r="B628" s="88" t="s">
        <v>53</v>
      </c>
      <c r="D628" s="185" t="str">
        <f t="shared" si="54"/>
        <v>210-67-5886</v>
      </c>
      <c r="E628" s="186" t="str">
        <f t="shared" si="55"/>
        <v>C</v>
      </c>
      <c r="F628" s="187" t="s">
        <v>1062</v>
      </c>
      <c r="G628" s="187" t="s">
        <v>48</v>
      </c>
      <c r="H628" s="187" t="s">
        <v>1066</v>
      </c>
      <c r="I628" s="187" t="s">
        <v>1067</v>
      </c>
      <c r="J628" s="186">
        <v>98.21</v>
      </c>
      <c r="K628" s="186">
        <v>3</v>
      </c>
      <c r="L628" s="186">
        <v>14.7315</v>
      </c>
      <c r="M628" s="186">
        <v>309.36149999999998</v>
      </c>
      <c r="N628" s="188">
        <v>44871</v>
      </c>
      <c r="O628" s="189" t="str">
        <f t="shared" si="56"/>
        <v>11-2022</v>
      </c>
      <c r="P628" s="201" t="str">
        <f t="shared" si="57"/>
        <v>06</v>
      </c>
      <c r="Q628" s="189" t="str">
        <f t="shared" si="58"/>
        <v>11</v>
      </c>
      <c r="R628" s="189" t="str">
        <f t="shared" si="59"/>
        <v>2022</v>
      </c>
      <c r="S628" s="186" t="s">
        <v>1075</v>
      </c>
      <c r="T628" s="190">
        <v>7.8</v>
      </c>
    </row>
    <row r="629" spans="1:20" ht="18" customHeight="1">
      <c r="A629" s="86" t="s">
        <v>673</v>
      </c>
      <c r="B629" s="88" t="s">
        <v>47</v>
      </c>
      <c r="D629" s="185" t="str">
        <f t="shared" si="54"/>
        <v>316-68-6352</v>
      </c>
      <c r="E629" s="186" t="str">
        <f t="shared" si="55"/>
        <v>A</v>
      </c>
      <c r="F629" s="187" t="s">
        <v>1063</v>
      </c>
      <c r="G629" s="187" t="s">
        <v>48</v>
      </c>
      <c r="H629" s="187" t="s">
        <v>1066</v>
      </c>
      <c r="I629" s="187" t="s">
        <v>1071</v>
      </c>
      <c r="J629" s="186">
        <v>36.36</v>
      </c>
      <c r="K629" s="186">
        <v>2</v>
      </c>
      <c r="L629" s="186">
        <v>3.6360000000000001</v>
      </c>
      <c r="M629" s="186">
        <v>76.355999999999995</v>
      </c>
      <c r="N629" s="188">
        <v>44871</v>
      </c>
      <c r="O629" s="189" t="str">
        <f t="shared" si="56"/>
        <v>11-2022</v>
      </c>
      <c r="P629" s="201" t="str">
        <f t="shared" si="57"/>
        <v>06</v>
      </c>
      <c r="Q629" s="189" t="str">
        <f t="shared" si="58"/>
        <v>11</v>
      </c>
      <c r="R629" s="189" t="str">
        <f t="shared" si="59"/>
        <v>2022</v>
      </c>
      <c r="S629" s="186" t="s">
        <v>1073</v>
      </c>
      <c r="T629" s="190">
        <v>7.1</v>
      </c>
    </row>
    <row r="630" spans="1:20" ht="18" customHeight="1">
      <c r="A630" s="86" t="s">
        <v>674</v>
      </c>
      <c r="B630" s="88" t="s">
        <v>50</v>
      </c>
      <c r="D630" s="185" t="str">
        <f t="shared" si="54"/>
        <v>616-24-2851</v>
      </c>
      <c r="E630" s="186" t="str">
        <f t="shared" si="55"/>
        <v>B</v>
      </c>
      <c r="F630" s="187" t="s">
        <v>1064</v>
      </c>
      <c r="G630" s="187" t="s">
        <v>48</v>
      </c>
      <c r="H630" s="187" t="s">
        <v>1066</v>
      </c>
      <c r="I630" s="187" t="s">
        <v>1072</v>
      </c>
      <c r="J630" s="186">
        <v>17.87</v>
      </c>
      <c r="K630" s="186">
        <v>4</v>
      </c>
      <c r="L630" s="186">
        <v>3.5739999999999998</v>
      </c>
      <c r="M630" s="186">
        <v>75.054000000000002</v>
      </c>
      <c r="N630" s="188">
        <v>44872</v>
      </c>
      <c r="O630" s="189" t="str">
        <f t="shared" si="56"/>
        <v>11-2022</v>
      </c>
      <c r="P630" s="201" t="str">
        <f t="shared" si="57"/>
        <v>07</v>
      </c>
      <c r="Q630" s="189" t="str">
        <f t="shared" si="58"/>
        <v>11</v>
      </c>
      <c r="R630" s="189" t="str">
        <f t="shared" si="59"/>
        <v>2022</v>
      </c>
      <c r="S630" s="186" t="s">
        <v>1074</v>
      </c>
      <c r="T630" s="190">
        <v>6.5</v>
      </c>
    </row>
    <row r="631" spans="1:20" ht="18" customHeight="1">
      <c r="A631" s="86" t="s">
        <v>675</v>
      </c>
      <c r="B631" s="88" t="s">
        <v>53</v>
      </c>
      <c r="D631" s="185" t="str">
        <f t="shared" si="54"/>
        <v>781-84-8059</v>
      </c>
      <c r="E631" s="186" t="str">
        <f t="shared" si="55"/>
        <v>C</v>
      </c>
      <c r="F631" s="187" t="s">
        <v>1062</v>
      </c>
      <c r="G631" s="187" t="s">
        <v>54</v>
      </c>
      <c r="H631" s="187" t="s">
        <v>1065</v>
      </c>
      <c r="I631" s="187" t="s">
        <v>1072</v>
      </c>
      <c r="J631" s="186">
        <v>60.74</v>
      </c>
      <c r="K631" s="186">
        <v>7</v>
      </c>
      <c r="L631" s="186">
        <v>21.259</v>
      </c>
      <c r="M631" s="186">
        <v>446.43900000000002</v>
      </c>
      <c r="N631" s="188">
        <v>44872</v>
      </c>
      <c r="O631" s="189" t="str">
        <f t="shared" si="56"/>
        <v>11-2022</v>
      </c>
      <c r="P631" s="201" t="str">
        <f t="shared" si="57"/>
        <v>07</v>
      </c>
      <c r="Q631" s="189" t="str">
        <f t="shared" si="58"/>
        <v>11</v>
      </c>
      <c r="R631" s="189" t="str">
        <f t="shared" si="59"/>
        <v>2022</v>
      </c>
      <c r="S631" s="186" t="s">
        <v>1074</v>
      </c>
      <c r="T631" s="190">
        <v>5</v>
      </c>
    </row>
    <row r="632" spans="1:20" ht="18" customHeight="1">
      <c r="A632" s="86" t="s">
        <v>676</v>
      </c>
      <c r="B632" s="88" t="s">
        <v>53</v>
      </c>
      <c r="D632" s="185" t="str">
        <f t="shared" si="54"/>
        <v>500-02-2261</v>
      </c>
      <c r="E632" s="186" t="str">
        <f t="shared" si="55"/>
        <v>C</v>
      </c>
      <c r="F632" s="187" t="s">
        <v>1062</v>
      </c>
      <c r="G632" s="187" t="s">
        <v>54</v>
      </c>
      <c r="H632" s="187" t="s">
        <v>1066</v>
      </c>
      <c r="I632" s="187" t="s">
        <v>1071</v>
      </c>
      <c r="J632" s="186">
        <v>57.29</v>
      </c>
      <c r="K632" s="186">
        <v>6</v>
      </c>
      <c r="L632" s="186">
        <v>17.187000000000001</v>
      </c>
      <c r="M632" s="186">
        <v>360.92700000000002</v>
      </c>
      <c r="N632" s="188">
        <v>44873</v>
      </c>
      <c r="O632" s="189" t="str">
        <f t="shared" si="56"/>
        <v>11-2022</v>
      </c>
      <c r="P632" s="201" t="str">
        <f t="shared" si="57"/>
        <v>08</v>
      </c>
      <c r="Q632" s="189" t="str">
        <f t="shared" si="58"/>
        <v>11</v>
      </c>
      <c r="R632" s="189" t="str">
        <f t="shared" si="59"/>
        <v>2022</v>
      </c>
      <c r="S632" s="186" t="s">
        <v>1074</v>
      </c>
      <c r="T632" s="190">
        <v>5.9</v>
      </c>
    </row>
    <row r="633" spans="1:20" ht="18" customHeight="1">
      <c r="A633" s="86" t="s">
        <v>677</v>
      </c>
      <c r="B633" s="88" t="s">
        <v>47</v>
      </c>
      <c r="D633" s="185" t="str">
        <f t="shared" si="54"/>
        <v>828-61-5674</v>
      </c>
      <c r="E633" s="186" t="str">
        <f t="shared" si="55"/>
        <v>A</v>
      </c>
      <c r="F633" s="187" t="s">
        <v>1063</v>
      </c>
      <c r="G633" s="187" t="s">
        <v>48</v>
      </c>
      <c r="H633" s="187" t="s">
        <v>1065</v>
      </c>
      <c r="I633" s="187" t="s">
        <v>1068</v>
      </c>
      <c r="J633" s="186">
        <v>44.02</v>
      </c>
      <c r="K633" s="186">
        <v>10</v>
      </c>
      <c r="L633" s="186">
        <v>22.01</v>
      </c>
      <c r="M633" s="186">
        <v>462.21</v>
      </c>
      <c r="N633" s="188">
        <v>44875</v>
      </c>
      <c r="O633" s="189" t="str">
        <f t="shared" si="56"/>
        <v>11-2022</v>
      </c>
      <c r="P633" s="201" t="str">
        <f t="shared" si="57"/>
        <v>10</v>
      </c>
      <c r="Q633" s="189" t="str">
        <f t="shared" si="58"/>
        <v>11</v>
      </c>
      <c r="R633" s="189" t="str">
        <f t="shared" si="59"/>
        <v>2022</v>
      </c>
      <c r="S633" s="186" t="s">
        <v>1075</v>
      </c>
      <c r="T633" s="190">
        <v>9.6</v>
      </c>
    </row>
    <row r="634" spans="1:20" ht="18" customHeight="1">
      <c r="A634" s="86" t="s">
        <v>678</v>
      </c>
      <c r="B634" s="88" t="s">
        <v>50</v>
      </c>
      <c r="D634" s="185" t="str">
        <f t="shared" si="54"/>
        <v>182-88-2763</v>
      </c>
      <c r="E634" s="186" t="str">
        <f t="shared" si="55"/>
        <v>B</v>
      </c>
      <c r="F634" s="187" t="s">
        <v>1064</v>
      </c>
      <c r="G634" s="187" t="s">
        <v>48</v>
      </c>
      <c r="H634" s="187" t="s">
        <v>1065</v>
      </c>
      <c r="I634" s="187" t="s">
        <v>1071</v>
      </c>
      <c r="J634" s="186">
        <v>79.91</v>
      </c>
      <c r="K634" s="186">
        <v>3</v>
      </c>
      <c r="L634" s="186">
        <v>11.986499999999999</v>
      </c>
      <c r="M634" s="186">
        <v>251.7165</v>
      </c>
      <c r="N634" s="188">
        <v>44875</v>
      </c>
      <c r="O634" s="189" t="str">
        <f t="shared" si="56"/>
        <v>11-2022</v>
      </c>
      <c r="P634" s="201" t="str">
        <f t="shared" si="57"/>
        <v>10</v>
      </c>
      <c r="Q634" s="189" t="str">
        <f t="shared" si="58"/>
        <v>11</v>
      </c>
      <c r="R634" s="189" t="str">
        <f t="shared" si="59"/>
        <v>2022</v>
      </c>
      <c r="S634" s="186" t="s">
        <v>1075</v>
      </c>
      <c r="T634" s="190">
        <v>5</v>
      </c>
    </row>
    <row r="635" spans="1:20" ht="18" customHeight="1">
      <c r="A635" s="86" t="s">
        <v>679</v>
      </c>
      <c r="B635" s="88" t="s">
        <v>53</v>
      </c>
      <c r="D635" s="185" t="str">
        <f t="shared" si="54"/>
        <v>236-27-1144</v>
      </c>
      <c r="E635" s="186" t="str">
        <f t="shared" si="55"/>
        <v>C</v>
      </c>
      <c r="F635" s="187" t="s">
        <v>1062</v>
      </c>
      <c r="G635" s="187" t="s">
        <v>54</v>
      </c>
      <c r="H635" s="187" t="s">
        <v>1066</v>
      </c>
      <c r="I635" s="187" t="s">
        <v>1071</v>
      </c>
      <c r="J635" s="186">
        <v>16.309999999999999</v>
      </c>
      <c r="K635" s="186">
        <v>9</v>
      </c>
      <c r="L635" s="186">
        <v>7.3395000000000001</v>
      </c>
      <c r="M635" s="186">
        <v>154.12950000000001</v>
      </c>
      <c r="N635" s="188">
        <v>44876</v>
      </c>
      <c r="O635" s="189" t="str">
        <f t="shared" si="56"/>
        <v>11-2022</v>
      </c>
      <c r="P635" s="201" t="str">
        <f t="shared" si="57"/>
        <v>11</v>
      </c>
      <c r="Q635" s="189" t="str">
        <f t="shared" si="58"/>
        <v>11</v>
      </c>
      <c r="R635" s="189" t="str">
        <f t="shared" si="59"/>
        <v>2022</v>
      </c>
      <c r="S635" s="186" t="s">
        <v>1074</v>
      </c>
      <c r="T635" s="190">
        <v>8.4</v>
      </c>
    </row>
    <row r="636" spans="1:20" ht="18" customHeight="1">
      <c r="A636" s="86" t="s">
        <v>680</v>
      </c>
      <c r="B636" s="88" t="s">
        <v>53</v>
      </c>
      <c r="D636" s="185" t="str">
        <f t="shared" si="54"/>
        <v>803-83-5989</v>
      </c>
      <c r="E636" s="186" t="str">
        <f t="shared" si="55"/>
        <v>C</v>
      </c>
      <c r="F636" s="187" t="s">
        <v>1062</v>
      </c>
      <c r="G636" s="187" t="s">
        <v>54</v>
      </c>
      <c r="H636" s="187" t="s">
        <v>1065</v>
      </c>
      <c r="I636" s="187" t="s">
        <v>1070</v>
      </c>
      <c r="J636" s="186">
        <v>55.73</v>
      </c>
      <c r="K636" s="186">
        <v>6</v>
      </c>
      <c r="L636" s="186">
        <v>16.719000000000001</v>
      </c>
      <c r="M636" s="186">
        <v>351.09899999999999</v>
      </c>
      <c r="N636" s="188">
        <v>44877</v>
      </c>
      <c r="O636" s="189" t="str">
        <f t="shared" si="56"/>
        <v>11-2022</v>
      </c>
      <c r="P636" s="201" t="str">
        <f t="shared" si="57"/>
        <v>12</v>
      </c>
      <c r="Q636" s="189" t="str">
        <f t="shared" si="58"/>
        <v>11</v>
      </c>
      <c r="R636" s="189" t="str">
        <f t="shared" si="59"/>
        <v>2022</v>
      </c>
      <c r="S636" s="186" t="s">
        <v>1074</v>
      </c>
      <c r="T636" s="190">
        <v>7</v>
      </c>
    </row>
    <row r="637" spans="1:20" ht="18" customHeight="1">
      <c r="A637" s="86" t="s">
        <v>681</v>
      </c>
      <c r="B637" s="88" t="s">
        <v>50</v>
      </c>
      <c r="D637" s="185" t="str">
        <f t="shared" si="54"/>
        <v>268-03-6164</v>
      </c>
      <c r="E637" s="186" t="str">
        <f t="shared" si="55"/>
        <v>B</v>
      </c>
      <c r="F637" s="187" t="s">
        <v>1064</v>
      </c>
      <c r="G637" s="187" t="s">
        <v>54</v>
      </c>
      <c r="H637" s="187" t="s">
        <v>1065</v>
      </c>
      <c r="I637" s="187" t="s">
        <v>1067</v>
      </c>
      <c r="J637" s="186">
        <v>96.11</v>
      </c>
      <c r="K637" s="186">
        <v>1</v>
      </c>
      <c r="L637" s="186">
        <v>4.8055000000000003</v>
      </c>
      <c r="M637" s="186">
        <v>100.91549999999999</v>
      </c>
      <c r="N637" s="188">
        <v>44878</v>
      </c>
      <c r="O637" s="189" t="str">
        <f t="shared" si="56"/>
        <v>11-2022</v>
      </c>
      <c r="P637" s="201" t="str">
        <f t="shared" si="57"/>
        <v>13</v>
      </c>
      <c r="Q637" s="189" t="str">
        <f t="shared" si="58"/>
        <v>11</v>
      </c>
      <c r="R637" s="189" t="str">
        <f t="shared" si="59"/>
        <v>2022</v>
      </c>
      <c r="S637" s="186" t="s">
        <v>1074</v>
      </c>
      <c r="T637" s="190">
        <v>7.8</v>
      </c>
    </row>
    <row r="638" spans="1:20" ht="18" customHeight="1">
      <c r="A638" s="86" t="s">
        <v>682</v>
      </c>
      <c r="B638" s="88" t="s">
        <v>53</v>
      </c>
      <c r="D638" s="185" t="str">
        <f t="shared" si="54"/>
        <v>554-53-8700</v>
      </c>
      <c r="E638" s="186" t="str">
        <f t="shared" si="55"/>
        <v>C</v>
      </c>
      <c r="F638" s="187" t="s">
        <v>1062</v>
      </c>
      <c r="G638" s="187" t="s">
        <v>48</v>
      </c>
      <c r="H638" s="187" t="s">
        <v>1065</v>
      </c>
      <c r="I638" s="187" t="s">
        <v>1070</v>
      </c>
      <c r="J638" s="186">
        <v>56.11</v>
      </c>
      <c r="K638" s="186">
        <v>2</v>
      </c>
      <c r="L638" s="186">
        <v>5.6109999999999998</v>
      </c>
      <c r="M638" s="186">
        <v>117.831</v>
      </c>
      <c r="N638" s="188">
        <v>44880</v>
      </c>
      <c r="O638" s="189" t="str">
        <f t="shared" si="56"/>
        <v>11-2022</v>
      </c>
      <c r="P638" s="201" t="str">
        <f t="shared" si="57"/>
        <v>15</v>
      </c>
      <c r="Q638" s="189" t="str">
        <f t="shared" si="58"/>
        <v>11</v>
      </c>
      <c r="R638" s="189" t="str">
        <f t="shared" si="59"/>
        <v>2022</v>
      </c>
      <c r="S638" s="186" t="s">
        <v>1073</v>
      </c>
      <c r="T638" s="190">
        <v>6.3</v>
      </c>
    </row>
    <row r="639" spans="1:20" ht="18" customHeight="1">
      <c r="A639" s="86" t="s">
        <v>683</v>
      </c>
      <c r="B639" s="88" t="s">
        <v>47</v>
      </c>
      <c r="D639" s="185" t="str">
        <f t="shared" si="54"/>
        <v>445-30-9252</v>
      </c>
      <c r="E639" s="186" t="str">
        <f t="shared" si="55"/>
        <v>A</v>
      </c>
      <c r="F639" s="187" t="s">
        <v>1063</v>
      </c>
      <c r="G639" s="187" t="s">
        <v>54</v>
      </c>
      <c r="H639" s="187" t="s">
        <v>1065</v>
      </c>
      <c r="I639" s="187" t="s">
        <v>1068</v>
      </c>
      <c r="J639" s="186">
        <v>25.7</v>
      </c>
      <c r="K639" s="186">
        <v>3</v>
      </c>
      <c r="L639" s="186">
        <v>3.855</v>
      </c>
      <c r="M639" s="186">
        <v>80.954999999999998</v>
      </c>
      <c r="N639" s="188">
        <v>44881</v>
      </c>
      <c r="O639" s="189" t="str">
        <f t="shared" si="56"/>
        <v>11-2022</v>
      </c>
      <c r="P639" s="201" t="str">
        <f t="shared" si="57"/>
        <v>16</v>
      </c>
      <c r="Q639" s="189" t="str">
        <f t="shared" si="58"/>
        <v>11</v>
      </c>
      <c r="R639" s="189" t="str">
        <f t="shared" si="59"/>
        <v>2022</v>
      </c>
      <c r="S639" s="186" t="s">
        <v>1074</v>
      </c>
      <c r="T639" s="190">
        <v>6.1</v>
      </c>
    </row>
    <row r="640" spans="1:20" ht="18" customHeight="1">
      <c r="A640" s="86" t="s">
        <v>684</v>
      </c>
      <c r="B640" s="88" t="s">
        <v>50</v>
      </c>
      <c r="D640" s="185" t="str">
        <f t="shared" si="54"/>
        <v>593-14-4239</v>
      </c>
      <c r="E640" s="186" t="str">
        <f t="shared" si="55"/>
        <v>B</v>
      </c>
      <c r="F640" s="187" t="s">
        <v>1064</v>
      </c>
      <c r="G640" s="187" t="s">
        <v>54</v>
      </c>
      <c r="H640" s="187" t="s">
        <v>1066</v>
      </c>
      <c r="I640" s="187" t="s">
        <v>1070</v>
      </c>
      <c r="J640" s="186">
        <v>95.46</v>
      </c>
      <c r="K640" s="186">
        <v>8</v>
      </c>
      <c r="L640" s="186">
        <v>38.183999999999997</v>
      </c>
      <c r="M640" s="186">
        <v>801.86400000000003</v>
      </c>
      <c r="N640" s="188">
        <v>44881</v>
      </c>
      <c r="O640" s="189" t="str">
        <f t="shared" si="56"/>
        <v>11-2022</v>
      </c>
      <c r="P640" s="201" t="str">
        <f t="shared" si="57"/>
        <v>16</v>
      </c>
      <c r="Q640" s="189" t="str">
        <f t="shared" si="58"/>
        <v>11</v>
      </c>
      <c r="R640" s="189" t="str">
        <f t="shared" si="59"/>
        <v>2022</v>
      </c>
      <c r="S640" s="186" t="s">
        <v>1074</v>
      </c>
      <c r="T640" s="190">
        <v>4.7</v>
      </c>
    </row>
    <row r="641" spans="1:20" ht="18" customHeight="1">
      <c r="A641" s="86" t="s">
        <v>685</v>
      </c>
      <c r="B641" s="88" t="s">
        <v>47</v>
      </c>
      <c r="D641" s="185" t="str">
        <f t="shared" si="54"/>
        <v>550-84-8664</v>
      </c>
      <c r="E641" s="186" t="str">
        <f t="shared" si="55"/>
        <v>A</v>
      </c>
      <c r="F641" s="187" t="s">
        <v>1063</v>
      </c>
      <c r="G641" s="187" t="s">
        <v>54</v>
      </c>
      <c r="H641" s="187" t="s">
        <v>1065</v>
      </c>
      <c r="I641" s="187" t="s">
        <v>1068</v>
      </c>
      <c r="J641" s="186">
        <v>85.91</v>
      </c>
      <c r="K641" s="186">
        <v>5</v>
      </c>
      <c r="L641" s="186">
        <v>21.477499999999999</v>
      </c>
      <c r="M641" s="186">
        <v>451.02749999999997</v>
      </c>
      <c r="N641" s="188">
        <v>44882</v>
      </c>
      <c r="O641" s="189" t="str">
        <f t="shared" si="56"/>
        <v>11-2022</v>
      </c>
      <c r="P641" s="201" t="str">
        <f t="shared" si="57"/>
        <v>17</v>
      </c>
      <c r="Q641" s="189" t="str">
        <f t="shared" si="58"/>
        <v>11</v>
      </c>
      <c r="R641" s="189" t="str">
        <f t="shared" si="59"/>
        <v>2022</v>
      </c>
      <c r="S641" s="186" t="s">
        <v>1075</v>
      </c>
      <c r="T641" s="190">
        <v>8.6</v>
      </c>
    </row>
    <row r="642" spans="1:20" ht="18" customHeight="1">
      <c r="A642" s="86" t="s">
        <v>686</v>
      </c>
      <c r="B642" s="88" t="s">
        <v>53</v>
      </c>
      <c r="D642" s="185" t="str">
        <f t="shared" si="54"/>
        <v>122-61-9553</v>
      </c>
      <c r="E642" s="186" t="str">
        <f t="shared" si="55"/>
        <v>C</v>
      </c>
      <c r="F642" s="187" t="s">
        <v>1062</v>
      </c>
      <c r="G642" s="187" t="s">
        <v>54</v>
      </c>
      <c r="H642" s="187" t="s">
        <v>1066</v>
      </c>
      <c r="I642" s="187" t="s">
        <v>1069</v>
      </c>
      <c r="J642" s="186">
        <v>51.32</v>
      </c>
      <c r="K642" s="186">
        <v>9</v>
      </c>
      <c r="L642" s="186">
        <v>23.094000000000001</v>
      </c>
      <c r="M642" s="186">
        <v>484.97399999999999</v>
      </c>
      <c r="N642" s="188">
        <v>44885</v>
      </c>
      <c r="O642" s="189" t="str">
        <f t="shared" si="56"/>
        <v>11-2022</v>
      </c>
      <c r="P642" s="201" t="str">
        <f t="shared" si="57"/>
        <v>20</v>
      </c>
      <c r="Q642" s="189" t="str">
        <f t="shared" si="58"/>
        <v>11</v>
      </c>
      <c r="R642" s="189" t="str">
        <f t="shared" si="59"/>
        <v>2022</v>
      </c>
      <c r="S642" s="186" t="s">
        <v>1073</v>
      </c>
      <c r="T642" s="190">
        <v>5.6</v>
      </c>
    </row>
    <row r="643" spans="1:20" ht="18" customHeight="1">
      <c r="A643" s="86" t="s">
        <v>687</v>
      </c>
      <c r="B643" s="88" t="s">
        <v>53</v>
      </c>
      <c r="D643" s="185" t="str">
        <f t="shared" si="54"/>
        <v>433-08-7822</v>
      </c>
      <c r="E643" s="186" t="str">
        <f t="shared" si="55"/>
        <v>C</v>
      </c>
      <c r="F643" s="187" t="s">
        <v>1062</v>
      </c>
      <c r="G643" s="187" t="s">
        <v>54</v>
      </c>
      <c r="H643" s="187" t="s">
        <v>1066</v>
      </c>
      <c r="I643" s="187" t="s">
        <v>1067</v>
      </c>
      <c r="J643" s="186">
        <v>78.89</v>
      </c>
      <c r="K643" s="186">
        <v>7</v>
      </c>
      <c r="L643" s="186">
        <v>27.611499999999999</v>
      </c>
      <c r="M643" s="186">
        <v>579.8415</v>
      </c>
      <c r="N643" s="188">
        <v>44885</v>
      </c>
      <c r="O643" s="189" t="str">
        <f t="shared" si="56"/>
        <v>11-2022</v>
      </c>
      <c r="P643" s="201" t="str">
        <f t="shared" si="57"/>
        <v>20</v>
      </c>
      <c r="Q643" s="189" t="str">
        <f t="shared" si="58"/>
        <v>11</v>
      </c>
      <c r="R643" s="189" t="str">
        <f t="shared" si="59"/>
        <v>2022</v>
      </c>
      <c r="S643" s="186" t="s">
        <v>1074</v>
      </c>
      <c r="T643" s="190">
        <v>7.5</v>
      </c>
    </row>
    <row r="644" spans="1:20" ht="18" customHeight="1">
      <c r="A644" s="86" t="s">
        <v>688</v>
      </c>
      <c r="B644" s="88" t="s">
        <v>47</v>
      </c>
      <c r="D644" s="185" t="str">
        <f t="shared" si="54"/>
        <v>169-52-4504</v>
      </c>
      <c r="E644" s="186" t="str">
        <f t="shared" si="55"/>
        <v>A</v>
      </c>
      <c r="F644" s="187" t="s">
        <v>1063</v>
      </c>
      <c r="G644" s="187" t="s">
        <v>54</v>
      </c>
      <c r="H644" s="187" t="s">
        <v>1066</v>
      </c>
      <c r="I644" s="187" t="s">
        <v>1069</v>
      </c>
      <c r="J644" s="186">
        <v>15.69</v>
      </c>
      <c r="K644" s="186">
        <v>3</v>
      </c>
      <c r="L644" s="186">
        <v>2.3534999999999999</v>
      </c>
      <c r="M644" s="186">
        <v>49.423499999999997</v>
      </c>
      <c r="N644" s="188">
        <v>44886</v>
      </c>
      <c r="O644" s="189" t="str">
        <f t="shared" si="56"/>
        <v>11-2022</v>
      </c>
      <c r="P644" s="201" t="str">
        <f t="shared" si="57"/>
        <v>21</v>
      </c>
      <c r="Q644" s="189" t="str">
        <f t="shared" si="58"/>
        <v>11</v>
      </c>
      <c r="R644" s="189" t="str">
        <f t="shared" si="59"/>
        <v>2022</v>
      </c>
      <c r="S644" s="186" t="s">
        <v>1075</v>
      </c>
      <c r="T644" s="190">
        <v>5.8</v>
      </c>
    </row>
    <row r="645" spans="1:20" ht="18" customHeight="1">
      <c r="A645" s="86" t="s">
        <v>689</v>
      </c>
      <c r="B645" s="88" t="s">
        <v>53</v>
      </c>
      <c r="D645" s="185" t="str">
        <f t="shared" si="54"/>
        <v>664-14-2882</v>
      </c>
      <c r="E645" s="186" t="str">
        <f t="shared" si="55"/>
        <v>C</v>
      </c>
      <c r="F645" s="187" t="s">
        <v>1062</v>
      </c>
      <c r="G645" s="187" t="s">
        <v>48</v>
      </c>
      <c r="H645" s="187" t="s">
        <v>1066</v>
      </c>
      <c r="I645" s="187" t="s">
        <v>1070</v>
      </c>
      <c r="J645" s="186">
        <v>10.53</v>
      </c>
      <c r="K645" s="186">
        <v>5</v>
      </c>
      <c r="L645" s="186">
        <v>2.6324999999999998</v>
      </c>
      <c r="M645" s="186">
        <v>55.282499999999999</v>
      </c>
      <c r="N645" s="188">
        <v>44886</v>
      </c>
      <c r="O645" s="189" t="str">
        <f t="shared" si="56"/>
        <v>11-2022</v>
      </c>
      <c r="P645" s="201" t="str">
        <f t="shared" si="57"/>
        <v>21</v>
      </c>
      <c r="Q645" s="189" t="str">
        <f t="shared" si="58"/>
        <v>11</v>
      </c>
      <c r="R645" s="189" t="str">
        <f t="shared" si="59"/>
        <v>2022</v>
      </c>
      <c r="S645" s="186" t="s">
        <v>1075</v>
      </c>
      <c r="T645" s="190">
        <v>5.8</v>
      </c>
    </row>
    <row r="646" spans="1:20" ht="18" customHeight="1">
      <c r="A646" s="86" t="s">
        <v>690</v>
      </c>
      <c r="B646" s="88" t="s">
        <v>50</v>
      </c>
      <c r="D646" s="185" t="str">
        <f t="shared" si="54"/>
        <v>109-86-4363</v>
      </c>
      <c r="E646" s="186" t="str">
        <f t="shared" si="55"/>
        <v>B</v>
      </c>
      <c r="F646" s="187" t="s">
        <v>1064</v>
      </c>
      <c r="G646" s="187" t="s">
        <v>48</v>
      </c>
      <c r="H646" s="187" t="s">
        <v>1066</v>
      </c>
      <c r="I646" s="187" t="s">
        <v>1068</v>
      </c>
      <c r="J646" s="186">
        <v>60.08</v>
      </c>
      <c r="K646" s="186">
        <v>7</v>
      </c>
      <c r="L646" s="186">
        <v>21.027999999999999</v>
      </c>
      <c r="M646" s="186">
        <v>441.58800000000002</v>
      </c>
      <c r="N646" s="188">
        <v>44887</v>
      </c>
      <c r="O646" s="189" t="str">
        <f t="shared" si="56"/>
        <v>11-2022</v>
      </c>
      <c r="P646" s="201" t="str">
        <f t="shared" si="57"/>
        <v>22</v>
      </c>
      <c r="Q646" s="189" t="str">
        <f t="shared" si="58"/>
        <v>11</v>
      </c>
      <c r="R646" s="189" t="str">
        <f t="shared" si="59"/>
        <v>2022</v>
      </c>
      <c r="S646" s="186" t="s">
        <v>1075</v>
      </c>
      <c r="T646" s="190">
        <v>4.5</v>
      </c>
    </row>
    <row r="647" spans="1:20" ht="18" customHeight="1">
      <c r="A647" s="86" t="s">
        <v>691</v>
      </c>
      <c r="B647" s="88" t="s">
        <v>47</v>
      </c>
      <c r="D647" s="185" t="str">
        <f t="shared" ref="D647:D710" si="60">A647</f>
        <v>880-46-5796</v>
      </c>
      <c r="E647" s="186" t="str">
        <f t="shared" ref="E647:E710" si="61">B647</f>
        <v>A</v>
      </c>
      <c r="F647" s="187" t="s">
        <v>1063</v>
      </c>
      <c r="G647" s="187" t="s">
        <v>48</v>
      </c>
      <c r="H647" s="187" t="s">
        <v>1065</v>
      </c>
      <c r="I647" s="187" t="s">
        <v>1068</v>
      </c>
      <c r="J647" s="186">
        <v>76.92</v>
      </c>
      <c r="K647" s="186">
        <v>10</v>
      </c>
      <c r="L647" s="186">
        <v>38.46</v>
      </c>
      <c r="M647" s="186">
        <v>807.66</v>
      </c>
      <c r="N647" s="188">
        <v>44887</v>
      </c>
      <c r="O647" s="189" t="str">
        <f t="shared" si="56"/>
        <v>11-2022</v>
      </c>
      <c r="P647" s="201" t="str">
        <f t="shared" si="57"/>
        <v>22</v>
      </c>
      <c r="Q647" s="189" t="str">
        <f t="shared" si="58"/>
        <v>11</v>
      </c>
      <c r="R647" s="189" t="str">
        <f t="shared" si="59"/>
        <v>2022</v>
      </c>
      <c r="S647" s="186" t="s">
        <v>1074</v>
      </c>
      <c r="T647" s="190">
        <v>5.6</v>
      </c>
    </row>
    <row r="648" spans="1:20" ht="18" customHeight="1">
      <c r="A648" s="86" t="s">
        <v>692</v>
      </c>
      <c r="B648" s="88" t="s">
        <v>50</v>
      </c>
      <c r="D648" s="185" t="str">
        <f t="shared" si="60"/>
        <v>853-23-2453</v>
      </c>
      <c r="E648" s="186" t="str">
        <f t="shared" si="61"/>
        <v>B</v>
      </c>
      <c r="F648" s="187" t="s">
        <v>1064</v>
      </c>
      <c r="G648" s="187" t="s">
        <v>48</v>
      </c>
      <c r="H648" s="187" t="s">
        <v>1065</v>
      </c>
      <c r="I648" s="187" t="s">
        <v>1067</v>
      </c>
      <c r="J648" s="186">
        <v>75.739999999999995</v>
      </c>
      <c r="K648" s="186">
        <v>4</v>
      </c>
      <c r="L648" s="186">
        <v>15.148</v>
      </c>
      <c r="M648" s="186">
        <v>318.108</v>
      </c>
      <c r="N648" s="188">
        <v>44889</v>
      </c>
      <c r="O648" s="189" t="str">
        <f t="shared" ref="O648:O711" si="62">TEXT(N648,"mm-yyy")</f>
        <v>11-2022</v>
      </c>
      <c r="P648" s="201" t="str">
        <f t="shared" ref="P648:P711" si="63">TEXT(N648,"dd")</f>
        <v>24</v>
      </c>
      <c r="Q648" s="189" t="str">
        <f t="shared" ref="Q648:Q711" si="64">TEXT(N648,"mm")</f>
        <v>11</v>
      </c>
      <c r="R648" s="189" t="str">
        <f t="shared" ref="R648:R711" si="65">TEXT(N648,"yyyy")</f>
        <v>2022</v>
      </c>
      <c r="S648" s="186" t="s">
        <v>1073</v>
      </c>
      <c r="T648" s="190">
        <v>7.6</v>
      </c>
    </row>
    <row r="649" spans="1:20" ht="18" customHeight="1">
      <c r="A649" s="86" t="s">
        <v>693</v>
      </c>
      <c r="B649" s="88" t="s">
        <v>50</v>
      </c>
      <c r="D649" s="185" t="str">
        <f t="shared" si="60"/>
        <v>744-16-7898</v>
      </c>
      <c r="E649" s="186" t="str">
        <f t="shared" si="61"/>
        <v>B</v>
      </c>
      <c r="F649" s="187" t="s">
        <v>1064</v>
      </c>
      <c r="G649" s="187" t="s">
        <v>54</v>
      </c>
      <c r="H649" s="187" t="s">
        <v>1066</v>
      </c>
      <c r="I649" s="187" t="s">
        <v>1070</v>
      </c>
      <c r="J649" s="186">
        <v>97.37</v>
      </c>
      <c r="K649" s="186">
        <v>10</v>
      </c>
      <c r="L649" s="186">
        <v>48.685000000000002</v>
      </c>
      <c r="M649" s="186">
        <v>1022.385</v>
      </c>
      <c r="N649" s="188">
        <v>44891</v>
      </c>
      <c r="O649" s="189" t="str">
        <f t="shared" si="62"/>
        <v>11-2022</v>
      </c>
      <c r="P649" s="201" t="str">
        <f t="shared" si="63"/>
        <v>26</v>
      </c>
      <c r="Q649" s="189" t="str">
        <f t="shared" si="64"/>
        <v>11</v>
      </c>
      <c r="R649" s="189" t="str">
        <f t="shared" si="65"/>
        <v>2022</v>
      </c>
      <c r="S649" s="186" t="s">
        <v>1075</v>
      </c>
      <c r="T649" s="190">
        <v>4.9000000000000004</v>
      </c>
    </row>
    <row r="650" spans="1:20" ht="18" customHeight="1">
      <c r="A650" s="86" t="s">
        <v>694</v>
      </c>
      <c r="B650" s="88" t="s">
        <v>47</v>
      </c>
      <c r="D650" s="185" t="str">
        <f t="shared" si="60"/>
        <v>324-92-3863</v>
      </c>
      <c r="E650" s="186" t="str">
        <f t="shared" si="61"/>
        <v>A</v>
      </c>
      <c r="F650" s="187" t="s">
        <v>1063</v>
      </c>
      <c r="G650" s="187" t="s">
        <v>48</v>
      </c>
      <c r="H650" s="187" t="s">
        <v>1065</v>
      </c>
      <c r="I650" s="187" t="s">
        <v>1069</v>
      </c>
      <c r="J650" s="186">
        <v>20.89</v>
      </c>
      <c r="K650" s="186">
        <v>2</v>
      </c>
      <c r="L650" s="186">
        <v>2.089</v>
      </c>
      <c r="M650" s="186">
        <v>43.869</v>
      </c>
      <c r="N650" s="188">
        <v>44891</v>
      </c>
      <c r="O650" s="189" t="str">
        <f t="shared" si="62"/>
        <v>11-2022</v>
      </c>
      <c r="P650" s="201" t="str">
        <f t="shared" si="63"/>
        <v>26</v>
      </c>
      <c r="Q650" s="189" t="str">
        <f t="shared" si="64"/>
        <v>11</v>
      </c>
      <c r="R650" s="189" t="str">
        <f t="shared" si="65"/>
        <v>2022</v>
      </c>
      <c r="S650" s="186" t="s">
        <v>1073</v>
      </c>
      <c r="T650" s="190">
        <v>9.8000000000000007</v>
      </c>
    </row>
    <row r="651" spans="1:20" ht="18" customHeight="1">
      <c r="A651" s="86" t="s">
        <v>695</v>
      </c>
      <c r="B651" s="88" t="s">
        <v>50</v>
      </c>
      <c r="D651" s="185" t="str">
        <f t="shared" si="60"/>
        <v>624-01-8356</v>
      </c>
      <c r="E651" s="186" t="str">
        <f t="shared" si="61"/>
        <v>B</v>
      </c>
      <c r="F651" s="187" t="s">
        <v>1064</v>
      </c>
      <c r="G651" s="187" t="s">
        <v>54</v>
      </c>
      <c r="H651" s="187" t="s">
        <v>1066</v>
      </c>
      <c r="I651" s="187" t="s">
        <v>1070</v>
      </c>
      <c r="J651" s="186">
        <v>49.01</v>
      </c>
      <c r="K651" s="186">
        <v>10</v>
      </c>
      <c r="L651" s="186">
        <v>24.504999999999999</v>
      </c>
      <c r="M651" s="186">
        <v>514.60500000000002</v>
      </c>
      <c r="N651" s="188">
        <v>44892</v>
      </c>
      <c r="O651" s="189" t="str">
        <f t="shared" si="62"/>
        <v>11-2022</v>
      </c>
      <c r="P651" s="201" t="str">
        <f t="shared" si="63"/>
        <v>27</v>
      </c>
      <c r="Q651" s="189" t="str">
        <f t="shared" si="64"/>
        <v>11</v>
      </c>
      <c r="R651" s="189" t="str">
        <f t="shared" si="65"/>
        <v>2022</v>
      </c>
      <c r="S651" s="186" t="s">
        <v>1075</v>
      </c>
      <c r="T651" s="190">
        <v>4.2</v>
      </c>
    </row>
    <row r="652" spans="1:20" ht="18" customHeight="1">
      <c r="A652" s="86" t="s">
        <v>696</v>
      </c>
      <c r="B652" s="88" t="s">
        <v>53</v>
      </c>
      <c r="D652" s="185" t="str">
        <f t="shared" si="60"/>
        <v>399-46-5918</v>
      </c>
      <c r="E652" s="186" t="str">
        <f t="shared" si="61"/>
        <v>C</v>
      </c>
      <c r="F652" s="187" t="s">
        <v>1062</v>
      </c>
      <c r="G652" s="187" t="s">
        <v>54</v>
      </c>
      <c r="H652" s="187" t="s">
        <v>1066</v>
      </c>
      <c r="I652" s="187" t="s">
        <v>1069</v>
      </c>
      <c r="J652" s="186">
        <v>85.98</v>
      </c>
      <c r="K652" s="186">
        <v>8</v>
      </c>
      <c r="L652" s="186">
        <v>34.392000000000003</v>
      </c>
      <c r="M652" s="186">
        <v>722.23199999999997</v>
      </c>
      <c r="N652" s="188">
        <v>44893</v>
      </c>
      <c r="O652" s="189" t="str">
        <f t="shared" si="62"/>
        <v>11-2022</v>
      </c>
      <c r="P652" s="201" t="str">
        <f t="shared" si="63"/>
        <v>28</v>
      </c>
      <c r="Q652" s="189" t="str">
        <f t="shared" si="64"/>
        <v>11</v>
      </c>
      <c r="R652" s="189" t="str">
        <f t="shared" si="65"/>
        <v>2022</v>
      </c>
      <c r="S652" s="186" t="s">
        <v>1073</v>
      </c>
      <c r="T652" s="190">
        <v>8.1999999999999993</v>
      </c>
    </row>
    <row r="653" spans="1:20" ht="18" customHeight="1">
      <c r="A653" s="86" t="s">
        <v>697</v>
      </c>
      <c r="B653" s="88" t="s">
        <v>53</v>
      </c>
      <c r="D653" s="185" t="str">
        <f t="shared" si="60"/>
        <v>279-62-1445</v>
      </c>
      <c r="E653" s="186" t="str">
        <f t="shared" si="61"/>
        <v>C</v>
      </c>
      <c r="F653" s="187" t="s">
        <v>1062</v>
      </c>
      <c r="G653" s="187" t="s">
        <v>48</v>
      </c>
      <c r="H653" s="187" t="s">
        <v>1066</v>
      </c>
      <c r="I653" s="187" t="s">
        <v>1072</v>
      </c>
      <c r="J653" s="186">
        <v>12.54</v>
      </c>
      <c r="K653" s="186">
        <v>1</v>
      </c>
      <c r="L653" s="186">
        <v>0.627</v>
      </c>
      <c r="M653" s="186">
        <v>13.167</v>
      </c>
      <c r="N653" s="188">
        <v>44894</v>
      </c>
      <c r="O653" s="189" t="str">
        <f t="shared" si="62"/>
        <v>11-2022</v>
      </c>
      <c r="P653" s="201" t="str">
        <f t="shared" si="63"/>
        <v>29</v>
      </c>
      <c r="Q653" s="189" t="str">
        <f t="shared" si="64"/>
        <v>11</v>
      </c>
      <c r="R653" s="189" t="str">
        <f t="shared" si="65"/>
        <v>2022</v>
      </c>
      <c r="S653" s="186" t="s">
        <v>1073</v>
      </c>
      <c r="T653" s="190">
        <v>8.1999999999999993</v>
      </c>
    </row>
    <row r="654" spans="1:20" ht="18" customHeight="1">
      <c r="A654" s="86" t="s">
        <v>698</v>
      </c>
      <c r="B654" s="88" t="s">
        <v>47</v>
      </c>
      <c r="D654" s="185" t="str">
        <f t="shared" si="60"/>
        <v>873-51-0671</v>
      </c>
      <c r="E654" s="186" t="str">
        <f t="shared" si="61"/>
        <v>A</v>
      </c>
      <c r="F654" s="187" t="s">
        <v>1063</v>
      </c>
      <c r="G654" s="187" t="s">
        <v>48</v>
      </c>
      <c r="H654" s="187" t="s">
        <v>1066</v>
      </c>
      <c r="I654" s="187" t="s">
        <v>1068</v>
      </c>
      <c r="J654" s="186">
        <v>21.98</v>
      </c>
      <c r="K654" s="186">
        <v>7</v>
      </c>
      <c r="L654" s="186">
        <v>7.6929999999999996</v>
      </c>
      <c r="M654" s="186">
        <v>161.553</v>
      </c>
      <c r="N654" s="188">
        <v>44898</v>
      </c>
      <c r="O654" s="189" t="str">
        <f t="shared" si="62"/>
        <v>12-2022</v>
      </c>
      <c r="P654" s="201" t="str">
        <f t="shared" si="63"/>
        <v>03</v>
      </c>
      <c r="Q654" s="189" t="str">
        <f t="shared" si="64"/>
        <v>12</v>
      </c>
      <c r="R654" s="189" t="str">
        <f t="shared" si="65"/>
        <v>2022</v>
      </c>
      <c r="S654" s="186" t="s">
        <v>1074</v>
      </c>
      <c r="T654" s="190">
        <v>5.0999999999999996</v>
      </c>
    </row>
    <row r="655" spans="1:20" ht="18" customHeight="1">
      <c r="A655" s="86" t="s">
        <v>699</v>
      </c>
      <c r="B655" s="88" t="s">
        <v>53</v>
      </c>
      <c r="D655" s="185" t="str">
        <f t="shared" si="60"/>
        <v>689-16-9784</v>
      </c>
      <c r="E655" s="186" t="str">
        <f t="shared" si="61"/>
        <v>C</v>
      </c>
      <c r="F655" s="187" t="s">
        <v>1062</v>
      </c>
      <c r="G655" s="187" t="s">
        <v>54</v>
      </c>
      <c r="H655" s="187" t="s">
        <v>1065</v>
      </c>
      <c r="I655" s="187" t="s">
        <v>1071</v>
      </c>
      <c r="J655" s="186">
        <v>46.77</v>
      </c>
      <c r="K655" s="186">
        <v>6</v>
      </c>
      <c r="L655" s="186">
        <v>14.031000000000001</v>
      </c>
      <c r="M655" s="186">
        <v>294.65100000000001</v>
      </c>
      <c r="N655" s="188">
        <v>44900</v>
      </c>
      <c r="O655" s="189" t="str">
        <f t="shared" si="62"/>
        <v>12-2022</v>
      </c>
      <c r="P655" s="201" t="str">
        <f t="shared" si="63"/>
        <v>05</v>
      </c>
      <c r="Q655" s="189" t="str">
        <f t="shared" si="64"/>
        <v>12</v>
      </c>
      <c r="R655" s="189" t="str">
        <f t="shared" si="65"/>
        <v>2022</v>
      </c>
      <c r="S655" s="186" t="s">
        <v>1073</v>
      </c>
      <c r="T655" s="190">
        <v>6</v>
      </c>
    </row>
    <row r="656" spans="1:20" ht="18" customHeight="1">
      <c r="A656" s="86" t="s">
        <v>700</v>
      </c>
      <c r="B656" s="88" t="s">
        <v>50</v>
      </c>
      <c r="D656" s="185" t="str">
        <f t="shared" si="60"/>
        <v>132-32-9879</v>
      </c>
      <c r="E656" s="186" t="str">
        <f t="shared" si="61"/>
        <v>B</v>
      </c>
      <c r="F656" s="187" t="s">
        <v>1064</v>
      </c>
      <c r="G656" s="187" t="s">
        <v>48</v>
      </c>
      <c r="H656" s="187" t="s">
        <v>1066</v>
      </c>
      <c r="I656" s="187" t="s">
        <v>1069</v>
      </c>
      <c r="J656" s="186">
        <v>93.96</v>
      </c>
      <c r="K656" s="186">
        <v>4</v>
      </c>
      <c r="L656" s="186">
        <v>18.792000000000002</v>
      </c>
      <c r="M656" s="186">
        <v>394.63200000000001</v>
      </c>
      <c r="N656" s="188">
        <v>44901</v>
      </c>
      <c r="O656" s="189" t="str">
        <f t="shared" si="62"/>
        <v>12-2022</v>
      </c>
      <c r="P656" s="201" t="str">
        <f t="shared" si="63"/>
        <v>06</v>
      </c>
      <c r="Q656" s="189" t="str">
        <f t="shared" si="64"/>
        <v>12</v>
      </c>
      <c r="R656" s="189" t="str">
        <f t="shared" si="65"/>
        <v>2022</v>
      </c>
      <c r="S656" s="186" t="s">
        <v>1073</v>
      </c>
      <c r="T656" s="190">
        <v>9.5</v>
      </c>
    </row>
    <row r="657" spans="1:20" ht="18" customHeight="1">
      <c r="A657" s="86" t="s">
        <v>701</v>
      </c>
      <c r="B657" s="88" t="s">
        <v>53</v>
      </c>
      <c r="D657" s="185" t="str">
        <f t="shared" si="60"/>
        <v>462-78-5240</v>
      </c>
      <c r="E657" s="186" t="str">
        <f t="shared" si="61"/>
        <v>C</v>
      </c>
      <c r="F657" s="187" t="s">
        <v>1062</v>
      </c>
      <c r="G657" s="187" t="s">
        <v>54</v>
      </c>
      <c r="H657" s="187" t="s">
        <v>1066</v>
      </c>
      <c r="I657" s="187" t="s">
        <v>1069</v>
      </c>
      <c r="J657" s="186">
        <v>26.61</v>
      </c>
      <c r="K657" s="186">
        <v>2</v>
      </c>
      <c r="L657" s="186">
        <v>2.661</v>
      </c>
      <c r="M657" s="186">
        <v>55.881</v>
      </c>
      <c r="N657" s="188">
        <v>44901</v>
      </c>
      <c r="O657" s="189" t="str">
        <f t="shared" si="62"/>
        <v>12-2022</v>
      </c>
      <c r="P657" s="201" t="str">
        <f t="shared" si="63"/>
        <v>06</v>
      </c>
      <c r="Q657" s="189" t="str">
        <f t="shared" si="64"/>
        <v>12</v>
      </c>
      <c r="R657" s="189" t="str">
        <f t="shared" si="65"/>
        <v>2022</v>
      </c>
      <c r="S657" s="186" t="s">
        <v>1073</v>
      </c>
      <c r="T657" s="190">
        <v>4.2</v>
      </c>
    </row>
    <row r="658" spans="1:20" ht="18" customHeight="1">
      <c r="A658" s="86" t="s">
        <v>702</v>
      </c>
      <c r="B658" s="88" t="s">
        <v>53</v>
      </c>
      <c r="D658" s="185" t="str">
        <f t="shared" si="60"/>
        <v>373-09-4567</v>
      </c>
      <c r="E658" s="186" t="str">
        <f t="shared" si="61"/>
        <v>C</v>
      </c>
      <c r="F658" s="187" t="s">
        <v>1062</v>
      </c>
      <c r="G658" s="187" t="s">
        <v>54</v>
      </c>
      <c r="H658" s="187" t="s">
        <v>1065</v>
      </c>
      <c r="I658" s="187" t="s">
        <v>1071</v>
      </c>
      <c r="J658" s="186">
        <v>77.56</v>
      </c>
      <c r="K658" s="186">
        <v>10</v>
      </c>
      <c r="L658" s="186">
        <v>38.78</v>
      </c>
      <c r="M658" s="186">
        <v>814.38</v>
      </c>
      <c r="N658" s="188">
        <v>44901</v>
      </c>
      <c r="O658" s="189" t="str">
        <f t="shared" si="62"/>
        <v>12-2022</v>
      </c>
      <c r="P658" s="201" t="str">
        <f t="shared" si="63"/>
        <v>06</v>
      </c>
      <c r="Q658" s="189" t="str">
        <f t="shared" si="64"/>
        <v>12</v>
      </c>
      <c r="R658" s="189" t="str">
        <f t="shared" si="65"/>
        <v>2022</v>
      </c>
      <c r="S658" s="186" t="s">
        <v>1074</v>
      </c>
      <c r="T658" s="190">
        <v>6.9</v>
      </c>
    </row>
    <row r="659" spans="1:20" ht="18" customHeight="1">
      <c r="A659" s="86" t="s">
        <v>703</v>
      </c>
      <c r="B659" s="88" t="s">
        <v>53</v>
      </c>
      <c r="D659" s="185" t="str">
        <f t="shared" si="60"/>
        <v>829-49-1914</v>
      </c>
      <c r="E659" s="186" t="str">
        <f t="shared" si="61"/>
        <v>C</v>
      </c>
      <c r="F659" s="187" t="s">
        <v>1062</v>
      </c>
      <c r="G659" s="187" t="s">
        <v>48</v>
      </c>
      <c r="H659" s="187" t="s">
        <v>1066</v>
      </c>
      <c r="I659" s="187" t="s">
        <v>1071</v>
      </c>
      <c r="J659" s="186">
        <v>78.31</v>
      </c>
      <c r="K659" s="186">
        <v>10</v>
      </c>
      <c r="L659" s="186">
        <v>39.155000000000001</v>
      </c>
      <c r="M659" s="186">
        <v>822.255</v>
      </c>
      <c r="N659" s="188">
        <v>44903</v>
      </c>
      <c r="O659" s="189" t="str">
        <f t="shared" si="62"/>
        <v>12-2022</v>
      </c>
      <c r="P659" s="201" t="str">
        <f t="shared" si="63"/>
        <v>08</v>
      </c>
      <c r="Q659" s="189" t="str">
        <f t="shared" si="64"/>
        <v>12</v>
      </c>
      <c r="R659" s="189" t="str">
        <f t="shared" si="65"/>
        <v>2022</v>
      </c>
      <c r="S659" s="186" t="s">
        <v>1074</v>
      </c>
      <c r="T659" s="190">
        <v>6.6</v>
      </c>
    </row>
    <row r="660" spans="1:20" ht="18" customHeight="1">
      <c r="A660" s="86" t="s">
        <v>704</v>
      </c>
      <c r="B660" s="88" t="s">
        <v>50</v>
      </c>
      <c r="D660" s="185" t="str">
        <f t="shared" si="60"/>
        <v>868-52-7573</v>
      </c>
      <c r="E660" s="186" t="str">
        <f t="shared" si="61"/>
        <v>B</v>
      </c>
      <c r="F660" s="187" t="s">
        <v>1064</v>
      </c>
      <c r="G660" s="187" t="s">
        <v>54</v>
      </c>
      <c r="H660" s="187" t="s">
        <v>1066</v>
      </c>
      <c r="I660" s="187" t="s">
        <v>1071</v>
      </c>
      <c r="J660" s="186">
        <v>99.69</v>
      </c>
      <c r="K660" s="186">
        <v>5</v>
      </c>
      <c r="L660" s="186">
        <v>24.922499999999999</v>
      </c>
      <c r="M660" s="186">
        <v>523.37249999999995</v>
      </c>
      <c r="N660" s="188">
        <v>44904</v>
      </c>
      <c r="O660" s="189" t="str">
        <f t="shared" si="62"/>
        <v>12-2022</v>
      </c>
      <c r="P660" s="201" t="str">
        <f t="shared" si="63"/>
        <v>09</v>
      </c>
      <c r="Q660" s="189" t="str">
        <f t="shared" si="64"/>
        <v>12</v>
      </c>
      <c r="R660" s="189" t="str">
        <f t="shared" si="65"/>
        <v>2022</v>
      </c>
      <c r="S660" s="186" t="s">
        <v>1073</v>
      </c>
      <c r="T660" s="190">
        <v>9.9</v>
      </c>
    </row>
    <row r="661" spans="1:20" ht="18" customHeight="1">
      <c r="A661" s="86" t="s">
        <v>705</v>
      </c>
      <c r="B661" s="88" t="s">
        <v>47</v>
      </c>
      <c r="D661" s="185" t="str">
        <f t="shared" si="60"/>
        <v>189-17-4241</v>
      </c>
      <c r="E661" s="186" t="str">
        <f t="shared" si="61"/>
        <v>A</v>
      </c>
      <c r="F661" s="187" t="s">
        <v>1063</v>
      </c>
      <c r="G661" s="187" t="s">
        <v>54</v>
      </c>
      <c r="H661" s="187" t="s">
        <v>1066</v>
      </c>
      <c r="I661" s="187" t="s">
        <v>1072</v>
      </c>
      <c r="J661" s="186">
        <v>87.67</v>
      </c>
      <c r="K661" s="186">
        <v>2</v>
      </c>
      <c r="L661" s="186">
        <v>8.7669999999999995</v>
      </c>
      <c r="M661" s="186">
        <v>184.107</v>
      </c>
      <c r="N661" s="188">
        <v>44907</v>
      </c>
      <c r="O661" s="189" t="str">
        <f t="shared" si="62"/>
        <v>12-2022</v>
      </c>
      <c r="P661" s="201" t="str">
        <f t="shared" si="63"/>
        <v>12</v>
      </c>
      <c r="Q661" s="189" t="str">
        <f t="shared" si="64"/>
        <v>12</v>
      </c>
      <c r="R661" s="189" t="str">
        <f t="shared" si="65"/>
        <v>2022</v>
      </c>
      <c r="S661" s="186" t="s">
        <v>1075</v>
      </c>
      <c r="T661" s="190">
        <v>7.7</v>
      </c>
    </row>
    <row r="662" spans="1:20" ht="18" customHeight="1">
      <c r="A662" s="86" t="s">
        <v>706</v>
      </c>
      <c r="B662" s="88" t="s">
        <v>53</v>
      </c>
      <c r="D662" s="185" t="str">
        <f t="shared" si="60"/>
        <v>743-88-1662</v>
      </c>
      <c r="E662" s="186" t="str">
        <f t="shared" si="61"/>
        <v>C</v>
      </c>
      <c r="F662" s="187" t="s">
        <v>1062</v>
      </c>
      <c r="G662" s="187" t="s">
        <v>54</v>
      </c>
      <c r="H662" s="187" t="s">
        <v>1065</v>
      </c>
      <c r="I662" s="187" t="s">
        <v>1068</v>
      </c>
      <c r="J662" s="186">
        <v>95.49</v>
      </c>
      <c r="K662" s="186">
        <v>7</v>
      </c>
      <c r="L662" s="186">
        <v>33.421500000000002</v>
      </c>
      <c r="M662" s="186">
        <v>701.85149999999999</v>
      </c>
      <c r="N662" s="188">
        <v>44908</v>
      </c>
      <c r="O662" s="189" t="str">
        <f t="shared" si="62"/>
        <v>12-2022</v>
      </c>
      <c r="P662" s="201" t="str">
        <f t="shared" si="63"/>
        <v>13</v>
      </c>
      <c r="Q662" s="189" t="str">
        <f t="shared" si="64"/>
        <v>12</v>
      </c>
      <c r="R662" s="189" t="str">
        <f t="shared" si="65"/>
        <v>2022</v>
      </c>
      <c r="S662" s="186" t="s">
        <v>1074</v>
      </c>
      <c r="T662" s="190">
        <v>8.6999999999999993</v>
      </c>
    </row>
    <row r="663" spans="1:20" ht="18" customHeight="1">
      <c r="A663" s="86" t="s">
        <v>707</v>
      </c>
      <c r="B663" s="88" t="s">
        <v>50</v>
      </c>
      <c r="D663" s="185" t="str">
        <f t="shared" si="60"/>
        <v>676-10-2200</v>
      </c>
      <c r="E663" s="186" t="str">
        <f t="shared" si="61"/>
        <v>B</v>
      </c>
      <c r="F663" s="187" t="s">
        <v>1064</v>
      </c>
      <c r="G663" s="187" t="s">
        <v>48</v>
      </c>
      <c r="H663" s="187" t="s">
        <v>1065</v>
      </c>
      <c r="I663" s="187" t="s">
        <v>1072</v>
      </c>
      <c r="J663" s="186">
        <v>53.78</v>
      </c>
      <c r="K663" s="186">
        <v>1</v>
      </c>
      <c r="L663" s="186">
        <v>2.6890000000000001</v>
      </c>
      <c r="M663" s="186">
        <v>56.469000000000001</v>
      </c>
      <c r="N663" s="188">
        <v>44909</v>
      </c>
      <c r="O663" s="189" t="str">
        <f t="shared" si="62"/>
        <v>12-2022</v>
      </c>
      <c r="P663" s="201" t="str">
        <f t="shared" si="63"/>
        <v>14</v>
      </c>
      <c r="Q663" s="189" t="str">
        <f t="shared" si="64"/>
        <v>12</v>
      </c>
      <c r="R663" s="189" t="str">
        <f t="shared" si="65"/>
        <v>2022</v>
      </c>
      <c r="S663" s="186" t="s">
        <v>1074</v>
      </c>
      <c r="T663" s="190">
        <v>4.7</v>
      </c>
    </row>
    <row r="664" spans="1:20" ht="18" customHeight="1">
      <c r="A664" s="86" t="s">
        <v>708</v>
      </c>
      <c r="B664" s="88" t="s">
        <v>47</v>
      </c>
      <c r="D664" s="185" t="str">
        <f t="shared" si="60"/>
        <v>898-04-2717</v>
      </c>
      <c r="E664" s="186" t="str">
        <f t="shared" si="61"/>
        <v>A</v>
      </c>
      <c r="F664" s="187" t="s">
        <v>1063</v>
      </c>
      <c r="G664" s="187" t="s">
        <v>54</v>
      </c>
      <c r="H664" s="187" t="s">
        <v>1065</v>
      </c>
      <c r="I664" s="187" t="s">
        <v>1072</v>
      </c>
      <c r="J664" s="186">
        <v>76.400000000000006</v>
      </c>
      <c r="K664" s="186">
        <v>9</v>
      </c>
      <c r="L664" s="186">
        <v>34.380000000000003</v>
      </c>
      <c r="M664" s="186">
        <v>721.98</v>
      </c>
      <c r="N664" s="188">
        <v>44911</v>
      </c>
      <c r="O664" s="189" t="str">
        <f t="shared" si="62"/>
        <v>12-2022</v>
      </c>
      <c r="P664" s="201" t="str">
        <f t="shared" si="63"/>
        <v>16</v>
      </c>
      <c r="Q664" s="189" t="str">
        <f t="shared" si="64"/>
        <v>12</v>
      </c>
      <c r="R664" s="189" t="str">
        <f t="shared" si="65"/>
        <v>2022</v>
      </c>
      <c r="S664" s="186" t="s">
        <v>1074</v>
      </c>
      <c r="T664" s="190">
        <v>7.5</v>
      </c>
    </row>
    <row r="665" spans="1:20" ht="18" customHeight="1">
      <c r="A665" s="86" t="s">
        <v>709</v>
      </c>
      <c r="B665" s="88" t="s">
        <v>50</v>
      </c>
      <c r="D665" s="185" t="str">
        <f t="shared" si="60"/>
        <v>834-83-1826</v>
      </c>
      <c r="E665" s="186" t="str">
        <f t="shared" si="61"/>
        <v>B</v>
      </c>
      <c r="F665" s="187" t="s">
        <v>1064</v>
      </c>
      <c r="G665" s="187" t="s">
        <v>48</v>
      </c>
      <c r="H665" s="187" t="s">
        <v>1066</v>
      </c>
      <c r="I665" s="187" t="s">
        <v>1070</v>
      </c>
      <c r="J665" s="186">
        <v>82.04</v>
      </c>
      <c r="K665" s="186">
        <v>5</v>
      </c>
      <c r="L665" s="186">
        <v>20.51</v>
      </c>
      <c r="M665" s="186">
        <v>430.71</v>
      </c>
      <c r="N665" s="188">
        <v>44911</v>
      </c>
      <c r="O665" s="189" t="str">
        <f t="shared" si="62"/>
        <v>12-2022</v>
      </c>
      <c r="P665" s="201" t="str">
        <f t="shared" si="63"/>
        <v>16</v>
      </c>
      <c r="Q665" s="189" t="str">
        <f t="shared" si="64"/>
        <v>12</v>
      </c>
      <c r="R665" s="189" t="str">
        <f t="shared" si="65"/>
        <v>2022</v>
      </c>
      <c r="S665" s="186" t="s">
        <v>1075</v>
      </c>
      <c r="T665" s="190">
        <v>7.6</v>
      </c>
    </row>
    <row r="666" spans="1:20" ht="18" customHeight="1">
      <c r="A666" s="86" t="s">
        <v>710</v>
      </c>
      <c r="B666" s="88" t="s">
        <v>53</v>
      </c>
      <c r="D666" s="185" t="str">
        <f t="shared" si="60"/>
        <v>659-36-1684</v>
      </c>
      <c r="E666" s="186" t="str">
        <f t="shared" si="61"/>
        <v>C</v>
      </c>
      <c r="F666" s="187" t="s">
        <v>1062</v>
      </c>
      <c r="G666" s="187" t="s">
        <v>48</v>
      </c>
      <c r="H666" s="187" t="s">
        <v>1065</v>
      </c>
      <c r="I666" s="187" t="s">
        <v>1068</v>
      </c>
      <c r="J666" s="186">
        <v>57.12</v>
      </c>
      <c r="K666" s="186">
        <v>7</v>
      </c>
      <c r="L666" s="186">
        <v>19.992000000000001</v>
      </c>
      <c r="M666" s="186">
        <v>419.83199999999999</v>
      </c>
      <c r="N666" s="188">
        <v>44913</v>
      </c>
      <c r="O666" s="189" t="str">
        <f t="shared" si="62"/>
        <v>12-2022</v>
      </c>
      <c r="P666" s="201" t="str">
        <f t="shared" si="63"/>
        <v>18</v>
      </c>
      <c r="Q666" s="189" t="str">
        <f t="shared" si="64"/>
        <v>12</v>
      </c>
      <c r="R666" s="189" t="str">
        <f t="shared" si="65"/>
        <v>2022</v>
      </c>
      <c r="S666" s="186" t="s">
        <v>1075</v>
      </c>
      <c r="T666" s="190">
        <v>6.5</v>
      </c>
    </row>
    <row r="667" spans="1:20" ht="18" customHeight="1">
      <c r="A667" s="86" t="s">
        <v>711</v>
      </c>
      <c r="B667" s="88" t="s">
        <v>50</v>
      </c>
      <c r="D667" s="185" t="str">
        <f t="shared" si="60"/>
        <v>242-11-3142</v>
      </c>
      <c r="E667" s="186" t="str">
        <f t="shared" si="61"/>
        <v>B</v>
      </c>
      <c r="F667" s="187" t="s">
        <v>1064</v>
      </c>
      <c r="G667" s="187" t="s">
        <v>48</v>
      </c>
      <c r="H667" s="187" t="s">
        <v>1065</v>
      </c>
      <c r="I667" s="187" t="s">
        <v>1072</v>
      </c>
      <c r="J667" s="186">
        <v>83.77</v>
      </c>
      <c r="K667" s="186">
        <v>2</v>
      </c>
      <c r="L667" s="186">
        <v>8.3770000000000007</v>
      </c>
      <c r="M667" s="186">
        <v>175.917</v>
      </c>
      <c r="N667" s="188">
        <v>44918</v>
      </c>
      <c r="O667" s="189" t="str">
        <f t="shared" si="62"/>
        <v>12-2022</v>
      </c>
      <c r="P667" s="201" t="str">
        <f t="shared" si="63"/>
        <v>23</v>
      </c>
      <c r="Q667" s="189" t="str">
        <f t="shared" si="64"/>
        <v>12</v>
      </c>
      <c r="R667" s="189" t="str">
        <f t="shared" si="65"/>
        <v>2022</v>
      </c>
      <c r="S667" s="186" t="s">
        <v>1073</v>
      </c>
      <c r="T667" s="190">
        <v>4.5999999999999996</v>
      </c>
    </row>
    <row r="668" spans="1:20" ht="18" customHeight="1">
      <c r="A668" s="86" t="s">
        <v>712</v>
      </c>
      <c r="B668" s="88" t="s">
        <v>50</v>
      </c>
      <c r="D668" s="185" t="str">
        <f t="shared" si="60"/>
        <v>359-94-5395</v>
      </c>
      <c r="E668" s="186" t="str">
        <f t="shared" si="61"/>
        <v>B</v>
      </c>
      <c r="F668" s="187" t="s">
        <v>1064</v>
      </c>
      <c r="G668" s="187" t="s">
        <v>54</v>
      </c>
      <c r="H668" s="187" t="s">
        <v>1065</v>
      </c>
      <c r="I668" s="187" t="s">
        <v>1067</v>
      </c>
      <c r="J668" s="186">
        <v>92.78</v>
      </c>
      <c r="K668" s="186">
        <v>1</v>
      </c>
      <c r="L668" s="186">
        <v>4.6390000000000002</v>
      </c>
      <c r="M668" s="186">
        <v>97.418999999999997</v>
      </c>
      <c r="N668" s="188">
        <v>44918</v>
      </c>
      <c r="O668" s="189" t="str">
        <f t="shared" si="62"/>
        <v>12-2022</v>
      </c>
      <c r="P668" s="201" t="str">
        <f t="shared" si="63"/>
        <v>23</v>
      </c>
      <c r="Q668" s="189" t="str">
        <f t="shared" si="64"/>
        <v>12</v>
      </c>
      <c r="R668" s="189" t="str">
        <f t="shared" si="65"/>
        <v>2022</v>
      </c>
      <c r="S668" s="186" t="s">
        <v>1075</v>
      </c>
      <c r="T668" s="190">
        <v>9.8000000000000007</v>
      </c>
    </row>
    <row r="669" spans="1:20" ht="18" customHeight="1">
      <c r="A669" s="86" t="s">
        <v>713</v>
      </c>
      <c r="B669" s="88" t="s">
        <v>53</v>
      </c>
      <c r="D669" s="185" t="str">
        <f t="shared" si="60"/>
        <v>750-57-9686</v>
      </c>
      <c r="E669" s="186" t="str">
        <f t="shared" si="61"/>
        <v>C</v>
      </c>
      <c r="F669" s="187" t="s">
        <v>1062</v>
      </c>
      <c r="G669" s="187" t="s">
        <v>54</v>
      </c>
      <c r="H669" s="187" t="s">
        <v>1066</v>
      </c>
      <c r="I669" s="187" t="s">
        <v>1070</v>
      </c>
      <c r="J669" s="186">
        <v>45.38</v>
      </c>
      <c r="K669" s="186">
        <v>4</v>
      </c>
      <c r="L669" s="186">
        <v>9.0760000000000005</v>
      </c>
      <c r="M669" s="186">
        <v>190.596</v>
      </c>
      <c r="N669" s="188">
        <v>44919</v>
      </c>
      <c r="O669" s="189" t="str">
        <f t="shared" si="62"/>
        <v>12-2022</v>
      </c>
      <c r="P669" s="201" t="str">
        <f t="shared" si="63"/>
        <v>24</v>
      </c>
      <c r="Q669" s="189" t="str">
        <f t="shared" si="64"/>
        <v>12</v>
      </c>
      <c r="R669" s="189" t="str">
        <f t="shared" si="65"/>
        <v>2022</v>
      </c>
      <c r="S669" s="186" t="s">
        <v>1075</v>
      </c>
      <c r="T669" s="190">
        <v>8.6999999999999993</v>
      </c>
    </row>
    <row r="670" spans="1:20" ht="18" customHeight="1">
      <c r="A670" s="86" t="s">
        <v>714</v>
      </c>
      <c r="B670" s="88" t="s">
        <v>53</v>
      </c>
      <c r="D670" s="185" t="str">
        <f t="shared" si="60"/>
        <v>102-77-2261</v>
      </c>
      <c r="E670" s="186" t="str">
        <f t="shared" si="61"/>
        <v>C</v>
      </c>
      <c r="F670" s="187" t="s">
        <v>1062</v>
      </c>
      <c r="G670" s="187" t="s">
        <v>48</v>
      </c>
      <c r="H670" s="187" t="s">
        <v>1065</v>
      </c>
      <c r="I670" s="187" t="s">
        <v>1067</v>
      </c>
      <c r="J670" s="186">
        <v>65.31</v>
      </c>
      <c r="K670" s="186">
        <v>7</v>
      </c>
      <c r="L670" s="186">
        <v>22.858499999999999</v>
      </c>
      <c r="M670" s="186">
        <v>480.02850000000001</v>
      </c>
      <c r="N670" s="188">
        <v>44920</v>
      </c>
      <c r="O670" s="189" t="str">
        <f t="shared" si="62"/>
        <v>12-2022</v>
      </c>
      <c r="P670" s="201" t="str">
        <f t="shared" si="63"/>
        <v>25</v>
      </c>
      <c r="Q670" s="189" t="str">
        <f t="shared" si="64"/>
        <v>12</v>
      </c>
      <c r="R670" s="189" t="str">
        <f t="shared" si="65"/>
        <v>2022</v>
      </c>
      <c r="S670" s="186" t="s">
        <v>1075</v>
      </c>
      <c r="T670" s="190">
        <v>4.2</v>
      </c>
    </row>
    <row r="671" spans="1:20" ht="18" customHeight="1">
      <c r="A671" s="86" t="s">
        <v>715</v>
      </c>
      <c r="B671" s="88" t="s">
        <v>53</v>
      </c>
      <c r="D671" s="185" t="str">
        <f t="shared" si="60"/>
        <v>526-86-8552</v>
      </c>
      <c r="E671" s="186" t="str">
        <f t="shared" si="61"/>
        <v>C</v>
      </c>
      <c r="F671" s="187" t="s">
        <v>1062</v>
      </c>
      <c r="G671" s="187" t="s">
        <v>48</v>
      </c>
      <c r="H671" s="187" t="s">
        <v>1066</v>
      </c>
      <c r="I671" s="187" t="s">
        <v>1070</v>
      </c>
      <c r="J671" s="186">
        <v>21.82</v>
      </c>
      <c r="K671" s="186">
        <v>10</v>
      </c>
      <c r="L671" s="186">
        <v>10.91</v>
      </c>
      <c r="M671" s="186">
        <v>229.11</v>
      </c>
      <c r="N671" s="188">
        <v>44921</v>
      </c>
      <c r="O671" s="189" t="str">
        <f t="shared" si="62"/>
        <v>12-2022</v>
      </c>
      <c r="P671" s="201" t="str">
        <f t="shared" si="63"/>
        <v>26</v>
      </c>
      <c r="Q671" s="189" t="str">
        <f t="shared" si="64"/>
        <v>12</v>
      </c>
      <c r="R671" s="189" t="str">
        <f t="shared" si="65"/>
        <v>2022</v>
      </c>
      <c r="S671" s="186" t="s">
        <v>1073</v>
      </c>
      <c r="T671" s="190">
        <v>7.1</v>
      </c>
    </row>
    <row r="672" spans="1:20" ht="18" customHeight="1">
      <c r="A672" s="86" t="s">
        <v>716</v>
      </c>
      <c r="B672" s="88" t="s">
        <v>47</v>
      </c>
      <c r="D672" s="185" t="str">
        <f t="shared" si="60"/>
        <v>436-54-4512</v>
      </c>
      <c r="E672" s="186" t="str">
        <f t="shared" si="61"/>
        <v>A</v>
      </c>
      <c r="F672" s="187" t="s">
        <v>1063</v>
      </c>
      <c r="G672" s="187" t="s">
        <v>48</v>
      </c>
      <c r="H672" s="187" t="s">
        <v>1066</v>
      </c>
      <c r="I672" s="187" t="s">
        <v>1071</v>
      </c>
      <c r="J672" s="186">
        <v>91.61</v>
      </c>
      <c r="K672" s="186">
        <v>1</v>
      </c>
      <c r="L672" s="186">
        <v>4.5804999999999998</v>
      </c>
      <c r="M672" s="186">
        <v>96.1905</v>
      </c>
      <c r="N672" s="188">
        <v>44921</v>
      </c>
      <c r="O672" s="189" t="str">
        <f t="shared" si="62"/>
        <v>12-2022</v>
      </c>
      <c r="P672" s="201" t="str">
        <f t="shared" si="63"/>
        <v>26</v>
      </c>
      <c r="Q672" s="189" t="str">
        <f t="shared" si="64"/>
        <v>12</v>
      </c>
      <c r="R672" s="189" t="str">
        <f t="shared" si="65"/>
        <v>2022</v>
      </c>
      <c r="S672" s="186" t="s">
        <v>1073</v>
      </c>
      <c r="T672" s="190">
        <v>9.8000000000000007</v>
      </c>
    </row>
    <row r="673" spans="1:20" ht="18" customHeight="1">
      <c r="A673" s="86" t="s">
        <v>717</v>
      </c>
      <c r="B673" s="88" t="s">
        <v>47</v>
      </c>
      <c r="D673" s="185" t="str">
        <f t="shared" si="60"/>
        <v>534-53-3526</v>
      </c>
      <c r="E673" s="186" t="str">
        <f t="shared" si="61"/>
        <v>A</v>
      </c>
      <c r="F673" s="187" t="s">
        <v>1063</v>
      </c>
      <c r="G673" s="187" t="s">
        <v>54</v>
      </c>
      <c r="H673" s="187" t="s">
        <v>1066</v>
      </c>
      <c r="I673" s="187" t="s">
        <v>1068</v>
      </c>
      <c r="J673" s="186">
        <v>94.76</v>
      </c>
      <c r="K673" s="186">
        <v>4</v>
      </c>
      <c r="L673" s="186">
        <v>18.952000000000002</v>
      </c>
      <c r="M673" s="186">
        <v>397.99200000000002</v>
      </c>
      <c r="N673" s="188">
        <v>44923</v>
      </c>
      <c r="O673" s="189" t="str">
        <f t="shared" si="62"/>
        <v>12-2022</v>
      </c>
      <c r="P673" s="201" t="str">
        <f t="shared" si="63"/>
        <v>28</v>
      </c>
      <c r="Q673" s="189" t="str">
        <f t="shared" si="64"/>
        <v>12</v>
      </c>
      <c r="R673" s="189" t="str">
        <f t="shared" si="65"/>
        <v>2022</v>
      </c>
      <c r="S673" s="186" t="s">
        <v>1074</v>
      </c>
      <c r="T673" s="190">
        <v>7.8</v>
      </c>
    </row>
    <row r="674" spans="1:20" ht="18" customHeight="1">
      <c r="A674" s="86" t="s">
        <v>718</v>
      </c>
      <c r="B674" s="88" t="s">
        <v>53</v>
      </c>
      <c r="D674" s="185" t="str">
        <f t="shared" si="60"/>
        <v>551-21-3069</v>
      </c>
      <c r="E674" s="186" t="str">
        <f t="shared" si="61"/>
        <v>C</v>
      </c>
      <c r="F674" s="187" t="s">
        <v>1062</v>
      </c>
      <c r="G674" s="187" t="s">
        <v>54</v>
      </c>
      <c r="H674" s="187" t="s">
        <v>1066</v>
      </c>
      <c r="I674" s="187" t="s">
        <v>1069</v>
      </c>
      <c r="J674" s="186">
        <v>23.07</v>
      </c>
      <c r="K674" s="186">
        <v>9</v>
      </c>
      <c r="L674" s="186">
        <v>10.381500000000001</v>
      </c>
      <c r="M674" s="186">
        <v>218.01150000000001</v>
      </c>
      <c r="N674" s="188">
        <v>44924</v>
      </c>
      <c r="O674" s="189" t="str">
        <f t="shared" si="62"/>
        <v>12-2022</v>
      </c>
      <c r="P674" s="201" t="str">
        <f t="shared" si="63"/>
        <v>29</v>
      </c>
      <c r="Q674" s="189" t="str">
        <f t="shared" si="64"/>
        <v>12</v>
      </c>
      <c r="R674" s="189" t="str">
        <f t="shared" si="65"/>
        <v>2022</v>
      </c>
      <c r="S674" s="186" t="s">
        <v>1073</v>
      </c>
      <c r="T674" s="190">
        <v>4.9000000000000004</v>
      </c>
    </row>
    <row r="675" spans="1:20" ht="18" customHeight="1">
      <c r="A675" s="86" t="s">
        <v>719</v>
      </c>
      <c r="B675" s="88" t="s">
        <v>47</v>
      </c>
      <c r="D675" s="185" t="str">
        <f t="shared" si="60"/>
        <v>727-17-0390</v>
      </c>
      <c r="E675" s="186" t="str">
        <f t="shared" si="61"/>
        <v>A</v>
      </c>
      <c r="F675" s="187" t="s">
        <v>1063</v>
      </c>
      <c r="G675" s="187" t="s">
        <v>54</v>
      </c>
      <c r="H675" s="187" t="s">
        <v>1066</v>
      </c>
      <c r="I675" s="187" t="s">
        <v>1071</v>
      </c>
      <c r="J675" s="186">
        <v>63.61</v>
      </c>
      <c r="K675" s="186">
        <v>5</v>
      </c>
      <c r="L675" s="186">
        <v>15.9025</v>
      </c>
      <c r="M675" s="186">
        <v>333.95249999999999</v>
      </c>
      <c r="N675" s="188">
        <v>44924</v>
      </c>
      <c r="O675" s="189" t="str">
        <f t="shared" si="62"/>
        <v>12-2022</v>
      </c>
      <c r="P675" s="201" t="str">
        <f t="shared" si="63"/>
        <v>29</v>
      </c>
      <c r="Q675" s="189" t="str">
        <f t="shared" si="64"/>
        <v>12</v>
      </c>
      <c r="R675" s="189" t="str">
        <f t="shared" si="65"/>
        <v>2022</v>
      </c>
      <c r="S675" s="186" t="s">
        <v>1074</v>
      </c>
      <c r="T675" s="190">
        <v>4.8</v>
      </c>
    </row>
    <row r="676" spans="1:20" ht="18" customHeight="1">
      <c r="A676" s="86" t="s">
        <v>720</v>
      </c>
      <c r="B676" s="88" t="s">
        <v>47</v>
      </c>
      <c r="D676" s="185" t="str">
        <f t="shared" si="60"/>
        <v>804-38-3935</v>
      </c>
      <c r="E676" s="186" t="str">
        <f t="shared" si="61"/>
        <v>A</v>
      </c>
      <c r="F676" s="187" t="s">
        <v>1063</v>
      </c>
      <c r="G676" s="187" t="s">
        <v>48</v>
      </c>
      <c r="H676" s="187" t="s">
        <v>1065</v>
      </c>
      <c r="I676" s="187" t="s">
        <v>1069</v>
      </c>
      <c r="J676" s="186">
        <v>93.78</v>
      </c>
      <c r="K676" s="186">
        <v>3</v>
      </c>
      <c r="L676" s="186">
        <v>14.067</v>
      </c>
      <c r="M676" s="186">
        <v>295.40699999999998</v>
      </c>
      <c r="N676" s="188">
        <v>44924</v>
      </c>
      <c r="O676" s="189" t="str">
        <f t="shared" si="62"/>
        <v>12-2022</v>
      </c>
      <c r="P676" s="201" t="str">
        <f t="shared" si="63"/>
        <v>29</v>
      </c>
      <c r="Q676" s="189" t="str">
        <f t="shared" si="64"/>
        <v>12</v>
      </c>
      <c r="R676" s="189" t="str">
        <f t="shared" si="65"/>
        <v>2022</v>
      </c>
      <c r="S676" s="186" t="s">
        <v>1075</v>
      </c>
      <c r="T676" s="190">
        <v>5.9</v>
      </c>
    </row>
    <row r="677" spans="1:20" ht="18" customHeight="1">
      <c r="A677" s="86" t="s">
        <v>721</v>
      </c>
      <c r="B677" s="88" t="s">
        <v>47</v>
      </c>
      <c r="D677" s="185" t="str">
        <f t="shared" si="60"/>
        <v>220-28-1851</v>
      </c>
      <c r="E677" s="186" t="str">
        <f t="shared" si="61"/>
        <v>A</v>
      </c>
      <c r="F677" s="187" t="s">
        <v>1063</v>
      </c>
      <c r="G677" s="187" t="s">
        <v>54</v>
      </c>
      <c r="H677" s="187" t="s">
        <v>1065</v>
      </c>
      <c r="I677" s="187" t="s">
        <v>1070</v>
      </c>
      <c r="J677" s="186">
        <v>34.729999999999997</v>
      </c>
      <c r="K677" s="186">
        <v>2</v>
      </c>
      <c r="L677" s="186">
        <v>3.4729999999999999</v>
      </c>
      <c r="M677" s="186">
        <v>72.933000000000007</v>
      </c>
      <c r="N677" s="188">
        <v>44927</v>
      </c>
      <c r="O677" s="189" t="str">
        <f t="shared" si="62"/>
        <v>01-2023</v>
      </c>
      <c r="P677" s="201" t="str">
        <f t="shared" si="63"/>
        <v>01</v>
      </c>
      <c r="Q677" s="189" t="str">
        <f t="shared" si="64"/>
        <v>01</v>
      </c>
      <c r="R677" s="189" t="str">
        <f t="shared" si="65"/>
        <v>2023</v>
      </c>
      <c r="S677" s="186" t="s">
        <v>1074</v>
      </c>
      <c r="T677" s="190">
        <v>9.6999999999999993</v>
      </c>
    </row>
    <row r="678" spans="1:20" ht="18" customHeight="1">
      <c r="A678" s="86" t="s">
        <v>722</v>
      </c>
      <c r="B678" s="88" t="s">
        <v>47</v>
      </c>
      <c r="D678" s="185" t="str">
        <f t="shared" si="60"/>
        <v>156-95-3964</v>
      </c>
      <c r="E678" s="186" t="str">
        <f t="shared" si="61"/>
        <v>A</v>
      </c>
      <c r="F678" s="187" t="s">
        <v>1063</v>
      </c>
      <c r="G678" s="187" t="s">
        <v>54</v>
      </c>
      <c r="H678" s="187" t="s">
        <v>1066</v>
      </c>
      <c r="I678" s="187" t="s">
        <v>1071</v>
      </c>
      <c r="J678" s="186">
        <v>55.39</v>
      </c>
      <c r="K678" s="186">
        <v>4</v>
      </c>
      <c r="L678" s="186">
        <v>11.077999999999999</v>
      </c>
      <c r="M678" s="186">
        <v>232.63800000000001</v>
      </c>
      <c r="N678" s="188">
        <v>44927</v>
      </c>
      <c r="O678" s="189" t="str">
        <f t="shared" si="62"/>
        <v>01-2023</v>
      </c>
      <c r="P678" s="201" t="str">
        <f t="shared" si="63"/>
        <v>01</v>
      </c>
      <c r="Q678" s="189" t="str">
        <f t="shared" si="64"/>
        <v>01</v>
      </c>
      <c r="R678" s="189" t="str">
        <f t="shared" si="65"/>
        <v>2023</v>
      </c>
      <c r="S678" s="186" t="s">
        <v>1074</v>
      </c>
      <c r="T678" s="190">
        <v>8</v>
      </c>
    </row>
    <row r="679" spans="1:20" ht="18" customHeight="1">
      <c r="A679" s="86" t="s">
        <v>723</v>
      </c>
      <c r="B679" s="88" t="s">
        <v>50</v>
      </c>
      <c r="D679" s="185" t="str">
        <f t="shared" si="60"/>
        <v>311-13-6971</v>
      </c>
      <c r="E679" s="186" t="str">
        <f t="shared" si="61"/>
        <v>B</v>
      </c>
      <c r="F679" s="187" t="s">
        <v>1064</v>
      </c>
      <c r="G679" s="187" t="s">
        <v>48</v>
      </c>
      <c r="H679" s="187" t="s">
        <v>1065</v>
      </c>
      <c r="I679" s="187" t="s">
        <v>1068</v>
      </c>
      <c r="J679" s="186">
        <v>31.99</v>
      </c>
      <c r="K679" s="186">
        <v>10</v>
      </c>
      <c r="L679" s="186">
        <v>15.994999999999999</v>
      </c>
      <c r="M679" s="186">
        <v>335.89499999999998</v>
      </c>
      <c r="N679" s="188">
        <v>44927</v>
      </c>
      <c r="O679" s="189" t="str">
        <f t="shared" si="62"/>
        <v>01-2023</v>
      </c>
      <c r="P679" s="201" t="str">
        <f t="shared" si="63"/>
        <v>01</v>
      </c>
      <c r="Q679" s="189" t="str">
        <f t="shared" si="64"/>
        <v>01</v>
      </c>
      <c r="R679" s="189" t="str">
        <f t="shared" si="65"/>
        <v>2023</v>
      </c>
      <c r="S679" s="186" t="s">
        <v>1075</v>
      </c>
      <c r="T679" s="190">
        <v>9.9</v>
      </c>
    </row>
    <row r="680" spans="1:20" ht="18" customHeight="1">
      <c r="A680" s="86" t="s">
        <v>724</v>
      </c>
      <c r="B680" s="88" t="s">
        <v>47</v>
      </c>
      <c r="D680" s="185" t="str">
        <f t="shared" si="60"/>
        <v>316-66-3011</v>
      </c>
      <c r="E680" s="186" t="str">
        <f t="shared" si="61"/>
        <v>A</v>
      </c>
      <c r="F680" s="187" t="s">
        <v>1063</v>
      </c>
      <c r="G680" s="187" t="s">
        <v>48</v>
      </c>
      <c r="H680" s="187" t="s">
        <v>1066</v>
      </c>
      <c r="I680" s="187" t="s">
        <v>1071</v>
      </c>
      <c r="J680" s="186">
        <v>47.63</v>
      </c>
      <c r="K680" s="186">
        <v>9</v>
      </c>
      <c r="L680" s="186">
        <v>21.433499999999999</v>
      </c>
      <c r="M680" s="186">
        <v>450.1035</v>
      </c>
      <c r="N680" s="188">
        <v>44928</v>
      </c>
      <c r="O680" s="189" t="str">
        <f t="shared" si="62"/>
        <v>01-2023</v>
      </c>
      <c r="P680" s="201" t="str">
        <f t="shared" si="63"/>
        <v>02</v>
      </c>
      <c r="Q680" s="189" t="str">
        <f t="shared" si="64"/>
        <v>01</v>
      </c>
      <c r="R680" s="189" t="str">
        <f t="shared" si="65"/>
        <v>2023</v>
      </c>
      <c r="S680" s="186" t="s">
        <v>1073</v>
      </c>
      <c r="T680" s="190">
        <v>5</v>
      </c>
    </row>
    <row r="681" spans="1:20" ht="18" customHeight="1">
      <c r="A681" s="86" t="s">
        <v>725</v>
      </c>
      <c r="B681" s="88" t="s">
        <v>53</v>
      </c>
      <c r="D681" s="185" t="str">
        <f t="shared" si="60"/>
        <v>649-11-3678</v>
      </c>
      <c r="E681" s="186" t="str">
        <f t="shared" si="61"/>
        <v>C</v>
      </c>
      <c r="F681" s="187" t="s">
        <v>1062</v>
      </c>
      <c r="G681" s="187" t="s">
        <v>54</v>
      </c>
      <c r="H681" s="187" t="s">
        <v>1066</v>
      </c>
      <c r="I681" s="187" t="s">
        <v>1071</v>
      </c>
      <c r="J681" s="186">
        <v>22.93</v>
      </c>
      <c r="K681" s="186">
        <v>9</v>
      </c>
      <c r="L681" s="186">
        <v>10.3185</v>
      </c>
      <c r="M681" s="186">
        <v>216.6885</v>
      </c>
      <c r="N681" s="188">
        <v>44929</v>
      </c>
      <c r="O681" s="189" t="str">
        <f t="shared" si="62"/>
        <v>01-2023</v>
      </c>
      <c r="P681" s="201" t="str">
        <f t="shared" si="63"/>
        <v>03</v>
      </c>
      <c r="Q681" s="189" t="str">
        <f t="shared" si="64"/>
        <v>01</v>
      </c>
      <c r="R681" s="189" t="str">
        <f t="shared" si="65"/>
        <v>2023</v>
      </c>
      <c r="S681" s="186" t="s">
        <v>1073</v>
      </c>
      <c r="T681" s="190">
        <v>5.5</v>
      </c>
    </row>
    <row r="682" spans="1:20" ht="18" customHeight="1">
      <c r="A682" s="86" t="s">
        <v>726</v>
      </c>
      <c r="B682" s="88" t="s">
        <v>50</v>
      </c>
      <c r="D682" s="185" t="str">
        <f t="shared" si="60"/>
        <v>210-57-1719</v>
      </c>
      <c r="E682" s="186" t="str">
        <f t="shared" si="61"/>
        <v>B</v>
      </c>
      <c r="F682" s="187" t="s">
        <v>1064</v>
      </c>
      <c r="G682" s="187" t="s">
        <v>54</v>
      </c>
      <c r="H682" s="187" t="s">
        <v>1066</v>
      </c>
      <c r="I682" s="187" t="s">
        <v>1067</v>
      </c>
      <c r="J682" s="186">
        <v>58.24</v>
      </c>
      <c r="K682" s="186">
        <v>9</v>
      </c>
      <c r="L682" s="186">
        <v>26.207999999999998</v>
      </c>
      <c r="M682" s="186">
        <v>550.36800000000005</v>
      </c>
      <c r="N682" s="188">
        <v>44931</v>
      </c>
      <c r="O682" s="189" t="str">
        <f t="shared" si="62"/>
        <v>01-2023</v>
      </c>
      <c r="P682" s="201" t="str">
        <f t="shared" si="63"/>
        <v>05</v>
      </c>
      <c r="Q682" s="189" t="str">
        <f t="shared" si="64"/>
        <v>01</v>
      </c>
      <c r="R682" s="189" t="str">
        <f t="shared" si="65"/>
        <v>2023</v>
      </c>
      <c r="S682" s="186" t="s">
        <v>1073</v>
      </c>
      <c r="T682" s="190">
        <v>9.6999999999999993</v>
      </c>
    </row>
    <row r="683" spans="1:20" ht="18" customHeight="1">
      <c r="A683" s="86" t="s">
        <v>727</v>
      </c>
      <c r="B683" s="88" t="s">
        <v>47</v>
      </c>
      <c r="D683" s="185" t="str">
        <f t="shared" si="60"/>
        <v>160-22-2687</v>
      </c>
      <c r="E683" s="186" t="str">
        <f t="shared" si="61"/>
        <v>A</v>
      </c>
      <c r="F683" s="187" t="s">
        <v>1063</v>
      </c>
      <c r="G683" s="187" t="s">
        <v>48</v>
      </c>
      <c r="H683" s="187" t="s">
        <v>1066</v>
      </c>
      <c r="I683" s="187" t="s">
        <v>1067</v>
      </c>
      <c r="J683" s="186">
        <v>95.95</v>
      </c>
      <c r="K683" s="186">
        <v>5</v>
      </c>
      <c r="L683" s="186">
        <v>23.987500000000001</v>
      </c>
      <c r="M683" s="186">
        <v>503.73750000000001</v>
      </c>
      <c r="N683" s="188">
        <v>44931</v>
      </c>
      <c r="O683" s="189" t="str">
        <f t="shared" si="62"/>
        <v>01-2023</v>
      </c>
      <c r="P683" s="201" t="str">
        <f t="shared" si="63"/>
        <v>05</v>
      </c>
      <c r="Q683" s="189" t="str">
        <f t="shared" si="64"/>
        <v>01</v>
      </c>
      <c r="R683" s="189" t="str">
        <f t="shared" si="65"/>
        <v>2023</v>
      </c>
      <c r="S683" s="186" t="s">
        <v>1074</v>
      </c>
      <c r="T683" s="190">
        <v>8.8000000000000007</v>
      </c>
    </row>
    <row r="684" spans="1:20" ht="18" customHeight="1">
      <c r="A684" s="86" t="s">
        <v>728</v>
      </c>
      <c r="B684" s="88" t="s">
        <v>50</v>
      </c>
      <c r="D684" s="185" t="str">
        <f t="shared" si="60"/>
        <v>234-03-4040</v>
      </c>
      <c r="E684" s="186" t="str">
        <f t="shared" si="61"/>
        <v>B</v>
      </c>
      <c r="F684" s="187" t="s">
        <v>1064</v>
      </c>
      <c r="G684" s="187" t="s">
        <v>48</v>
      </c>
      <c r="H684" s="187" t="s">
        <v>1066</v>
      </c>
      <c r="I684" s="187" t="s">
        <v>1071</v>
      </c>
      <c r="J684" s="186">
        <v>73.05</v>
      </c>
      <c r="K684" s="186">
        <v>10</v>
      </c>
      <c r="L684" s="186">
        <v>36.524999999999999</v>
      </c>
      <c r="M684" s="186">
        <v>767.02499999999998</v>
      </c>
      <c r="N684" s="188">
        <v>44932</v>
      </c>
      <c r="O684" s="189" t="str">
        <f t="shared" si="62"/>
        <v>01-2023</v>
      </c>
      <c r="P684" s="201" t="str">
        <f t="shared" si="63"/>
        <v>06</v>
      </c>
      <c r="Q684" s="189" t="str">
        <f t="shared" si="64"/>
        <v>01</v>
      </c>
      <c r="R684" s="189" t="str">
        <f t="shared" si="65"/>
        <v>2023</v>
      </c>
      <c r="S684" s="186" t="s">
        <v>1075</v>
      </c>
      <c r="T684" s="190">
        <v>8.6999999999999993</v>
      </c>
    </row>
    <row r="685" spans="1:20" ht="18" customHeight="1">
      <c r="A685" s="86" t="s">
        <v>729</v>
      </c>
      <c r="B685" s="88" t="s">
        <v>53</v>
      </c>
      <c r="D685" s="185" t="str">
        <f t="shared" si="60"/>
        <v>746-19-0921</v>
      </c>
      <c r="E685" s="186" t="str">
        <f t="shared" si="61"/>
        <v>C</v>
      </c>
      <c r="F685" s="187" t="s">
        <v>1062</v>
      </c>
      <c r="G685" s="187" t="s">
        <v>54</v>
      </c>
      <c r="H685" s="187" t="s">
        <v>1065</v>
      </c>
      <c r="I685" s="187" t="s">
        <v>1071</v>
      </c>
      <c r="J685" s="186">
        <v>21.58</v>
      </c>
      <c r="K685" s="186">
        <v>1</v>
      </c>
      <c r="L685" s="186">
        <v>1.079</v>
      </c>
      <c r="M685" s="186">
        <v>22.658999999999999</v>
      </c>
      <c r="N685" s="188">
        <v>44932</v>
      </c>
      <c r="O685" s="189" t="str">
        <f t="shared" si="62"/>
        <v>01-2023</v>
      </c>
      <c r="P685" s="201" t="str">
        <f t="shared" si="63"/>
        <v>06</v>
      </c>
      <c r="Q685" s="189" t="str">
        <f t="shared" si="64"/>
        <v>01</v>
      </c>
      <c r="R685" s="189" t="str">
        <f t="shared" si="65"/>
        <v>2023</v>
      </c>
      <c r="S685" s="186" t="s">
        <v>1074</v>
      </c>
      <c r="T685" s="190">
        <v>7.2</v>
      </c>
    </row>
    <row r="686" spans="1:20" ht="18" customHeight="1">
      <c r="A686" s="86" t="s">
        <v>730</v>
      </c>
      <c r="B686" s="88" t="s">
        <v>50</v>
      </c>
      <c r="D686" s="185" t="str">
        <f t="shared" si="60"/>
        <v>825-94-5922</v>
      </c>
      <c r="E686" s="186" t="str">
        <f t="shared" si="61"/>
        <v>B</v>
      </c>
      <c r="F686" s="187" t="s">
        <v>1064</v>
      </c>
      <c r="G686" s="187" t="s">
        <v>54</v>
      </c>
      <c r="H686" s="187" t="s">
        <v>1065</v>
      </c>
      <c r="I686" s="187" t="s">
        <v>1068</v>
      </c>
      <c r="J686" s="186">
        <v>25.31</v>
      </c>
      <c r="K686" s="186">
        <v>2</v>
      </c>
      <c r="L686" s="186">
        <v>2.5310000000000001</v>
      </c>
      <c r="M686" s="186">
        <v>53.151000000000003</v>
      </c>
      <c r="N686" s="188">
        <v>44932</v>
      </c>
      <c r="O686" s="189" t="str">
        <f t="shared" si="62"/>
        <v>01-2023</v>
      </c>
      <c r="P686" s="201" t="str">
        <f t="shared" si="63"/>
        <v>06</v>
      </c>
      <c r="Q686" s="189" t="str">
        <f t="shared" si="64"/>
        <v>01</v>
      </c>
      <c r="R686" s="189" t="str">
        <f t="shared" si="65"/>
        <v>2023</v>
      </c>
      <c r="S686" s="186" t="s">
        <v>1074</v>
      </c>
      <c r="T686" s="190">
        <v>7.2</v>
      </c>
    </row>
    <row r="687" spans="1:20" ht="18" customHeight="1">
      <c r="A687" s="86" t="s">
        <v>731</v>
      </c>
      <c r="B687" s="88" t="s">
        <v>53</v>
      </c>
      <c r="D687" s="185" t="str">
        <f t="shared" si="60"/>
        <v>364-34-2972</v>
      </c>
      <c r="E687" s="186" t="str">
        <f t="shared" si="61"/>
        <v>C</v>
      </c>
      <c r="F687" s="187" t="s">
        <v>1062</v>
      </c>
      <c r="G687" s="187" t="s">
        <v>48</v>
      </c>
      <c r="H687" s="187" t="s">
        <v>1065</v>
      </c>
      <c r="I687" s="187" t="s">
        <v>1069</v>
      </c>
      <c r="J687" s="186">
        <v>96.82</v>
      </c>
      <c r="K687" s="186">
        <v>3</v>
      </c>
      <c r="L687" s="186">
        <v>14.523</v>
      </c>
      <c r="M687" s="186">
        <v>304.983</v>
      </c>
      <c r="N687" s="188">
        <v>44934</v>
      </c>
      <c r="O687" s="189" t="str">
        <f t="shared" si="62"/>
        <v>01-2023</v>
      </c>
      <c r="P687" s="201" t="str">
        <f t="shared" si="63"/>
        <v>08</v>
      </c>
      <c r="Q687" s="189" t="str">
        <f t="shared" si="64"/>
        <v>01</v>
      </c>
      <c r="R687" s="189" t="str">
        <f t="shared" si="65"/>
        <v>2023</v>
      </c>
      <c r="S687" s="186" t="s">
        <v>1073</v>
      </c>
      <c r="T687" s="190">
        <v>6.7</v>
      </c>
    </row>
    <row r="688" spans="1:20" ht="18" customHeight="1">
      <c r="A688" s="86" t="s">
        <v>732</v>
      </c>
      <c r="B688" s="88" t="s">
        <v>50</v>
      </c>
      <c r="D688" s="185" t="str">
        <f t="shared" si="60"/>
        <v>525-88-7307</v>
      </c>
      <c r="E688" s="186" t="str">
        <f t="shared" si="61"/>
        <v>B</v>
      </c>
      <c r="F688" s="187" t="s">
        <v>1064</v>
      </c>
      <c r="G688" s="187" t="s">
        <v>48</v>
      </c>
      <c r="H688" s="187" t="s">
        <v>1065</v>
      </c>
      <c r="I688" s="187" t="s">
        <v>1068</v>
      </c>
      <c r="J688" s="186">
        <v>75.819999999999993</v>
      </c>
      <c r="K688" s="186">
        <v>1</v>
      </c>
      <c r="L688" s="186">
        <v>3.7909999999999999</v>
      </c>
      <c r="M688" s="186">
        <v>79.611000000000004</v>
      </c>
      <c r="N688" s="188">
        <v>44935</v>
      </c>
      <c r="O688" s="189" t="str">
        <f t="shared" si="62"/>
        <v>01-2023</v>
      </c>
      <c r="P688" s="201" t="str">
        <f t="shared" si="63"/>
        <v>09</v>
      </c>
      <c r="Q688" s="189" t="str">
        <f t="shared" si="64"/>
        <v>01</v>
      </c>
      <c r="R688" s="189" t="str">
        <f t="shared" si="65"/>
        <v>2023</v>
      </c>
      <c r="S688" s="186" t="s">
        <v>1073</v>
      </c>
      <c r="T688" s="190">
        <v>5.8</v>
      </c>
    </row>
    <row r="689" spans="1:20" ht="18" customHeight="1">
      <c r="A689" s="86" t="s">
        <v>733</v>
      </c>
      <c r="B689" s="88" t="s">
        <v>53</v>
      </c>
      <c r="D689" s="185" t="str">
        <f t="shared" si="60"/>
        <v>451-28-5717</v>
      </c>
      <c r="E689" s="186" t="str">
        <f t="shared" si="61"/>
        <v>C</v>
      </c>
      <c r="F689" s="187" t="s">
        <v>1062</v>
      </c>
      <c r="G689" s="187" t="s">
        <v>48</v>
      </c>
      <c r="H689" s="187" t="s">
        <v>1066</v>
      </c>
      <c r="I689" s="187" t="s">
        <v>1070</v>
      </c>
      <c r="J689" s="186">
        <v>83.17</v>
      </c>
      <c r="K689" s="186">
        <v>6</v>
      </c>
      <c r="L689" s="186">
        <v>24.951000000000001</v>
      </c>
      <c r="M689" s="186">
        <v>523.971</v>
      </c>
      <c r="N689" s="188">
        <v>44935</v>
      </c>
      <c r="O689" s="189" t="str">
        <f t="shared" si="62"/>
        <v>01-2023</v>
      </c>
      <c r="P689" s="201" t="str">
        <f t="shared" si="63"/>
        <v>09</v>
      </c>
      <c r="Q689" s="189" t="str">
        <f t="shared" si="64"/>
        <v>01</v>
      </c>
      <c r="R689" s="189" t="str">
        <f t="shared" si="65"/>
        <v>2023</v>
      </c>
      <c r="S689" s="186" t="s">
        <v>1073</v>
      </c>
      <c r="T689" s="190">
        <v>7.3</v>
      </c>
    </row>
    <row r="690" spans="1:20" ht="18" customHeight="1">
      <c r="A690" s="86" t="s">
        <v>734</v>
      </c>
      <c r="B690" s="88" t="s">
        <v>53</v>
      </c>
      <c r="D690" s="185" t="str">
        <f t="shared" si="60"/>
        <v>189-55-2313</v>
      </c>
      <c r="E690" s="186" t="str">
        <f t="shared" si="61"/>
        <v>C</v>
      </c>
      <c r="F690" s="187" t="s">
        <v>1062</v>
      </c>
      <c r="G690" s="187" t="s">
        <v>54</v>
      </c>
      <c r="H690" s="187" t="s">
        <v>1066</v>
      </c>
      <c r="I690" s="187" t="s">
        <v>1072</v>
      </c>
      <c r="J690" s="186">
        <v>62.18</v>
      </c>
      <c r="K690" s="186">
        <v>10</v>
      </c>
      <c r="L690" s="186">
        <v>31.09</v>
      </c>
      <c r="M690" s="186">
        <v>652.89</v>
      </c>
      <c r="N690" s="188">
        <v>44939</v>
      </c>
      <c r="O690" s="189" t="str">
        <f t="shared" si="62"/>
        <v>01-2023</v>
      </c>
      <c r="P690" s="201" t="str">
        <f t="shared" si="63"/>
        <v>13</v>
      </c>
      <c r="Q690" s="189" t="str">
        <f t="shared" si="64"/>
        <v>01</v>
      </c>
      <c r="R690" s="189" t="str">
        <f t="shared" si="65"/>
        <v>2023</v>
      </c>
      <c r="S690" s="186" t="s">
        <v>1074</v>
      </c>
      <c r="T690" s="190">
        <v>6</v>
      </c>
    </row>
    <row r="691" spans="1:20" ht="18" customHeight="1">
      <c r="A691" s="86" t="s">
        <v>735</v>
      </c>
      <c r="B691" s="88" t="s">
        <v>47</v>
      </c>
      <c r="D691" s="185" t="str">
        <f t="shared" si="60"/>
        <v>635-40-6220</v>
      </c>
      <c r="E691" s="186" t="str">
        <f t="shared" si="61"/>
        <v>A</v>
      </c>
      <c r="F691" s="187" t="s">
        <v>1063</v>
      </c>
      <c r="G691" s="187" t="s">
        <v>54</v>
      </c>
      <c r="H691" s="187" t="s">
        <v>1065</v>
      </c>
      <c r="I691" s="187" t="s">
        <v>1067</v>
      </c>
      <c r="J691" s="186">
        <v>89.6</v>
      </c>
      <c r="K691" s="186">
        <v>8</v>
      </c>
      <c r="L691" s="186">
        <v>35.840000000000003</v>
      </c>
      <c r="M691" s="186">
        <v>752.64</v>
      </c>
      <c r="N691" s="188">
        <v>44940</v>
      </c>
      <c r="O691" s="189" t="str">
        <f t="shared" si="62"/>
        <v>01-2023</v>
      </c>
      <c r="P691" s="201" t="str">
        <f t="shared" si="63"/>
        <v>14</v>
      </c>
      <c r="Q691" s="189" t="str">
        <f t="shared" si="64"/>
        <v>01</v>
      </c>
      <c r="R691" s="189" t="str">
        <f t="shared" si="65"/>
        <v>2023</v>
      </c>
      <c r="S691" s="186" t="s">
        <v>1074</v>
      </c>
      <c r="T691" s="190">
        <v>6.6</v>
      </c>
    </row>
    <row r="692" spans="1:20" ht="18" customHeight="1">
      <c r="A692" s="86" t="s">
        <v>736</v>
      </c>
      <c r="B692" s="88" t="s">
        <v>47</v>
      </c>
      <c r="D692" s="185" t="str">
        <f t="shared" si="60"/>
        <v>490-29-1201</v>
      </c>
      <c r="E692" s="186" t="str">
        <f t="shared" si="61"/>
        <v>A</v>
      </c>
      <c r="F692" s="187" t="s">
        <v>1063</v>
      </c>
      <c r="G692" s="187" t="s">
        <v>54</v>
      </c>
      <c r="H692" s="187" t="s">
        <v>1066</v>
      </c>
      <c r="I692" s="187" t="s">
        <v>1068</v>
      </c>
      <c r="J692" s="186">
        <v>15.34</v>
      </c>
      <c r="K692" s="186">
        <v>1</v>
      </c>
      <c r="L692" s="186">
        <v>0.76700000000000002</v>
      </c>
      <c r="M692" s="186">
        <v>16.106999999999999</v>
      </c>
      <c r="N692" s="188">
        <v>44940</v>
      </c>
      <c r="O692" s="189" t="str">
        <f t="shared" si="62"/>
        <v>01-2023</v>
      </c>
      <c r="P692" s="201" t="str">
        <f t="shared" si="63"/>
        <v>14</v>
      </c>
      <c r="Q692" s="189" t="str">
        <f t="shared" si="64"/>
        <v>01</v>
      </c>
      <c r="R692" s="189" t="str">
        <f t="shared" si="65"/>
        <v>2023</v>
      </c>
      <c r="S692" s="186" t="s">
        <v>1073</v>
      </c>
      <c r="T692" s="190">
        <v>6.5</v>
      </c>
    </row>
    <row r="693" spans="1:20" ht="18" customHeight="1">
      <c r="A693" s="86" t="s">
        <v>737</v>
      </c>
      <c r="B693" s="88" t="s">
        <v>47</v>
      </c>
      <c r="D693" s="185" t="str">
        <f t="shared" si="60"/>
        <v>760-90-2357</v>
      </c>
      <c r="E693" s="186" t="str">
        <f t="shared" si="61"/>
        <v>A</v>
      </c>
      <c r="F693" s="187" t="s">
        <v>1063</v>
      </c>
      <c r="G693" s="187" t="s">
        <v>48</v>
      </c>
      <c r="H693" s="187" t="s">
        <v>1065</v>
      </c>
      <c r="I693" s="187" t="s">
        <v>1069</v>
      </c>
      <c r="J693" s="186">
        <v>74.510000000000005</v>
      </c>
      <c r="K693" s="186">
        <v>6</v>
      </c>
      <c r="L693" s="186">
        <v>22.353000000000002</v>
      </c>
      <c r="M693" s="186">
        <v>469.41300000000001</v>
      </c>
      <c r="N693" s="188">
        <v>44941</v>
      </c>
      <c r="O693" s="189" t="str">
        <f t="shared" si="62"/>
        <v>01-2023</v>
      </c>
      <c r="P693" s="201" t="str">
        <f t="shared" si="63"/>
        <v>15</v>
      </c>
      <c r="Q693" s="189" t="str">
        <f t="shared" si="64"/>
        <v>01</v>
      </c>
      <c r="R693" s="189" t="str">
        <f t="shared" si="65"/>
        <v>2023</v>
      </c>
      <c r="S693" s="186" t="s">
        <v>1074</v>
      </c>
      <c r="T693" s="190">
        <v>5</v>
      </c>
    </row>
    <row r="694" spans="1:20" ht="18" customHeight="1">
      <c r="A694" s="86" t="s">
        <v>738</v>
      </c>
      <c r="B694" s="88" t="s">
        <v>50</v>
      </c>
      <c r="D694" s="185" t="str">
        <f t="shared" si="60"/>
        <v>585-03-5943</v>
      </c>
      <c r="E694" s="186" t="str">
        <f t="shared" si="61"/>
        <v>B</v>
      </c>
      <c r="F694" s="187" t="s">
        <v>1064</v>
      </c>
      <c r="G694" s="187" t="s">
        <v>54</v>
      </c>
      <c r="H694" s="187" t="s">
        <v>1065</v>
      </c>
      <c r="I694" s="187" t="s">
        <v>1067</v>
      </c>
      <c r="J694" s="186">
        <v>18.11</v>
      </c>
      <c r="K694" s="186">
        <v>10</v>
      </c>
      <c r="L694" s="186">
        <v>9.0549999999999997</v>
      </c>
      <c r="M694" s="186">
        <v>190.155</v>
      </c>
      <c r="N694" s="188">
        <v>44942</v>
      </c>
      <c r="O694" s="189" t="str">
        <f t="shared" si="62"/>
        <v>01-2023</v>
      </c>
      <c r="P694" s="201" t="str">
        <f t="shared" si="63"/>
        <v>16</v>
      </c>
      <c r="Q694" s="189" t="str">
        <f t="shared" si="64"/>
        <v>01</v>
      </c>
      <c r="R694" s="189" t="str">
        <f t="shared" si="65"/>
        <v>2023</v>
      </c>
      <c r="S694" s="186" t="s">
        <v>1074</v>
      </c>
      <c r="T694" s="190">
        <v>5.9</v>
      </c>
    </row>
    <row r="695" spans="1:20" ht="18" customHeight="1">
      <c r="A695" s="86" t="s">
        <v>739</v>
      </c>
      <c r="B695" s="88" t="s">
        <v>50</v>
      </c>
      <c r="D695" s="185" t="str">
        <f t="shared" si="60"/>
        <v>149-71-6266</v>
      </c>
      <c r="E695" s="186" t="str">
        <f t="shared" si="61"/>
        <v>B</v>
      </c>
      <c r="F695" s="187" t="s">
        <v>1064</v>
      </c>
      <c r="G695" s="187" t="s">
        <v>48</v>
      </c>
      <c r="H695" s="187" t="s">
        <v>1065</v>
      </c>
      <c r="I695" s="187" t="s">
        <v>1068</v>
      </c>
      <c r="J695" s="186">
        <v>78.069999999999993</v>
      </c>
      <c r="K695" s="186">
        <v>9</v>
      </c>
      <c r="L695" s="186">
        <v>35.131500000000003</v>
      </c>
      <c r="M695" s="186">
        <v>737.76149999999996</v>
      </c>
      <c r="N695" s="188">
        <v>44943</v>
      </c>
      <c r="O695" s="189" t="str">
        <f t="shared" si="62"/>
        <v>01-2023</v>
      </c>
      <c r="P695" s="201" t="str">
        <f t="shared" si="63"/>
        <v>17</v>
      </c>
      <c r="Q695" s="189" t="str">
        <f t="shared" si="64"/>
        <v>01</v>
      </c>
      <c r="R695" s="189" t="str">
        <f t="shared" si="65"/>
        <v>2023</v>
      </c>
      <c r="S695" s="186" t="s">
        <v>1073</v>
      </c>
      <c r="T695" s="190">
        <v>4.5</v>
      </c>
    </row>
    <row r="696" spans="1:20" ht="18" customHeight="1">
      <c r="A696" s="86" t="s">
        <v>740</v>
      </c>
      <c r="B696" s="88" t="s">
        <v>50</v>
      </c>
      <c r="D696" s="185" t="str">
        <f t="shared" si="60"/>
        <v>873-95-4984</v>
      </c>
      <c r="E696" s="186" t="str">
        <f t="shared" si="61"/>
        <v>B</v>
      </c>
      <c r="F696" s="187" t="s">
        <v>1064</v>
      </c>
      <c r="G696" s="187" t="s">
        <v>48</v>
      </c>
      <c r="H696" s="187" t="s">
        <v>1066</v>
      </c>
      <c r="I696" s="187" t="s">
        <v>1067</v>
      </c>
      <c r="J696" s="186">
        <v>76.900000000000006</v>
      </c>
      <c r="K696" s="186">
        <v>7</v>
      </c>
      <c r="L696" s="186">
        <v>26.914999999999999</v>
      </c>
      <c r="M696" s="186">
        <v>565.21500000000003</v>
      </c>
      <c r="N696" s="188">
        <v>44944</v>
      </c>
      <c r="O696" s="189" t="str">
        <f t="shared" si="62"/>
        <v>01-2023</v>
      </c>
      <c r="P696" s="201" t="str">
        <f t="shared" si="63"/>
        <v>18</v>
      </c>
      <c r="Q696" s="189" t="str">
        <f t="shared" si="64"/>
        <v>01</v>
      </c>
      <c r="R696" s="189" t="str">
        <f t="shared" si="65"/>
        <v>2023</v>
      </c>
      <c r="S696" s="186" t="s">
        <v>1073</v>
      </c>
      <c r="T696" s="190">
        <v>7.7</v>
      </c>
    </row>
    <row r="697" spans="1:20" ht="18" customHeight="1">
      <c r="A697" s="86" t="s">
        <v>741</v>
      </c>
      <c r="B697" s="88" t="s">
        <v>53</v>
      </c>
      <c r="D697" s="185" t="str">
        <f t="shared" si="60"/>
        <v>587-03-7455</v>
      </c>
      <c r="E697" s="186" t="str">
        <f t="shared" si="61"/>
        <v>C</v>
      </c>
      <c r="F697" s="187" t="s">
        <v>1062</v>
      </c>
      <c r="G697" s="187" t="s">
        <v>48</v>
      </c>
      <c r="H697" s="187" t="s">
        <v>1066</v>
      </c>
      <c r="I697" s="187" t="s">
        <v>1072</v>
      </c>
      <c r="J697" s="186">
        <v>97.79</v>
      </c>
      <c r="K697" s="186">
        <v>7</v>
      </c>
      <c r="L697" s="186">
        <v>34.226500000000001</v>
      </c>
      <c r="M697" s="186">
        <v>718.75649999999996</v>
      </c>
      <c r="N697" s="188">
        <v>44944</v>
      </c>
      <c r="O697" s="189" t="str">
        <f t="shared" si="62"/>
        <v>01-2023</v>
      </c>
      <c r="P697" s="201" t="str">
        <f t="shared" si="63"/>
        <v>18</v>
      </c>
      <c r="Q697" s="189" t="str">
        <f t="shared" si="64"/>
        <v>01</v>
      </c>
      <c r="R697" s="189" t="str">
        <f t="shared" si="65"/>
        <v>2023</v>
      </c>
      <c r="S697" s="186" t="s">
        <v>1074</v>
      </c>
      <c r="T697" s="190">
        <v>4.9000000000000004</v>
      </c>
    </row>
    <row r="698" spans="1:20" ht="18" customHeight="1">
      <c r="A698" s="86" t="s">
        <v>742</v>
      </c>
      <c r="B698" s="88" t="s">
        <v>50</v>
      </c>
      <c r="D698" s="185" t="str">
        <f t="shared" si="60"/>
        <v>889-04-9723</v>
      </c>
      <c r="E698" s="186" t="str">
        <f t="shared" si="61"/>
        <v>B</v>
      </c>
      <c r="F698" s="187" t="s">
        <v>1064</v>
      </c>
      <c r="G698" s="187" t="s">
        <v>48</v>
      </c>
      <c r="H698" s="187" t="s">
        <v>1066</v>
      </c>
      <c r="I698" s="187" t="s">
        <v>1071</v>
      </c>
      <c r="J698" s="186">
        <v>89.14</v>
      </c>
      <c r="K698" s="186">
        <v>4</v>
      </c>
      <c r="L698" s="186">
        <v>17.827999999999999</v>
      </c>
      <c r="M698" s="186">
        <v>374.38799999999998</v>
      </c>
      <c r="N698" s="188">
        <v>44946</v>
      </c>
      <c r="O698" s="189" t="str">
        <f t="shared" si="62"/>
        <v>01-2023</v>
      </c>
      <c r="P698" s="201" t="str">
        <f t="shared" si="63"/>
        <v>20</v>
      </c>
      <c r="Q698" s="189" t="str">
        <f t="shared" si="64"/>
        <v>01</v>
      </c>
      <c r="R698" s="189" t="str">
        <f t="shared" si="65"/>
        <v>2023</v>
      </c>
      <c r="S698" s="186" t="s">
        <v>1075</v>
      </c>
      <c r="T698" s="190">
        <v>7.8</v>
      </c>
    </row>
    <row r="699" spans="1:20" ht="18" customHeight="1">
      <c r="A699" s="86" t="s">
        <v>743</v>
      </c>
      <c r="B699" s="88" t="s">
        <v>50</v>
      </c>
      <c r="D699" s="185" t="str">
        <f t="shared" si="60"/>
        <v>349-97-8902</v>
      </c>
      <c r="E699" s="186" t="str">
        <f t="shared" si="61"/>
        <v>B</v>
      </c>
      <c r="F699" s="187" t="s">
        <v>1064</v>
      </c>
      <c r="G699" s="187" t="s">
        <v>48</v>
      </c>
      <c r="H699" s="187" t="s">
        <v>1065</v>
      </c>
      <c r="I699" s="187" t="s">
        <v>1071</v>
      </c>
      <c r="J699" s="186">
        <v>57.89</v>
      </c>
      <c r="K699" s="186">
        <v>2</v>
      </c>
      <c r="L699" s="186">
        <v>5.7889999999999997</v>
      </c>
      <c r="M699" s="186">
        <v>121.569</v>
      </c>
      <c r="N699" s="188">
        <v>44948</v>
      </c>
      <c r="O699" s="189" t="str">
        <f t="shared" si="62"/>
        <v>01-2023</v>
      </c>
      <c r="P699" s="201" t="str">
        <f t="shared" si="63"/>
        <v>22</v>
      </c>
      <c r="Q699" s="189" t="str">
        <f t="shared" si="64"/>
        <v>01</v>
      </c>
      <c r="R699" s="189" t="str">
        <f t="shared" si="65"/>
        <v>2023</v>
      </c>
      <c r="S699" s="186" t="s">
        <v>1074</v>
      </c>
      <c r="T699" s="190">
        <v>8.9</v>
      </c>
    </row>
    <row r="700" spans="1:20" ht="18" customHeight="1">
      <c r="A700" s="86" t="s">
        <v>744</v>
      </c>
      <c r="B700" s="88" t="s">
        <v>50</v>
      </c>
      <c r="D700" s="185" t="str">
        <f t="shared" si="60"/>
        <v>869-11-3082</v>
      </c>
      <c r="E700" s="186" t="str">
        <f t="shared" si="61"/>
        <v>B</v>
      </c>
      <c r="F700" s="187" t="s">
        <v>1064</v>
      </c>
      <c r="G700" s="187" t="s">
        <v>48</v>
      </c>
      <c r="H700" s="187" t="s">
        <v>1065</v>
      </c>
      <c r="I700" s="187" t="s">
        <v>1067</v>
      </c>
      <c r="J700" s="186">
        <v>96.16</v>
      </c>
      <c r="K700" s="186">
        <v>4</v>
      </c>
      <c r="L700" s="186">
        <v>19.231999999999999</v>
      </c>
      <c r="M700" s="186">
        <v>403.87200000000001</v>
      </c>
      <c r="N700" s="188">
        <v>44949</v>
      </c>
      <c r="O700" s="189" t="str">
        <f t="shared" si="62"/>
        <v>01-2023</v>
      </c>
      <c r="P700" s="201" t="str">
        <f t="shared" si="63"/>
        <v>23</v>
      </c>
      <c r="Q700" s="189" t="str">
        <f t="shared" si="64"/>
        <v>01</v>
      </c>
      <c r="R700" s="189" t="str">
        <f t="shared" si="65"/>
        <v>2023</v>
      </c>
      <c r="S700" s="186" t="s">
        <v>1075</v>
      </c>
      <c r="T700" s="190">
        <v>8.4</v>
      </c>
    </row>
    <row r="701" spans="1:20" ht="18" customHeight="1">
      <c r="A701" s="86" t="s">
        <v>745</v>
      </c>
      <c r="B701" s="88" t="s">
        <v>50</v>
      </c>
      <c r="D701" s="185" t="str">
        <f t="shared" si="60"/>
        <v>875-31-8302</v>
      </c>
      <c r="E701" s="186" t="str">
        <f t="shared" si="61"/>
        <v>B</v>
      </c>
      <c r="F701" s="187" t="s">
        <v>1064</v>
      </c>
      <c r="G701" s="187" t="s">
        <v>54</v>
      </c>
      <c r="H701" s="187" t="s">
        <v>1065</v>
      </c>
      <c r="I701" s="187" t="s">
        <v>1068</v>
      </c>
      <c r="J701" s="186">
        <v>93.38</v>
      </c>
      <c r="K701" s="186">
        <v>1</v>
      </c>
      <c r="L701" s="186">
        <v>4.6689999999999996</v>
      </c>
      <c r="M701" s="186">
        <v>98.049000000000007</v>
      </c>
      <c r="N701" s="188">
        <v>44951</v>
      </c>
      <c r="O701" s="189" t="str">
        <f t="shared" si="62"/>
        <v>01-2023</v>
      </c>
      <c r="P701" s="201" t="str">
        <f t="shared" si="63"/>
        <v>25</v>
      </c>
      <c r="Q701" s="189" t="str">
        <f t="shared" si="64"/>
        <v>01</v>
      </c>
      <c r="R701" s="189" t="str">
        <f t="shared" si="65"/>
        <v>2023</v>
      </c>
      <c r="S701" s="186" t="s">
        <v>1073</v>
      </c>
      <c r="T701" s="190">
        <v>9.6</v>
      </c>
    </row>
    <row r="702" spans="1:20" ht="18" customHeight="1">
      <c r="A702" s="86" t="s">
        <v>746</v>
      </c>
      <c r="B702" s="88" t="s">
        <v>53</v>
      </c>
      <c r="D702" s="185" t="str">
        <f t="shared" si="60"/>
        <v>556-41-6224</v>
      </c>
      <c r="E702" s="186" t="str">
        <f t="shared" si="61"/>
        <v>C</v>
      </c>
      <c r="F702" s="187" t="s">
        <v>1062</v>
      </c>
      <c r="G702" s="187" t="s">
        <v>54</v>
      </c>
      <c r="H702" s="187" t="s">
        <v>1065</v>
      </c>
      <c r="I702" s="187" t="s">
        <v>1067</v>
      </c>
      <c r="J702" s="186">
        <v>33.64</v>
      </c>
      <c r="K702" s="186">
        <v>8</v>
      </c>
      <c r="L702" s="186">
        <v>13.456</v>
      </c>
      <c r="M702" s="186">
        <v>282.57600000000002</v>
      </c>
      <c r="N702" s="188">
        <v>44952</v>
      </c>
      <c r="O702" s="189" t="str">
        <f t="shared" si="62"/>
        <v>01-2023</v>
      </c>
      <c r="P702" s="201" t="str">
        <f t="shared" si="63"/>
        <v>26</v>
      </c>
      <c r="Q702" s="189" t="str">
        <f t="shared" si="64"/>
        <v>01</v>
      </c>
      <c r="R702" s="189" t="str">
        <f t="shared" si="65"/>
        <v>2023</v>
      </c>
      <c r="S702" s="186" t="s">
        <v>1075</v>
      </c>
      <c r="T702" s="190">
        <v>9.3000000000000007</v>
      </c>
    </row>
    <row r="703" spans="1:20" ht="18" customHeight="1">
      <c r="A703" s="86" t="s">
        <v>747</v>
      </c>
      <c r="B703" s="88" t="s">
        <v>50</v>
      </c>
      <c r="D703" s="185" t="str">
        <f t="shared" si="60"/>
        <v>891-01-7034</v>
      </c>
      <c r="E703" s="186" t="str">
        <f t="shared" si="61"/>
        <v>B</v>
      </c>
      <c r="F703" s="187" t="s">
        <v>1064</v>
      </c>
      <c r="G703" s="187" t="s">
        <v>54</v>
      </c>
      <c r="H703" s="187" t="s">
        <v>1066</v>
      </c>
      <c r="I703" s="187" t="s">
        <v>1069</v>
      </c>
      <c r="J703" s="186">
        <v>74.709999999999994</v>
      </c>
      <c r="K703" s="186">
        <v>6</v>
      </c>
      <c r="L703" s="186">
        <v>22.413</v>
      </c>
      <c r="M703" s="186">
        <v>470.673</v>
      </c>
      <c r="N703" s="188">
        <v>44955</v>
      </c>
      <c r="O703" s="189" t="str">
        <f t="shared" si="62"/>
        <v>01-2023</v>
      </c>
      <c r="P703" s="201" t="str">
        <f t="shared" si="63"/>
        <v>29</v>
      </c>
      <c r="Q703" s="189" t="str">
        <f t="shared" si="64"/>
        <v>01</v>
      </c>
      <c r="R703" s="189" t="str">
        <f t="shared" si="65"/>
        <v>2023</v>
      </c>
      <c r="S703" s="186" t="s">
        <v>1073</v>
      </c>
      <c r="T703" s="190">
        <v>6.7</v>
      </c>
    </row>
    <row r="704" spans="1:20" ht="18" customHeight="1">
      <c r="A704" s="86" t="s">
        <v>748</v>
      </c>
      <c r="B704" s="88" t="s">
        <v>53</v>
      </c>
      <c r="D704" s="185" t="str">
        <f t="shared" si="60"/>
        <v>379-17-6588</v>
      </c>
      <c r="E704" s="186" t="str">
        <f t="shared" si="61"/>
        <v>C</v>
      </c>
      <c r="F704" s="187" t="s">
        <v>1062</v>
      </c>
      <c r="G704" s="187" t="s">
        <v>54</v>
      </c>
      <c r="H704" s="187" t="s">
        <v>1065</v>
      </c>
      <c r="I704" s="187" t="s">
        <v>1072</v>
      </c>
      <c r="J704" s="186">
        <v>59.61</v>
      </c>
      <c r="K704" s="186">
        <v>10</v>
      </c>
      <c r="L704" s="186">
        <v>29.805</v>
      </c>
      <c r="M704" s="186">
        <v>625.90499999999997</v>
      </c>
      <c r="N704" s="188">
        <v>44955</v>
      </c>
      <c r="O704" s="189" t="str">
        <f t="shared" si="62"/>
        <v>01-2023</v>
      </c>
      <c r="P704" s="201" t="str">
        <f t="shared" si="63"/>
        <v>29</v>
      </c>
      <c r="Q704" s="189" t="str">
        <f t="shared" si="64"/>
        <v>01</v>
      </c>
      <c r="R704" s="189" t="str">
        <f t="shared" si="65"/>
        <v>2023</v>
      </c>
      <c r="S704" s="186" t="s">
        <v>1073</v>
      </c>
      <c r="T704" s="190">
        <v>5.3</v>
      </c>
    </row>
    <row r="705" spans="1:20" ht="18" customHeight="1">
      <c r="A705" s="86" t="s">
        <v>749</v>
      </c>
      <c r="B705" s="88" t="s">
        <v>53</v>
      </c>
      <c r="D705" s="185" t="str">
        <f t="shared" si="60"/>
        <v>866-99-7614</v>
      </c>
      <c r="E705" s="186" t="str">
        <f t="shared" si="61"/>
        <v>C</v>
      </c>
      <c r="F705" s="187" t="s">
        <v>1062</v>
      </c>
      <c r="G705" s="187" t="s">
        <v>54</v>
      </c>
      <c r="H705" s="187" t="s">
        <v>1065</v>
      </c>
      <c r="I705" s="187" t="s">
        <v>1071</v>
      </c>
      <c r="J705" s="186">
        <v>89.2</v>
      </c>
      <c r="K705" s="186">
        <v>10</v>
      </c>
      <c r="L705" s="186">
        <v>44.6</v>
      </c>
      <c r="M705" s="186">
        <v>936.6</v>
      </c>
      <c r="N705" s="188">
        <v>44956</v>
      </c>
      <c r="O705" s="189" t="str">
        <f t="shared" si="62"/>
        <v>01-2023</v>
      </c>
      <c r="P705" s="201" t="str">
        <f t="shared" si="63"/>
        <v>30</v>
      </c>
      <c r="Q705" s="189" t="str">
        <f t="shared" si="64"/>
        <v>01</v>
      </c>
      <c r="R705" s="189" t="str">
        <f t="shared" si="65"/>
        <v>2023</v>
      </c>
      <c r="S705" s="186" t="s">
        <v>1075</v>
      </c>
      <c r="T705" s="190">
        <v>4.4000000000000004</v>
      </c>
    </row>
    <row r="706" spans="1:20" ht="18" customHeight="1">
      <c r="A706" s="86" t="s">
        <v>750</v>
      </c>
      <c r="B706" s="88" t="s">
        <v>50</v>
      </c>
      <c r="D706" s="185" t="str">
        <f t="shared" si="60"/>
        <v>188-55-0967</v>
      </c>
      <c r="E706" s="186" t="str">
        <f t="shared" si="61"/>
        <v>B</v>
      </c>
      <c r="F706" s="187" t="s">
        <v>1064</v>
      </c>
      <c r="G706" s="187" t="s">
        <v>48</v>
      </c>
      <c r="H706" s="187" t="s">
        <v>1065</v>
      </c>
      <c r="I706" s="187" t="s">
        <v>1067</v>
      </c>
      <c r="J706" s="186">
        <v>66.47</v>
      </c>
      <c r="K706" s="186">
        <v>10</v>
      </c>
      <c r="L706" s="186">
        <v>33.234999999999999</v>
      </c>
      <c r="M706" s="186">
        <v>697.93499999999995</v>
      </c>
      <c r="N706" s="188">
        <v>44956</v>
      </c>
      <c r="O706" s="189" t="str">
        <f t="shared" si="62"/>
        <v>01-2023</v>
      </c>
      <c r="P706" s="201" t="str">
        <f t="shared" si="63"/>
        <v>30</v>
      </c>
      <c r="Q706" s="189" t="str">
        <f t="shared" si="64"/>
        <v>01</v>
      </c>
      <c r="R706" s="189" t="str">
        <f t="shared" si="65"/>
        <v>2023</v>
      </c>
      <c r="S706" s="186" t="s">
        <v>1075</v>
      </c>
      <c r="T706" s="190">
        <v>5</v>
      </c>
    </row>
    <row r="707" spans="1:20" ht="18" customHeight="1">
      <c r="A707" s="86" t="s">
        <v>751</v>
      </c>
      <c r="B707" s="88" t="s">
        <v>50</v>
      </c>
      <c r="D707" s="185" t="str">
        <f t="shared" si="60"/>
        <v>811-35-1094</v>
      </c>
      <c r="E707" s="186" t="str">
        <f t="shared" si="61"/>
        <v>B</v>
      </c>
      <c r="F707" s="187" t="s">
        <v>1064</v>
      </c>
      <c r="G707" s="187" t="s">
        <v>48</v>
      </c>
      <c r="H707" s="187" t="s">
        <v>1065</v>
      </c>
      <c r="I707" s="187" t="s">
        <v>1069</v>
      </c>
      <c r="J707" s="186">
        <v>50.45</v>
      </c>
      <c r="K707" s="186">
        <v>6</v>
      </c>
      <c r="L707" s="186">
        <v>15.135</v>
      </c>
      <c r="M707" s="186">
        <v>317.83499999999998</v>
      </c>
      <c r="N707" s="188">
        <v>44957</v>
      </c>
      <c r="O707" s="189" t="str">
        <f t="shared" si="62"/>
        <v>01-2023</v>
      </c>
      <c r="P707" s="201" t="str">
        <f t="shared" si="63"/>
        <v>31</v>
      </c>
      <c r="Q707" s="189" t="str">
        <f t="shared" si="64"/>
        <v>01</v>
      </c>
      <c r="R707" s="189" t="str">
        <f t="shared" si="65"/>
        <v>2023</v>
      </c>
      <c r="S707" s="186" t="s">
        <v>1075</v>
      </c>
      <c r="T707" s="190">
        <v>8.9</v>
      </c>
    </row>
    <row r="708" spans="1:20" ht="18" customHeight="1">
      <c r="A708" s="86" t="s">
        <v>752</v>
      </c>
      <c r="B708" s="88" t="s">
        <v>50</v>
      </c>
      <c r="D708" s="185" t="str">
        <f t="shared" si="60"/>
        <v>602-16-6955</v>
      </c>
      <c r="E708" s="186" t="str">
        <f t="shared" si="61"/>
        <v>B</v>
      </c>
      <c r="F708" s="187" t="s">
        <v>1064</v>
      </c>
      <c r="G708" s="187" t="s">
        <v>54</v>
      </c>
      <c r="H708" s="187" t="s">
        <v>1066</v>
      </c>
      <c r="I708" s="187" t="s">
        <v>1068</v>
      </c>
      <c r="J708" s="186">
        <v>76.599999999999994</v>
      </c>
      <c r="K708" s="186">
        <v>10</v>
      </c>
      <c r="L708" s="186">
        <v>38.299999999999997</v>
      </c>
      <c r="M708" s="186">
        <v>804.3</v>
      </c>
      <c r="N708" s="188">
        <v>44957</v>
      </c>
      <c r="O708" s="189" t="str">
        <f t="shared" si="62"/>
        <v>01-2023</v>
      </c>
      <c r="P708" s="201" t="str">
        <f t="shared" si="63"/>
        <v>31</v>
      </c>
      <c r="Q708" s="189" t="str">
        <f t="shared" si="64"/>
        <v>01</v>
      </c>
      <c r="R708" s="189" t="str">
        <f t="shared" si="65"/>
        <v>2023</v>
      </c>
      <c r="S708" s="186" t="s">
        <v>1074</v>
      </c>
      <c r="T708" s="190">
        <v>6</v>
      </c>
    </row>
    <row r="709" spans="1:20" ht="18" customHeight="1">
      <c r="A709" s="86" t="s">
        <v>753</v>
      </c>
      <c r="B709" s="88" t="s">
        <v>50</v>
      </c>
      <c r="D709" s="185" t="str">
        <f t="shared" si="60"/>
        <v>831-81-6575</v>
      </c>
      <c r="E709" s="186" t="str">
        <f t="shared" si="61"/>
        <v>B</v>
      </c>
      <c r="F709" s="187" t="s">
        <v>1064</v>
      </c>
      <c r="G709" s="187" t="s">
        <v>48</v>
      </c>
      <c r="H709" s="187" t="s">
        <v>1066</v>
      </c>
      <c r="I709" s="187" t="s">
        <v>1069</v>
      </c>
      <c r="J709" s="186">
        <v>75.59</v>
      </c>
      <c r="K709" s="186">
        <v>9</v>
      </c>
      <c r="L709" s="186">
        <v>34.015500000000003</v>
      </c>
      <c r="M709" s="186">
        <v>714.32550000000003</v>
      </c>
      <c r="N709" s="188">
        <v>44958</v>
      </c>
      <c r="O709" s="189" t="str">
        <f t="shared" si="62"/>
        <v>02-2023</v>
      </c>
      <c r="P709" s="201" t="str">
        <f t="shared" si="63"/>
        <v>01</v>
      </c>
      <c r="Q709" s="189" t="str">
        <f t="shared" si="64"/>
        <v>02</v>
      </c>
      <c r="R709" s="189" t="str">
        <f t="shared" si="65"/>
        <v>2023</v>
      </c>
      <c r="S709" s="186" t="s">
        <v>1073</v>
      </c>
      <c r="T709" s="190">
        <v>8</v>
      </c>
    </row>
    <row r="710" spans="1:20" ht="18" customHeight="1">
      <c r="A710" s="86" t="s">
        <v>754</v>
      </c>
      <c r="B710" s="88" t="s">
        <v>47</v>
      </c>
      <c r="D710" s="185" t="str">
        <f t="shared" si="60"/>
        <v>749-24-1565</v>
      </c>
      <c r="E710" s="186" t="str">
        <f t="shared" si="61"/>
        <v>A</v>
      </c>
      <c r="F710" s="187" t="s">
        <v>1063</v>
      </c>
      <c r="G710" s="187" t="s">
        <v>54</v>
      </c>
      <c r="H710" s="187" t="s">
        <v>1066</v>
      </c>
      <c r="I710" s="187" t="s">
        <v>1067</v>
      </c>
      <c r="J710" s="186">
        <v>23.03</v>
      </c>
      <c r="K710" s="186">
        <v>9</v>
      </c>
      <c r="L710" s="186">
        <v>10.3635</v>
      </c>
      <c r="M710" s="186">
        <v>217.6335</v>
      </c>
      <c r="N710" s="188">
        <v>44962</v>
      </c>
      <c r="O710" s="189" t="str">
        <f t="shared" si="62"/>
        <v>02-2023</v>
      </c>
      <c r="P710" s="201" t="str">
        <f t="shared" si="63"/>
        <v>05</v>
      </c>
      <c r="Q710" s="189" t="str">
        <f t="shared" si="64"/>
        <v>02</v>
      </c>
      <c r="R710" s="189" t="str">
        <f t="shared" si="65"/>
        <v>2023</v>
      </c>
      <c r="S710" s="186" t="s">
        <v>1074</v>
      </c>
      <c r="T710" s="190">
        <v>7.9</v>
      </c>
    </row>
    <row r="711" spans="1:20" ht="18" customHeight="1">
      <c r="A711" s="86" t="s">
        <v>755</v>
      </c>
      <c r="B711" s="88" t="s">
        <v>47</v>
      </c>
      <c r="D711" s="185" t="str">
        <f t="shared" ref="D711:D774" si="66">A711</f>
        <v>884-80-6021</v>
      </c>
      <c r="E711" s="186" t="str">
        <f t="shared" ref="E711:E774" si="67">B711</f>
        <v>A</v>
      </c>
      <c r="F711" s="187" t="s">
        <v>1063</v>
      </c>
      <c r="G711" s="187" t="s">
        <v>48</v>
      </c>
      <c r="H711" s="187" t="s">
        <v>1066</v>
      </c>
      <c r="I711" s="187" t="s">
        <v>1069</v>
      </c>
      <c r="J711" s="186">
        <v>73.47</v>
      </c>
      <c r="K711" s="186">
        <v>10</v>
      </c>
      <c r="L711" s="186">
        <v>36.734999999999999</v>
      </c>
      <c r="M711" s="186">
        <v>771.43499999999995</v>
      </c>
      <c r="N711" s="188">
        <v>44962</v>
      </c>
      <c r="O711" s="189" t="str">
        <f t="shared" si="62"/>
        <v>02-2023</v>
      </c>
      <c r="P711" s="201" t="str">
        <f t="shared" si="63"/>
        <v>05</v>
      </c>
      <c r="Q711" s="189" t="str">
        <f t="shared" si="64"/>
        <v>02</v>
      </c>
      <c r="R711" s="189" t="str">
        <f t="shared" si="65"/>
        <v>2023</v>
      </c>
      <c r="S711" s="186" t="s">
        <v>1074</v>
      </c>
      <c r="T711" s="190">
        <v>9.5</v>
      </c>
    </row>
    <row r="712" spans="1:20" ht="18" customHeight="1">
      <c r="A712" s="86" t="s">
        <v>756</v>
      </c>
      <c r="B712" s="88" t="s">
        <v>47</v>
      </c>
      <c r="D712" s="185" t="str">
        <f t="shared" si="66"/>
        <v>746-94-0204</v>
      </c>
      <c r="E712" s="186" t="str">
        <f t="shared" si="67"/>
        <v>A</v>
      </c>
      <c r="F712" s="187" t="s">
        <v>1063</v>
      </c>
      <c r="G712" s="187" t="s">
        <v>54</v>
      </c>
      <c r="H712" s="187" t="s">
        <v>1065</v>
      </c>
      <c r="I712" s="187" t="s">
        <v>1072</v>
      </c>
      <c r="J712" s="186">
        <v>83.24</v>
      </c>
      <c r="K712" s="186">
        <v>9</v>
      </c>
      <c r="L712" s="186">
        <v>37.457999999999998</v>
      </c>
      <c r="M712" s="186">
        <v>786.61800000000005</v>
      </c>
      <c r="N712" s="188">
        <v>44964</v>
      </c>
      <c r="O712" s="189" t="str">
        <f t="shared" ref="O712:O775" si="68">TEXT(N712,"mm-yyy")</f>
        <v>02-2023</v>
      </c>
      <c r="P712" s="201" t="str">
        <f t="shared" ref="P712:P775" si="69">TEXT(N712,"dd")</f>
        <v>07</v>
      </c>
      <c r="Q712" s="189" t="str">
        <f t="shared" ref="Q712:Q775" si="70">TEXT(N712,"mm")</f>
        <v>02</v>
      </c>
      <c r="R712" s="189" t="str">
        <f t="shared" ref="R712:R775" si="71">TEXT(N712,"yyyy")</f>
        <v>2023</v>
      </c>
      <c r="S712" s="186" t="s">
        <v>1075</v>
      </c>
      <c r="T712" s="190">
        <v>7.4</v>
      </c>
    </row>
    <row r="713" spans="1:20" ht="18" customHeight="1">
      <c r="A713" s="86" t="s">
        <v>757</v>
      </c>
      <c r="B713" s="88" t="s">
        <v>50</v>
      </c>
      <c r="D713" s="185" t="str">
        <f t="shared" si="66"/>
        <v>834-45-5519</v>
      </c>
      <c r="E713" s="186" t="str">
        <f t="shared" si="67"/>
        <v>B</v>
      </c>
      <c r="F713" s="187" t="s">
        <v>1064</v>
      </c>
      <c r="G713" s="187" t="s">
        <v>54</v>
      </c>
      <c r="H713" s="187" t="s">
        <v>1066</v>
      </c>
      <c r="I713" s="187" t="s">
        <v>1069</v>
      </c>
      <c r="J713" s="186">
        <v>43</v>
      </c>
      <c r="K713" s="186">
        <v>4</v>
      </c>
      <c r="L713" s="186">
        <v>8.6</v>
      </c>
      <c r="M713" s="186">
        <v>180.6</v>
      </c>
      <c r="N713" s="188">
        <v>44965</v>
      </c>
      <c r="O713" s="189" t="str">
        <f t="shared" si="68"/>
        <v>02-2023</v>
      </c>
      <c r="P713" s="201" t="str">
        <f t="shared" si="69"/>
        <v>08</v>
      </c>
      <c r="Q713" s="189" t="str">
        <f t="shared" si="70"/>
        <v>02</v>
      </c>
      <c r="R713" s="189" t="str">
        <f t="shared" si="71"/>
        <v>2023</v>
      </c>
      <c r="S713" s="186" t="s">
        <v>1074</v>
      </c>
      <c r="T713" s="190">
        <v>7.6</v>
      </c>
    </row>
    <row r="714" spans="1:20" ht="18" customHeight="1">
      <c r="A714" s="86" t="s">
        <v>758</v>
      </c>
      <c r="B714" s="88" t="s">
        <v>50</v>
      </c>
      <c r="D714" s="185" t="str">
        <f t="shared" si="66"/>
        <v>669-54-1719</v>
      </c>
      <c r="E714" s="186" t="str">
        <f t="shared" si="67"/>
        <v>B</v>
      </c>
      <c r="F714" s="187" t="s">
        <v>1064</v>
      </c>
      <c r="G714" s="187" t="s">
        <v>48</v>
      </c>
      <c r="H714" s="187" t="s">
        <v>1065</v>
      </c>
      <c r="I714" s="187" t="s">
        <v>1069</v>
      </c>
      <c r="J714" s="186">
        <v>18.93</v>
      </c>
      <c r="K714" s="186">
        <v>6</v>
      </c>
      <c r="L714" s="186">
        <v>5.6790000000000003</v>
      </c>
      <c r="M714" s="186">
        <v>119.259</v>
      </c>
      <c r="N714" s="188">
        <v>44969</v>
      </c>
      <c r="O714" s="189" t="str">
        <f t="shared" si="68"/>
        <v>02-2023</v>
      </c>
      <c r="P714" s="201" t="str">
        <f t="shared" si="69"/>
        <v>12</v>
      </c>
      <c r="Q714" s="189" t="str">
        <f t="shared" si="70"/>
        <v>02</v>
      </c>
      <c r="R714" s="189" t="str">
        <f t="shared" si="71"/>
        <v>2023</v>
      </c>
      <c r="S714" s="186" t="s">
        <v>1075</v>
      </c>
      <c r="T714" s="190">
        <v>8.1</v>
      </c>
    </row>
    <row r="715" spans="1:20" ht="18" customHeight="1">
      <c r="A715" s="86" t="s">
        <v>759</v>
      </c>
      <c r="B715" s="88" t="s">
        <v>53</v>
      </c>
      <c r="D715" s="185" t="str">
        <f t="shared" si="66"/>
        <v>450-28-2866</v>
      </c>
      <c r="E715" s="186" t="str">
        <f t="shared" si="67"/>
        <v>C</v>
      </c>
      <c r="F715" s="187" t="s">
        <v>1062</v>
      </c>
      <c r="G715" s="187" t="s">
        <v>48</v>
      </c>
      <c r="H715" s="187" t="s">
        <v>1065</v>
      </c>
      <c r="I715" s="187" t="s">
        <v>1071</v>
      </c>
      <c r="J715" s="186">
        <v>17.440000000000001</v>
      </c>
      <c r="K715" s="186">
        <v>5</v>
      </c>
      <c r="L715" s="186">
        <v>4.3600000000000003</v>
      </c>
      <c r="M715" s="186">
        <v>91.56</v>
      </c>
      <c r="N715" s="188">
        <v>44970</v>
      </c>
      <c r="O715" s="189" t="str">
        <f t="shared" si="68"/>
        <v>02-2023</v>
      </c>
      <c r="P715" s="201" t="str">
        <f t="shared" si="69"/>
        <v>13</v>
      </c>
      <c r="Q715" s="189" t="str">
        <f t="shared" si="70"/>
        <v>02</v>
      </c>
      <c r="R715" s="189" t="str">
        <f t="shared" si="71"/>
        <v>2023</v>
      </c>
      <c r="S715" s="186" t="s">
        <v>1073</v>
      </c>
      <c r="T715" s="190">
        <v>8.1</v>
      </c>
    </row>
    <row r="716" spans="1:20" ht="18" customHeight="1">
      <c r="A716" s="86" t="s">
        <v>760</v>
      </c>
      <c r="B716" s="88" t="s">
        <v>53</v>
      </c>
      <c r="D716" s="185" t="str">
        <f t="shared" si="66"/>
        <v>834-25-9262</v>
      </c>
      <c r="E716" s="186" t="str">
        <f t="shared" si="67"/>
        <v>C</v>
      </c>
      <c r="F716" s="187" t="s">
        <v>1062</v>
      </c>
      <c r="G716" s="187" t="s">
        <v>54</v>
      </c>
      <c r="H716" s="187" t="s">
        <v>1066</v>
      </c>
      <c r="I716" s="187" t="s">
        <v>1072</v>
      </c>
      <c r="J716" s="186">
        <v>81.680000000000007</v>
      </c>
      <c r="K716" s="186">
        <v>4</v>
      </c>
      <c r="L716" s="186">
        <v>16.335999999999999</v>
      </c>
      <c r="M716" s="186">
        <v>343.05599999999998</v>
      </c>
      <c r="N716" s="188">
        <v>44971</v>
      </c>
      <c r="O716" s="189" t="str">
        <f t="shared" si="68"/>
        <v>02-2023</v>
      </c>
      <c r="P716" s="201" t="str">
        <f t="shared" si="69"/>
        <v>14</v>
      </c>
      <c r="Q716" s="189" t="str">
        <f t="shared" si="70"/>
        <v>02</v>
      </c>
      <c r="R716" s="189" t="str">
        <f t="shared" si="71"/>
        <v>2023</v>
      </c>
      <c r="S716" s="186" t="s">
        <v>1073</v>
      </c>
      <c r="T716" s="190">
        <v>9.1</v>
      </c>
    </row>
    <row r="717" spans="1:20" ht="18" customHeight="1">
      <c r="A717" s="86" t="s">
        <v>761</v>
      </c>
      <c r="B717" s="88" t="s">
        <v>47</v>
      </c>
      <c r="D717" s="185" t="str">
        <f t="shared" si="66"/>
        <v>829-34-3910</v>
      </c>
      <c r="E717" s="186" t="str">
        <f t="shared" si="67"/>
        <v>A</v>
      </c>
      <c r="F717" s="187" t="s">
        <v>1063</v>
      </c>
      <c r="G717" s="187" t="s">
        <v>54</v>
      </c>
      <c r="H717" s="187" t="s">
        <v>1066</v>
      </c>
      <c r="I717" s="187" t="s">
        <v>1067</v>
      </c>
      <c r="J717" s="186">
        <v>71.38</v>
      </c>
      <c r="K717" s="186">
        <v>10</v>
      </c>
      <c r="L717" s="186">
        <v>35.69</v>
      </c>
      <c r="M717" s="186">
        <v>749.49</v>
      </c>
      <c r="N717" s="188">
        <v>44975</v>
      </c>
      <c r="O717" s="189" t="str">
        <f t="shared" si="68"/>
        <v>02-2023</v>
      </c>
      <c r="P717" s="201" t="str">
        <f t="shared" si="69"/>
        <v>18</v>
      </c>
      <c r="Q717" s="189" t="str">
        <f t="shared" si="70"/>
        <v>02</v>
      </c>
      <c r="R717" s="189" t="str">
        <f t="shared" si="71"/>
        <v>2023</v>
      </c>
      <c r="S717" s="186" t="s">
        <v>1073</v>
      </c>
      <c r="T717" s="190">
        <v>5.7</v>
      </c>
    </row>
    <row r="718" spans="1:20" ht="18" customHeight="1">
      <c r="A718" s="86" t="s">
        <v>762</v>
      </c>
      <c r="B718" s="88" t="s">
        <v>50</v>
      </c>
      <c r="D718" s="185" t="str">
        <f t="shared" si="66"/>
        <v>262-47-2794</v>
      </c>
      <c r="E718" s="186" t="str">
        <f t="shared" si="67"/>
        <v>B</v>
      </c>
      <c r="F718" s="187" t="s">
        <v>1064</v>
      </c>
      <c r="G718" s="187" t="s">
        <v>48</v>
      </c>
      <c r="H718" s="187" t="s">
        <v>1065</v>
      </c>
      <c r="I718" s="187" t="s">
        <v>1070</v>
      </c>
      <c r="J718" s="186">
        <v>71.86</v>
      </c>
      <c r="K718" s="186">
        <v>8</v>
      </c>
      <c r="L718" s="186">
        <v>28.744</v>
      </c>
      <c r="M718" s="186">
        <v>603.62400000000002</v>
      </c>
      <c r="N718" s="188">
        <v>44977</v>
      </c>
      <c r="O718" s="189" t="str">
        <f t="shared" si="68"/>
        <v>02-2023</v>
      </c>
      <c r="P718" s="201" t="str">
        <f t="shared" si="69"/>
        <v>20</v>
      </c>
      <c r="Q718" s="189" t="str">
        <f t="shared" si="70"/>
        <v>02</v>
      </c>
      <c r="R718" s="189" t="str">
        <f t="shared" si="71"/>
        <v>2023</v>
      </c>
      <c r="S718" s="186" t="s">
        <v>1075</v>
      </c>
      <c r="T718" s="190">
        <v>6.2</v>
      </c>
    </row>
    <row r="719" spans="1:20" ht="18" customHeight="1">
      <c r="A719" s="86" t="s">
        <v>763</v>
      </c>
      <c r="B719" s="88" t="s">
        <v>50</v>
      </c>
      <c r="D719" s="185" t="str">
        <f t="shared" si="66"/>
        <v>374-38-5555</v>
      </c>
      <c r="E719" s="186" t="str">
        <f t="shared" si="67"/>
        <v>B</v>
      </c>
      <c r="F719" s="187" t="s">
        <v>1064</v>
      </c>
      <c r="G719" s="187" t="s">
        <v>54</v>
      </c>
      <c r="H719" s="187" t="s">
        <v>1066</v>
      </c>
      <c r="I719" s="187" t="s">
        <v>1072</v>
      </c>
      <c r="J719" s="186">
        <v>63.71</v>
      </c>
      <c r="K719" s="186">
        <v>5</v>
      </c>
      <c r="L719" s="186">
        <v>15.9275</v>
      </c>
      <c r="M719" s="186">
        <v>334.47750000000002</v>
      </c>
      <c r="N719" s="188">
        <v>44977</v>
      </c>
      <c r="O719" s="189" t="str">
        <f t="shared" si="68"/>
        <v>02-2023</v>
      </c>
      <c r="P719" s="201" t="str">
        <f t="shared" si="69"/>
        <v>20</v>
      </c>
      <c r="Q719" s="189" t="str">
        <f t="shared" si="70"/>
        <v>02</v>
      </c>
      <c r="R719" s="189" t="str">
        <f t="shared" si="71"/>
        <v>2023</v>
      </c>
      <c r="S719" s="186" t="s">
        <v>1074</v>
      </c>
      <c r="T719" s="190">
        <v>8.5</v>
      </c>
    </row>
    <row r="720" spans="1:20" ht="18" customHeight="1">
      <c r="A720" s="86" t="s">
        <v>764</v>
      </c>
      <c r="B720" s="88" t="s">
        <v>50</v>
      </c>
      <c r="D720" s="185" t="str">
        <f t="shared" si="66"/>
        <v>487-79-6868</v>
      </c>
      <c r="E720" s="186" t="str">
        <f t="shared" si="67"/>
        <v>B</v>
      </c>
      <c r="F720" s="187" t="s">
        <v>1064</v>
      </c>
      <c r="G720" s="187" t="s">
        <v>48</v>
      </c>
      <c r="H720" s="187" t="s">
        <v>1066</v>
      </c>
      <c r="I720" s="187" t="s">
        <v>1070</v>
      </c>
      <c r="J720" s="186">
        <v>12.29</v>
      </c>
      <c r="K720" s="186">
        <v>9</v>
      </c>
      <c r="L720" s="186">
        <v>5.5305</v>
      </c>
      <c r="M720" s="186">
        <v>116.1405</v>
      </c>
      <c r="N720" s="188">
        <v>44979</v>
      </c>
      <c r="O720" s="189" t="str">
        <f t="shared" si="68"/>
        <v>02-2023</v>
      </c>
      <c r="P720" s="201" t="str">
        <f t="shared" si="69"/>
        <v>22</v>
      </c>
      <c r="Q720" s="189" t="str">
        <f t="shared" si="70"/>
        <v>02</v>
      </c>
      <c r="R720" s="189" t="str">
        <f t="shared" si="71"/>
        <v>2023</v>
      </c>
      <c r="S720" s="186" t="s">
        <v>1075</v>
      </c>
      <c r="T720" s="190">
        <v>8</v>
      </c>
    </row>
    <row r="721" spans="1:20" ht="18" customHeight="1">
      <c r="A721" s="86" t="s">
        <v>765</v>
      </c>
      <c r="B721" s="88" t="s">
        <v>50</v>
      </c>
      <c r="D721" s="185" t="str">
        <f t="shared" si="66"/>
        <v>427-45-9297</v>
      </c>
      <c r="E721" s="186" t="str">
        <f t="shared" si="67"/>
        <v>B</v>
      </c>
      <c r="F721" s="187" t="s">
        <v>1064</v>
      </c>
      <c r="G721" s="187" t="s">
        <v>48</v>
      </c>
      <c r="H721" s="187" t="s">
        <v>1066</v>
      </c>
      <c r="I721" s="187" t="s">
        <v>1070</v>
      </c>
      <c r="J721" s="186">
        <v>40.729999999999997</v>
      </c>
      <c r="K721" s="186">
        <v>7</v>
      </c>
      <c r="L721" s="186">
        <v>14.2555</v>
      </c>
      <c r="M721" s="186">
        <v>299.3655</v>
      </c>
      <c r="N721" s="188">
        <v>44979</v>
      </c>
      <c r="O721" s="189" t="str">
        <f t="shared" si="68"/>
        <v>02-2023</v>
      </c>
      <c r="P721" s="201" t="str">
        <f t="shared" si="69"/>
        <v>22</v>
      </c>
      <c r="Q721" s="189" t="str">
        <f t="shared" si="70"/>
        <v>02</v>
      </c>
      <c r="R721" s="189" t="str">
        <f t="shared" si="71"/>
        <v>2023</v>
      </c>
      <c r="S721" s="186" t="s">
        <v>1074</v>
      </c>
      <c r="T721" s="190">
        <v>5.4</v>
      </c>
    </row>
    <row r="722" spans="1:20" ht="18" customHeight="1">
      <c r="A722" s="86" t="s">
        <v>766</v>
      </c>
      <c r="B722" s="88" t="s">
        <v>53</v>
      </c>
      <c r="D722" s="185" t="str">
        <f t="shared" si="66"/>
        <v>756-01-7507</v>
      </c>
      <c r="E722" s="186" t="str">
        <f t="shared" si="67"/>
        <v>C</v>
      </c>
      <c r="F722" s="187" t="s">
        <v>1062</v>
      </c>
      <c r="G722" s="187" t="s">
        <v>54</v>
      </c>
      <c r="H722" s="187" t="s">
        <v>1066</v>
      </c>
      <c r="I722" s="187" t="s">
        <v>1067</v>
      </c>
      <c r="J722" s="186">
        <v>20.38</v>
      </c>
      <c r="K722" s="186">
        <v>5</v>
      </c>
      <c r="L722" s="186">
        <v>5.0949999999999998</v>
      </c>
      <c r="M722" s="186">
        <v>106.995</v>
      </c>
      <c r="N722" s="188">
        <v>44983</v>
      </c>
      <c r="O722" s="189" t="str">
        <f t="shared" si="68"/>
        <v>02-2023</v>
      </c>
      <c r="P722" s="201" t="str">
        <f t="shared" si="69"/>
        <v>26</v>
      </c>
      <c r="Q722" s="189" t="str">
        <f t="shared" si="70"/>
        <v>02</v>
      </c>
      <c r="R722" s="189" t="str">
        <f t="shared" si="71"/>
        <v>2023</v>
      </c>
      <c r="S722" s="186" t="s">
        <v>1073</v>
      </c>
      <c r="T722" s="190">
        <v>6</v>
      </c>
    </row>
    <row r="723" spans="1:20" ht="18" customHeight="1">
      <c r="A723" s="86" t="s">
        <v>767</v>
      </c>
      <c r="B723" s="88" t="s">
        <v>47</v>
      </c>
      <c r="D723" s="185" t="str">
        <f t="shared" si="66"/>
        <v>575-67-1508</v>
      </c>
      <c r="E723" s="186" t="str">
        <f t="shared" si="67"/>
        <v>A</v>
      </c>
      <c r="F723" s="187" t="s">
        <v>1063</v>
      </c>
      <c r="G723" s="187" t="s">
        <v>54</v>
      </c>
      <c r="H723" s="187" t="s">
        <v>1065</v>
      </c>
      <c r="I723" s="187" t="s">
        <v>1069</v>
      </c>
      <c r="J723" s="186">
        <v>38.6</v>
      </c>
      <c r="K723" s="186">
        <v>1</v>
      </c>
      <c r="L723" s="186">
        <v>1.93</v>
      </c>
      <c r="M723" s="186">
        <v>40.53</v>
      </c>
      <c r="N723" s="188">
        <v>44986</v>
      </c>
      <c r="O723" s="189" t="str">
        <f t="shared" si="68"/>
        <v>03-2023</v>
      </c>
      <c r="P723" s="201" t="str">
        <f t="shared" si="69"/>
        <v>01</v>
      </c>
      <c r="Q723" s="189" t="str">
        <f t="shared" si="70"/>
        <v>03</v>
      </c>
      <c r="R723" s="189" t="str">
        <f t="shared" si="71"/>
        <v>2023</v>
      </c>
      <c r="S723" s="186" t="s">
        <v>1074</v>
      </c>
      <c r="T723" s="190">
        <v>6.7</v>
      </c>
    </row>
    <row r="724" spans="1:20" ht="18" customHeight="1">
      <c r="A724" s="86" t="s">
        <v>768</v>
      </c>
      <c r="B724" s="88" t="s">
        <v>47</v>
      </c>
      <c r="D724" s="185" t="str">
        <f t="shared" si="66"/>
        <v>290-68-2984</v>
      </c>
      <c r="E724" s="186" t="str">
        <f t="shared" si="67"/>
        <v>A</v>
      </c>
      <c r="F724" s="187" t="s">
        <v>1063</v>
      </c>
      <c r="G724" s="187" t="s">
        <v>54</v>
      </c>
      <c r="H724" s="187" t="s">
        <v>1065</v>
      </c>
      <c r="I724" s="187" t="s">
        <v>1070</v>
      </c>
      <c r="J724" s="186">
        <v>23.75</v>
      </c>
      <c r="K724" s="186">
        <v>4</v>
      </c>
      <c r="L724" s="186">
        <v>4.75</v>
      </c>
      <c r="M724" s="186">
        <v>99.75</v>
      </c>
      <c r="N724" s="188">
        <v>44987</v>
      </c>
      <c r="O724" s="189" t="str">
        <f t="shared" si="68"/>
        <v>03-2023</v>
      </c>
      <c r="P724" s="201" t="str">
        <f t="shared" si="69"/>
        <v>02</v>
      </c>
      <c r="Q724" s="189" t="str">
        <f t="shared" si="70"/>
        <v>03</v>
      </c>
      <c r="R724" s="189" t="str">
        <f t="shared" si="71"/>
        <v>2023</v>
      </c>
      <c r="S724" s="186" t="s">
        <v>1073</v>
      </c>
      <c r="T724" s="190">
        <v>5.2</v>
      </c>
    </row>
    <row r="725" spans="1:20" ht="18" customHeight="1">
      <c r="A725" s="86" t="s">
        <v>769</v>
      </c>
      <c r="B725" s="88" t="s">
        <v>47</v>
      </c>
      <c r="D725" s="185" t="str">
        <f t="shared" si="66"/>
        <v>187-83-5490</v>
      </c>
      <c r="E725" s="186" t="str">
        <f t="shared" si="67"/>
        <v>A</v>
      </c>
      <c r="F725" s="187" t="s">
        <v>1063</v>
      </c>
      <c r="G725" s="187" t="s">
        <v>48</v>
      </c>
      <c r="H725" s="187" t="s">
        <v>1065</v>
      </c>
      <c r="I725" s="187" t="s">
        <v>1069</v>
      </c>
      <c r="J725" s="186">
        <v>20.77</v>
      </c>
      <c r="K725" s="186">
        <v>4</v>
      </c>
      <c r="L725" s="186">
        <v>4.1539999999999999</v>
      </c>
      <c r="M725" s="186">
        <v>87.233999999999995</v>
      </c>
      <c r="N725" s="188">
        <v>44987</v>
      </c>
      <c r="O725" s="189" t="str">
        <f t="shared" si="68"/>
        <v>03-2023</v>
      </c>
      <c r="P725" s="201" t="str">
        <f t="shared" si="69"/>
        <v>02</v>
      </c>
      <c r="Q725" s="189" t="str">
        <f t="shared" si="70"/>
        <v>03</v>
      </c>
      <c r="R725" s="189" t="str">
        <f t="shared" si="71"/>
        <v>2023</v>
      </c>
      <c r="S725" s="186" t="s">
        <v>1073</v>
      </c>
      <c r="T725" s="190">
        <v>4.7</v>
      </c>
    </row>
    <row r="726" spans="1:20" ht="18" customHeight="1">
      <c r="A726" s="86" t="s">
        <v>770</v>
      </c>
      <c r="B726" s="88" t="s">
        <v>47</v>
      </c>
      <c r="D726" s="185" t="str">
        <f t="shared" si="66"/>
        <v>213-32-1216</v>
      </c>
      <c r="E726" s="186" t="str">
        <f t="shared" si="67"/>
        <v>A</v>
      </c>
      <c r="F726" s="187" t="s">
        <v>1063</v>
      </c>
      <c r="G726" s="187" t="s">
        <v>54</v>
      </c>
      <c r="H726" s="187" t="s">
        <v>1066</v>
      </c>
      <c r="I726" s="187" t="s">
        <v>1069</v>
      </c>
      <c r="J726" s="186">
        <v>66.06</v>
      </c>
      <c r="K726" s="186">
        <v>6</v>
      </c>
      <c r="L726" s="186">
        <v>19.818000000000001</v>
      </c>
      <c r="M726" s="186">
        <v>416.178</v>
      </c>
      <c r="N726" s="188">
        <v>44987</v>
      </c>
      <c r="O726" s="189" t="str">
        <f t="shared" si="68"/>
        <v>03-2023</v>
      </c>
      <c r="P726" s="201" t="str">
        <f t="shared" si="69"/>
        <v>02</v>
      </c>
      <c r="Q726" s="189" t="str">
        <f t="shared" si="70"/>
        <v>03</v>
      </c>
      <c r="R726" s="189" t="str">
        <f t="shared" si="71"/>
        <v>2023</v>
      </c>
      <c r="S726" s="186" t="s">
        <v>1073</v>
      </c>
      <c r="T726" s="190">
        <v>7.3</v>
      </c>
    </row>
    <row r="727" spans="1:20" ht="18" customHeight="1">
      <c r="A727" s="86" t="s">
        <v>771</v>
      </c>
      <c r="B727" s="88" t="s">
        <v>47</v>
      </c>
      <c r="D727" s="185" t="str">
        <f t="shared" si="66"/>
        <v>549-59-1358</v>
      </c>
      <c r="E727" s="186" t="str">
        <f t="shared" si="67"/>
        <v>A</v>
      </c>
      <c r="F727" s="187" t="s">
        <v>1063</v>
      </c>
      <c r="G727" s="187" t="s">
        <v>48</v>
      </c>
      <c r="H727" s="187" t="s">
        <v>1065</v>
      </c>
      <c r="I727" s="187" t="s">
        <v>1068</v>
      </c>
      <c r="J727" s="186">
        <v>88.63</v>
      </c>
      <c r="K727" s="186">
        <v>3</v>
      </c>
      <c r="L727" s="186">
        <v>13.294499999999999</v>
      </c>
      <c r="M727" s="186">
        <v>279.18450000000001</v>
      </c>
      <c r="N727" s="188">
        <v>44989</v>
      </c>
      <c r="O727" s="189" t="str">
        <f t="shared" si="68"/>
        <v>03-2023</v>
      </c>
      <c r="P727" s="201" t="str">
        <f t="shared" si="69"/>
        <v>04</v>
      </c>
      <c r="Q727" s="189" t="str">
        <f t="shared" si="70"/>
        <v>03</v>
      </c>
      <c r="R727" s="189" t="str">
        <f t="shared" si="71"/>
        <v>2023</v>
      </c>
      <c r="S727" s="186" t="s">
        <v>1074</v>
      </c>
      <c r="T727" s="190">
        <v>6</v>
      </c>
    </row>
    <row r="728" spans="1:20" ht="18" customHeight="1">
      <c r="A728" s="86" t="s">
        <v>772</v>
      </c>
      <c r="B728" s="88" t="s">
        <v>53</v>
      </c>
      <c r="D728" s="185" t="str">
        <f t="shared" si="66"/>
        <v>142-72-4741</v>
      </c>
      <c r="E728" s="186" t="str">
        <f t="shared" si="67"/>
        <v>C</v>
      </c>
      <c r="F728" s="187" t="s">
        <v>1062</v>
      </c>
      <c r="G728" s="187" t="s">
        <v>48</v>
      </c>
      <c r="H728" s="187" t="s">
        <v>1065</v>
      </c>
      <c r="I728" s="187" t="s">
        <v>1072</v>
      </c>
      <c r="J728" s="186">
        <v>93.2</v>
      </c>
      <c r="K728" s="186">
        <v>2</v>
      </c>
      <c r="L728" s="186">
        <v>9.32</v>
      </c>
      <c r="M728" s="186">
        <v>195.72</v>
      </c>
      <c r="N728" s="188">
        <v>44989</v>
      </c>
      <c r="O728" s="189" t="str">
        <f t="shared" si="68"/>
        <v>03-2023</v>
      </c>
      <c r="P728" s="201" t="str">
        <f t="shared" si="69"/>
        <v>04</v>
      </c>
      <c r="Q728" s="189" t="str">
        <f t="shared" si="70"/>
        <v>03</v>
      </c>
      <c r="R728" s="189" t="str">
        <f t="shared" si="71"/>
        <v>2023</v>
      </c>
      <c r="S728" s="186" t="s">
        <v>1075</v>
      </c>
      <c r="T728" s="190">
        <v>6</v>
      </c>
    </row>
    <row r="729" spans="1:20" ht="18" customHeight="1">
      <c r="A729" s="86" t="s">
        <v>773</v>
      </c>
      <c r="B729" s="88" t="s">
        <v>47</v>
      </c>
      <c r="D729" s="185" t="str">
        <f t="shared" si="66"/>
        <v>840-76-5966</v>
      </c>
      <c r="E729" s="186" t="str">
        <f t="shared" si="67"/>
        <v>A</v>
      </c>
      <c r="F729" s="187" t="s">
        <v>1063</v>
      </c>
      <c r="G729" s="187" t="s">
        <v>48</v>
      </c>
      <c r="H729" s="187" t="s">
        <v>1065</v>
      </c>
      <c r="I729" s="187" t="s">
        <v>1068</v>
      </c>
      <c r="J729" s="186">
        <v>12.76</v>
      </c>
      <c r="K729" s="186">
        <v>2</v>
      </c>
      <c r="L729" s="186">
        <v>1.276</v>
      </c>
      <c r="M729" s="186">
        <v>26.795999999999999</v>
      </c>
      <c r="N729" s="188">
        <v>44990</v>
      </c>
      <c r="O729" s="189" t="str">
        <f t="shared" si="68"/>
        <v>03-2023</v>
      </c>
      <c r="P729" s="201" t="str">
        <f t="shared" si="69"/>
        <v>05</v>
      </c>
      <c r="Q729" s="189" t="str">
        <f t="shared" si="70"/>
        <v>03</v>
      </c>
      <c r="R729" s="189" t="str">
        <f t="shared" si="71"/>
        <v>2023</v>
      </c>
      <c r="S729" s="186" t="s">
        <v>1074</v>
      </c>
      <c r="T729" s="190">
        <v>7.8</v>
      </c>
    </row>
    <row r="730" spans="1:20" ht="18" customHeight="1">
      <c r="A730" s="86" t="s">
        <v>774</v>
      </c>
      <c r="B730" s="88" t="s">
        <v>47</v>
      </c>
      <c r="D730" s="185" t="str">
        <f t="shared" si="66"/>
        <v>828-46-6863</v>
      </c>
      <c r="E730" s="186" t="str">
        <f t="shared" si="67"/>
        <v>A</v>
      </c>
      <c r="F730" s="187" t="s">
        <v>1063</v>
      </c>
      <c r="G730" s="187" t="s">
        <v>48</v>
      </c>
      <c r="H730" s="187" t="s">
        <v>1065</v>
      </c>
      <c r="I730" s="187" t="s">
        <v>1071</v>
      </c>
      <c r="J730" s="186">
        <v>98.53</v>
      </c>
      <c r="K730" s="186">
        <v>6</v>
      </c>
      <c r="L730" s="186">
        <v>29.559000000000001</v>
      </c>
      <c r="M730" s="186">
        <v>620.73900000000003</v>
      </c>
      <c r="N730" s="188">
        <v>44991</v>
      </c>
      <c r="O730" s="189" t="str">
        <f t="shared" si="68"/>
        <v>03-2023</v>
      </c>
      <c r="P730" s="201" t="str">
        <f t="shared" si="69"/>
        <v>06</v>
      </c>
      <c r="Q730" s="189" t="str">
        <f t="shared" si="70"/>
        <v>03</v>
      </c>
      <c r="R730" s="189" t="str">
        <f t="shared" si="71"/>
        <v>2023</v>
      </c>
      <c r="S730" s="186" t="s">
        <v>1075</v>
      </c>
      <c r="T730" s="190">
        <v>4</v>
      </c>
    </row>
    <row r="731" spans="1:20" ht="18" customHeight="1">
      <c r="A731" s="86" t="s">
        <v>775</v>
      </c>
      <c r="B731" s="88" t="s">
        <v>53</v>
      </c>
      <c r="D731" s="185" t="str">
        <f t="shared" si="66"/>
        <v>200-16-5952</v>
      </c>
      <c r="E731" s="186" t="str">
        <f t="shared" si="67"/>
        <v>C</v>
      </c>
      <c r="F731" s="187" t="s">
        <v>1062</v>
      </c>
      <c r="G731" s="187" t="s">
        <v>48</v>
      </c>
      <c r="H731" s="187" t="s">
        <v>1065</v>
      </c>
      <c r="I731" s="187" t="s">
        <v>1071</v>
      </c>
      <c r="J731" s="186">
        <v>65.650000000000006</v>
      </c>
      <c r="K731" s="186">
        <v>2</v>
      </c>
      <c r="L731" s="186">
        <v>6.5650000000000004</v>
      </c>
      <c r="M731" s="186">
        <v>137.86500000000001</v>
      </c>
      <c r="N731" s="188">
        <v>44991</v>
      </c>
      <c r="O731" s="189" t="str">
        <f t="shared" si="68"/>
        <v>03-2023</v>
      </c>
      <c r="P731" s="201" t="str">
        <f t="shared" si="69"/>
        <v>06</v>
      </c>
      <c r="Q731" s="189" t="str">
        <f t="shared" si="70"/>
        <v>03</v>
      </c>
      <c r="R731" s="189" t="str">
        <f t="shared" si="71"/>
        <v>2023</v>
      </c>
      <c r="S731" s="186" t="s">
        <v>1073</v>
      </c>
      <c r="T731" s="190">
        <v>6</v>
      </c>
    </row>
    <row r="732" spans="1:20" ht="18" customHeight="1">
      <c r="A732" s="86" t="s">
        <v>776</v>
      </c>
      <c r="B732" s="88" t="s">
        <v>47</v>
      </c>
      <c r="D732" s="185" t="str">
        <f t="shared" si="66"/>
        <v>522-57-8364</v>
      </c>
      <c r="E732" s="186" t="str">
        <f t="shared" si="67"/>
        <v>A</v>
      </c>
      <c r="F732" s="187" t="s">
        <v>1063</v>
      </c>
      <c r="G732" s="187" t="s">
        <v>48</v>
      </c>
      <c r="H732" s="187" t="s">
        <v>1065</v>
      </c>
      <c r="I732" s="187" t="s">
        <v>1072</v>
      </c>
      <c r="J732" s="186">
        <v>51.34</v>
      </c>
      <c r="K732" s="186">
        <v>8</v>
      </c>
      <c r="L732" s="186">
        <v>20.536000000000001</v>
      </c>
      <c r="M732" s="186">
        <v>431.25599999999997</v>
      </c>
      <c r="N732" s="188">
        <v>44995</v>
      </c>
      <c r="O732" s="189" t="str">
        <f t="shared" si="68"/>
        <v>03-2023</v>
      </c>
      <c r="P732" s="201" t="str">
        <f t="shared" si="69"/>
        <v>10</v>
      </c>
      <c r="Q732" s="189" t="str">
        <f t="shared" si="70"/>
        <v>03</v>
      </c>
      <c r="R732" s="189" t="str">
        <f t="shared" si="71"/>
        <v>2023</v>
      </c>
      <c r="S732" s="186" t="s">
        <v>1074</v>
      </c>
      <c r="T732" s="190">
        <v>7.6</v>
      </c>
    </row>
    <row r="733" spans="1:20" ht="18" customHeight="1">
      <c r="A733" s="86" t="s">
        <v>777</v>
      </c>
      <c r="B733" s="88" t="s">
        <v>50</v>
      </c>
      <c r="D733" s="185" t="str">
        <f t="shared" si="66"/>
        <v>321-49-7382</v>
      </c>
      <c r="E733" s="186" t="str">
        <f t="shared" si="67"/>
        <v>B</v>
      </c>
      <c r="F733" s="187" t="s">
        <v>1064</v>
      </c>
      <c r="G733" s="187" t="s">
        <v>48</v>
      </c>
      <c r="H733" s="187" t="s">
        <v>1065</v>
      </c>
      <c r="I733" s="187" t="s">
        <v>1068</v>
      </c>
      <c r="J733" s="186">
        <v>88.31</v>
      </c>
      <c r="K733" s="186">
        <v>1</v>
      </c>
      <c r="L733" s="186">
        <v>4.4154999999999998</v>
      </c>
      <c r="M733" s="186">
        <v>92.725499999999997</v>
      </c>
      <c r="N733" s="188">
        <v>44995</v>
      </c>
      <c r="O733" s="189" t="str">
        <f t="shared" si="68"/>
        <v>03-2023</v>
      </c>
      <c r="P733" s="201" t="str">
        <f t="shared" si="69"/>
        <v>10</v>
      </c>
      <c r="Q733" s="189" t="str">
        <f t="shared" si="70"/>
        <v>03</v>
      </c>
      <c r="R733" s="189" t="str">
        <f t="shared" si="71"/>
        <v>2023</v>
      </c>
      <c r="S733" s="186" t="s">
        <v>1075</v>
      </c>
      <c r="T733" s="190">
        <v>5.2</v>
      </c>
    </row>
    <row r="734" spans="1:20" ht="18" customHeight="1">
      <c r="A734" s="86" t="s">
        <v>778</v>
      </c>
      <c r="B734" s="88" t="s">
        <v>53</v>
      </c>
      <c r="D734" s="185" t="str">
        <f t="shared" si="66"/>
        <v>717-96-4189</v>
      </c>
      <c r="E734" s="186" t="str">
        <f t="shared" si="67"/>
        <v>C</v>
      </c>
      <c r="F734" s="187" t="s">
        <v>1062</v>
      </c>
      <c r="G734" s="187" t="s">
        <v>54</v>
      </c>
      <c r="H734" s="187" t="s">
        <v>1066</v>
      </c>
      <c r="I734" s="187" t="s">
        <v>1069</v>
      </c>
      <c r="J734" s="186">
        <v>35.49</v>
      </c>
      <c r="K734" s="186">
        <v>6</v>
      </c>
      <c r="L734" s="186">
        <v>10.647</v>
      </c>
      <c r="M734" s="186">
        <v>223.58699999999999</v>
      </c>
      <c r="N734" s="188">
        <v>44998</v>
      </c>
      <c r="O734" s="189" t="str">
        <f t="shared" si="68"/>
        <v>03-2023</v>
      </c>
      <c r="P734" s="201" t="str">
        <f t="shared" si="69"/>
        <v>13</v>
      </c>
      <c r="Q734" s="189" t="str">
        <f t="shared" si="70"/>
        <v>03</v>
      </c>
      <c r="R734" s="189" t="str">
        <f t="shared" si="71"/>
        <v>2023</v>
      </c>
      <c r="S734" s="186" t="s">
        <v>1073</v>
      </c>
      <c r="T734" s="190">
        <v>4.0999999999999996</v>
      </c>
    </row>
    <row r="735" spans="1:20" ht="18" customHeight="1">
      <c r="A735" s="86" t="s">
        <v>779</v>
      </c>
      <c r="B735" s="88" t="s">
        <v>53</v>
      </c>
      <c r="D735" s="185" t="str">
        <f t="shared" si="66"/>
        <v>824-88-3614</v>
      </c>
      <c r="E735" s="186" t="str">
        <f t="shared" si="67"/>
        <v>C</v>
      </c>
      <c r="F735" s="187" t="s">
        <v>1062</v>
      </c>
      <c r="G735" s="187" t="s">
        <v>54</v>
      </c>
      <c r="H735" s="187" t="s">
        <v>1065</v>
      </c>
      <c r="I735" s="187" t="s">
        <v>1067</v>
      </c>
      <c r="J735" s="186">
        <v>34.31</v>
      </c>
      <c r="K735" s="186">
        <v>8</v>
      </c>
      <c r="L735" s="186">
        <v>13.724</v>
      </c>
      <c r="M735" s="186">
        <v>288.20400000000001</v>
      </c>
      <c r="N735" s="188">
        <v>45000</v>
      </c>
      <c r="O735" s="189" t="str">
        <f t="shared" si="68"/>
        <v>03-2023</v>
      </c>
      <c r="P735" s="201" t="str">
        <f t="shared" si="69"/>
        <v>15</v>
      </c>
      <c r="Q735" s="189" t="str">
        <f t="shared" si="70"/>
        <v>03</v>
      </c>
      <c r="R735" s="189" t="str">
        <f t="shared" si="71"/>
        <v>2023</v>
      </c>
      <c r="S735" s="186" t="s">
        <v>1074</v>
      </c>
      <c r="T735" s="190">
        <v>5.7</v>
      </c>
    </row>
    <row r="736" spans="1:20" ht="18" customHeight="1">
      <c r="A736" s="86" t="s">
        <v>780</v>
      </c>
      <c r="B736" s="88" t="s">
        <v>50</v>
      </c>
      <c r="D736" s="185" t="str">
        <f t="shared" si="66"/>
        <v>777-67-2495</v>
      </c>
      <c r="E736" s="186" t="str">
        <f t="shared" si="67"/>
        <v>B</v>
      </c>
      <c r="F736" s="187" t="s">
        <v>1064</v>
      </c>
      <c r="G736" s="187" t="s">
        <v>54</v>
      </c>
      <c r="H736" s="187" t="s">
        <v>1065</v>
      </c>
      <c r="I736" s="187" t="s">
        <v>1070</v>
      </c>
      <c r="J736" s="186">
        <v>68.97</v>
      </c>
      <c r="K736" s="186">
        <v>3</v>
      </c>
      <c r="L736" s="186">
        <v>10.345499999999999</v>
      </c>
      <c r="M736" s="186">
        <v>217.25550000000001</v>
      </c>
      <c r="N736" s="188">
        <v>45000</v>
      </c>
      <c r="O736" s="189" t="str">
        <f t="shared" si="68"/>
        <v>03-2023</v>
      </c>
      <c r="P736" s="201" t="str">
        <f t="shared" si="69"/>
        <v>15</v>
      </c>
      <c r="Q736" s="189" t="str">
        <f t="shared" si="70"/>
        <v>03</v>
      </c>
      <c r="R736" s="189" t="str">
        <f t="shared" si="71"/>
        <v>2023</v>
      </c>
      <c r="S736" s="186" t="s">
        <v>1074</v>
      </c>
      <c r="T736" s="190">
        <v>8.6999999999999993</v>
      </c>
    </row>
    <row r="737" spans="1:20" ht="18" customHeight="1">
      <c r="A737" s="86" t="s">
        <v>781</v>
      </c>
      <c r="B737" s="88" t="s">
        <v>47</v>
      </c>
      <c r="D737" s="185" t="str">
        <f t="shared" si="66"/>
        <v>593-08-5916</v>
      </c>
      <c r="E737" s="186" t="str">
        <f t="shared" si="67"/>
        <v>A</v>
      </c>
      <c r="F737" s="187" t="s">
        <v>1063</v>
      </c>
      <c r="G737" s="187" t="s">
        <v>54</v>
      </c>
      <c r="H737" s="187" t="s">
        <v>1066</v>
      </c>
      <c r="I737" s="187" t="s">
        <v>1072</v>
      </c>
      <c r="J737" s="186">
        <v>15.5</v>
      </c>
      <c r="K737" s="186">
        <v>1</v>
      </c>
      <c r="L737" s="186">
        <v>0.77500000000000002</v>
      </c>
      <c r="M737" s="186">
        <v>16.274999999999999</v>
      </c>
      <c r="N737" s="188">
        <v>45001</v>
      </c>
      <c r="O737" s="189" t="str">
        <f t="shared" si="68"/>
        <v>03-2023</v>
      </c>
      <c r="P737" s="201" t="str">
        <f t="shared" si="69"/>
        <v>16</v>
      </c>
      <c r="Q737" s="189" t="str">
        <f t="shared" si="70"/>
        <v>03</v>
      </c>
      <c r="R737" s="189" t="str">
        <f t="shared" si="71"/>
        <v>2023</v>
      </c>
      <c r="S737" s="186" t="s">
        <v>1075</v>
      </c>
      <c r="T737" s="190">
        <v>7.4</v>
      </c>
    </row>
    <row r="738" spans="1:20" ht="18" customHeight="1">
      <c r="A738" s="86" t="s">
        <v>782</v>
      </c>
      <c r="B738" s="88" t="s">
        <v>47</v>
      </c>
      <c r="D738" s="185" t="str">
        <f t="shared" si="66"/>
        <v>886-18-2897</v>
      </c>
      <c r="E738" s="186" t="str">
        <f t="shared" si="67"/>
        <v>A</v>
      </c>
      <c r="F738" s="187" t="s">
        <v>1063</v>
      </c>
      <c r="G738" s="187" t="s">
        <v>54</v>
      </c>
      <c r="H738" s="187" t="s">
        <v>1066</v>
      </c>
      <c r="I738" s="187" t="s">
        <v>1071</v>
      </c>
      <c r="J738" s="186">
        <v>56.56</v>
      </c>
      <c r="K738" s="186">
        <v>5</v>
      </c>
      <c r="L738" s="186">
        <v>14.14</v>
      </c>
      <c r="M738" s="186">
        <v>296.94</v>
      </c>
      <c r="N738" s="188">
        <v>45001</v>
      </c>
      <c r="O738" s="189" t="str">
        <f t="shared" si="68"/>
        <v>03-2023</v>
      </c>
      <c r="P738" s="201" t="str">
        <f t="shared" si="69"/>
        <v>16</v>
      </c>
      <c r="Q738" s="189" t="str">
        <f t="shared" si="70"/>
        <v>03</v>
      </c>
      <c r="R738" s="189" t="str">
        <f t="shared" si="71"/>
        <v>2023</v>
      </c>
      <c r="S738" s="186" t="s">
        <v>1075</v>
      </c>
      <c r="T738" s="190">
        <v>4.5</v>
      </c>
    </row>
    <row r="739" spans="1:20" ht="18" customHeight="1">
      <c r="A739" s="86" t="s">
        <v>783</v>
      </c>
      <c r="B739" s="88" t="s">
        <v>47</v>
      </c>
      <c r="D739" s="185" t="str">
        <f t="shared" si="66"/>
        <v>605-03-2706</v>
      </c>
      <c r="E739" s="186" t="str">
        <f t="shared" si="67"/>
        <v>A</v>
      </c>
      <c r="F739" s="187" t="s">
        <v>1063</v>
      </c>
      <c r="G739" s="187" t="s">
        <v>54</v>
      </c>
      <c r="H739" s="187" t="s">
        <v>1066</v>
      </c>
      <c r="I739" s="187" t="s">
        <v>1067</v>
      </c>
      <c r="J739" s="186">
        <v>15.8</v>
      </c>
      <c r="K739" s="186">
        <v>3</v>
      </c>
      <c r="L739" s="186">
        <v>2.37</v>
      </c>
      <c r="M739" s="186">
        <v>49.77</v>
      </c>
      <c r="N739" s="188">
        <v>45002</v>
      </c>
      <c r="O739" s="189" t="str">
        <f t="shared" si="68"/>
        <v>03-2023</v>
      </c>
      <c r="P739" s="201" t="str">
        <f t="shared" si="69"/>
        <v>17</v>
      </c>
      <c r="Q739" s="189" t="str">
        <f t="shared" si="70"/>
        <v>03</v>
      </c>
      <c r="R739" s="189" t="str">
        <f t="shared" si="71"/>
        <v>2023</v>
      </c>
      <c r="S739" s="186" t="s">
        <v>1073</v>
      </c>
      <c r="T739" s="190">
        <v>9.5</v>
      </c>
    </row>
    <row r="740" spans="1:20" ht="18" customHeight="1">
      <c r="A740" s="86" t="s">
        <v>784</v>
      </c>
      <c r="B740" s="88" t="s">
        <v>47</v>
      </c>
      <c r="D740" s="185" t="str">
        <f t="shared" si="66"/>
        <v>134-75-2619</v>
      </c>
      <c r="E740" s="186" t="str">
        <f t="shared" si="67"/>
        <v>A</v>
      </c>
      <c r="F740" s="187" t="s">
        <v>1063</v>
      </c>
      <c r="G740" s="187" t="s">
        <v>48</v>
      </c>
      <c r="H740" s="187" t="s">
        <v>1065</v>
      </c>
      <c r="I740" s="187" t="s">
        <v>1069</v>
      </c>
      <c r="J740" s="186">
        <v>19.32</v>
      </c>
      <c r="K740" s="186">
        <v>7</v>
      </c>
      <c r="L740" s="186">
        <v>6.7619999999999996</v>
      </c>
      <c r="M740" s="186">
        <v>142.00200000000001</v>
      </c>
      <c r="N740" s="188">
        <v>45005</v>
      </c>
      <c r="O740" s="189" t="str">
        <f t="shared" si="68"/>
        <v>03-2023</v>
      </c>
      <c r="P740" s="201" t="str">
        <f t="shared" si="69"/>
        <v>20</v>
      </c>
      <c r="Q740" s="189" t="str">
        <f t="shared" si="70"/>
        <v>03</v>
      </c>
      <c r="R740" s="189" t="str">
        <f t="shared" si="71"/>
        <v>2023</v>
      </c>
      <c r="S740" s="186" t="s">
        <v>1073</v>
      </c>
      <c r="T740" s="190">
        <v>6.9</v>
      </c>
    </row>
    <row r="741" spans="1:20" ht="18" customHeight="1">
      <c r="A741" s="86" t="s">
        <v>785</v>
      </c>
      <c r="B741" s="88" t="s">
        <v>53</v>
      </c>
      <c r="D741" s="185" t="str">
        <f t="shared" si="66"/>
        <v>263-87-5680</v>
      </c>
      <c r="E741" s="186" t="str">
        <f t="shared" si="67"/>
        <v>C</v>
      </c>
      <c r="F741" s="187" t="s">
        <v>1062</v>
      </c>
      <c r="G741" s="187" t="s">
        <v>48</v>
      </c>
      <c r="H741" s="187" t="s">
        <v>1066</v>
      </c>
      <c r="I741" s="187" t="s">
        <v>1070</v>
      </c>
      <c r="J741" s="186">
        <v>28.53</v>
      </c>
      <c r="K741" s="186">
        <v>10</v>
      </c>
      <c r="L741" s="186">
        <v>14.265000000000001</v>
      </c>
      <c r="M741" s="186">
        <v>299.565</v>
      </c>
      <c r="N741" s="188">
        <v>45006</v>
      </c>
      <c r="O741" s="189" t="str">
        <f t="shared" si="68"/>
        <v>03-2023</v>
      </c>
      <c r="P741" s="201" t="str">
        <f t="shared" si="69"/>
        <v>21</v>
      </c>
      <c r="Q741" s="189" t="str">
        <f t="shared" si="70"/>
        <v>03</v>
      </c>
      <c r="R741" s="189" t="str">
        <f t="shared" si="71"/>
        <v>2023</v>
      </c>
      <c r="S741" s="186" t="s">
        <v>1074</v>
      </c>
      <c r="T741" s="190">
        <v>7.8</v>
      </c>
    </row>
    <row r="742" spans="1:20" ht="18" customHeight="1">
      <c r="A742" s="86" t="s">
        <v>786</v>
      </c>
      <c r="B742" s="88" t="s">
        <v>50</v>
      </c>
      <c r="D742" s="185" t="str">
        <f t="shared" si="66"/>
        <v>686-41-0932</v>
      </c>
      <c r="E742" s="186" t="str">
        <f t="shared" si="67"/>
        <v>B</v>
      </c>
      <c r="F742" s="187" t="s">
        <v>1064</v>
      </c>
      <c r="G742" s="187" t="s">
        <v>54</v>
      </c>
      <c r="H742" s="187" t="s">
        <v>1066</v>
      </c>
      <c r="I742" s="187" t="s">
        <v>1072</v>
      </c>
      <c r="J742" s="186">
        <v>34.700000000000003</v>
      </c>
      <c r="K742" s="186">
        <v>2</v>
      </c>
      <c r="L742" s="186">
        <v>3.47</v>
      </c>
      <c r="M742" s="186">
        <v>72.87</v>
      </c>
      <c r="N742" s="188">
        <v>45006</v>
      </c>
      <c r="O742" s="189" t="str">
        <f t="shared" si="68"/>
        <v>03-2023</v>
      </c>
      <c r="P742" s="201" t="str">
        <f t="shared" si="69"/>
        <v>21</v>
      </c>
      <c r="Q742" s="189" t="str">
        <f t="shared" si="70"/>
        <v>03</v>
      </c>
      <c r="R742" s="189" t="str">
        <f t="shared" si="71"/>
        <v>2023</v>
      </c>
      <c r="S742" s="186" t="s">
        <v>1074</v>
      </c>
      <c r="T742" s="190">
        <v>8.1999999999999993</v>
      </c>
    </row>
    <row r="743" spans="1:20" ht="18" customHeight="1">
      <c r="A743" s="86" t="s">
        <v>787</v>
      </c>
      <c r="B743" s="88" t="s">
        <v>47</v>
      </c>
      <c r="D743" s="185" t="str">
        <f t="shared" si="66"/>
        <v>674-56-6360</v>
      </c>
      <c r="E743" s="186" t="str">
        <f t="shared" si="67"/>
        <v>A</v>
      </c>
      <c r="F743" s="187" t="s">
        <v>1063</v>
      </c>
      <c r="G743" s="187" t="s">
        <v>54</v>
      </c>
      <c r="H743" s="187" t="s">
        <v>1065</v>
      </c>
      <c r="I743" s="187" t="s">
        <v>1069</v>
      </c>
      <c r="J743" s="186">
        <v>95.15</v>
      </c>
      <c r="K743" s="186">
        <v>1</v>
      </c>
      <c r="L743" s="186">
        <v>4.7575000000000003</v>
      </c>
      <c r="M743" s="186">
        <v>99.907499999999999</v>
      </c>
      <c r="N743" s="188">
        <v>45007</v>
      </c>
      <c r="O743" s="189" t="str">
        <f t="shared" si="68"/>
        <v>03-2023</v>
      </c>
      <c r="P743" s="201" t="str">
        <f t="shared" si="69"/>
        <v>22</v>
      </c>
      <c r="Q743" s="189" t="str">
        <f t="shared" si="70"/>
        <v>03</v>
      </c>
      <c r="R743" s="189" t="str">
        <f t="shared" si="71"/>
        <v>2023</v>
      </c>
      <c r="S743" s="186" t="s">
        <v>1073</v>
      </c>
      <c r="T743" s="190">
        <v>6</v>
      </c>
    </row>
    <row r="744" spans="1:20" ht="18" customHeight="1">
      <c r="A744" s="86" t="s">
        <v>788</v>
      </c>
      <c r="B744" s="88" t="s">
        <v>50</v>
      </c>
      <c r="D744" s="185" t="str">
        <f t="shared" si="66"/>
        <v>452-04-8808</v>
      </c>
      <c r="E744" s="186" t="str">
        <f t="shared" si="67"/>
        <v>B</v>
      </c>
      <c r="F744" s="187" t="s">
        <v>1064</v>
      </c>
      <c r="G744" s="187" t="s">
        <v>54</v>
      </c>
      <c r="H744" s="187" t="s">
        <v>1065</v>
      </c>
      <c r="I744" s="187" t="s">
        <v>1069</v>
      </c>
      <c r="J744" s="186">
        <v>87.08</v>
      </c>
      <c r="K744" s="186">
        <v>7</v>
      </c>
      <c r="L744" s="186">
        <v>30.478000000000002</v>
      </c>
      <c r="M744" s="186">
        <v>640.03800000000001</v>
      </c>
      <c r="N744" s="188">
        <v>45008</v>
      </c>
      <c r="O744" s="189" t="str">
        <f t="shared" si="68"/>
        <v>03-2023</v>
      </c>
      <c r="P744" s="201" t="str">
        <f t="shared" si="69"/>
        <v>23</v>
      </c>
      <c r="Q744" s="189" t="str">
        <f t="shared" si="70"/>
        <v>03</v>
      </c>
      <c r="R744" s="189" t="str">
        <f t="shared" si="71"/>
        <v>2023</v>
      </c>
      <c r="S744" s="186" t="s">
        <v>1073</v>
      </c>
      <c r="T744" s="190">
        <v>5.5</v>
      </c>
    </row>
    <row r="745" spans="1:20" ht="18" customHeight="1">
      <c r="A745" s="86" t="s">
        <v>789</v>
      </c>
      <c r="B745" s="88" t="s">
        <v>50</v>
      </c>
      <c r="D745" s="185" t="str">
        <f t="shared" si="66"/>
        <v>152-08-9985</v>
      </c>
      <c r="E745" s="186" t="str">
        <f t="shared" si="67"/>
        <v>B</v>
      </c>
      <c r="F745" s="187" t="s">
        <v>1064</v>
      </c>
      <c r="G745" s="187" t="s">
        <v>48</v>
      </c>
      <c r="H745" s="187" t="s">
        <v>1065</v>
      </c>
      <c r="I745" s="187" t="s">
        <v>1067</v>
      </c>
      <c r="J745" s="186">
        <v>64.36</v>
      </c>
      <c r="K745" s="186">
        <v>9</v>
      </c>
      <c r="L745" s="186">
        <v>28.962</v>
      </c>
      <c r="M745" s="186">
        <v>608.202</v>
      </c>
      <c r="N745" s="188">
        <v>45013</v>
      </c>
      <c r="O745" s="189" t="str">
        <f t="shared" si="68"/>
        <v>03-2023</v>
      </c>
      <c r="P745" s="201" t="str">
        <f t="shared" si="69"/>
        <v>28</v>
      </c>
      <c r="Q745" s="189" t="str">
        <f t="shared" si="70"/>
        <v>03</v>
      </c>
      <c r="R745" s="189" t="str">
        <f t="shared" si="71"/>
        <v>2023</v>
      </c>
      <c r="S745" s="186" t="s">
        <v>1075</v>
      </c>
      <c r="T745" s="190">
        <v>8.6</v>
      </c>
    </row>
    <row r="746" spans="1:20" ht="18" customHeight="1">
      <c r="A746" s="86" t="s">
        <v>790</v>
      </c>
      <c r="B746" s="88" t="s">
        <v>47</v>
      </c>
      <c r="D746" s="185" t="str">
        <f t="shared" si="66"/>
        <v>864-24-7918</v>
      </c>
      <c r="E746" s="186" t="str">
        <f t="shared" si="67"/>
        <v>A</v>
      </c>
      <c r="F746" s="187" t="s">
        <v>1063</v>
      </c>
      <c r="G746" s="187" t="s">
        <v>48</v>
      </c>
      <c r="H746" s="187" t="s">
        <v>1066</v>
      </c>
      <c r="I746" s="187" t="s">
        <v>1068</v>
      </c>
      <c r="J746" s="186">
        <v>24.49</v>
      </c>
      <c r="K746" s="186">
        <v>10</v>
      </c>
      <c r="L746" s="186">
        <v>12.244999999999999</v>
      </c>
      <c r="M746" s="186">
        <v>257.14499999999998</v>
      </c>
      <c r="N746" s="188">
        <v>45015</v>
      </c>
      <c r="O746" s="189" t="str">
        <f t="shared" si="68"/>
        <v>03-2023</v>
      </c>
      <c r="P746" s="201" t="str">
        <f t="shared" si="69"/>
        <v>30</v>
      </c>
      <c r="Q746" s="189" t="str">
        <f t="shared" si="70"/>
        <v>03</v>
      </c>
      <c r="R746" s="189" t="str">
        <f t="shared" si="71"/>
        <v>2023</v>
      </c>
      <c r="S746" s="186" t="s">
        <v>1073</v>
      </c>
      <c r="T746" s="190">
        <v>8.1</v>
      </c>
    </row>
    <row r="747" spans="1:20" ht="18" customHeight="1">
      <c r="A747" s="86" t="s">
        <v>791</v>
      </c>
      <c r="B747" s="88" t="s">
        <v>53</v>
      </c>
      <c r="D747" s="185" t="str">
        <f t="shared" si="66"/>
        <v>468-99-7231</v>
      </c>
      <c r="E747" s="186" t="str">
        <f t="shared" si="67"/>
        <v>C</v>
      </c>
      <c r="F747" s="187" t="s">
        <v>1062</v>
      </c>
      <c r="G747" s="187" t="s">
        <v>54</v>
      </c>
      <c r="H747" s="187" t="s">
        <v>1066</v>
      </c>
      <c r="I747" s="187" t="s">
        <v>1070</v>
      </c>
      <c r="J747" s="186">
        <v>44.01</v>
      </c>
      <c r="K747" s="186">
        <v>8</v>
      </c>
      <c r="L747" s="186">
        <v>17.603999999999999</v>
      </c>
      <c r="M747" s="186">
        <v>369.68400000000003</v>
      </c>
      <c r="N747" s="188">
        <v>45016</v>
      </c>
      <c r="O747" s="189" t="str">
        <f t="shared" si="68"/>
        <v>03-2023</v>
      </c>
      <c r="P747" s="201" t="str">
        <f t="shared" si="69"/>
        <v>31</v>
      </c>
      <c r="Q747" s="189" t="str">
        <f t="shared" si="70"/>
        <v>03</v>
      </c>
      <c r="R747" s="189" t="str">
        <f t="shared" si="71"/>
        <v>2023</v>
      </c>
      <c r="S747" s="186" t="s">
        <v>1073</v>
      </c>
      <c r="T747" s="190">
        <v>8.8000000000000007</v>
      </c>
    </row>
    <row r="748" spans="1:20" ht="18" customHeight="1">
      <c r="A748" s="86" t="s">
        <v>792</v>
      </c>
      <c r="B748" s="88" t="s">
        <v>50</v>
      </c>
      <c r="D748" s="185" t="str">
        <f t="shared" si="66"/>
        <v>608-96-3517</v>
      </c>
      <c r="E748" s="186" t="str">
        <f t="shared" si="67"/>
        <v>B</v>
      </c>
      <c r="F748" s="187" t="s">
        <v>1064</v>
      </c>
      <c r="G748" s="187" t="s">
        <v>48</v>
      </c>
      <c r="H748" s="187" t="s">
        <v>1066</v>
      </c>
      <c r="I748" s="187" t="s">
        <v>1072</v>
      </c>
      <c r="J748" s="186">
        <v>91.54</v>
      </c>
      <c r="K748" s="186">
        <v>4</v>
      </c>
      <c r="L748" s="186">
        <v>18.308</v>
      </c>
      <c r="M748" s="186">
        <v>384.46800000000002</v>
      </c>
      <c r="N748" s="188">
        <v>45017</v>
      </c>
      <c r="O748" s="189" t="str">
        <f t="shared" si="68"/>
        <v>04-2023</v>
      </c>
      <c r="P748" s="201" t="str">
        <f t="shared" si="69"/>
        <v>01</v>
      </c>
      <c r="Q748" s="189" t="str">
        <f t="shared" si="70"/>
        <v>04</v>
      </c>
      <c r="R748" s="189" t="str">
        <f t="shared" si="71"/>
        <v>2023</v>
      </c>
      <c r="S748" s="186" t="s">
        <v>1075</v>
      </c>
      <c r="T748" s="190">
        <v>4.8</v>
      </c>
    </row>
    <row r="749" spans="1:20" ht="18" customHeight="1">
      <c r="A749" s="86" t="s">
        <v>793</v>
      </c>
      <c r="B749" s="88" t="s">
        <v>50</v>
      </c>
      <c r="D749" s="185" t="str">
        <f t="shared" si="66"/>
        <v>437-58-8131</v>
      </c>
      <c r="E749" s="186" t="str">
        <f t="shared" si="67"/>
        <v>B</v>
      </c>
      <c r="F749" s="187" t="s">
        <v>1064</v>
      </c>
      <c r="G749" s="187" t="s">
        <v>54</v>
      </c>
      <c r="H749" s="187" t="s">
        <v>1066</v>
      </c>
      <c r="I749" s="187" t="s">
        <v>1072</v>
      </c>
      <c r="J749" s="186">
        <v>73.52</v>
      </c>
      <c r="K749" s="186">
        <v>2</v>
      </c>
      <c r="L749" s="186">
        <v>7.3520000000000003</v>
      </c>
      <c r="M749" s="186">
        <v>154.392</v>
      </c>
      <c r="N749" s="188">
        <v>45019</v>
      </c>
      <c r="O749" s="189" t="str">
        <f t="shared" si="68"/>
        <v>04-2023</v>
      </c>
      <c r="P749" s="201" t="str">
        <f t="shared" si="69"/>
        <v>03</v>
      </c>
      <c r="Q749" s="189" t="str">
        <f t="shared" si="70"/>
        <v>04</v>
      </c>
      <c r="R749" s="189" t="str">
        <f t="shared" si="71"/>
        <v>2023</v>
      </c>
      <c r="S749" s="186" t="s">
        <v>1074</v>
      </c>
      <c r="T749" s="190">
        <v>4.5999999999999996</v>
      </c>
    </row>
    <row r="750" spans="1:20" ht="18" customHeight="1">
      <c r="A750" s="86" t="s">
        <v>794</v>
      </c>
      <c r="B750" s="88" t="s">
        <v>47</v>
      </c>
      <c r="D750" s="185" t="str">
        <f t="shared" si="66"/>
        <v>566-71-1091</v>
      </c>
      <c r="E750" s="186" t="str">
        <f t="shared" si="67"/>
        <v>A</v>
      </c>
      <c r="F750" s="187" t="s">
        <v>1063</v>
      </c>
      <c r="G750" s="187" t="s">
        <v>54</v>
      </c>
      <c r="H750" s="187" t="s">
        <v>1065</v>
      </c>
      <c r="I750" s="187" t="s">
        <v>1072</v>
      </c>
      <c r="J750" s="186">
        <v>77.02</v>
      </c>
      <c r="K750" s="186">
        <v>5</v>
      </c>
      <c r="L750" s="186">
        <v>19.254999999999999</v>
      </c>
      <c r="M750" s="186">
        <v>404.35500000000002</v>
      </c>
      <c r="N750" s="188">
        <v>45019</v>
      </c>
      <c r="O750" s="189" t="str">
        <f t="shared" si="68"/>
        <v>04-2023</v>
      </c>
      <c r="P750" s="201" t="str">
        <f t="shared" si="69"/>
        <v>03</v>
      </c>
      <c r="Q750" s="189" t="str">
        <f t="shared" si="70"/>
        <v>04</v>
      </c>
      <c r="R750" s="189" t="str">
        <f t="shared" si="71"/>
        <v>2023</v>
      </c>
      <c r="S750" s="186" t="s">
        <v>1073</v>
      </c>
      <c r="T750" s="190">
        <v>5.5</v>
      </c>
    </row>
    <row r="751" spans="1:20" ht="18" customHeight="1">
      <c r="A751" s="86" t="s">
        <v>795</v>
      </c>
      <c r="B751" s="88" t="s">
        <v>53</v>
      </c>
      <c r="D751" s="185" t="str">
        <f t="shared" si="66"/>
        <v>556-86-3144</v>
      </c>
      <c r="E751" s="186" t="str">
        <f t="shared" si="67"/>
        <v>C</v>
      </c>
      <c r="F751" s="187" t="s">
        <v>1062</v>
      </c>
      <c r="G751" s="187" t="s">
        <v>48</v>
      </c>
      <c r="H751" s="187" t="s">
        <v>1066</v>
      </c>
      <c r="I751" s="187" t="s">
        <v>1072</v>
      </c>
      <c r="J751" s="186">
        <v>74.290000000000006</v>
      </c>
      <c r="K751" s="186">
        <v>1</v>
      </c>
      <c r="L751" s="186">
        <v>3.7145000000000001</v>
      </c>
      <c r="M751" s="186">
        <v>78.004499999999993</v>
      </c>
      <c r="N751" s="188">
        <v>45020</v>
      </c>
      <c r="O751" s="189" t="str">
        <f t="shared" si="68"/>
        <v>04-2023</v>
      </c>
      <c r="P751" s="201" t="str">
        <f t="shared" si="69"/>
        <v>04</v>
      </c>
      <c r="Q751" s="189" t="str">
        <f t="shared" si="70"/>
        <v>04</v>
      </c>
      <c r="R751" s="189" t="str">
        <f t="shared" si="71"/>
        <v>2023</v>
      </c>
      <c r="S751" s="186" t="s">
        <v>1073</v>
      </c>
      <c r="T751" s="190">
        <v>5</v>
      </c>
    </row>
    <row r="752" spans="1:20" ht="18" customHeight="1">
      <c r="A752" s="86" t="s">
        <v>796</v>
      </c>
      <c r="B752" s="88" t="s">
        <v>53</v>
      </c>
      <c r="D752" s="185" t="str">
        <f t="shared" si="66"/>
        <v>390-31-6381</v>
      </c>
      <c r="E752" s="186" t="str">
        <f t="shared" si="67"/>
        <v>C</v>
      </c>
      <c r="F752" s="187" t="s">
        <v>1062</v>
      </c>
      <c r="G752" s="187" t="s">
        <v>54</v>
      </c>
      <c r="H752" s="187" t="s">
        <v>1065</v>
      </c>
      <c r="I752" s="187" t="s">
        <v>1071</v>
      </c>
      <c r="J752" s="186">
        <v>27.22</v>
      </c>
      <c r="K752" s="186">
        <v>3</v>
      </c>
      <c r="L752" s="186">
        <v>4.0830000000000002</v>
      </c>
      <c r="M752" s="186">
        <v>85.742999999999995</v>
      </c>
      <c r="N752" s="188">
        <v>45020</v>
      </c>
      <c r="O752" s="189" t="str">
        <f t="shared" si="68"/>
        <v>04-2023</v>
      </c>
      <c r="P752" s="201" t="str">
        <f t="shared" si="69"/>
        <v>04</v>
      </c>
      <c r="Q752" s="189" t="str">
        <f t="shared" si="70"/>
        <v>04</v>
      </c>
      <c r="R752" s="189" t="str">
        <f t="shared" si="71"/>
        <v>2023</v>
      </c>
      <c r="S752" s="186" t="s">
        <v>1073</v>
      </c>
      <c r="T752" s="190">
        <v>7.3</v>
      </c>
    </row>
    <row r="753" spans="1:20" ht="18" customHeight="1">
      <c r="A753" s="86" t="s">
        <v>797</v>
      </c>
      <c r="B753" s="88" t="s">
        <v>47</v>
      </c>
      <c r="D753" s="185" t="str">
        <f t="shared" si="66"/>
        <v>831-07-6050</v>
      </c>
      <c r="E753" s="186" t="str">
        <f t="shared" si="67"/>
        <v>A</v>
      </c>
      <c r="F753" s="187" t="s">
        <v>1063</v>
      </c>
      <c r="G753" s="187" t="s">
        <v>54</v>
      </c>
      <c r="H753" s="187" t="s">
        <v>1065</v>
      </c>
      <c r="I753" s="187" t="s">
        <v>1069</v>
      </c>
      <c r="J753" s="186">
        <v>32.71</v>
      </c>
      <c r="K753" s="186">
        <v>5</v>
      </c>
      <c r="L753" s="186">
        <v>8.1775000000000002</v>
      </c>
      <c r="M753" s="186">
        <v>171.72749999999999</v>
      </c>
      <c r="N753" s="188">
        <v>45021</v>
      </c>
      <c r="O753" s="189" t="str">
        <f t="shared" si="68"/>
        <v>04-2023</v>
      </c>
      <c r="P753" s="201" t="str">
        <f t="shared" si="69"/>
        <v>05</v>
      </c>
      <c r="Q753" s="189" t="str">
        <f t="shared" si="70"/>
        <v>04</v>
      </c>
      <c r="R753" s="189" t="str">
        <f t="shared" si="71"/>
        <v>2023</v>
      </c>
      <c r="S753" s="186" t="s">
        <v>1075</v>
      </c>
      <c r="T753" s="190">
        <v>9.9</v>
      </c>
    </row>
    <row r="754" spans="1:20" ht="18" customHeight="1">
      <c r="A754" s="86" t="s">
        <v>798</v>
      </c>
      <c r="B754" s="88" t="s">
        <v>53</v>
      </c>
      <c r="D754" s="185" t="str">
        <f t="shared" si="66"/>
        <v>362-58-8315</v>
      </c>
      <c r="E754" s="186" t="str">
        <f t="shared" si="67"/>
        <v>C</v>
      </c>
      <c r="F754" s="187" t="s">
        <v>1062</v>
      </c>
      <c r="G754" s="187" t="s">
        <v>54</v>
      </c>
      <c r="H754" s="187" t="s">
        <v>1065</v>
      </c>
      <c r="I754" s="187" t="s">
        <v>1072</v>
      </c>
      <c r="J754" s="186">
        <v>76.52</v>
      </c>
      <c r="K754" s="186">
        <v>5</v>
      </c>
      <c r="L754" s="186">
        <v>19.13</v>
      </c>
      <c r="M754" s="186">
        <v>401.73</v>
      </c>
      <c r="N754" s="188">
        <v>45022</v>
      </c>
      <c r="O754" s="189" t="str">
        <f t="shared" si="68"/>
        <v>04-2023</v>
      </c>
      <c r="P754" s="201" t="str">
        <f t="shared" si="69"/>
        <v>06</v>
      </c>
      <c r="Q754" s="189" t="str">
        <f t="shared" si="70"/>
        <v>04</v>
      </c>
      <c r="R754" s="189" t="str">
        <f t="shared" si="71"/>
        <v>2023</v>
      </c>
      <c r="S754" s="186" t="s">
        <v>1073</v>
      </c>
      <c r="T754" s="190">
        <v>9.9</v>
      </c>
    </row>
    <row r="755" spans="1:20" ht="18" customHeight="1">
      <c r="A755" s="86" t="s">
        <v>799</v>
      </c>
      <c r="B755" s="88" t="s">
        <v>47</v>
      </c>
      <c r="D755" s="185" t="str">
        <f t="shared" si="66"/>
        <v>610-46-4100</v>
      </c>
      <c r="E755" s="186" t="str">
        <f t="shared" si="67"/>
        <v>A</v>
      </c>
      <c r="F755" s="187" t="s">
        <v>1063</v>
      </c>
      <c r="G755" s="187" t="s">
        <v>54</v>
      </c>
      <c r="H755" s="187" t="s">
        <v>1065</v>
      </c>
      <c r="I755" s="187" t="s">
        <v>1067</v>
      </c>
      <c r="J755" s="186">
        <v>28.95</v>
      </c>
      <c r="K755" s="186">
        <v>7</v>
      </c>
      <c r="L755" s="186">
        <v>10.1325</v>
      </c>
      <c r="M755" s="186">
        <v>212.7825</v>
      </c>
      <c r="N755" s="188">
        <v>45022</v>
      </c>
      <c r="O755" s="189" t="str">
        <f t="shared" si="68"/>
        <v>04-2023</v>
      </c>
      <c r="P755" s="201" t="str">
        <f t="shared" si="69"/>
        <v>06</v>
      </c>
      <c r="Q755" s="189" t="str">
        <f t="shared" si="70"/>
        <v>04</v>
      </c>
      <c r="R755" s="189" t="str">
        <f t="shared" si="71"/>
        <v>2023</v>
      </c>
      <c r="S755" s="186" t="s">
        <v>1075</v>
      </c>
      <c r="T755" s="190">
        <v>6</v>
      </c>
    </row>
    <row r="756" spans="1:20" ht="18" customHeight="1">
      <c r="A756" s="86" t="s">
        <v>800</v>
      </c>
      <c r="B756" s="88" t="s">
        <v>47</v>
      </c>
      <c r="D756" s="185" t="str">
        <f t="shared" si="66"/>
        <v>139-32-4183</v>
      </c>
      <c r="E756" s="186" t="str">
        <f t="shared" si="67"/>
        <v>A</v>
      </c>
      <c r="F756" s="187" t="s">
        <v>1063</v>
      </c>
      <c r="G756" s="187" t="s">
        <v>48</v>
      </c>
      <c r="H756" s="187" t="s">
        <v>1066</v>
      </c>
      <c r="I756" s="187" t="s">
        <v>1068</v>
      </c>
      <c r="J756" s="186">
        <v>97.48</v>
      </c>
      <c r="K756" s="186">
        <v>9</v>
      </c>
      <c r="L756" s="186">
        <v>43.866</v>
      </c>
      <c r="M756" s="186">
        <v>921.18600000000004</v>
      </c>
      <c r="N756" s="188">
        <v>45023</v>
      </c>
      <c r="O756" s="189" t="str">
        <f t="shared" si="68"/>
        <v>04-2023</v>
      </c>
      <c r="P756" s="201" t="str">
        <f t="shared" si="69"/>
        <v>07</v>
      </c>
      <c r="Q756" s="189" t="str">
        <f t="shared" si="70"/>
        <v>04</v>
      </c>
      <c r="R756" s="189" t="str">
        <f t="shared" si="71"/>
        <v>2023</v>
      </c>
      <c r="S756" s="186" t="s">
        <v>1074</v>
      </c>
      <c r="T756" s="190">
        <v>7.4</v>
      </c>
    </row>
    <row r="757" spans="1:20" ht="18" customHeight="1">
      <c r="A757" s="86" t="s">
        <v>801</v>
      </c>
      <c r="B757" s="88" t="s">
        <v>53</v>
      </c>
      <c r="D757" s="185" t="str">
        <f t="shared" si="66"/>
        <v>420-11-4919</v>
      </c>
      <c r="E757" s="186" t="str">
        <f t="shared" si="67"/>
        <v>C</v>
      </c>
      <c r="F757" s="187" t="s">
        <v>1062</v>
      </c>
      <c r="G757" s="187" t="s">
        <v>48</v>
      </c>
      <c r="H757" s="187" t="s">
        <v>1066</v>
      </c>
      <c r="I757" s="187" t="s">
        <v>1071</v>
      </c>
      <c r="J757" s="186">
        <v>71.39</v>
      </c>
      <c r="K757" s="186">
        <v>5</v>
      </c>
      <c r="L757" s="186">
        <v>17.8475</v>
      </c>
      <c r="M757" s="186">
        <v>374.79750000000001</v>
      </c>
      <c r="N757" s="188">
        <v>45025</v>
      </c>
      <c r="O757" s="189" t="str">
        <f t="shared" si="68"/>
        <v>04-2023</v>
      </c>
      <c r="P757" s="201" t="str">
        <f t="shared" si="69"/>
        <v>09</v>
      </c>
      <c r="Q757" s="189" t="str">
        <f t="shared" si="70"/>
        <v>04</v>
      </c>
      <c r="R757" s="189" t="str">
        <f t="shared" si="71"/>
        <v>2023</v>
      </c>
      <c r="S757" s="186" t="s">
        <v>1075</v>
      </c>
      <c r="T757" s="190">
        <v>5.5</v>
      </c>
    </row>
    <row r="758" spans="1:20" ht="18" customHeight="1">
      <c r="A758" s="86" t="s">
        <v>802</v>
      </c>
      <c r="B758" s="88" t="s">
        <v>47</v>
      </c>
      <c r="D758" s="185" t="str">
        <f t="shared" si="66"/>
        <v>805-86-0265</v>
      </c>
      <c r="E758" s="186" t="str">
        <f t="shared" si="67"/>
        <v>A</v>
      </c>
      <c r="F758" s="187" t="s">
        <v>1063</v>
      </c>
      <c r="G758" s="187" t="s">
        <v>54</v>
      </c>
      <c r="H758" s="187" t="s">
        <v>1065</v>
      </c>
      <c r="I758" s="187" t="s">
        <v>1070</v>
      </c>
      <c r="J758" s="186">
        <v>93.96</v>
      </c>
      <c r="K758" s="186">
        <v>9</v>
      </c>
      <c r="L758" s="186">
        <v>42.281999999999996</v>
      </c>
      <c r="M758" s="186">
        <v>887.92200000000003</v>
      </c>
      <c r="N758" s="188">
        <v>45026</v>
      </c>
      <c r="O758" s="189" t="str">
        <f t="shared" si="68"/>
        <v>04-2023</v>
      </c>
      <c r="P758" s="201" t="str">
        <f t="shared" si="69"/>
        <v>10</v>
      </c>
      <c r="Q758" s="189" t="str">
        <f t="shared" si="70"/>
        <v>04</v>
      </c>
      <c r="R758" s="189" t="str">
        <f t="shared" si="71"/>
        <v>2023</v>
      </c>
      <c r="S758" s="186" t="s">
        <v>1073</v>
      </c>
      <c r="T758" s="190">
        <v>9.8000000000000007</v>
      </c>
    </row>
    <row r="759" spans="1:20" ht="18" customHeight="1">
      <c r="A759" s="86" t="s">
        <v>803</v>
      </c>
      <c r="B759" s="88" t="s">
        <v>47</v>
      </c>
      <c r="D759" s="185" t="str">
        <f t="shared" si="66"/>
        <v>199-75-8169</v>
      </c>
      <c r="E759" s="186" t="str">
        <f t="shared" si="67"/>
        <v>A</v>
      </c>
      <c r="F759" s="187" t="s">
        <v>1063</v>
      </c>
      <c r="G759" s="187" t="s">
        <v>48</v>
      </c>
      <c r="H759" s="187" t="s">
        <v>1065</v>
      </c>
      <c r="I759" s="187" t="s">
        <v>1068</v>
      </c>
      <c r="J759" s="186">
        <v>15.81</v>
      </c>
      <c r="K759" s="186">
        <v>10</v>
      </c>
      <c r="L759" s="186">
        <v>7.9050000000000002</v>
      </c>
      <c r="M759" s="186">
        <v>166.005</v>
      </c>
      <c r="N759" s="188">
        <v>45027</v>
      </c>
      <c r="O759" s="189" t="str">
        <f t="shared" si="68"/>
        <v>04-2023</v>
      </c>
      <c r="P759" s="201" t="str">
        <f t="shared" si="69"/>
        <v>11</v>
      </c>
      <c r="Q759" s="189" t="str">
        <f t="shared" si="70"/>
        <v>04</v>
      </c>
      <c r="R759" s="189" t="str">
        <f t="shared" si="71"/>
        <v>2023</v>
      </c>
      <c r="S759" s="186" t="s">
        <v>1075</v>
      </c>
      <c r="T759" s="190">
        <v>8.6</v>
      </c>
    </row>
    <row r="760" spans="1:20" ht="18" customHeight="1">
      <c r="A760" s="86" t="s">
        <v>804</v>
      </c>
      <c r="B760" s="88" t="s">
        <v>50</v>
      </c>
      <c r="D760" s="185" t="str">
        <f t="shared" si="66"/>
        <v>227-78-1148</v>
      </c>
      <c r="E760" s="186" t="str">
        <f t="shared" si="67"/>
        <v>B</v>
      </c>
      <c r="F760" s="187" t="s">
        <v>1064</v>
      </c>
      <c r="G760" s="187" t="s">
        <v>54</v>
      </c>
      <c r="H760" s="187" t="s">
        <v>1066</v>
      </c>
      <c r="I760" s="187" t="s">
        <v>1072</v>
      </c>
      <c r="J760" s="186">
        <v>72.84</v>
      </c>
      <c r="K760" s="186">
        <v>7</v>
      </c>
      <c r="L760" s="186">
        <v>25.494</v>
      </c>
      <c r="M760" s="186">
        <v>535.37400000000002</v>
      </c>
      <c r="N760" s="188">
        <v>45028</v>
      </c>
      <c r="O760" s="189" t="str">
        <f t="shared" si="68"/>
        <v>04-2023</v>
      </c>
      <c r="P760" s="201" t="str">
        <f t="shared" si="69"/>
        <v>12</v>
      </c>
      <c r="Q760" s="189" t="str">
        <f t="shared" si="70"/>
        <v>04</v>
      </c>
      <c r="R760" s="189" t="str">
        <f t="shared" si="71"/>
        <v>2023</v>
      </c>
      <c r="S760" s="186" t="s">
        <v>1073</v>
      </c>
      <c r="T760" s="190">
        <v>8.4</v>
      </c>
    </row>
    <row r="761" spans="1:20" ht="18" customHeight="1">
      <c r="A761" s="86" t="s">
        <v>805</v>
      </c>
      <c r="B761" s="88" t="s">
        <v>50</v>
      </c>
      <c r="D761" s="185" t="str">
        <f t="shared" si="66"/>
        <v>767-54-1907</v>
      </c>
      <c r="E761" s="186" t="str">
        <f t="shared" si="67"/>
        <v>B</v>
      </c>
      <c r="F761" s="187" t="s">
        <v>1064</v>
      </c>
      <c r="G761" s="187" t="s">
        <v>48</v>
      </c>
      <c r="H761" s="187" t="s">
        <v>1066</v>
      </c>
      <c r="I761" s="187" t="s">
        <v>1072</v>
      </c>
      <c r="J761" s="186">
        <v>29.56</v>
      </c>
      <c r="K761" s="186">
        <v>5</v>
      </c>
      <c r="L761" s="186">
        <v>7.39</v>
      </c>
      <c r="M761" s="186">
        <v>155.19</v>
      </c>
      <c r="N761" s="188">
        <v>45029</v>
      </c>
      <c r="O761" s="189" t="str">
        <f t="shared" si="68"/>
        <v>04-2023</v>
      </c>
      <c r="P761" s="201" t="str">
        <f t="shared" si="69"/>
        <v>13</v>
      </c>
      <c r="Q761" s="189" t="str">
        <f t="shared" si="70"/>
        <v>04</v>
      </c>
      <c r="R761" s="189" t="str">
        <f t="shared" si="71"/>
        <v>2023</v>
      </c>
      <c r="S761" s="186" t="s">
        <v>1073</v>
      </c>
      <c r="T761" s="190">
        <v>6.9</v>
      </c>
    </row>
    <row r="762" spans="1:20" ht="18" customHeight="1">
      <c r="A762" s="86" t="s">
        <v>806</v>
      </c>
      <c r="B762" s="88" t="s">
        <v>50</v>
      </c>
      <c r="D762" s="185" t="str">
        <f t="shared" si="66"/>
        <v>425-85-2085</v>
      </c>
      <c r="E762" s="186" t="str">
        <f t="shared" si="67"/>
        <v>B</v>
      </c>
      <c r="F762" s="187" t="s">
        <v>1064</v>
      </c>
      <c r="G762" s="187" t="s">
        <v>48</v>
      </c>
      <c r="H762" s="187" t="s">
        <v>1065</v>
      </c>
      <c r="I762" s="187" t="s">
        <v>1067</v>
      </c>
      <c r="J762" s="186">
        <v>54.86</v>
      </c>
      <c r="K762" s="186">
        <v>5</v>
      </c>
      <c r="L762" s="186">
        <v>13.715</v>
      </c>
      <c r="M762" s="186">
        <v>288.01499999999999</v>
      </c>
      <c r="N762" s="188">
        <v>45029</v>
      </c>
      <c r="O762" s="189" t="str">
        <f t="shared" si="68"/>
        <v>04-2023</v>
      </c>
      <c r="P762" s="201" t="str">
        <f t="shared" si="69"/>
        <v>13</v>
      </c>
      <c r="Q762" s="189" t="str">
        <f t="shared" si="70"/>
        <v>04</v>
      </c>
      <c r="R762" s="189" t="str">
        <f t="shared" si="71"/>
        <v>2023</v>
      </c>
      <c r="S762" s="186" t="s">
        <v>1074</v>
      </c>
      <c r="T762" s="190">
        <v>9.8000000000000007</v>
      </c>
    </row>
    <row r="763" spans="1:20" ht="18" customHeight="1">
      <c r="A763" s="86" t="s">
        <v>807</v>
      </c>
      <c r="B763" s="88" t="s">
        <v>50</v>
      </c>
      <c r="D763" s="185" t="str">
        <f t="shared" si="66"/>
        <v>511-54-3087</v>
      </c>
      <c r="E763" s="186" t="str">
        <f t="shared" si="67"/>
        <v>B</v>
      </c>
      <c r="F763" s="187" t="s">
        <v>1064</v>
      </c>
      <c r="G763" s="187" t="s">
        <v>54</v>
      </c>
      <c r="H763" s="187" t="s">
        <v>1065</v>
      </c>
      <c r="I763" s="187" t="s">
        <v>1068</v>
      </c>
      <c r="J763" s="186">
        <v>88.45</v>
      </c>
      <c r="K763" s="186">
        <v>1</v>
      </c>
      <c r="L763" s="186">
        <v>4.4225000000000003</v>
      </c>
      <c r="M763" s="186">
        <v>92.872500000000002</v>
      </c>
      <c r="N763" s="188">
        <v>45031</v>
      </c>
      <c r="O763" s="189" t="str">
        <f t="shared" si="68"/>
        <v>04-2023</v>
      </c>
      <c r="P763" s="201" t="str">
        <f t="shared" si="69"/>
        <v>15</v>
      </c>
      <c r="Q763" s="189" t="str">
        <f t="shared" si="70"/>
        <v>04</v>
      </c>
      <c r="R763" s="189" t="str">
        <f t="shared" si="71"/>
        <v>2023</v>
      </c>
      <c r="S763" s="186" t="s">
        <v>1075</v>
      </c>
      <c r="T763" s="190">
        <v>9.5</v>
      </c>
    </row>
    <row r="764" spans="1:20" ht="18" customHeight="1">
      <c r="A764" s="86" t="s">
        <v>808</v>
      </c>
      <c r="B764" s="88" t="s">
        <v>50</v>
      </c>
      <c r="D764" s="185" t="str">
        <f t="shared" si="66"/>
        <v>241-11-2261</v>
      </c>
      <c r="E764" s="186" t="str">
        <f t="shared" si="67"/>
        <v>B</v>
      </c>
      <c r="F764" s="187" t="s">
        <v>1064</v>
      </c>
      <c r="G764" s="187" t="s">
        <v>54</v>
      </c>
      <c r="H764" s="187" t="s">
        <v>1066</v>
      </c>
      <c r="I764" s="187" t="s">
        <v>1072</v>
      </c>
      <c r="J764" s="186">
        <v>79.86</v>
      </c>
      <c r="K764" s="186">
        <v>7</v>
      </c>
      <c r="L764" s="186">
        <v>27.951000000000001</v>
      </c>
      <c r="M764" s="186">
        <v>586.971</v>
      </c>
      <c r="N764" s="188">
        <v>45031</v>
      </c>
      <c r="O764" s="189" t="str">
        <f t="shared" si="68"/>
        <v>04-2023</v>
      </c>
      <c r="P764" s="201" t="str">
        <f t="shared" si="69"/>
        <v>15</v>
      </c>
      <c r="Q764" s="189" t="str">
        <f t="shared" si="70"/>
        <v>04</v>
      </c>
      <c r="R764" s="189" t="str">
        <f t="shared" si="71"/>
        <v>2023</v>
      </c>
      <c r="S764" s="186" t="s">
        <v>1075</v>
      </c>
      <c r="T764" s="190">
        <v>5.5</v>
      </c>
    </row>
    <row r="765" spans="1:20" ht="18" customHeight="1">
      <c r="A765" s="86" t="s">
        <v>809</v>
      </c>
      <c r="B765" s="88" t="s">
        <v>47</v>
      </c>
      <c r="D765" s="185" t="str">
        <f t="shared" si="66"/>
        <v>745-71-3520</v>
      </c>
      <c r="E765" s="186" t="str">
        <f t="shared" si="67"/>
        <v>A</v>
      </c>
      <c r="F765" s="187" t="s">
        <v>1063</v>
      </c>
      <c r="G765" s="187" t="s">
        <v>48</v>
      </c>
      <c r="H765" s="187" t="s">
        <v>1066</v>
      </c>
      <c r="I765" s="187" t="s">
        <v>1069</v>
      </c>
      <c r="J765" s="186">
        <v>25.22</v>
      </c>
      <c r="K765" s="186">
        <v>7</v>
      </c>
      <c r="L765" s="186">
        <v>8.827</v>
      </c>
      <c r="M765" s="186">
        <v>185.36699999999999</v>
      </c>
      <c r="N765" s="188">
        <v>45032</v>
      </c>
      <c r="O765" s="189" t="str">
        <f t="shared" si="68"/>
        <v>04-2023</v>
      </c>
      <c r="P765" s="201" t="str">
        <f t="shared" si="69"/>
        <v>16</v>
      </c>
      <c r="Q765" s="189" t="str">
        <f t="shared" si="70"/>
        <v>04</v>
      </c>
      <c r="R765" s="189" t="str">
        <f t="shared" si="71"/>
        <v>2023</v>
      </c>
      <c r="S765" s="186" t="s">
        <v>1073</v>
      </c>
      <c r="T765" s="190">
        <v>8.1999999999999993</v>
      </c>
    </row>
    <row r="766" spans="1:20" ht="18" customHeight="1">
      <c r="A766" s="86" t="s">
        <v>810</v>
      </c>
      <c r="B766" s="88" t="s">
        <v>50</v>
      </c>
      <c r="D766" s="185" t="str">
        <f t="shared" si="66"/>
        <v>182-69-8360</v>
      </c>
      <c r="E766" s="186" t="str">
        <f t="shared" si="67"/>
        <v>B</v>
      </c>
      <c r="F766" s="187" t="s">
        <v>1064</v>
      </c>
      <c r="G766" s="187" t="s">
        <v>54</v>
      </c>
      <c r="H766" s="187" t="s">
        <v>1066</v>
      </c>
      <c r="I766" s="187" t="s">
        <v>1069</v>
      </c>
      <c r="J766" s="186">
        <v>23.65</v>
      </c>
      <c r="K766" s="186">
        <v>4</v>
      </c>
      <c r="L766" s="186">
        <v>4.7300000000000004</v>
      </c>
      <c r="M766" s="186">
        <v>99.33</v>
      </c>
      <c r="N766" s="188">
        <v>45033</v>
      </c>
      <c r="O766" s="189" t="str">
        <f t="shared" si="68"/>
        <v>04-2023</v>
      </c>
      <c r="P766" s="201" t="str">
        <f t="shared" si="69"/>
        <v>17</v>
      </c>
      <c r="Q766" s="189" t="str">
        <f t="shared" si="70"/>
        <v>04</v>
      </c>
      <c r="R766" s="189" t="str">
        <f t="shared" si="71"/>
        <v>2023</v>
      </c>
      <c r="S766" s="186" t="s">
        <v>1075</v>
      </c>
      <c r="T766" s="190">
        <v>4</v>
      </c>
    </row>
    <row r="767" spans="1:20" ht="18" customHeight="1">
      <c r="A767" s="86" t="s">
        <v>811</v>
      </c>
      <c r="B767" s="88" t="s">
        <v>50</v>
      </c>
      <c r="D767" s="185" t="str">
        <f t="shared" si="66"/>
        <v>891-58-8335</v>
      </c>
      <c r="E767" s="186" t="str">
        <f t="shared" si="67"/>
        <v>B</v>
      </c>
      <c r="F767" s="187" t="s">
        <v>1064</v>
      </c>
      <c r="G767" s="187" t="s">
        <v>48</v>
      </c>
      <c r="H767" s="187" t="s">
        <v>1066</v>
      </c>
      <c r="I767" s="187" t="s">
        <v>1068</v>
      </c>
      <c r="J767" s="186">
        <v>29.61</v>
      </c>
      <c r="K767" s="186">
        <v>7</v>
      </c>
      <c r="L767" s="186">
        <v>10.3635</v>
      </c>
      <c r="M767" s="186">
        <v>217.6335</v>
      </c>
      <c r="N767" s="188">
        <v>45036</v>
      </c>
      <c r="O767" s="189" t="str">
        <f t="shared" si="68"/>
        <v>04-2023</v>
      </c>
      <c r="P767" s="201" t="str">
        <f t="shared" si="69"/>
        <v>20</v>
      </c>
      <c r="Q767" s="189" t="str">
        <f t="shared" si="70"/>
        <v>04</v>
      </c>
      <c r="R767" s="189" t="str">
        <f t="shared" si="71"/>
        <v>2023</v>
      </c>
      <c r="S767" s="186" t="s">
        <v>1073</v>
      </c>
      <c r="T767" s="190">
        <v>6.5</v>
      </c>
    </row>
    <row r="768" spans="1:20" ht="18" customHeight="1">
      <c r="A768" s="86" t="s">
        <v>812</v>
      </c>
      <c r="B768" s="88" t="s">
        <v>53</v>
      </c>
      <c r="D768" s="185" t="str">
        <f t="shared" si="66"/>
        <v>376-56-3573</v>
      </c>
      <c r="E768" s="186" t="str">
        <f t="shared" si="67"/>
        <v>C</v>
      </c>
      <c r="F768" s="187" t="s">
        <v>1062</v>
      </c>
      <c r="G768" s="187" t="s">
        <v>54</v>
      </c>
      <c r="H768" s="187" t="s">
        <v>1066</v>
      </c>
      <c r="I768" s="187" t="s">
        <v>1072</v>
      </c>
      <c r="J768" s="186">
        <v>95.42</v>
      </c>
      <c r="K768" s="186">
        <v>4</v>
      </c>
      <c r="L768" s="186">
        <v>19.084</v>
      </c>
      <c r="M768" s="186">
        <v>400.76400000000001</v>
      </c>
      <c r="N768" s="188">
        <v>45036</v>
      </c>
      <c r="O768" s="189" t="str">
        <f t="shared" si="68"/>
        <v>04-2023</v>
      </c>
      <c r="P768" s="201" t="str">
        <f t="shared" si="69"/>
        <v>20</v>
      </c>
      <c r="Q768" s="189" t="str">
        <f t="shared" si="70"/>
        <v>04</v>
      </c>
      <c r="R768" s="189" t="str">
        <f t="shared" si="71"/>
        <v>2023</v>
      </c>
      <c r="S768" s="186" t="s">
        <v>1074</v>
      </c>
      <c r="T768" s="190">
        <v>6.4</v>
      </c>
    </row>
    <row r="769" spans="1:20" ht="18" customHeight="1">
      <c r="A769" s="86" t="s">
        <v>813</v>
      </c>
      <c r="B769" s="88" t="s">
        <v>50</v>
      </c>
      <c r="D769" s="185" t="str">
        <f t="shared" si="66"/>
        <v>226-34-0034</v>
      </c>
      <c r="E769" s="186" t="str">
        <f t="shared" si="67"/>
        <v>B</v>
      </c>
      <c r="F769" s="187" t="s">
        <v>1064</v>
      </c>
      <c r="G769" s="187" t="s">
        <v>54</v>
      </c>
      <c r="H769" s="187" t="s">
        <v>1066</v>
      </c>
      <c r="I769" s="187" t="s">
        <v>1069</v>
      </c>
      <c r="J769" s="186">
        <v>13.78</v>
      </c>
      <c r="K769" s="186">
        <v>4</v>
      </c>
      <c r="L769" s="186">
        <v>2.7559999999999998</v>
      </c>
      <c r="M769" s="186">
        <v>57.875999999999998</v>
      </c>
      <c r="N769" s="188">
        <v>45036</v>
      </c>
      <c r="O769" s="189" t="str">
        <f t="shared" si="68"/>
        <v>04-2023</v>
      </c>
      <c r="P769" s="201" t="str">
        <f t="shared" si="69"/>
        <v>20</v>
      </c>
      <c r="Q769" s="189" t="str">
        <f t="shared" si="70"/>
        <v>04</v>
      </c>
      <c r="R769" s="189" t="str">
        <f t="shared" si="71"/>
        <v>2023</v>
      </c>
      <c r="S769" s="186" t="s">
        <v>1074</v>
      </c>
      <c r="T769" s="190">
        <v>9</v>
      </c>
    </row>
    <row r="770" spans="1:20" ht="18" customHeight="1">
      <c r="A770" s="86" t="s">
        <v>814</v>
      </c>
      <c r="B770" s="88" t="s">
        <v>47</v>
      </c>
      <c r="D770" s="185" t="str">
        <f t="shared" si="66"/>
        <v>870-54-3162</v>
      </c>
      <c r="E770" s="186" t="str">
        <f t="shared" si="67"/>
        <v>A</v>
      </c>
      <c r="F770" s="187" t="s">
        <v>1063</v>
      </c>
      <c r="G770" s="187" t="s">
        <v>54</v>
      </c>
      <c r="H770" s="187" t="s">
        <v>1066</v>
      </c>
      <c r="I770" s="187" t="s">
        <v>1068</v>
      </c>
      <c r="J770" s="186">
        <v>32.25</v>
      </c>
      <c r="K770" s="186">
        <v>5</v>
      </c>
      <c r="L770" s="186">
        <v>8.0625</v>
      </c>
      <c r="M770" s="186">
        <v>169.3125</v>
      </c>
      <c r="N770" s="188">
        <v>45039</v>
      </c>
      <c r="O770" s="189" t="str">
        <f t="shared" si="68"/>
        <v>04-2023</v>
      </c>
      <c r="P770" s="201" t="str">
        <f t="shared" si="69"/>
        <v>23</v>
      </c>
      <c r="Q770" s="189" t="str">
        <f t="shared" si="70"/>
        <v>04</v>
      </c>
      <c r="R770" s="189" t="str">
        <f t="shared" si="71"/>
        <v>2023</v>
      </c>
      <c r="S770" s="186" t="s">
        <v>1073</v>
      </c>
      <c r="T770" s="190">
        <v>9</v>
      </c>
    </row>
    <row r="771" spans="1:20" ht="18" customHeight="1">
      <c r="A771" s="86" t="s">
        <v>815</v>
      </c>
      <c r="B771" s="88" t="s">
        <v>53</v>
      </c>
      <c r="D771" s="185" t="str">
        <f t="shared" si="66"/>
        <v>838-02-1821</v>
      </c>
      <c r="E771" s="186" t="str">
        <f t="shared" si="67"/>
        <v>C</v>
      </c>
      <c r="F771" s="187" t="s">
        <v>1062</v>
      </c>
      <c r="G771" s="187" t="s">
        <v>48</v>
      </c>
      <c r="H771" s="187" t="s">
        <v>1066</v>
      </c>
      <c r="I771" s="187" t="s">
        <v>1070</v>
      </c>
      <c r="J771" s="186">
        <v>12.73</v>
      </c>
      <c r="K771" s="186">
        <v>2</v>
      </c>
      <c r="L771" s="186">
        <v>1.2729999999999999</v>
      </c>
      <c r="M771" s="186">
        <v>26.733000000000001</v>
      </c>
      <c r="N771" s="188">
        <v>45040</v>
      </c>
      <c r="O771" s="189" t="str">
        <f t="shared" si="68"/>
        <v>04-2023</v>
      </c>
      <c r="P771" s="201" t="str">
        <f t="shared" si="69"/>
        <v>24</v>
      </c>
      <c r="Q771" s="189" t="str">
        <f t="shared" si="70"/>
        <v>04</v>
      </c>
      <c r="R771" s="189" t="str">
        <f t="shared" si="71"/>
        <v>2023</v>
      </c>
      <c r="S771" s="186" t="s">
        <v>1075</v>
      </c>
      <c r="T771" s="190">
        <v>5.2</v>
      </c>
    </row>
    <row r="772" spans="1:20" ht="18" customHeight="1">
      <c r="A772" s="86" t="s">
        <v>816</v>
      </c>
      <c r="B772" s="88" t="s">
        <v>47</v>
      </c>
      <c r="D772" s="185" t="str">
        <f t="shared" si="66"/>
        <v>459-50-7686</v>
      </c>
      <c r="E772" s="186" t="str">
        <f t="shared" si="67"/>
        <v>A</v>
      </c>
      <c r="F772" s="187" t="s">
        <v>1063</v>
      </c>
      <c r="G772" s="187" t="s">
        <v>54</v>
      </c>
      <c r="H772" s="187" t="s">
        <v>1066</v>
      </c>
      <c r="I772" s="187" t="s">
        <v>1069</v>
      </c>
      <c r="J772" s="186">
        <v>23.46</v>
      </c>
      <c r="K772" s="186">
        <v>6</v>
      </c>
      <c r="L772" s="186">
        <v>7.0380000000000003</v>
      </c>
      <c r="M772" s="186">
        <v>147.798</v>
      </c>
      <c r="N772" s="188">
        <v>45041</v>
      </c>
      <c r="O772" s="189" t="str">
        <f t="shared" si="68"/>
        <v>04-2023</v>
      </c>
      <c r="P772" s="201" t="str">
        <f t="shared" si="69"/>
        <v>25</v>
      </c>
      <c r="Q772" s="189" t="str">
        <f t="shared" si="70"/>
        <v>04</v>
      </c>
      <c r="R772" s="189" t="str">
        <f t="shared" si="71"/>
        <v>2023</v>
      </c>
      <c r="S772" s="186" t="s">
        <v>1074</v>
      </c>
      <c r="T772" s="190">
        <v>6.4</v>
      </c>
    </row>
    <row r="773" spans="1:20" ht="18" customHeight="1">
      <c r="A773" s="86" t="s">
        <v>817</v>
      </c>
      <c r="B773" s="88" t="s">
        <v>50</v>
      </c>
      <c r="D773" s="185" t="str">
        <f t="shared" si="66"/>
        <v>319-50-3348</v>
      </c>
      <c r="E773" s="186" t="str">
        <f t="shared" si="67"/>
        <v>B</v>
      </c>
      <c r="F773" s="187" t="s">
        <v>1064</v>
      </c>
      <c r="G773" s="187" t="s">
        <v>54</v>
      </c>
      <c r="H773" s="187" t="s">
        <v>1066</v>
      </c>
      <c r="I773" s="187" t="s">
        <v>1070</v>
      </c>
      <c r="J773" s="186">
        <v>40.299999999999997</v>
      </c>
      <c r="K773" s="186">
        <v>2</v>
      </c>
      <c r="L773" s="186">
        <v>4.03</v>
      </c>
      <c r="M773" s="186">
        <v>84.63</v>
      </c>
      <c r="N773" s="188">
        <v>45042</v>
      </c>
      <c r="O773" s="189" t="str">
        <f t="shared" si="68"/>
        <v>04-2023</v>
      </c>
      <c r="P773" s="201" t="str">
        <f t="shared" si="69"/>
        <v>26</v>
      </c>
      <c r="Q773" s="189" t="str">
        <f t="shared" si="70"/>
        <v>04</v>
      </c>
      <c r="R773" s="189" t="str">
        <f t="shared" si="71"/>
        <v>2023</v>
      </c>
      <c r="S773" s="186" t="s">
        <v>1074</v>
      </c>
      <c r="T773" s="190">
        <v>4.4000000000000004</v>
      </c>
    </row>
    <row r="774" spans="1:20" ht="18" customHeight="1">
      <c r="A774" s="86" t="s">
        <v>818</v>
      </c>
      <c r="B774" s="88" t="s">
        <v>50</v>
      </c>
      <c r="D774" s="185" t="str">
        <f t="shared" si="66"/>
        <v>608-27-6295</v>
      </c>
      <c r="E774" s="186" t="str">
        <f t="shared" si="67"/>
        <v>B</v>
      </c>
      <c r="F774" s="187" t="s">
        <v>1064</v>
      </c>
      <c r="G774" s="187" t="s">
        <v>48</v>
      </c>
      <c r="H774" s="187" t="s">
        <v>1065</v>
      </c>
      <c r="I774" s="187" t="s">
        <v>1069</v>
      </c>
      <c r="J774" s="186">
        <v>52.89</v>
      </c>
      <c r="K774" s="186">
        <v>6</v>
      </c>
      <c r="L774" s="186">
        <v>15.867000000000001</v>
      </c>
      <c r="M774" s="186">
        <v>333.20699999999999</v>
      </c>
      <c r="N774" s="188">
        <v>45042</v>
      </c>
      <c r="O774" s="189" t="str">
        <f t="shared" si="68"/>
        <v>04-2023</v>
      </c>
      <c r="P774" s="201" t="str">
        <f t="shared" si="69"/>
        <v>26</v>
      </c>
      <c r="Q774" s="189" t="str">
        <f t="shared" si="70"/>
        <v>04</v>
      </c>
      <c r="R774" s="189" t="str">
        <f t="shared" si="71"/>
        <v>2023</v>
      </c>
      <c r="S774" s="186" t="s">
        <v>1075</v>
      </c>
      <c r="T774" s="190">
        <v>9.8000000000000007</v>
      </c>
    </row>
    <row r="775" spans="1:20" ht="18" customHeight="1">
      <c r="A775" s="86" t="s">
        <v>819</v>
      </c>
      <c r="B775" s="88" t="s">
        <v>53</v>
      </c>
      <c r="D775" s="185" t="str">
        <f t="shared" ref="D775:D838" si="72">A775</f>
        <v>549-96-4200</v>
      </c>
      <c r="E775" s="186" t="str">
        <f t="shared" ref="E775:E838" si="73">B775</f>
        <v>C</v>
      </c>
      <c r="F775" s="187" t="s">
        <v>1062</v>
      </c>
      <c r="G775" s="187" t="s">
        <v>48</v>
      </c>
      <c r="H775" s="187" t="s">
        <v>1065</v>
      </c>
      <c r="I775" s="187" t="s">
        <v>1071</v>
      </c>
      <c r="J775" s="186">
        <v>17.04</v>
      </c>
      <c r="K775" s="186">
        <v>4</v>
      </c>
      <c r="L775" s="186">
        <v>3.4079999999999999</v>
      </c>
      <c r="M775" s="186">
        <v>71.567999999999998</v>
      </c>
      <c r="N775" s="188">
        <v>45043</v>
      </c>
      <c r="O775" s="189" t="str">
        <f t="shared" si="68"/>
        <v>04-2023</v>
      </c>
      <c r="P775" s="201" t="str">
        <f t="shared" si="69"/>
        <v>27</v>
      </c>
      <c r="Q775" s="189" t="str">
        <f t="shared" si="70"/>
        <v>04</v>
      </c>
      <c r="R775" s="189" t="str">
        <f t="shared" si="71"/>
        <v>2023</v>
      </c>
      <c r="S775" s="186" t="s">
        <v>1074</v>
      </c>
      <c r="T775" s="190">
        <v>7</v>
      </c>
    </row>
    <row r="776" spans="1:20" ht="18" customHeight="1">
      <c r="A776" s="86" t="s">
        <v>820</v>
      </c>
      <c r="B776" s="88" t="s">
        <v>53</v>
      </c>
      <c r="D776" s="185" t="str">
        <f t="shared" si="72"/>
        <v>733-33-4967</v>
      </c>
      <c r="E776" s="186" t="str">
        <f t="shared" si="73"/>
        <v>C</v>
      </c>
      <c r="F776" s="187" t="s">
        <v>1062</v>
      </c>
      <c r="G776" s="187" t="s">
        <v>54</v>
      </c>
      <c r="H776" s="187" t="s">
        <v>1065</v>
      </c>
      <c r="I776" s="187" t="s">
        <v>1069</v>
      </c>
      <c r="J776" s="186">
        <v>20.85</v>
      </c>
      <c r="K776" s="186">
        <v>8</v>
      </c>
      <c r="L776" s="186">
        <v>8.34</v>
      </c>
      <c r="M776" s="186">
        <v>175.14</v>
      </c>
      <c r="N776" s="188">
        <v>45047</v>
      </c>
      <c r="O776" s="189" t="str">
        <f t="shared" ref="O776:O839" si="74">TEXT(N776,"mm-yyy")</f>
        <v>05-2023</v>
      </c>
      <c r="P776" s="201" t="str">
        <f t="shared" ref="P776:P839" si="75">TEXT(N776,"dd")</f>
        <v>01</v>
      </c>
      <c r="Q776" s="189" t="str">
        <f t="shared" ref="Q776:Q839" si="76">TEXT(N776,"mm")</f>
        <v>05</v>
      </c>
      <c r="R776" s="189" t="str">
        <f t="shared" ref="R776:R839" si="77">TEXT(N776,"yyyy")</f>
        <v>2023</v>
      </c>
      <c r="S776" s="186" t="s">
        <v>1073</v>
      </c>
      <c r="T776" s="190">
        <v>6.3</v>
      </c>
    </row>
    <row r="777" spans="1:20" ht="18" customHeight="1">
      <c r="A777" s="86" t="s">
        <v>821</v>
      </c>
      <c r="B777" s="88" t="s">
        <v>50</v>
      </c>
      <c r="D777" s="185" t="str">
        <f t="shared" si="72"/>
        <v>585-11-6748</v>
      </c>
      <c r="E777" s="186" t="str">
        <f t="shared" si="73"/>
        <v>B</v>
      </c>
      <c r="F777" s="187" t="s">
        <v>1064</v>
      </c>
      <c r="G777" s="187" t="s">
        <v>48</v>
      </c>
      <c r="H777" s="187" t="s">
        <v>1065</v>
      </c>
      <c r="I777" s="187" t="s">
        <v>1068</v>
      </c>
      <c r="J777" s="186">
        <v>96.8</v>
      </c>
      <c r="K777" s="186">
        <v>3</v>
      </c>
      <c r="L777" s="186">
        <v>14.52</v>
      </c>
      <c r="M777" s="186">
        <v>304.92</v>
      </c>
      <c r="N777" s="188">
        <v>45048</v>
      </c>
      <c r="O777" s="189" t="str">
        <f t="shared" si="74"/>
        <v>05-2023</v>
      </c>
      <c r="P777" s="201" t="str">
        <f t="shared" si="75"/>
        <v>02</v>
      </c>
      <c r="Q777" s="189" t="str">
        <f t="shared" si="76"/>
        <v>05</v>
      </c>
      <c r="R777" s="189" t="str">
        <f t="shared" si="77"/>
        <v>2023</v>
      </c>
      <c r="S777" s="186" t="s">
        <v>1073</v>
      </c>
      <c r="T777" s="190">
        <v>5.3</v>
      </c>
    </row>
    <row r="778" spans="1:20" ht="18" customHeight="1">
      <c r="A778" s="86" t="s">
        <v>822</v>
      </c>
      <c r="B778" s="88" t="s">
        <v>47</v>
      </c>
      <c r="D778" s="185" t="str">
        <f t="shared" si="72"/>
        <v>651-96-5970</v>
      </c>
      <c r="E778" s="186" t="str">
        <f t="shared" si="73"/>
        <v>A</v>
      </c>
      <c r="F778" s="187" t="s">
        <v>1063</v>
      </c>
      <c r="G778" s="187" t="s">
        <v>54</v>
      </c>
      <c r="H778" s="187" t="s">
        <v>1065</v>
      </c>
      <c r="I778" s="187" t="s">
        <v>1072</v>
      </c>
      <c r="J778" s="186">
        <v>46.41</v>
      </c>
      <c r="K778" s="186">
        <v>1</v>
      </c>
      <c r="L778" s="186">
        <v>2.3205</v>
      </c>
      <c r="M778" s="186">
        <v>48.730499999999999</v>
      </c>
      <c r="N778" s="188">
        <v>45048</v>
      </c>
      <c r="O778" s="189" t="str">
        <f t="shared" si="74"/>
        <v>05-2023</v>
      </c>
      <c r="P778" s="201" t="str">
        <f t="shared" si="75"/>
        <v>02</v>
      </c>
      <c r="Q778" s="189" t="str">
        <f t="shared" si="76"/>
        <v>05</v>
      </c>
      <c r="R778" s="189" t="str">
        <f t="shared" si="77"/>
        <v>2023</v>
      </c>
      <c r="S778" s="186" t="s">
        <v>1075</v>
      </c>
      <c r="T778" s="190">
        <v>4</v>
      </c>
    </row>
    <row r="779" spans="1:20" ht="18" customHeight="1">
      <c r="A779" s="86" t="s">
        <v>823</v>
      </c>
      <c r="B779" s="88" t="s">
        <v>53</v>
      </c>
      <c r="D779" s="185" t="str">
        <f t="shared" si="72"/>
        <v>639-76-1242</v>
      </c>
      <c r="E779" s="186" t="str">
        <f t="shared" si="73"/>
        <v>C</v>
      </c>
      <c r="F779" s="187" t="s">
        <v>1062</v>
      </c>
      <c r="G779" s="187" t="s">
        <v>54</v>
      </c>
      <c r="H779" s="187" t="s">
        <v>1065</v>
      </c>
      <c r="I779" s="187" t="s">
        <v>1071</v>
      </c>
      <c r="J779" s="186">
        <v>40.520000000000003</v>
      </c>
      <c r="K779" s="186">
        <v>5</v>
      </c>
      <c r="L779" s="186">
        <v>10.130000000000001</v>
      </c>
      <c r="M779" s="186">
        <v>212.73</v>
      </c>
      <c r="N779" s="188">
        <v>45050</v>
      </c>
      <c r="O779" s="189" t="str">
        <f t="shared" si="74"/>
        <v>05-2023</v>
      </c>
      <c r="P779" s="201" t="str">
        <f t="shared" si="75"/>
        <v>04</v>
      </c>
      <c r="Q779" s="189" t="str">
        <f t="shared" si="76"/>
        <v>05</v>
      </c>
      <c r="R779" s="189" t="str">
        <f t="shared" si="77"/>
        <v>2023</v>
      </c>
      <c r="S779" s="186" t="s">
        <v>1073</v>
      </c>
      <c r="T779" s="190">
        <v>4.5</v>
      </c>
    </row>
    <row r="780" spans="1:20" ht="18" customHeight="1">
      <c r="A780" s="86" t="s">
        <v>824</v>
      </c>
      <c r="B780" s="88" t="s">
        <v>47</v>
      </c>
      <c r="D780" s="185" t="str">
        <f t="shared" si="72"/>
        <v>355-53-5943</v>
      </c>
      <c r="E780" s="186" t="str">
        <f t="shared" si="73"/>
        <v>A</v>
      </c>
      <c r="F780" s="187" t="s">
        <v>1063</v>
      </c>
      <c r="G780" s="187" t="s">
        <v>48</v>
      </c>
      <c r="H780" s="187" t="s">
        <v>1066</v>
      </c>
      <c r="I780" s="187" t="s">
        <v>1069</v>
      </c>
      <c r="J780" s="186">
        <v>68.84</v>
      </c>
      <c r="K780" s="186">
        <v>6</v>
      </c>
      <c r="L780" s="186">
        <v>20.652000000000001</v>
      </c>
      <c r="M780" s="186">
        <v>433.69200000000001</v>
      </c>
      <c r="N780" s="188">
        <v>45051</v>
      </c>
      <c r="O780" s="189" t="str">
        <f t="shared" si="74"/>
        <v>05-2023</v>
      </c>
      <c r="P780" s="201" t="str">
        <f t="shared" si="75"/>
        <v>05</v>
      </c>
      <c r="Q780" s="189" t="str">
        <f t="shared" si="76"/>
        <v>05</v>
      </c>
      <c r="R780" s="189" t="str">
        <f t="shared" si="77"/>
        <v>2023</v>
      </c>
      <c r="S780" s="186" t="s">
        <v>1074</v>
      </c>
      <c r="T780" s="190">
        <v>5.8</v>
      </c>
    </row>
    <row r="781" spans="1:20" ht="18" customHeight="1">
      <c r="A781" s="86" t="s">
        <v>825</v>
      </c>
      <c r="B781" s="88" t="s">
        <v>50</v>
      </c>
      <c r="D781" s="185" t="str">
        <f t="shared" si="72"/>
        <v>286-62-6248</v>
      </c>
      <c r="E781" s="186" t="str">
        <f t="shared" si="73"/>
        <v>B</v>
      </c>
      <c r="F781" s="187" t="s">
        <v>1064</v>
      </c>
      <c r="G781" s="187" t="s">
        <v>54</v>
      </c>
      <c r="H781" s="187" t="s">
        <v>1065</v>
      </c>
      <c r="I781" s="187" t="s">
        <v>1072</v>
      </c>
      <c r="J781" s="186">
        <v>39.21</v>
      </c>
      <c r="K781" s="186">
        <v>4</v>
      </c>
      <c r="L781" s="186">
        <v>7.8419999999999996</v>
      </c>
      <c r="M781" s="186">
        <v>164.68199999999999</v>
      </c>
      <c r="N781" s="188">
        <v>45052</v>
      </c>
      <c r="O781" s="189" t="str">
        <f t="shared" si="74"/>
        <v>05-2023</v>
      </c>
      <c r="P781" s="201" t="str">
        <f t="shared" si="75"/>
        <v>06</v>
      </c>
      <c r="Q781" s="189" t="str">
        <f t="shared" si="76"/>
        <v>05</v>
      </c>
      <c r="R781" s="189" t="str">
        <f t="shared" si="77"/>
        <v>2023</v>
      </c>
      <c r="S781" s="186" t="s">
        <v>1075</v>
      </c>
      <c r="T781" s="190">
        <v>9</v>
      </c>
    </row>
    <row r="782" spans="1:20" ht="18" customHeight="1">
      <c r="A782" s="86" t="s">
        <v>826</v>
      </c>
      <c r="B782" s="88" t="s">
        <v>53</v>
      </c>
      <c r="D782" s="185" t="str">
        <f t="shared" si="72"/>
        <v>607-76-6216</v>
      </c>
      <c r="E782" s="186" t="str">
        <f t="shared" si="73"/>
        <v>C</v>
      </c>
      <c r="F782" s="187" t="s">
        <v>1062</v>
      </c>
      <c r="G782" s="187" t="s">
        <v>48</v>
      </c>
      <c r="H782" s="187" t="s">
        <v>1066</v>
      </c>
      <c r="I782" s="187" t="s">
        <v>1072</v>
      </c>
      <c r="J782" s="186">
        <v>92.49</v>
      </c>
      <c r="K782" s="186">
        <v>5</v>
      </c>
      <c r="L782" s="186">
        <v>23.122499999999999</v>
      </c>
      <c r="M782" s="186">
        <v>485.57249999999999</v>
      </c>
      <c r="N782" s="188">
        <v>45052</v>
      </c>
      <c r="O782" s="189" t="str">
        <f t="shared" si="74"/>
        <v>05-2023</v>
      </c>
      <c r="P782" s="201" t="str">
        <f t="shared" si="75"/>
        <v>06</v>
      </c>
      <c r="Q782" s="189" t="str">
        <f t="shared" si="76"/>
        <v>05</v>
      </c>
      <c r="R782" s="189" t="str">
        <f t="shared" si="77"/>
        <v>2023</v>
      </c>
      <c r="S782" s="186" t="s">
        <v>1075</v>
      </c>
      <c r="T782" s="190">
        <v>8.6</v>
      </c>
    </row>
    <row r="783" spans="1:20" ht="18" customHeight="1">
      <c r="A783" s="86" t="s">
        <v>827</v>
      </c>
      <c r="B783" s="88" t="s">
        <v>50</v>
      </c>
      <c r="D783" s="185" t="str">
        <f t="shared" si="72"/>
        <v>725-32-9708</v>
      </c>
      <c r="E783" s="186" t="str">
        <f t="shared" si="73"/>
        <v>B</v>
      </c>
      <c r="F783" s="187" t="s">
        <v>1064</v>
      </c>
      <c r="G783" s="187" t="s">
        <v>48</v>
      </c>
      <c r="H783" s="187" t="s">
        <v>1066</v>
      </c>
      <c r="I783" s="187" t="s">
        <v>1072</v>
      </c>
      <c r="J783" s="186">
        <v>68.709999999999994</v>
      </c>
      <c r="K783" s="186">
        <v>4</v>
      </c>
      <c r="L783" s="186">
        <v>13.742000000000001</v>
      </c>
      <c r="M783" s="186">
        <v>288.58199999999999</v>
      </c>
      <c r="N783" s="188">
        <v>45053</v>
      </c>
      <c r="O783" s="189" t="str">
        <f t="shared" si="74"/>
        <v>05-2023</v>
      </c>
      <c r="P783" s="201" t="str">
        <f t="shared" si="75"/>
        <v>07</v>
      </c>
      <c r="Q783" s="189" t="str">
        <f t="shared" si="76"/>
        <v>05</v>
      </c>
      <c r="R783" s="189" t="str">
        <f t="shared" si="77"/>
        <v>2023</v>
      </c>
      <c r="S783" s="186" t="s">
        <v>1073</v>
      </c>
      <c r="T783" s="190">
        <v>4.0999999999999996</v>
      </c>
    </row>
    <row r="784" spans="1:20" ht="18" customHeight="1">
      <c r="A784" s="86" t="s">
        <v>828</v>
      </c>
      <c r="B784" s="88" t="s">
        <v>47</v>
      </c>
      <c r="D784" s="185" t="str">
        <f t="shared" si="72"/>
        <v>807-34-3742</v>
      </c>
      <c r="E784" s="186" t="str">
        <f t="shared" si="73"/>
        <v>A</v>
      </c>
      <c r="F784" s="187" t="s">
        <v>1063</v>
      </c>
      <c r="G784" s="187" t="s">
        <v>54</v>
      </c>
      <c r="H784" s="187" t="s">
        <v>1065</v>
      </c>
      <c r="I784" s="187" t="s">
        <v>1072</v>
      </c>
      <c r="J784" s="186">
        <v>52.38</v>
      </c>
      <c r="K784" s="186">
        <v>1</v>
      </c>
      <c r="L784" s="186">
        <v>2.6190000000000002</v>
      </c>
      <c r="M784" s="186">
        <v>54.999000000000002</v>
      </c>
      <c r="N784" s="188">
        <v>45054</v>
      </c>
      <c r="O784" s="189" t="str">
        <f t="shared" si="74"/>
        <v>05-2023</v>
      </c>
      <c r="P784" s="201" t="str">
        <f t="shared" si="75"/>
        <v>08</v>
      </c>
      <c r="Q784" s="189" t="str">
        <f t="shared" si="76"/>
        <v>05</v>
      </c>
      <c r="R784" s="189" t="str">
        <f t="shared" si="77"/>
        <v>2023</v>
      </c>
      <c r="S784" s="186" t="s">
        <v>1073</v>
      </c>
      <c r="T784" s="190">
        <v>5.8</v>
      </c>
    </row>
    <row r="785" spans="1:20" ht="18" customHeight="1">
      <c r="A785" s="86" t="s">
        <v>829</v>
      </c>
      <c r="B785" s="88" t="s">
        <v>53</v>
      </c>
      <c r="D785" s="185" t="str">
        <f t="shared" si="72"/>
        <v>101-81-4070</v>
      </c>
      <c r="E785" s="186" t="str">
        <f t="shared" si="73"/>
        <v>C</v>
      </c>
      <c r="F785" s="187" t="s">
        <v>1062</v>
      </c>
      <c r="G785" s="187" t="s">
        <v>48</v>
      </c>
      <c r="H785" s="187" t="s">
        <v>1066</v>
      </c>
      <c r="I785" s="187" t="s">
        <v>1067</v>
      </c>
      <c r="J785" s="186">
        <v>62.82</v>
      </c>
      <c r="K785" s="186">
        <v>2</v>
      </c>
      <c r="L785" s="186">
        <v>6.282</v>
      </c>
      <c r="M785" s="186">
        <v>131.922</v>
      </c>
      <c r="N785" s="188">
        <v>45056</v>
      </c>
      <c r="O785" s="189" t="str">
        <f t="shared" si="74"/>
        <v>05-2023</v>
      </c>
      <c r="P785" s="201" t="str">
        <f t="shared" si="75"/>
        <v>10</v>
      </c>
      <c r="Q785" s="189" t="str">
        <f t="shared" si="76"/>
        <v>05</v>
      </c>
      <c r="R785" s="189" t="str">
        <f t="shared" si="77"/>
        <v>2023</v>
      </c>
      <c r="S785" s="186" t="s">
        <v>1074</v>
      </c>
      <c r="T785" s="190">
        <v>4.9000000000000004</v>
      </c>
    </row>
    <row r="786" spans="1:20" ht="18" customHeight="1">
      <c r="A786" s="86" t="s">
        <v>830</v>
      </c>
      <c r="B786" s="88" t="s">
        <v>53</v>
      </c>
      <c r="D786" s="185" t="str">
        <f t="shared" si="72"/>
        <v>426-39-2418</v>
      </c>
      <c r="E786" s="186" t="str">
        <f t="shared" si="73"/>
        <v>C</v>
      </c>
      <c r="F786" s="187" t="s">
        <v>1062</v>
      </c>
      <c r="G786" s="187" t="s">
        <v>54</v>
      </c>
      <c r="H786" s="187" t="s">
        <v>1065</v>
      </c>
      <c r="I786" s="187" t="s">
        <v>1069</v>
      </c>
      <c r="J786" s="186">
        <v>61.41</v>
      </c>
      <c r="K786" s="186">
        <v>7</v>
      </c>
      <c r="L786" s="186">
        <v>21.493500000000001</v>
      </c>
      <c r="M786" s="186">
        <v>451.36349999999999</v>
      </c>
      <c r="N786" s="188">
        <v>45057</v>
      </c>
      <c r="O786" s="189" t="str">
        <f t="shared" si="74"/>
        <v>05-2023</v>
      </c>
      <c r="P786" s="201" t="str">
        <f t="shared" si="75"/>
        <v>11</v>
      </c>
      <c r="Q786" s="189" t="str">
        <f t="shared" si="76"/>
        <v>05</v>
      </c>
      <c r="R786" s="189" t="str">
        <f t="shared" si="77"/>
        <v>2023</v>
      </c>
      <c r="S786" s="186" t="s">
        <v>1073</v>
      </c>
      <c r="T786" s="190">
        <v>9.8000000000000007</v>
      </c>
    </row>
    <row r="787" spans="1:20" ht="18" customHeight="1">
      <c r="A787" s="86" t="s">
        <v>831</v>
      </c>
      <c r="B787" s="88" t="s">
        <v>53</v>
      </c>
      <c r="D787" s="185" t="str">
        <f t="shared" si="72"/>
        <v>399-69-4630</v>
      </c>
      <c r="E787" s="186" t="str">
        <f t="shared" si="73"/>
        <v>C</v>
      </c>
      <c r="F787" s="187" t="s">
        <v>1062</v>
      </c>
      <c r="G787" s="187" t="s">
        <v>54</v>
      </c>
      <c r="H787" s="187" t="s">
        <v>1065</v>
      </c>
      <c r="I787" s="187" t="s">
        <v>1069</v>
      </c>
      <c r="J787" s="186">
        <v>22.21</v>
      </c>
      <c r="K787" s="186">
        <v>6</v>
      </c>
      <c r="L787" s="186">
        <v>6.6630000000000003</v>
      </c>
      <c r="M787" s="186">
        <v>139.923</v>
      </c>
      <c r="N787" s="188">
        <v>45057</v>
      </c>
      <c r="O787" s="189" t="str">
        <f t="shared" si="74"/>
        <v>05-2023</v>
      </c>
      <c r="P787" s="201" t="str">
        <f t="shared" si="75"/>
        <v>11</v>
      </c>
      <c r="Q787" s="189" t="str">
        <f t="shared" si="76"/>
        <v>05</v>
      </c>
      <c r="R787" s="189" t="str">
        <f t="shared" si="77"/>
        <v>2023</v>
      </c>
      <c r="S787" s="186" t="s">
        <v>1075</v>
      </c>
      <c r="T787" s="190">
        <v>8.6</v>
      </c>
    </row>
    <row r="788" spans="1:20" ht="18" customHeight="1">
      <c r="A788" s="86" t="s">
        <v>832</v>
      </c>
      <c r="B788" s="88" t="s">
        <v>47</v>
      </c>
      <c r="D788" s="185" t="str">
        <f t="shared" si="72"/>
        <v>786-94-2700</v>
      </c>
      <c r="E788" s="186" t="str">
        <f t="shared" si="73"/>
        <v>A</v>
      </c>
      <c r="F788" s="187" t="s">
        <v>1063</v>
      </c>
      <c r="G788" s="187" t="s">
        <v>48</v>
      </c>
      <c r="H788" s="187" t="s">
        <v>1065</v>
      </c>
      <c r="I788" s="187" t="s">
        <v>1071</v>
      </c>
      <c r="J788" s="186">
        <v>80.62</v>
      </c>
      <c r="K788" s="186">
        <v>6</v>
      </c>
      <c r="L788" s="186">
        <v>24.186</v>
      </c>
      <c r="M788" s="186">
        <v>507.90600000000001</v>
      </c>
      <c r="N788" s="188">
        <v>45057</v>
      </c>
      <c r="O788" s="189" t="str">
        <f t="shared" si="74"/>
        <v>05-2023</v>
      </c>
      <c r="P788" s="201" t="str">
        <f t="shared" si="75"/>
        <v>11</v>
      </c>
      <c r="Q788" s="189" t="str">
        <f t="shared" si="76"/>
        <v>05</v>
      </c>
      <c r="R788" s="189" t="str">
        <f t="shared" si="77"/>
        <v>2023</v>
      </c>
      <c r="S788" s="186" t="s">
        <v>1073</v>
      </c>
      <c r="T788" s="190">
        <v>9.1</v>
      </c>
    </row>
    <row r="789" spans="1:20" ht="18" customHeight="1">
      <c r="A789" s="86" t="s">
        <v>833</v>
      </c>
      <c r="B789" s="88" t="s">
        <v>50</v>
      </c>
      <c r="D789" s="185" t="str">
        <f t="shared" si="72"/>
        <v>343-75-9322</v>
      </c>
      <c r="E789" s="186" t="str">
        <f t="shared" si="73"/>
        <v>B</v>
      </c>
      <c r="F789" s="187" t="s">
        <v>1064</v>
      </c>
      <c r="G789" s="187" t="s">
        <v>48</v>
      </c>
      <c r="H789" s="187" t="s">
        <v>1066</v>
      </c>
      <c r="I789" s="187" t="s">
        <v>1068</v>
      </c>
      <c r="J789" s="186">
        <v>11.85</v>
      </c>
      <c r="K789" s="186">
        <v>8</v>
      </c>
      <c r="L789" s="186">
        <v>4.74</v>
      </c>
      <c r="M789" s="186">
        <v>99.54</v>
      </c>
      <c r="N789" s="188">
        <v>45058</v>
      </c>
      <c r="O789" s="189" t="str">
        <f t="shared" si="74"/>
        <v>05-2023</v>
      </c>
      <c r="P789" s="201" t="str">
        <f t="shared" si="75"/>
        <v>12</v>
      </c>
      <c r="Q789" s="189" t="str">
        <f t="shared" si="76"/>
        <v>05</v>
      </c>
      <c r="R789" s="189" t="str">
        <f t="shared" si="77"/>
        <v>2023</v>
      </c>
      <c r="S789" s="186" t="s">
        <v>1073</v>
      </c>
      <c r="T789" s="190">
        <v>4.0999999999999996</v>
      </c>
    </row>
    <row r="790" spans="1:20" ht="18" customHeight="1">
      <c r="A790" s="86" t="s">
        <v>834</v>
      </c>
      <c r="B790" s="88" t="s">
        <v>47</v>
      </c>
      <c r="D790" s="185" t="str">
        <f t="shared" si="72"/>
        <v>151-16-1484</v>
      </c>
      <c r="E790" s="186" t="str">
        <f t="shared" si="73"/>
        <v>A</v>
      </c>
      <c r="F790" s="187" t="s">
        <v>1063</v>
      </c>
      <c r="G790" s="187" t="s">
        <v>48</v>
      </c>
      <c r="H790" s="187" t="s">
        <v>1065</v>
      </c>
      <c r="I790" s="187" t="s">
        <v>1069</v>
      </c>
      <c r="J790" s="186">
        <v>32.25</v>
      </c>
      <c r="K790" s="186">
        <v>4</v>
      </c>
      <c r="L790" s="186">
        <v>6.45</v>
      </c>
      <c r="M790" s="186">
        <v>135.44999999999999</v>
      </c>
      <c r="N790" s="188">
        <v>45059</v>
      </c>
      <c r="O790" s="189" t="str">
        <f t="shared" si="74"/>
        <v>05-2023</v>
      </c>
      <c r="P790" s="201" t="str">
        <f t="shared" si="75"/>
        <v>13</v>
      </c>
      <c r="Q790" s="189" t="str">
        <f t="shared" si="76"/>
        <v>05</v>
      </c>
      <c r="R790" s="189" t="str">
        <f t="shared" si="77"/>
        <v>2023</v>
      </c>
      <c r="S790" s="186" t="s">
        <v>1074</v>
      </c>
      <c r="T790" s="190">
        <v>6.5</v>
      </c>
    </row>
    <row r="791" spans="1:20" ht="18" customHeight="1">
      <c r="A791" s="86" t="s">
        <v>835</v>
      </c>
      <c r="B791" s="88" t="s">
        <v>53</v>
      </c>
      <c r="D791" s="185" t="str">
        <f t="shared" si="72"/>
        <v>326-71-2155</v>
      </c>
      <c r="E791" s="186" t="str">
        <f t="shared" si="73"/>
        <v>C</v>
      </c>
      <c r="F791" s="187" t="s">
        <v>1062</v>
      </c>
      <c r="G791" s="187" t="s">
        <v>54</v>
      </c>
      <c r="H791" s="187" t="s">
        <v>1066</v>
      </c>
      <c r="I791" s="187" t="s">
        <v>1068</v>
      </c>
      <c r="J791" s="186">
        <v>73.95</v>
      </c>
      <c r="K791" s="186">
        <v>4</v>
      </c>
      <c r="L791" s="186">
        <v>14.79</v>
      </c>
      <c r="M791" s="186">
        <v>310.58999999999997</v>
      </c>
      <c r="N791" s="188">
        <v>45061</v>
      </c>
      <c r="O791" s="189" t="str">
        <f t="shared" si="74"/>
        <v>05-2023</v>
      </c>
      <c r="P791" s="201" t="str">
        <f t="shared" si="75"/>
        <v>15</v>
      </c>
      <c r="Q791" s="189" t="str">
        <f t="shared" si="76"/>
        <v>05</v>
      </c>
      <c r="R791" s="189" t="str">
        <f t="shared" si="77"/>
        <v>2023</v>
      </c>
      <c r="S791" s="186" t="s">
        <v>1073</v>
      </c>
      <c r="T791" s="190">
        <v>6.1</v>
      </c>
    </row>
    <row r="792" spans="1:20" ht="18" customHeight="1">
      <c r="A792" s="86" t="s">
        <v>836</v>
      </c>
      <c r="B792" s="88" t="s">
        <v>53</v>
      </c>
      <c r="D792" s="185" t="str">
        <f t="shared" si="72"/>
        <v>246-11-3901</v>
      </c>
      <c r="E792" s="186" t="str">
        <f t="shared" si="73"/>
        <v>C</v>
      </c>
      <c r="F792" s="187" t="s">
        <v>1062</v>
      </c>
      <c r="G792" s="187" t="s">
        <v>54</v>
      </c>
      <c r="H792" s="187" t="s">
        <v>1066</v>
      </c>
      <c r="I792" s="187" t="s">
        <v>1069</v>
      </c>
      <c r="J792" s="186">
        <v>32.799999999999997</v>
      </c>
      <c r="K792" s="186">
        <v>10</v>
      </c>
      <c r="L792" s="186">
        <v>16.399999999999999</v>
      </c>
      <c r="M792" s="186">
        <v>344.4</v>
      </c>
      <c r="N792" s="188">
        <v>45062</v>
      </c>
      <c r="O792" s="189" t="str">
        <f t="shared" si="74"/>
        <v>05-2023</v>
      </c>
      <c r="P792" s="201" t="str">
        <f t="shared" si="75"/>
        <v>16</v>
      </c>
      <c r="Q792" s="189" t="str">
        <f t="shared" si="76"/>
        <v>05</v>
      </c>
      <c r="R792" s="189" t="str">
        <f t="shared" si="77"/>
        <v>2023</v>
      </c>
      <c r="S792" s="186" t="s">
        <v>1073</v>
      </c>
      <c r="T792" s="190">
        <v>6.2</v>
      </c>
    </row>
    <row r="793" spans="1:20" ht="18" customHeight="1">
      <c r="A793" s="86" t="s">
        <v>837</v>
      </c>
      <c r="B793" s="88" t="s">
        <v>53</v>
      </c>
      <c r="D793" s="185" t="str">
        <f t="shared" si="72"/>
        <v>841-35-6630</v>
      </c>
      <c r="E793" s="186" t="str">
        <f t="shared" si="73"/>
        <v>C</v>
      </c>
      <c r="F793" s="187" t="s">
        <v>1062</v>
      </c>
      <c r="G793" s="187" t="s">
        <v>54</v>
      </c>
      <c r="H793" s="187" t="s">
        <v>1066</v>
      </c>
      <c r="I793" s="187" t="s">
        <v>1069</v>
      </c>
      <c r="J793" s="186">
        <v>75.91</v>
      </c>
      <c r="K793" s="186">
        <v>6</v>
      </c>
      <c r="L793" s="186">
        <v>22.773</v>
      </c>
      <c r="M793" s="186">
        <v>478.233</v>
      </c>
      <c r="N793" s="188">
        <v>45064</v>
      </c>
      <c r="O793" s="189" t="str">
        <f t="shared" si="74"/>
        <v>05-2023</v>
      </c>
      <c r="P793" s="201" t="str">
        <f t="shared" si="75"/>
        <v>18</v>
      </c>
      <c r="Q793" s="189" t="str">
        <f t="shared" si="76"/>
        <v>05</v>
      </c>
      <c r="R793" s="189" t="str">
        <f t="shared" si="77"/>
        <v>2023</v>
      </c>
      <c r="S793" s="186" t="s">
        <v>1073</v>
      </c>
      <c r="T793" s="190">
        <v>8.6999999999999993</v>
      </c>
    </row>
    <row r="794" spans="1:20" ht="18" customHeight="1">
      <c r="A794" s="86" t="s">
        <v>838</v>
      </c>
      <c r="B794" s="88" t="s">
        <v>47</v>
      </c>
      <c r="D794" s="185" t="str">
        <f t="shared" si="72"/>
        <v>238-49-0436</v>
      </c>
      <c r="E794" s="186" t="str">
        <f t="shared" si="73"/>
        <v>A</v>
      </c>
      <c r="F794" s="187" t="s">
        <v>1063</v>
      </c>
      <c r="G794" s="187" t="s">
        <v>54</v>
      </c>
      <c r="H794" s="187" t="s">
        <v>1065</v>
      </c>
      <c r="I794" s="187" t="s">
        <v>1067</v>
      </c>
      <c r="J794" s="186">
        <v>32.46</v>
      </c>
      <c r="K794" s="186">
        <v>8</v>
      </c>
      <c r="L794" s="186">
        <v>12.984</v>
      </c>
      <c r="M794" s="186">
        <v>272.66399999999999</v>
      </c>
      <c r="N794" s="188">
        <v>45065</v>
      </c>
      <c r="O794" s="189" t="str">
        <f t="shared" si="74"/>
        <v>05-2023</v>
      </c>
      <c r="P794" s="201" t="str">
        <f t="shared" si="75"/>
        <v>19</v>
      </c>
      <c r="Q794" s="189" t="str">
        <f t="shared" si="76"/>
        <v>05</v>
      </c>
      <c r="R794" s="189" t="str">
        <f t="shared" si="77"/>
        <v>2023</v>
      </c>
      <c r="S794" s="186" t="s">
        <v>1075</v>
      </c>
      <c r="T794" s="190">
        <v>4.9000000000000004</v>
      </c>
    </row>
    <row r="795" spans="1:20" ht="18" customHeight="1">
      <c r="A795" s="86" t="s">
        <v>839</v>
      </c>
      <c r="B795" s="88" t="s">
        <v>47</v>
      </c>
      <c r="D795" s="185" t="str">
        <f t="shared" si="72"/>
        <v>586-25-0848</v>
      </c>
      <c r="E795" s="186" t="str">
        <f t="shared" si="73"/>
        <v>A</v>
      </c>
      <c r="F795" s="187" t="s">
        <v>1063</v>
      </c>
      <c r="G795" s="187" t="s">
        <v>54</v>
      </c>
      <c r="H795" s="187" t="s">
        <v>1066</v>
      </c>
      <c r="I795" s="187" t="s">
        <v>1068</v>
      </c>
      <c r="J795" s="186">
        <v>12.34</v>
      </c>
      <c r="K795" s="186">
        <v>7</v>
      </c>
      <c r="L795" s="186">
        <v>4.319</v>
      </c>
      <c r="M795" s="186">
        <v>90.698999999999998</v>
      </c>
      <c r="N795" s="188">
        <v>45067</v>
      </c>
      <c r="O795" s="189" t="str">
        <f t="shared" si="74"/>
        <v>05-2023</v>
      </c>
      <c r="P795" s="201" t="str">
        <f t="shared" si="75"/>
        <v>21</v>
      </c>
      <c r="Q795" s="189" t="str">
        <f t="shared" si="76"/>
        <v>05</v>
      </c>
      <c r="R795" s="189" t="str">
        <f t="shared" si="77"/>
        <v>2023</v>
      </c>
      <c r="S795" s="186" t="s">
        <v>1075</v>
      </c>
      <c r="T795" s="190">
        <v>6.7</v>
      </c>
    </row>
    <row r="796" spans="1:20" ht="18" customHeight="1">
      <c r="A796" s="86" t="s">
        <v>840</v>
      </c>
      <c r="B796" s="88" t="s">
        <v>47</v>
      </c>
      <c r="D796" s="185" t="str">
        <f t="shared" si="72"/>
        <v>860-73-6466</v>
      </c>
      <c r="E796" s="186" t="str">
        <f t="shared" si="73"/>
        <v>A</v>
      </c>
      <c r="F796" s="187" t="s">
        <v>1063</v>
      </c>
      <c r="G796" s="187" t="s">
        <v>48</v>
      </c>
      <c r="H796" s="187" t="s">
        <v>1066</v>
      </c>
      <c r="I796" s="187" t="s">
        <v>1068</v>
      </c>
      <c r="J796" s="186">
        <v>39.47</v>
      </c>
      <c r="K796" s="186">
        <v>2</v>
      </c>
      <c r="L796" s="186">
        <v>3.9470000000000001</v>
      </c>
      <c r="M796" s="186">
        <v>82.887</v>
      </c>
      <c r="N796" s="188">
        <v>45068</v>
      </c>
      <c r="O796" s="189" t="str">
        <f t="shared" si="74"/>
        <v>05-2023</v>
      </c>
      <c r="P796" s="201" t="str">
        <f t="shared" si="75"/>
        <v>22</v>
      </c>
      <c r="Q796" s="189" t="str">
        <f t="shared" si="76"/>
        <v>05</v>
      </c>
      <c r="R796" s="189" t="str">
        <f t="shared" si="77"/>
        <v>2023</v>
      </c>
      <c r="S796" s="186" t="s">
        <v>1075</v>
      </c>
      <c r="T796" s="190">
        <v>5</v>
      </c>
    </row>
    <row r="797" spans="1:20" ht="18" customHeight="1">
      <c r="A797" s="86" t="s">
        <v>841</v>
      </c>
      <c r="B797" s="88" t="s">
        <v>53</v>
      </c>
      <c r="D797" s="185" t="str">
        <f t="shared" si="72"/>
        <v>409-49-6995</v>
      </c>
      <c r="E797" s="186" t="str">
        <f t="shared" si="73"/>
        <v>C</v>
      </c>
      <c r="F797" s="187" t="s">
        <v>1062</v>
      </c>
      <c r="G797" s="187" t="s">
        <v>48</v>
      </c>
      <c r="H797" s="187" t="s">
        <v>1066</v>
      </c>
      <c r="I797" s="187" t="s">
        <v>1071</v>
      </c>
      <c r="J797" s="186">
        <v>47.27</v>
      </c>
      <c r="K797" s="186">
        <v>6</v>
      </c>
      <c r="L797" s="186">
        <v>14.180999999999999</v>
      </c>
      <c r="M797" s="186">
        <v>297.80099999999999</v>
      </c>
      <c r="N797" s="188">
        <v>45069</v>
      </c>
      <c r="O797" s="189" t="str">
        <f t="shared" si="74"/>
        <v>05-2023</v>
      </c>
      <c r="P797" s="201" t="str">
        <f t="shared" si="75"/>
        <v>23</v>
      </c>
      <c r="Q797" s="189" t="str">
        <f t="shared" si="76"/>
        <v>05</v>
      </c>
      <c r="R797" s="189" t="str">
        <f t="shared" si="77"/>
        <v>2023</v>
      </c>
      <c r="S797" s="186" t="s">
        <v>1073</v>
      </c>
      <c r="T797" s="190">
        <v>8.8000000000000007</v>
      </c>
    </row>
    <row r="798" spans="1:20" ht="18" customHeight="1">
      <c r="A798" s="86" t="s">
        <v>842</v>
      </c>
      <c r="B798" s="88" t="s">
        <v>53</v>
      </c>
      <c r="D798" s="185" t="str">
        <f t="shared" si="72"/>
        <v>326-78-5178</v>
      </c>
      <c r="E798" s="186" t="str">
        <f t="shared" si="73"/>
        <v>C</v>
      </c>
      <c r="F798" s="187" t="s">
        <v>1062</v>
      </c>
      <c r="G798" s="187" t="s">
        <v>48</v>
      </c>
      <c r="H798" s="187" t="s">
        <v>1065</v>
      </c>
      <c r="I798" s="187" t="s">
        <v>1071</v>
      </c>
      <c r="J798" s="186">
        <v>91.4</v>
      </c>
      <c r="K798" s="186">
        <v>7</v>
      </c>
      <c r="L798" s="186">
        <v>31.99</v>
      </c>
      <c r="M798" s="186">
        <v>671.79</v>
      </c>
      <c r="N798" s="188">
        <v>45070</v>
      </c>
      <c r="O798" s="189" t="str">
        <f t="shared" si="74"/>
        <v>05-2023</v>
      </c>
      <c r="P798" s="201" t="str">
        <f t="shared" si="75"/>
        <v>24</v>
      </c>
      <c r="Q798" s="189" t="str">
        <f t="shared" si="76"/>
        <v>05</v>
      </c>
      <c r="R798" s="189" t="str">
        <f t="shared" si="77"/>
        <v>2023</v>
      </c>
      <c r="S798" s="186" t="s">
        <v>1073</v>
      </c>
      <c r="T798" s="190">
        <v>9.5</v>
      </c>
    </row>
    <row r="799" spans="1:20" ht="18" customHeight="1">
      <c r="A799" s="86" t="s">
        <v>843</v>
      </c>
      <c r="B799" s="88" t="s">
        <v>47</v>
      </c>
      <c r="D799" s="185" t="str">
        <f t="shared" si="72"/>
        <v>832-51-6761</v>
      </c>
      <c r="E799" s="186" t="str">
        <f t="shared" si="73"/>
        <v>A</v>
      </c>
      <c r="F799" s="187" t="s">
        <v>1063</v>
      </c>
      <c r="G799" s="187" t="s">
        <v>54</v>
      </c>
      <c r="H799" s="187" t="s">
        <v>1065</v>
      </c>
      <c r="I799" s="187" t="s">
        <v>1071</v>
      </c>
      <c r="J799" s="186">
        <v>33.880000000000003</v>
      </c>
      <c r="K799" s="186">
        <v>8</v>
      </c>
      <c r="L799" s="186">
        <v>13.552</v>
      </c>
      <c r="M799" s="186">
        <v>284.59199999999998</v>
      </c>
      <c r="N799" s="188">
        <v>45070</v>
      </c>
      <c r="O799" s="189" t="str">
        <f t="shared" si="74"/>
        <v>05-2023</v>
      </c>
      <c r="P799" s="201" t="str">
        <f t="shared" si="75"/>
        <v>24</v>
      </c>
      <c r="Q799" s="189" t="str">
        <f t="shared" si="76"/>
        <v>05</v>
      </c>
      <c r="R799" s="189" t="str">
        <f t="shared" si="77"/>
        <v>2023</v>
      </c>
      <c r="S799" s="186" t="s">
        <v>1074</v>
      </c>
      <c r="T799" s="190">
        <v>9.6</v>
      </c>
    </row>
    <row r="800" spans="1:20" ht="18" customHeight="1">
      <c r="A800" s="86" t="s">
        <v>844</v>
      </c>
      <c r="B800" s="88" t="s">
        <v>53</v>
      </c>
      <c r="D800" s="185" t="str">
        <f t="shared" si="72"/>
        <v>867-47-1948</v>
      </c>
      <c r="E800" s="186" t="str">
        <f t="shared" si="73"/>
        <v>C</v>
      </c>
      <c r="F800" s="187" t="s">
        <v>1062</v>
      </c>
      <c r="G800" s="187" t="s">
        <v>54</v>
      </c>
      <c r="H800" s="187" t="s">
        <v>1066</v>
      </c>
      <c r="I800" s="187" t="s">
        <v>1070</v>
      </c>
      <c r="J800" s="186">
        <v>15.8</v>
      </c>
      <c r="K800" s="186">
        <v>10</v>
      </c>
      <c r="L800" s="186">
        <v>7.9</v>
      </c>
      <c r="M800" s="186">
        <v>165.9</v>
      </c>
      <c r="N800" s="188">
        <v>45070</v>
      </c>
      <c r="O800" s="189" t="str">
        <f t="shared" si="74"/>
        <v>05-2023</v>
      </c>
      <c r="P800" s="201" t="str">
        <f t="shared" si="75"/>
        <v>24</v>
      </c>
      <c r="Q800" s="189" t="str">
        <f t="shared" si="76"/>
        <v>05</v>
      </c>
      <c r="R800" s="189" t="str">
        <f t="shared" si="77"/>
        <v>2023</v>
      </c>
      <c r="S800" s="186" t="s">
        <v>1073</v>
      </c>
      <c r="T800" s="190">
        <v>7.8</v>
      </c>
    </row>
    <row r="801" spans="1:20" ht="18" customHeight="1">
      <c r="A801" s="86" t="s">
        <v>845</v>
      </c>
      <c r="B801" s="88" t="s">
        <v>50</v>
      </c>
      <c r="D801" s="185" t="str">
        <f t="shared" si="72"/>
        <v>649-29-6775</v>
      </c>
      <c r="E801" s="186" t="str">
        <f t="shared" si="73"/>
        <v>B</v>
      </c>
      <c r="F801" s="187" t="s">
        <v>1064</v>
      </c>
      <c r="G801" s="187" t="s">
        <v>54</v>
      </c>
      <c r="H801" s="187" t="s">
        <v>1065</v>
      </c>
      <c r="I801" s="187" t="s">
        <v>1072</v>
      </c>
      <c r="J801" s="186">
        <v>33.520000000000003</v>
      </c>
      <c r="K801" s="186">
        <v>1</v>
      </c>
      <c r="L801" s="186">
        <v>1.6759999999999999</v>
      </c>
      <c r="M801" s="186">
        <v>35.195999999999998</v>
      </c>
      <c r="N801" s="188">
        <v>45071</v>
      </c>
      <c r="O801" s="189" t="str">
        <f t="shared" si="74"/>
        <v>05-2023</v>
      </c>
      <c r="P801" s="201" t="str">
        <f t="shared" si="75"/>
        <v>25</v>
      </c>
      <c r="Q801" s="189" t="str">
        <f t="shared" si="76"/>
        <v>05</v>
      </c>
      <c r="R801" s="189" t="str">
        <f t="shared" si="77"/>
        <v>2023</v>
      </c>
      <c r="S801" s="186" t="s">
        <v>1073</v>
      </c>
      <c r="T801" s="190">
        <v>6.7</v>
      </c>
    </row>
    <row r="802" spans="1:20" ht="18" customHeight="1">
      <c r="A802" s="86" t="s">
        <v>846</v>
      </c>
      <c r="B802" s="88" t="s">
        <v>53</v>
      </c>
      <c r="D802" s="185" t="str">
        <f t="shared" si="72"/>
        <v>336-78-2147</v>
      </c>
      <c r="E802" s="186" t="str">
        <f t="shared" si="73"/>
        <v>C</v>
      </c>
      <c r="F802" s="187" t="s">
        <v>1062</v>
      </c>
      <c r="G802" s="187" t="s">
        <v>48</v>
      </c>
      <c r="H802" s="187" t="s">
        <v>1065</v>
      </c>
      <c r="I802" s="187" t="s">
        <v>1070</v>
      </c>
      <c r="J802" s="186">
        <v>63.91</v>
      </c>
      <c r="K802" s="186">
        <v>8</v>
      </c>
      <c r="L802" s="186">
        <v>25.564</v>
      </c>
      <c r="M802" s="186">
        <v>536.84400000000005</v>
      </c>
      <c r="N802" s="188">
        <v>45076</v>
      </c>
      <c r="O802" s="189" t="str">
        <f t="shared" si="74"/>
        <v>05-2023</v>
      </c>
      <c r="P802" s="201" t="str">
        <f t="shared" si="75"/>
        <v>30</v>
      </c>
      <c r="Q802" s="189" t="str">
        <f t="shared" si="76"/>
        <v>05</v>
      </c>
      <c r="R802" s="189" t="str">
        <f t="shared" si="77"/>
        <v>2023</v>
      </c>
      <c r="S802" s="186" t="s">
        <v>1075</v>
      </c>
      <c r="T802" s="190">
        <v>4.5999999999999996</v>
      </c>
    </row>
    <row r="803" spans="1:20" ht="18" customHeight="1">
      <c r="A803" s="86" t="s">
        <v>847</v>
      </c>
      <c r="B803" s="88" t="s">
        <v>53</v>
      </c>
      <c r="D803" s="185" t="str">
        <f t="shared" si="72"/>
        <v>153-58-4872</v>
      </c>
      <c r="E803" s="186" t="str">
        <f t="shared" si="73"/>
        <v>C</v>
      </c>
      <c r="F803" s="187" t="s">
        <v>1062</v>
      </c>
      <c r="G803" s="187" t="s">
        <v>48</v>
      </c>
      <c r="H803" s="187" t="s">
        <v>1066</v>
      </c>
      <c r="I803" s="187" t="s">
        <v>1071</v>
      </c>
      <c r="J803" s="186">
        <v>74.89</v>
      </c>
      <c r="K803" s="186">
        <v>4</v>
      </c>
      <c r="L803" s="186">
        <v>14.978</v>
      </c>
      <c r="M803" s="186">
        <v>314.53800000000001</v>
      </c>
      <c r="N803" s="188">
        <v>45077</v>
      </c>
      <c r="O803" s="189" t="str">
        <f t="shared" si="74"/>
        <v>05-2023</v>
      </c>
      <c r="P803" s="201" t="str">
        <f t="shared" si="75"/>
        <v>31</v>
      </c>
      <c r="Q803" s="189" t="str">
        <f t="shared" si="76"/>
        <v>05</v>
      </c>
      <c r="R803" s="189" t="str">
        <f t="shared" si="77"/>
        <v>2023</v>
      </c>
      <c r="S803" s="186" t="s">
        <v>1074</v>
      </c>
      <c r="T803" s="190">
        <v>4.2</v>
      </c>
    </row>
    <row r="804" spans="1:20" ht="18" customHeight="1">
      <c r="A804" s="86" t="s">
        <v>848</v>
      </c>
      <c r="B804" s="88" t="s">
        <v>53</v>
      </c>
      <c r="D804" s="185" t="str">
        <f t="shared" si="72"/>
        <v>606-80-4905</v>
      </c>
      <c r="E804" s="186" t="str">
        <f t="shared" si="73"/>
        <v>C</v>
      </c>
      <c r="F804" s="187" t="s">
        <v>1062</v>
      </c>
      <c r="G804" s="187" t="s">
        <v>48</v>
      </c>
      <c r="H804" s="187" t="s">
        <v>1066</v>
      </c>
      <c r="I804" s="187" t="s">
        <v>1068</v>
      </c>
      <c r="J804" s="186">
        <v>19.149999999999999</v>
      </c>
      <c r="K804" s="186">
        <v>6</v>
      </c>
      <c r="L804" s="186">
        <v>5.7450000000000001</v>
      </c>
      <c r="M804" s="186">
        <v>120.645</v>
      </c>
      <c r="N804" s="188">
        <v>45078</v>
      </c>
      <c r="O804" s="189" t="str">
        <f t="shared" si="74"/>
        <v>06-2023</v>
      </c>
      <c r="P804" s="201" t="str">
        <f t="shared" si="75"/>
        <v>01</v>
      </c>
      <c r="Q804" s="189" t="str">
        <f t="shared" si="76"/>
        <v>06</v>
      </c>
      <c r="R804" s="189" t="str">
        <f t="shared" si="77"/>
        <v>2023</v>
      </c>
      <c r="S804" s="186" t="s">
        <v>1075</v>
      </c>
      <c r="T804" s="190">
        <v>6.8</v>
      </c>
    </row>
    <row r="805" spans="1:20" ht="18" customHeight="1">
      <c r="A805" s="86" t="s">
        <v>849</v>
      </c>
      <c r="B805" s="88" t="s">
        <v>53</v>
      </c>
      <c r="D805" s="185" t="str">
        <f t="shared" si="72"/>
        <v>626-43-7888</v>
      </c>
      <c r="E805" s="186" t="str">
        <f t="shared" si="73"/>
        <v>C</v>
      </c>
      <c r="F805" s="187" t="s">
        <v>1062</v>
      </c>
      <c r="G805" s="187" t="s">
        <v>54</v>
      </c>
      <c r="H805" s="187" t="s">
        <v>1066</v>
      </c>
      <c r="I805" s="187" t="s">
        <v>1072</v>
      </c>
      <c r="J805" s="186">
        <v>60.41</v>
      </c>
      <c r="K805" s="186">
        <v>8</v>
      </c>
      <c r="L805" s="186">
        <v>24.164000000000001</v>
      </c>
      <c r="M805" s="186">
        <v>507.44400000000002</v>
      </c>
      <c r="N805" s="188">
        <v>45079</v>
      </c>
      <c r="O805" s="189" t="str">
        <f t="shared" si="74"/>
        <v>06-2023</v>
      </c>
      <c r="P805" s="201" t="str">
        <f t="shared" si="75"/>
        <v>02</v>
      </c>
      <c r="Q805" s="189" t="str">
        <f t="shared" si="76"/>
        <v>06</v>
      </c>
      <c r="R805" s="189" t="str">
        <f t="shared" si="77"/>
        <v>2023</v>
      </c>
      <c r="S805" s="186" t="s">
        <v>1074</v>
      </c>
      <c r="T805" s="190">
        <v>9.6</v>
      </c>
    </row>
    <row r="806" spans="1:20" ht="18" customHeight="1">
      <c r="A806" s="86" t="s">
        <v>850</v>
      </c>
      <c r="B806" s="88" t="s">
        <v>47</v>
      </c>
      <c r="D806" s="185" t="str">
        <f t="shared" si="72"/>
        <v>247-11-2470</v>
      </c>
      <c r="E806" s="186" t="str">
        <f t="shared" si="73"/>
        <v>A</v>
      </c>
      <c r="F806" s="187" t="s">
        <v>1063</v>
      </c>
      <c r="G806" s="187" t="s">
        <v>48</v>
      </c>
      <c r="H806" s="187" t="s">
        <v>1066</v>
      </c>
      <c r="I806" s="187" t="s">
        <v>1072</v>
      </c>
      <c r="J806" s="186">
        <v>22.32</v>
      </c>
      <c r="K806" s="186">
        <v>4</v>
      </c>
      <c r="L806" s="186">
        <v>4.4640000000000004</v>
      </c>
      <c r="M806" s="186">
        <v>93.744</v>
      </c>
      <c r="N806" s="188">
        <v>45080</v>
      </c>
      <c r="O806" s="189" t="str">
        <f t="shared" si="74"/>
        <v>06-2023</v>
      </c>
      <c r="P806" s="201" t="str">
        <f t="shared" si="75"/>
        <v>03</v>
      </c>
      <c r="Q806" s="189" t="str">
        <f t="shared" si="76"/>
        <v>06</v>
      </c>
      <c r="R806" s="189" t="str">
        <f t="shared" si="77"/>
        <v>2023</v>
      </c>
      <c r="S806" s="186" t="s">
        <v>1075</v>
      </c>
      <c r="T806" s="190">
        <v>4.4000000000000004</v>
      </c>
    </row>
    <row r="807" spans="1:20" ht="18" customHeight="1">
      <c r="A807" s="86" t="s">
        <v>851</v>
      </c>
      <c r="B807" s="88" t="s">
        <v>53</v>
      </c>
      <c r="D807" s="185" t="str">
        <f t="shared" si="72"/>
        <v>516-77-6464</v>
      </c>
      <c r="E807" s="186" t="str">
        <f t="shared" si="73"/>
        <v>C</v>
      </c>
      <c r="F807" s="187" t="s">
        <v>1062</v>
      </c>
      <c r="G807" s="187" t="s">
        <v>48</v>
      </c>
      <c r="H807" s="187" t="s">
        <v>1066</v>
      </c>
      <c r="I807" s="187" t="s">
        <v>1067</v>
      </c>
      <c r="J807" s="186">
        <v>10.16</v>
      </c>
      <c r="K807" s="186">
        <v>5</v>
      </c>
      <c r="L807" s="186">
        <v>2.54</v>
      </c>
      <c r="M807" s="186">
        <v>53.34</v>
      </c>
      <c r="N807" s="188">
        <v>45081</v>
      </c>
      <c r="O807" s="189" t="str">
        <f t="shared" si="74"/>
        <v>06-2023</v>
      </c>
      <c r="P807" s="201" t="str">
        <f t="shared" si="75"/>
        <v>04</v>
      </c>
      <c r="Q807" s="189" t="str">
        <f t="shared" si="76"/>
        <v>06</v>
      </c>
      <c r="R807" s="189" t="str">
        <f t="shared" si="77"/>
        <v>2023</v>
      </c>
      <c r="S807" s="186" t="s">
        <v>1074</v>
      </c>
      <c r="T807" s="190">
        <v>4.0999999999999996</v>
      </c>
    </row>
    <row r="808" spans="1:20" ht="18" customHeight="1">
      <c r="A808" s="86" t="s">
        <v>852</v>
      </c>
      <c r="B808" s="88" t="s">
        <v>47</v>
      </c>
      <c r="D808" s="185" t="str">
        <f t="shared" si="72"/>
        <v>885-17-6250</v>
      </c>
      <c r="E808" s="186" t="str">
        <f t="shared" si="73"/>
        <v>A</v>
      </c>
      <c r="F808" s="187" t="s">
        <v>1063</v>
      </c>
      <c r="G808" s="187" t="s">
        <v>54</v>
      </c>
      <c r="H808" s="187" t="s">
        <v>1066</v>
      </c>
      <c r="I808" s="187" t="s">
        <v>1067</v>
      </c>
      <c r="J808" s="186">
        <v>79.739999999999995</v>
      </c>
      <c r="K808" s="186">
        <v>1</v>
      </c>
      <c r="L808" s="186">
        <v>3.9870000000000001</v>
      </c>
      <c r="M808" s="186">
        <v>83.727000000000004</v>
      </c>
      <c r="N808" s="188">
        <v>45084</v>
      </c>
      <c r="O808" s="189" t="str">
        <f t="shared" si="74"/>
        <v>06-2023</v>
      </c>
      <c r="P808" s="201" t="str">
        <f t="shared" si="75"/>
        <v>07</v>
      </c>
      <c r="Q808" s="189" t="str">
        <f t="shared" si="76"/>
        <v>06</v>
      </c>
      <c r="R808" s="189" t="str">
        <f t="shared" si="77"/>
        <v>2023</v>
      </c>
      <c r="S808" s="186" t="s">
        <v>1074</v>
      </c>
      <c r="T808" s="190">
        <v>7.3</v>
      </c>
    </row>
    <row r="809" spans="1:20" ht="18" customHeight="1">
      <c r="A809" s="86" t="s">
        <v>853</v>
      </c>
      <c r="B809" s="88" t="s">
        <v>53</v>
      </c>
      <c r="D809" s="185" t="str">
        <f t="shared" si="72"/>
        <v>545-07-8534</v>
      </c>
      <c r="E809" s="186" t="str">
        <f t="shared" si="73"/>
        <v>C</v>
      </c>
      <c r="F809" s="187" t="s">
        <v>1062</v>
      </c>
      <c r="G809" s="187" t="s">
        <v>54</v>
      </c>
      <c r="H809" s="187" t="s">
        <v>1066</v>
      </c>
      <c r="I809" s="187" t="s">
        <v>1067</v>
      </c>
      <c r="J809" s="186">
        <v>58.32</v>
      </c>
      <c r="K809" s="186">
        <v>2</v>
      </c>
      <c r="L809" s="186">
        <v>5.8319999999999999</v>
      </c>
      <c r="M809" s="186">
        <v>122.47199999999999</v>
      </c>
      <c r="N809" s="188">
        <v>45084</v>
      </c>
      <c r="O809" s="189" t="str">
        <f t="shared" si="74"/>
        <v>06-2023</v>
      </c>
      <c r="P809" s="201" t="str">
        <f t="shared" si="75"/>
        <v>07</v>
      </c>
      <c r="Q809" s="189" t="str">
        <f t="shared" si="76"/>
        <v>06</v>
      </c>
      <c r="R809" s="189" t="str">
        <f t="shared" si="77"/>
        <v>2023</v>
      </c>
      <c r="S809" s="186" t="s">
        <v>1074</v>
      </c>
      <c r="T809" s="190">
        <v>6</v>
      </c>
    </row>
    <row r="810" spans="1:20" ht="18" customHeight="1">
      <c r="A810" s="86" t="s">
        <v>854</v>
      </c>
      <c r="B810" s="88" t="s">
        <v>50</v>
      </c>
      <c r="D810" s="185" t="str">
        <f t="shared" si="72"/>
        <v>261-12-8671</v>
      </c>
      <c r="E810" s="186" t="str">
        <f t="shared" si="73"/>
        <v>B</v>
      </c>
      <c r="F810" s="187" t="s">
        <v>1064</v>
      </c>
      <c r="G810" s="187" t="s">
        <v>54</v>
      </c>
      <c r="H810" s="187" t="s">
        <v>1066</v>
      </c>
      <c r="I810" s="187" t="s">
        <v>1072</v>
      </c>
      <c r="J810" s="186">
        <v>60.96</v>
      </c>
      <c r="K810" s="186">
        <v>2</v>
      </c>
      <c r="L810" s="186">
        <v>6.0960000000000001</v>
      </c>
      <c r="M810" s="186">
        <v>128.01599999999999</v>
      </c>
      <c r="N810" s="188">
        <v>45085</v>
      </c>
      <c r="O810" s="189" t="str">
        <f t="shared" si="74"/>
        <v>06-2023</v>
      </c>
      <c r="P810" s="201" t="str">
        <f t="shared" si="75"/>
        <v>08</v>
      </c>
      <c r="Q810" s="189" t="str">
        <f t="shared" si="76"/>
        <v>06</v>
      </c>
      <c r="R810" s="189" t="str">
        <f t="shared" si="77"/>
        <v>2023</v>
      </c>
      <c r="S810" s="186" t="s">
        <v>1075</v>
      </c>
      <c r="T810" s="190">
        <v>4.9000000000000004</v>
      </c>
    </row>
    <row r="811" spans="1:20" ht="18" customHeight="1">
      <c r="A811" s="86" t="s">
        <v>855</v>
      </c>
      <c r="B811" s="88" t="s">
        <v>47</v>
      </c>
      <c r="D811" s="185" t="str">
        <f t="shared" si="72"/>
        <v>865-41-9075</v>
      </c>
      <c r="E811" s="186" t="str">
        <f t="shared" si="73"/>
        <v>A</v>
      </c>
      <c r="F811" s="187" t="s">
        <v>1063</v>
      </c>
      <c r="G811" s="187" t="s">
        <v>54</v>
      </c>
      <c r="H811" s="187" t="s">
        <v>1065</v>
      </c>
      <c r="I811" s="187" t="s">
        <v>1071</v>
      </c>
      <c r="J811" s="186">
        <v>11.53</v>
      </c>
      <c r="K811" s="186">
        <v>7</v>
      </c>
      <c r="L811" s="186">
        <v>4.0354999999999999</v>
      </c>
      <c r="M811" s="186">
        <v>84.745500000000007</v>
      </c>
      <c r="N811" s="188">
        <v>45087</v>
      </c>
      <c r="O811" s="189" t="str">
        <f t="shared" si="74"/>
        <v>06-2023</v>
      </c>
      <c r="P811" s="201" t="str">
        <f t="shared" si="75"/>
        <v>10</v>
      </c>
      <c r="Q811" s="189" t="str">
        <f t="shared" si="76"/>
        <v>06</v>
      </c>
      <c r="R811" s="189" t="str">
        <f t="shared" si="77"/>
        <v>2023</v>
      </c>
      <c r="S811" s="186" t="s">
        <v>1073</v>
      </c>
      <c r="T811" s="190">
        <v>8.1</v>
      </c>
    </row>
    <row r="812" spans="1:20" ht="18" customHeight="1">
      <c r="A812" s="86" t="s">
        <v>856</v>
      </c>
      <c r="B812" s="88" t="s">
        <v>50</v>
      </c>
      <c r="D812" s="185" t="str">
        <f t="shared" si="72"/>
        <v>313-66-9943</v>
      </c>
      <c r="E812" s="186" t="str">
        <f t="shared" si="73"/>
        <v>B</v>
      </c>
      <c r="F812" s="187" t="s">
        <v>1064</v>
      </c>
      <c r="G812" s="187" t="s">
        <v>48</v>
      </c>
      <c r="H812" s="187" t="s">
        <v>1066</v>
      </c>
      <c r="I812" s="187" t="s">
        <v>1071</v>
      </c>
      <c r="J812" s="186">
        <v>29.15</v>
      </c>
      <c r="K812" s="186">
        <v>3</v>
      </c>
      <c r="L812" s="186">
        <v>4.3724999999999996</v>
      </c>
      <c r="M812" s="186">
        <v>91.822500000000005</v>
      </c>
      <c r="N812" s="188">
        <v>45088</v>
      </c>
      <c r="O812" s="189" t="str">
        <f t="shared" si="74"/>
        <v>06-2023</v>
      </c>
      <c r="P812" s="201" t="str">
        <f t="shared" si="75"/>
        <v>11</v>
      </c>
      <c r="Q812" s="189" t="str">
        <f t="shared" si="76"/>
        <v>06</v>
      </c>
      <c r="R812" s="189" t="str">
        <f t="shared" si="77"/>
        <v>2023</v>
      </c>
      <c r="S812" s="186" t="s">
        <v>1075</v>
      </c>
      <c r="T812" s="190">
        <v>7.3</v>
      </c>
    </row>
    <row r="813" spans="1:20" ht="18" customHeight="1">
      <c r="A813" s="86" t="s">
        <v>857</v>
      </c>
      <c r="B813" s="88" t="s">
        <v>47</v>
      </c>
      <c r="D813" s="185" t="str">
        <f t="shared" si="72"/>
        <v>439-54-7422</v>
      </c>
      <c r="E813" s="186" t="str">
        <f t="shared" si="73"/>
        <v>A</v>
      </c>
      <c r="F813" s="187" t="s">
        <v>1063</v>
      </c>
      <c r="G813" s="187" t="s">
        <v>54</v>
      </c>
      <c r="H813" s="187" t="s">
        <v>1066</v>
      </c>
      <c r="I813" s="187" t="s">
        <v>1069</v>
      </c>
      <c r="J813" s="186">
        <v>51.19</v>
      </c>
      <c r="K813" s="186">
        <v>4</v>
      </c>
      <c r="L813" s="186">
        <v>10.238</v>
      </c>
      <c r="M813" s="186">
        <v>214.99799999999999</v>
      </c>
      <c r="N813" s="188">
        <v>45091</v>
      </c>
      <c r="O813" s="189" t="str">
        <f t="shared" si="74"/>
        <v>06-2023</v>
      </c>
      <c r="P813" s="201" t="str">
        <f t="shared" si="75"/>
        <v>14</v>
      </c>
      <c r="Q813" s="189" t="str">
        <f t="shared" si="76"/>
        <v>06</v>
      </c>
      <c r="R813" s="189" t="str">
        <f t="shared" si="77"/>
        <v>2023</v>
      </c>
      <c r="S813" s="186" t="s">
        <v>1075</v>
      </c>
      <c r="T813" s="190">
        <v>4.7</v>
      </c>
    </row>
    <row r="814" spans="1:20" ht="18" customHeight="1">
      <c r="A814" s="86" t="s">
        <v>858</v>
      </c>
      <c r="B814" s="88" t="s">
        <v>50</v>
      </c>
      <c r="D814" s="185" t="str">
        <f t="shared" si="72"/>
        <v>299-29-0180</v>
      </c>
      <c r="E814" s="186" t="str">
        <f t="shared" si="73"/>
        <v>B</v>
      </c>
      <c r="F814" s="187" t="s">
        <v>1064</v>
      </c>
      <c r="G814" s="187" t="s">
        <v>48</v>
      </c>
      <c r="H814" s="187" t="s">
        <v>1066</v>
      </c>
      <c r="I814" s="187" t="s">
        <v>1070</v>
      </c>
      <c r="J814" s="186">
        <v>52.18</v>
      </c>
      <c r="K814" s="186">
        <v>7</v>
      </c>
      <c r="L814" s="186">
        <v>18.263000000000002</v>
      </c>
      <c r="M814" s="186">
        <v>383.52300000000002</v>
      </c>
      <c r="N814" s="188">
        <v>45093</v>
      </c>
      <c r="O814" s="189" t="str">
        <f t="shared" si="74"/>
        <v>06-2023</v>
      </c>
      <c r="P814" s="201" t="str">
        <f t="shared" si="75"/>
        <v>16</v>
      </c>
      <c r="Q814" s="189" t="str">
        <f t="shared" si="76"/>
        <v>06</v>
      </c>
      <c r="R814" s="189" t="str">
        <f t="shared" si="77"/>
        <v>2023</v>
      </c>
      <c r="S814" s="186" t="s">
        <v>1073</v>
      </c>
      <c r="T814" s="190">
        <v>9.3000000000000007</v>
      </c>
    </row>
    <row r="815" spans="1:20" ht="18" customHeight="1">
      <c r="A815" s="86" t="s">
        <v>859</v>
      </c>
      <c r="B815" s="88" t="s">
        <v>47</v>
      </c>
      <c r="D815" s="185" t="str">
        <f t="shared" si="72"/>
        <v>422-29-8786</v>
      </c>
      <c r="E815" s="186" t="str">
        <f t="shared" si="73"/>
        <v>A</v>
      </c>
      <c r="F815" s="187" t="s">
        <v>1063</v>
      </c>
      <c r="G815" s="187" t="s">
        <v>54</v>
      </c>
      <c r="H815" s="187" t="s">
        <v>1066</v>
      </c>
      <c r="I815" s="187" t="s">
        <v>1070</v>
      </c>
      <c r="J815" s="186">
        <v>67.09</v>
      </c>
      <c r="K815" s="186">
        <v>5</v>
      </c>
      <c r="L815" s="186">
        <v>16.772500000000001</v>
      </c>
      <c r="M815" s="186">
        <v>352.22250000000003</v>
      </c>
      <c r="N815" s="188">
        <v>45096</v>
      </c>
      <c r="O815" s="189" t="str">
        <f t="shared" si="74"/>
        <v>06-2023</v>
      </c>
      <c r="P815" s="201" t="str">
        <f t="shared" si="75"/>
        <v>19</v>
      </c>
      <c r="Q815" s="189" t="str">
        <f t="shared" si="76"/>
        <v>06</v>
      </c>
      <c r="R815" s="189" t="str">
        <f t="shared" si="77"/>
        <v>2023</v>
      </c>
      <c r="S815" s="186" t="s">
        <v>1075</v>
      </c>
      <c r="T815" s="190">
        <v>9.1</v>
      </c>
    </row>
    <row r="816" spans="1:20" ht="18" customHeight="1">
      <c r="A816" s="86" t="s">
        <v>860</v>
      </c>
      <c r="B816" s="88" t="s">
        <v>47</v>
      </c>
      <c r="D816" s="185" t="str">
        <f t="shared" si="72"/>
        <v>604-70-6476</v>
      </c>
      <c r="E816" s="186" t="str">
        <f t="shared" si="73"/>
        <v>A</v>
      </c>
      <c r="F816" s="187" t="s">
        <v>1063</v>
      </c>
      <c r="G816" s="187" t="s">
        <v>48</v>
      </c>
      <c r="H816" s="187" t="s">
        <v>1065</v>
      </c>
      <c r="I816" s="187" t="s">
        <v>1072</v>
      </c>
      <c r="J816" s="186">
        <v>17.940000000000001</v>
      </c>
      <c r="K816" s="186">
        <v>5</v>
      </c>
      <c r="L816" s="186">
        <v>4.4850000000000003</v>
      </c>
      <c r="M816" s="186">
        <v>94.185000000000002</v>
      </c>
      <c r="N816" s="188">
        <v>45097</v>
      </c>
      <c r="O816" s="189" t="str">
        <f t="shared" si="74"/>
        <v>06-2023</v>
      </c>
      <c r="P816" s="201" t="str">
        <f t="shared" si="75"/>
        <v>20</v>
      </c>
      <c r="Q816" s="189" t="str">
        <f t="shared" si="76"/>
        <v>06</v>
      </c>
      <c r="R816" s="189" t="str">
        <f t="shared" si="77"/>
        <v>2023</v>
      </c>
      <c r="S816" s="186" t="s">
        <v>1074</v>
      </c>
      <c r="T816" s="190">
        <v>6.8</v>
      </c>
    </row>
    <row r="817" spans="1:20" ht="18" customHeight="1">
      <c r="A817" s="86" t="s">
        <v>861</v>
      </c>
      <c r="B817" s="88" t="s">
        <v>50</v>
      </c>
      <c r="D817" s="185" t="str">
        <f t="shared" si="72"/>
        <v>830-58-2383</v>
      </c>
      <c r="E817" s="186" t="str">
        <f t="shared" si="73"/>
        <v>B</v>
      </c>
      <c r="F817" s="187" t="s">
        <v>1064</v>
      </c>
      <c r="G817" s="187" t="s">
        <v>54</v>
      </c>
      <c r="H817" s="187" t="s">
        <v>1065</v>
      </c>
      <c r="I817" s="187" t="s">
        <v>1070</v>
      </c>
      <c r="J817" s="186">
        <v>31.75</v>
      </c>
      <c r="K817" s="186">
        <v>4</v>
      </c>
      <c r="L817" s="186">
        <v>6.35</v>
      </c>
      <c r="M817" s="186">
        <v>133.35</v>
      </c>
      <c r="N817" s="188">
        <v>45097</v>
      </c>
      <c r="O817" s="189" t="str">
        <f t="shared" si="74"/>
        <v>06-2023</v>
      </c>
      <c r="P817" s="201" t="str">
        <f t="shared" si="75"/>
        <v>20</v>
      </c>
      <c r="Q817" s="189" t="str">
        <f t="shared" si="76"/>
        <v>06</v>
      </c>
      <c r="R817" s="189" t="str">
        <f t="shared" si="77"/>
        <v>2023</v>
      </c>
      <c r="S817" s="186" t="s">
        <v>1073</v>
      </c>
      <c r="T817" s="190">
        <v>8.6</v>
      </c>
    </row>
    <row r="818" spans="1:20" ht="18" customHeight="1">
      <c r="A818" s="86" t="s">
        <v>862</v>
      </c>
      <c r="B818" s="88" t="s">
        <v>53</v>
      </c>
      <c r="D818" s="185" t="str">
        <f t="shared" si="72"/>
        <v>390-17-5806</v>
      </c>
      <c r="E818" s="186" t="str">
        <f t="shared" si="73"/>
        <v>C</v>
      </c>
      <c r="F818" s="187" t="s">
        <v>1062</v>
      </c>
      <c r="G818" s="187" t="s">
        <v>48</v>
      </c>
      <c r="H818" s="187" t="s">
        <v>1066</v>
      </c>
      <c r="I818" s="187" t="s">
        <v>1071</v>
      </c>
      <c r="J818" s="186">
        <v>38.42</v>
      </c>
      <c r="K818" s="186">
        <v>1</v>
      </c>
      <c r="L818" s="186">
        <v>1.921</v>
      </c>
      <c r="M818" s="186">
        <v>40.341000000000001</v>
      </c>
      <c r="N818" s="188">
        <v>45097</v>
      </c>
      <c r="O818" s="189" t="str">
        <f t="shared" si="74"/>
        <v>06-2023</v>
      </c>
      <c r="P818" s="201" t="str">
        <f t="shared" si="75"/>
        <v>20</v>
      </c>
      <c r="Q818" s="189" t="str">
        <f t="shared" si="76"/>
        <v>06</v>
      </c>
      <c r="R818" s="189" t="str">
        <f t="shared" si="77"/>
        <v>2023</v>
      </c>
      <c r="S818" s="186" t="s">
        <v>1073</v>
      </c>
      <c r="T818" s="190">
        <v>8.6</v>
      </c>
    </row>
    <row r="819" spans="1:20" ht="18" customHeight="1">
      <c r="A819" s="86" t="s">
        <v>863</v>
      </c>
      <c r="B819" s="88" t="s">
        <v>53</v>
      </c>
      <c r="D819" s="185" t="str">
        <f t="shared" si="72"/>
        <v>678-79-0726</v>
      </c>
      <c r="E819" s="186" t="str">
        <f t="shared" si="73"/>
        <v>C</v>
      </c>
      <c r="F819" s="187" t="s">
        <v>1062</v>
      </c>
      <c r="G819" s="187" t="s">
        <v>48</v>
      </c>
      <c r="H819" s="187" t="s">
        <v>1066</v>
      </c>
      <c r="I819" s="187" t="s">
        <v>1068</v>
      </c>
      <c r="J819" s="186">
        <v>90.63</v>
      </c>
      <c r="K819" s="186">
        <v>9</v>
      </c>
      <c r="L819" s="186">
        <v>40.783499999999997</v>
      </c>
      <c r="M819" s="186">
        <v>856.45349999999996</v>
      </c>
      <c r="N819" s="188">
        <v>45098</v>
      </c>
      <c r="O819" s="189" t="str">
        <f t="shared" si="74"/>
        <v>06-2023</v>
      </c>
      <c r="P819" s="201" t="str">
        <f t="shared" si="75"/>
        <v>21</v>
      </c>
      <c r="Q819" s="189" t="str">
        <f t="shared" si="76"/>
        <v>06</v>
      </c>
      <c r="R819" s="189" t="str">
        <f t="shared" si="77"/>
        <v>2023</v>
      </c>
      <c r="S819" s="186" t="s">
        <v>1073</v>
      </c>
      <c r="T819" s="190">
        <v>5.0999999999999996</v>
      </c>
    </row>
    <row r="820" spans="1:20" ht="18" customHeight="1">
      <c r="A820" s="86" t="s">
        <v>864</v>
      </c>
      <c r="B820" s="88" t="s">
        <v>53</v>
      </c>
      <c r="D820" s="185" t="str">
        <f t="shared" si="72"/>
        <v>733-29-1227</v>
      </c>
      <c r="E820" s="186" t="str">
        <f t="shared" si="73"/>
        <v>C</v>
      </c>
      <c r="F820" s="187" t="s">
        <v>1062</v>
      </c>
      <c r="G820" s="187" t="s">
        <v>54</v>
      </c>
      <c r="H820" s="187" t="s">
        <v>1065</v>
      </c>
      <c r="I820" s="187" t="s">
        <v>1070</v>
      </c>
      <c r="J820" s="186">
        <v>55.61</v>
      </c>
      <c r="K820" s="186">
        <v>7</v>
      </c>
      <c r="L820" s="186">
        <v>19.4635</v>
      </c>
      <c r="M820" s="186">
        <v>408.73349999999999</v>
      </c>
      <c r="N820" s="188">
        <v>45098</v>
      </c>
      <c r="O820" s="189" t="str">
        <f t="shared" si="74"/>
        <v>06-2023</v>
      </c>
      <c r="P820" s="201" t="str">
        <f t="shared" si="75"/>
        <v>21</v>
      </c>
      <c r="Q820" s="189" t="str">
        <f t="shared" si="76"/>
        <v>06</v>
      </c>
      <c r="R820" s="189" t="str">
        <f t="shared" si="77"/>
        <v>2023</v>
      </c>
      <c r="S820" s="186" t="s">
        <v>1073</v>
      </c>
      <c r="T820" s="190">
        <v>8.5</v>
      </c>
    </row>
    <row r="821" spans="1:20" ht="18" customHeight="1">
      <c r="A821" s="86" t="s">
        <v>865</v>
      </c>
      <c r="B821" s="88" t="s">
        <v>53</v>
      </c>
      <c r="D821" s="185" t="str">
        <f t="shared" si="72"/>
        <v>201-63-8275</v>
      </c>
      <c r="E821" s="186" t="str">
        <f t="shared" si="73"/>
        <v>C</v>
      </c>
      <c r="F821" s="187" t="s">
        <v>1062</v>
      </c>
      <c r="G821" s="187" t="s">
        <v>48</v>
      </c>
      <c r="H821" s="187" t="s">
        <v>1066</v>
      </c>
      <c r="I821" s="187" t="s">
        <v>1068</v>
      </c>
      <c r="J821" s="186">
        <v>67.989999999999995</v>
      </c>
      <c r="K821" s="186">
        <v>7</v>
      </c>
      <c r="L821" s="186">
        <v>23.796500000000002</v>
      </c>
      <c r="M821" s="186">
        <v>499.72649999999999</v>
      </c>
      <c r="N821" s="188">
        <v>45099</v>
      </c>
      <c r="O821" s="189" t="str">
        <f t="shared" si="74"/>
        <v>06-2023</v>
      </c>
      <c r="P821" s="201" t="str">
        <f t="shared" si="75"/>
        <v>22</v>
      </c>
      <c r="Q821" s="189" t="str">
        <f t="shared" si="76"/>
        <v>06</v>
      </c>
      <c r="R821" s="189" t="str">
        <f t="shared" si="77"/>
        <v>2023</v>
      </c>
      <c r="S821" s="186" t="s">
        <v>1074</v>
      </c>
      <c r="T821" s="190">
        <v>5.7</v>
      </c>
    </row>
    <row r="822" spans="1:20" ht="18" customHeight="1">
      <c r="A822" s="86" t="s">
        <v>866</v>
      </c>
      <c r="B822" s="88" t="s">
        <v>50</v>
      </c>
      <c r="D822" s="185" t="str">
        <f t="shared" si="72"/>
        <v>222-42-0244</v>
      </c>
      <c r="E822" s="186" t="str">
        <f t="shared" si="73"/>
        <v>B</v>
      </c>
      <c r="F822" s="187" t="s">
        <v>1064</v>
      </c>
      <c r="G822" s="187" t="s">
        <v>48</v>
      </c>
      <c r="H822" s="187" t="s">
        <v>1066</v>
      </c>
      <c r="I822" s="187" t="s">
        <v>1067</v>
      </c>
      <c r="J822" s="186">
        <v>72.11</v>
      </c>
      <c r="K822" s="186">
        <v>9</v>
      </c>
      <c r="L822" s="186">
        <v>32.4495</v>
      </c>
      <c r="M822" s="186">
        <v>681.43949999999995</v>
      </c>
      <c r="N822" s="188">
        <v>45100</v>
      </c>
      <c r="O822" s="189" t="str">
        <f t="shared" si="74"/>
        <v>06-2023</v>
      </c>
      <c r="P822" s="201" t="str">
        <f t="shared" si="75"/>
        <v>23</v>
      </c>
      <c r="Q822" s="189" t="str">
        <f t="shared" si="76"/>
        <v>06</v>
      </c>
      <c r="R822" s="189" t="str">
        <f t="shared" si="77"/>
        <v>2023</v>
      </c>
      <c r="S822" s="186" t="s">
        <v>1075</v>
      </c>
      <c r="T822" s="190">
        <v>7.7</v>
      </c>
    </row>
    <row r="823" spans="1:20" ht="18" customHeight="1">
      <c r="A823" s="86" t="s">
        <v>867</v>
      </c>
      <c r="B823" s="88" t="s">
        <v>53</v>
      </c>
      <c r="D823" s="185" t="str">
        <f t="shared" si="72"/>
        <v>718-57-9773</v>
      </c>
      <c r="E823" s="186" t="str">
        <f t="shared" si="73"/>
        <v>C</v>
      </c>
      <c r="F823" s="187" t="s">
        <v>1062</v>
      </c>
      <c r="G823" s="187" t="s">
        <v>54</v>
      </c>
      <c r="H823" s="187" t="s">
        <v>1066</v>
      </c>
      <c r="I823" s="187" t="s">
        <v>1068</v>
      </c>
      <c r="J823" s="186">
        <v>49.33</v>
      </c>
      <c r="K823" s="186">
        <v>10</v>
      </c>
      <c r="L823" s="186">
        <v>24.664999999999999</v>
      </c>
      <c r="M823" s="186">
        <v>517.96500000000003</v>
      </c>
      <c r="N823" s="188">
        <v>45102</v>
      </c>
      <c r="O823" s="189" t="str">
        <f t="shared" si="74"/>
        <v>06-2023</v>
      </c>
      <c r="P823" s="201" t="str">
        <f t="shared" si="75"/>
        <v>25</v>
      </c>
      <c r="Q823" s="189" t="str">
        <f t="shared" si="76"/>
        <v>06</v>
      </c>
      <c r="R823" s="189" t="str">
        <f t="shared" si="77"/>
        <v>2023</v>
      </c>
      <c r="S823" s="186" t="s">
        <v>1075</v>
      </c>
      <c r="T823" s="190">
        <v>9.4</v>
      </c>
    </row>
    <row r="824" spans="1:20" ht="18" customHeight="1">
      <c r="A824" s="86" t="s">
        <v>868</v>
      </c>
      <c r="B824" s="88" t="s">
        <v>53</v>
      </c>
      <c r="D824" s="185" t="str">
        <f t="shared" si="72"/>
        <v>881-41-7302</v>
      </c>
      <c r="E824" s="186" t="str">
        <f t="shared" si="73"/>
        <v>C</v>
      </c>
      <c r="F824" s="187" t="s">
        <v>1062</v>
      </c>
      <c r="G824" s="187" t="s">
        <v>54</v>
      </c>
      <c r="H824" s="187" t="s">
        <v>1066</v>
      </c>
      <c r="I824" s="187" t="s">
        <v>1072</v>
      </c>
      <c r="J824" s="186">
        <v>64.989999999999995</v>
      </c>
      <c r="K824" s="186">
        <v>1</v>
      </c>
      <c r="L824" s="186">
        <v>3.2494999999999998</v>
      </c>
      <c r="M824" s="186">
        <v>68.239500000000007</v>
      </c>
      <c r="N824" s="188">
        <v>45102</v>
      </c>
      <c r="O824" s="189" t="str">
        <f t="shared" si="74"/>
        <v>06-2023</v>
      </c>
      <c r="P824" s="201" t="str">
        <f t="shared" si="75"/>
        <v>25</v>
      </c>
      <c r="Q824" s="189" t="str">
        <f t="shared" si="76"/>
        <v>06</v>
      </c>
      <c r="R824" s="189" t="str">
        <f t="shared" si="77"/>
        <v>2023</v>
      </c>
      <c r="S824" s="186" t="s">
        <v>1075</v>
      </c>
      <c r="T824" s="190">
        <v>4.5</v>
      </c>
    </row>
    <row r="825" spans="1:20" ht="18" customHeight="1">
      <c r="A825" s="86" t="s">
        <v>869</v>
      </c>
      <c r="B825" s="88" t="s">
        <v>47</v>
      </c>
      <c r="D825" s="185" t="str">
        <f t="shared" si="72"/>
        <v>144-51-6085</v>
      </c>
      <c r="E825" s="186" t="str">
        <f t="shared" si="73"/>
        <v>A</v>
      </c>
      <c r="F825" s="187" t="s">
        <v>1063</v>
      </c>
      <c r="G825" s="187" t="s">
        <v>48</v>
      </c>
      <c r="H825" s="187" t="s">
        <v>1065</v>
      </c>
      <c r="I825" s="187" t="s">
        <v>1070</v>
      </c>
      <c r="J825" s="186">
        <v>70.739999999999995</v>
      </c>
      <c r="K825" s="186">
        <v>4</v>
      </c>
      <c r="L825" s="186">
        <v>14.148</v>
      </c>
      <c r="M825" s="186">
        <v>297.108</v>
      </c>
      <c r="N825" s="188">
        <v>45104</v>
      </c>
      <c r="O825" s="189" t="str">
        <f t="shared" si="74"/>
        <v>06-2023</v>
      </c>
      <c r="P825" s="201" t="str">
        <f t="shared" si="75"/>
        <v>27</v>
      </c>
      <c r="Q825" s="189" t="str">
        <f t="shared" si="76"/>
        <v>06</v>
      </c>
      <c r="R825" s="189" t="str">
        <f t="shared" si="77"/>
        <v>2023</v>
      </c>
      <c r="S825" s="186" t="s">
        <v>1075</v>
      </c>
      <c r="T825" s="190">
        <v>4.4000000000000004</v>
      </c>
    </row>
    <row r="826" spans="1:20" ht="18" customHeight="1">
      <c r="A826" s="86" t="s">
        <v>870</v>
      </c>
      <c r="B826" s="88" t="s">
        <v>47</v>
      </c>
      <c r="D826" s="185" t="str">
        <f t="shared" si="72"/>
        <v>291-55-6563</v>
      </c>
      <c r="E826" s="186" t="str">
        <f t="shared" si="73"/>
        <v>A</v>
      </c>
      <c r="F826" s="187" t="s">
        <v>1063</v>
      </c>
      <c r="G826" s="187" t="s">
        <v>48</v>
      </c>
      <c r="H826" s="187" t="s">
        <v>1066</v>
      </c>
      <c r="I826" s="187" t="s">
        <v>1070</v>
      </c>
      <c r="J826" s="186">
        <v>34.42</v>
      </c>
      <c r="K826" s="186">
        <v>6</v>
      </c>
      <c r="L826" s="186">
        <v>10.326000000000001</v>
      </c>
      <c r="M826" s="186">
        <v>216.846</v>
      </c>
      <c r="N826" s="188">
        <v>45104</v>
      </c>
      <c r="O826" s="189" t="str">
        <f t="shared" si="74"/>
        <v>06-2023</v>
      </c>
      <c r="P826" s="201" t="str">
        <f t="shared" si="75"/>
        <v>27</v>
      </c>
      <c r="Q826" s="189" t="str">
        <f t="shared" si="76"/>
        <v>06</v>
      </c>
      <c r="R826" s="189" t="str">
        <f t="shared" si="77"/>
        <v>2023</v>
      </c>
      <c r="S826" s="186" t="s">
        <v>1074</v>
      </c>
      <c r="T826" s="190">
        <v>7.5</v>
      </c>
    </row>
    <row r="827" spans="1:20" ht="18" customHeight="1">
      <c r="A827" s="86" t="s">
        <v>871</v>
      </c>
      <c r="B827" s="88" t="s">
        <v>53</v>
      </c>
      <c r="D827" s="185" t="str">
        <f t="shared" si="72"/>
        <v>787-15-1757</v>
      </c>
      <c r="E827" s="186" t="str">
        <f t="shared" si="73"/>
        <v>C</v>
      </c>
      <c r="F827" s="187" t="s">
        <v>1062</v>
      </c>
      <c r="G827" s="187" t="s">
        <v>48</v>
      </c>
      <c r="H827" s="187" t="s">
        <v>1065</v>
      </c>
      <c r="I827" s="187" t="s">
        <v>1067</v>
      </c>
      <c r="J827" s="186">
        <v>44.07</v>
      </c>
      <c r="K827" s="186">
        <v>4</v>
      </c>
      <c r="L827" s="186">
        <v>8.8140000000000001</v>
      </c>
      <c r="M827" s="186">
        <v>185.09399999999999</v>
      </c>
      <c r="N827" s="188">
        <v>45107</v>
      </c>
      <c r="O827" s="189" t="str">
        <f t="shared" si="74"/>
        <v>06-2023</v>
      </c>
      <c r="P827" s="201" t="str">
        <f t="shared" si="75"/>
        <v>30</v>
      </c>
      <c r="Q827" s="189" t="str">
        <f t="shared" si="76"/>
        <v>06</v>
      </c>
      <c r="R827" s="189" t="str">
        <f t="shared" si="77"/>
        <v>2023</v>
      </c>
      <c r="S827" s="186" t="s">
        <v>1074</v>
      </c>
      <c r="T827" s="190">
        <v>8.4</v>
      </c>
    </row>
    <row r="828" spans="1:20" ht="18" customHeight="1">
      <c r="A828" s="86" t="s">
        <v>872</v>
      </c>
      <c r="B828" s="88" t="s">
        <v>53</v>
      </c>
      <c r="D828" s="185" t="str">
        <f t="shared" si="72"/>
        <v>845-94-6841</v>
      </c>
      <c r="E828" s="186" t="str">
        <f t="shared" si="73"/>
        <v>C</v>
      </c>
      <c r="F828" s="187" t="s">
        <v>1062</v>
      </c>
      <c r="G828" s="187" t="s">
        <v>48</v>
      </c>
      <c r="H828" s="187" t="s">
        <v>1066</v>
      </c>
      <c r="I828" s="187" t="s">
        <v>1071</v>
      </c>
      <c r="J828" s="186">
        <v>72.88</v>
      </c>
      <c r="K828" s="186">
        <v>9</v>
      </c>
      <c r="L828" s="186">
        <v>32.795999999999999</v>
      </c>
      <c r="M828" s="186">
        <v>688.71600000000001</v>
      </c>
      <c r="N828" s="188">
        <v>45109</v>
      </c>
      <c r="O828" s="189" t="str">
        <f t="shared" si="74"/>
        <v>07-2023</v>
      </c>
      <c r="P828" s="201" t="str">
        <f t="shared" si="75"/>
        <v>02</v>
      </c>
      <c r="Q828" s="189" t="str">
        <f t="shared" si="76"/>
        <v>07</v>
      </c>
      <c r="R828" s="189" t="str">
        <f t="shared" si="77"/>
        <v>2023</v>
      </c>
      <c r="S828" s="186" t="s">
        <v>1073</v>
      </c>
      <c r="T828" s="190">
        <v>4</v>
      </c>
    </row>
    <row r="829" spans="1:20" ht="18" customHeight="1">
      <c r="A829" s="86" t="s">
        <v>873</v>
      </c>
      <c r="B829" s="88" t="s">
        <v>50</v>
      </c>
      <c r="D829" s="185" t="str">
        <f t="shared" si="72"/>
        <v>242-55-6721</v>
      </c>
      <c r="E829" s="186" t="str">
        <f t="shared" si="73"/>
        <v>B</v>
      </c>
      <c r="F829" s="187" t="s">
        <v>1064</v>
      </c>
      <c r="G829" s="187" t="s">
        <v>54</v>
      </c>
      <c r="H829" s="187" t="s">
        <v>1065</v>
      </c>
      <c r="I829" s="187" t="s">
        <v>1070</v>
      </c>
      <c r="J829" s="186">
        <v>16.16</v>
      </c>
      <c r="K829" s="186">
        <v>2</v>
      </c>
      <c r="L829" s="186">
        <v>1.6160000000000001</v>
      </c>
      <c r="M829" s="186">
        <v>33.936</v>
      </c>
      <c r="N829" s="188">
        <v>45112</v>
      </c>
      <c r="O829" s="189" t="str">
        <f t="shared" si="74"/>
        <v>07-2023</v>
      </c>
      <c r="P829" s="201" t="str">
        <f t="shared" si="75"/>
        <v>05</v>
      </c>
      <c r="Q829" s="189" t="str">
        <f t="shared" si="76"/>
        <v>07</v>
      </c>
      <c r="R829" s="189" t="str">
        <f t="shared" si="77"/>
        <v>2023</v>
      </c>
      <c r="S829" s="186" t="s">
        <v>1074</v>
      </c>
      <c r="T829" s="190">
        <v>6.5</v>
      </c>
    </row>
    <row r="830" spans="1:20" ht="18" customHeight="1">
      <c r="A830" s="86" t="s">
        <v>874</v>
      </c>
      <c r="B830" s="88" t="s">
        <v>53</v>
      </c>
      <c r="D830" s="185" t="str">
        <f t="shared" si="72"/>
        <v>488-25-4221</v>
      </c>
      <c r="E830" s="186" t="str">
        <f t="shared" si="73"/>
        <v>C</v>
      </c>
      <c r="F830" s="187" t="s">
        <v>1062</v>
      </c>
      <c r="G830" s="187" t="s">
        <v>48</v>
      </c>
      <c r="H830" s="187" t="s">
        <v>1066</v>
      </c>
      <c r="I830" s="187" t="s">
        <v>1071</v>
      </c>
      <c r="J830" s="186">
        <v>30.41</v>
      </c>
      <c r="K830" s="186">
        <v>1</v>
      </c>
      <c r="L830" s="186">
        <v>1.5205</v>
      </c>
      <c r="M830" s="186">
        <v>31.930499999999999</v>
      </c>
      <c r="N830" s="188">
        <v>45112</v>
      </c>
      <c r="O830" s="189" t="str">
        <f t="shared" si="74"/>
        <v>07-2023</v>
      </c>
      <c r="P830" s="201" t="str">
        <f t="shared" si="75"/>
        <v>05</v>
      </c>
      <c r="Q830" s="189" t="str">
        <f t="shared" si="76"/>
        <v>07</v>
      </c>
      <c r="R830" s="189" t="str">
        <f t="shared" si="77"/>
        <v>2023</v>
      </c>
      <c r="S830" s="186" t="s">
        <v>1075</v>
      </c>
      <c r="T830" s="190">
        <v>8.4</v>
      </c>
    </row>
    <row r="831" spans="1:20" ht="18" customHeight="1">
      <c r="A831" s="86" t="s">
        <v>875</v>
      </c>
      <c r="B831" s="88" t="s">
        <v>47</v>
      </c>
      <c r="D831" s="185" t="str">
        <f t="shared" si="72"/>
        <v>130-67-4723</v>
      </c>
      <c r="E831" s="186" t="str">
        <f t="shared" si="73"/>
        <v>A</v>
      </c>
      <c r="F831" s="187" t="s">
        <v>1063</v>
      </c>
      <c r="G831" s="187" t="s">
        <v>48</v>
      </c>
      <c r="H831" s="187" t="s">
        <v>1065</v>
      </c>
      <c r="I831" s="187" t="s">
        <v>1071</v>
      </c>
      <c r="J831" s="186">
        <v>48.5</v>
      </c>
      <c r="K831" s="186">
        <v>6</v>
      </c>
      <c r="L831" s="186">
        <v>14.55</v>
      </c>
      <c r="M831" s="186">
        <v>305.55</v>
      </c>
      <c r="N831" s="188">
        <v>45112</v>
      </c>
      <c r="O831" s="189" t="str">
        <f t="shared" si="74"/>
        <v>07-2023</v>
      </c>
      <c r="P831" s="201" t="str">
        <f t="shared" si="75"/>
        <v>05</v>
      </c>
      <c r="Q831" s="189" t="str">
        <f t="shared" si="76"/>
        <v>07</v>
      </c>
      <c r="R831" s="189" t="str">
        <f t="shared" si="77"/>
        <v>2023</v>
      </c>
      <c r="S831" s="186" t="s">
        <v>1074</v>
      </c>
      <c r="T831" s="190">
        <v>9.4</v>
      </c>
    </row>
    <row r="832" spans="1:20" ht="18" customHeight="1">
      <c r="A832" s="86" t="s">
        <v>876</v>
      </c>
      <c r="B832" s="88" t="s">
        <v>47</v>
      </c>
      <c r="D832" s="185" t="str">
        <f t="shared" si="72"/>
        <v>220-68-6701</v>
      </c>
      <c r="E832" s="186" t="str">
        <f t="shared" si="73"/>
        <v>A</v>
      </c>
      <c r="F832" s="187" t="s">
        <v>1063</v>
      </c>
      <c r="G832" s="187" t="s">
        <v>54</v>
      </c>
      <c r="H832" s="187" t="s">
        <v>1066</v>
      </c>
      <c r="I832" s="187" t="s">
        <v>1070</v>
      </c>
      <c r="J832" s="186">
        <v>77.47</v>
      </c>
      <c r="K832" s="186">
        <v>4</v>
      </c>
      <c r="L832" s="186">
        <v>15.494</v>
      </c>
      <c r="M832" s="186">
        <v>325.37400000000002</v>
      </c>
      <c r="N832" s="188">
        <v>45112</v>
      </c>
      <c r="O832" s="189" t="str">
        <f t="shared" si="74"/>
        <v>07-2023</v>
      </c>
      <c r="P832" s="201" t="str">
        <f t="shared" si="75"/>
        <v>05</v>
      </c>
      <c r="Q832" s="189" t="str">
        <f t="shared" si="76"/>
        <v>07</v>
      </c>
      <c r="R832" s="189" t="str">
        <f t="shared" si="77"/>
        <v>2023</v>
      </c>
      <c r="S832" s="186" t="s">
        <v>1073</v>
      </c>
      <c r="T832" s="190">
        <v>4.2</v>
      </c>
    </row>
    <row r="833" spans="1:20" ht="18" customHeight="1">
      <c r="A833" s="86" t="s">
        <v>877</v>
      </c>
      <c r="B833" s="88" t="s">
        <v>50</v>
      </c>
      <c r="D833" s="185" t="str">
        <f t="shared" si="72"/>
        <v>423-57-2993</v>
      </c>
      <c r="E833" s="186" t="str">
        <f t="shared" si="73"/>
        <v>B</v>
      </c>
      <c r="F833" s="187" t="s">
        <v>1064</v>
      </c>
      <c r="G833" s="187" t="s">
        <v>54</v>
      </c>
      <c r="H833" s="187" t="s">
        <v>1065</v>
      </c>
      <c r="I833" s="187" t="s">
        <v>1068</v>
      </c>
      <c r="J833" s="186">
        <v>93.39</v>
      </c>
      <c r="K833" s="186">
        <v>6</v>
      </c>
      <c r="L833" s="186">
        <v>28.016999999999999</v>
      </c>
      <c r="M833" s="186">
        <v>588.35699999999997</v>
      </c>
      <c r="N833" s="188">
        <v>45115</v>
      </c>
      <c r="O833" s="189" t="str">
        <f t="shared" si="74"/>
        <v>07-2023</v>
      </c>
      <c r="P833" s="201" t="str">
        <f t="shared" si="75"/>
        <v>08</v>
      </c>
      <c r="Q833" s="189" t="str">
        <f t="shared" si="76"/>
        <v>07</v>
      </c>
      <c r="R833" s="189" t="str">
        <f t="shared" si="77"/>
        <v>2023</v>
      </c>
      <c r="S833" s="186" t="s">
        <v>1074</v>
      </c>
      <c r="T833" s="190">
        <v>10</v>
      </c>
    </row>
    <row r="834" spans="1:20" ht="18" customHeight="1">
      <c r="A834" s="86" t="s">
        <v>878</v>
      </c>
      <c r="B834" s="88" t="s">
        <v>53</v>
      </c>
      <c r="D834" s="185" t="str">
        <f t="shared" si="72"/>
        <v>228-96-1411</v>
      </c>
      <c r="E834" s="186" t="str">
        <f t="shared" si="73"/>
        <v>C</v>
      </c>
      <c r="F834" s="187" t="s">
        <v>1062</v>
      </c>
      <c r="G834" s="187" t="s">
        <v>48</v>
      </c>
      <c r="H834" s="187" t="s">
        <v>1066</v>
      </c>
      <c r="I834" s="187" t="s">
        <v>1071</v>
      </c>
      <c r="J834" s="186">
        <v>98.7</v>
      </c>
      <c r="K834" s="186">
        <v>8</v>
      </c>
      <c r="L834" s="186">
        <v>39.479999999999997</v>
      </c>
      <c r="M834" s="186">
        <v>829.08</v>
      </c>
      <c r="N834" s="188">
        <v>45116</v>
      </c>
      <c r="O834" s="189" t="str">
        <f t="shared" si="74"/>
        <v>07-2023</v>
      </c>
      <c r="P834" s="201" t="str">
        <f t="shared" si="75"/>
        <v>09</v>
      </c>
      <c r="Q834" s="189" t="str">
        <f t="shared" si="76"/>
        <v>07</v>
      </c>
      <c r="R834" s="189" t="str">
        <f t="shared" si="77"/>
        <v>2023</v>
      </c>
      <c r="S834" s="186" t="s">
        <v>1073</v>
      </c>
      <c r="T834" s="190">
        <v>7.6</v>
      </c>
    </row>
    <row r="835" spans="1:20" ht="18" customHeight="1">
      <c r="A835" s="86" t="s">
        <v>879</v>
      </c>
      <c r="B835" s="88" t="s">
        <v>53</v>
      </c>
      <c r="D835" s="185" t="str">
        <f t="shared" si="72"/>
        <v>729-46-7422</v>
      </c>
      <c r="E835" s="186" t="str">
        <f t="shared" si="73"/>
        <v>C</v>
      </c>
      <c r="F835" s="187" t="s">
        <v>1062</v>
      </c>
      <c r="G835" s="187" t="s">
        <v>54</v>
      </c>
      <c r="H835" s="187" t="s">
        <v>1065</v>
      </c>
      <c r="I835" s="187" t="s">
        <v>1071</v>
      </c>
      <c r="J835" s="186">
        <v>35.89</v>
      </c>
      <c r="K835" s="186">
        <v>1</v>
      </c>
      <c r="L835" s="186">
        <v>1.7945</v>
      </c>
      <c r="M835" s="186">
        <v>37.6845</v>
      </c>
      <c r="N835" s="188">
        <v>45116</v>
      </c>
      <c r="O835" s="189" t="str">
        <f t="shared" si="74"/>
        <v>07-2023</v>
      </c>
      <c r="P835" s="201" t="str">
        <f t="shared" si="75"/>
        <v>09</v>
      </c>
      <c r="Q835" s="189" t="str">
        <f t="shared" si="76"/>
        <v>07</v>
      </c>
      <c r="R835" s="189" t="str">
        <f t="shared" si="77"/>
        <v>2023</v>
      </c>
      <c r="S835" s="186" t="s">
        <v>1075</v>
      </c>
      <c r="T835" s="190">
        <v>7.9</v>
      </c>
    </row>
    <row r="836" spans="1:20" ht="18" customHeight="1">
      <c r="A836" s="86" t="s">
        <v>880</v>
      </c>
      <c r="B836" s="88" t="s">
        <v>53</v>
      </c>
      <c r="D836" s="185" t="str">
        <f t="shared" si="72"/>
        <v>102-06-2002</v>
      </c>
      <c r="E836" s="186" t="str">
        <f t="shared" si="73"/>
        <v>C</v>
      </c>
      <c r="F836" s="187" t="s">
        <v>1062</v>
      </c>
      <c r="G836" s="187" t="s">
        <v>48</v>
      </c>
      <c r="H836" s="187" t="s">
        <v>1065</v>
      </c>
      <c r="I836" s="187" t="s">
        <v>1068</v>
      </c>
      <c r="J836" s="186">
        <v>25.25</v>
      </c>
      <c r="K836" s="186">
        <v>5</v>
      </c>
      <c r="L836" s="186">
        <v>6.3125</v>
      </c>
      <c r="M836" s="186">
        <v>132.5625</v>
      </c>
      <c r="N836" s="188">
        <v>45116</v>
      </c>
      <c r="O836" s="189" t="str">
        <f t="shared" si="74"/>
        <v>07-2023</v>
      </c>
      <c r="P836" s="201" t="str">
        <f t="shared" si="75"/>
        <v>09</v>
      </c>
      <c r="Q836" s="189" t="str">
        <f t="shared" si="76"/>
        <v>07</v>
      </c>
      <c r="R836" s="189" t="str">
        <f t="shared" si="77"/>
        <v>2023</v>
      </c>
      <c r="S836" s="186" t="s">
        <v>1073</v>
      </c>
      <c r="T836" s="190">
        <v>6.1</v>
      </c>
    </row>
    <row r="837" spans="1:20" ht="18" customHeight="1">
      <c r="A837" s="86" t="s">
        <v>881</v>
      </c>
      <c r="B837" s="88" t="s">
        <v>53</v>
      </c>
      <c r="D837" s="185" t="str">
        <f t="shared" si="72"/>
        <v>300-71-4605</v>
      </c>
      <c r="E837" s="186" t="str">
        <f t="shared" si="73"/>
        <v>C</v>
      </c>
      <c r="F837" s="187" t="s">
        <v>1062</v>
      </c>
      <c r="G837" s="187" t="s">
        <v>48</v>
      </c>
      <c r="H837" s="187" t="s">
        <v>1065</v>
      </c>
      <c r="I837" s="187" t="s">
        <v>1069</v>
      </c>
      <c r="J837" s="186">
        <v>86.04</v>
      </c>
      <c r="K837" s="186">
        <v>5</v>
      </c>
      <c r="L837" s="186">
        <v>21.51</v>
      </c>
      <c r="M837" s="186">
        <v>451.71</v>
      </c>
      <c r="N837" s="188">
        <v>45117</v>
      </c>
      <c r="O837" s="189" t="str">
        <f t="shared" si="74"/>
        <v>07-2023</v>
      </c>
      <c r="P837" s="201" t="str">
        <f t="shared" si="75"/>
        <v>10</v>
      </c>
      <c r="Q837" s="189" t="str">
        <f t="shared" si="76"/>
        <v>07</v>
      </c>
      <c r="R837" s="189" t="str">
        <f t="shared" si="77"/>
        <v>2023</v>
      </c>
      <c r="S837" s="186" t="s">
        <v>1074</v>
      </c>
      <c r="T837" s="190">
        <v>4.8</v>
      </c>
    </row>
    <row r="838" spans="1:20" ht="18" customHeight="1">
      <c r="A838" s="86" t="s">
        <v>882</v>
      </c>
      <c r="B838" s="88" t="s">
        <v>47</v>
      </c>
      <c r="D838" s="185" t="str">
        <f t="shared" si="72"/>
        <v>278-97-7759</v>
      </c>
      <c r="E838" s="186" t="str">
        <f t="shared" si="73"/>
        <v>A</v>
      </c>
      <c r="F838" s="187" t="s">
        <v>1063</v>
      </c>
      <c r="G838" s="187" t="s">
        <v>48</v>
      </c>
      <c r="H838" s="187" t="s">
        <v>1066</v>
      </c>
      <c r="I838" s="187" t="s">
        <v>1069</v>
      </c>
      <c r="J838" s="186">
        <v>62.48</v>
      </c>
      <c r="K838" s="186">
        <v>1</v>
      </c>
      <c r="L838" s="186">
        <v>3.1240000000000001</v>
      </c>
      <c r="M838" s="186">
        <v>65.603999999999999</v>
      </c>
      <c r="N838" s="188">
        <v>45117</v>
      </c>
      <c r="O838" s="189" t="str">
        <f t="shared" si="74"/>
        <v>07-2023</v>
      </c>
      <c r="P838" s="201" t="str">
        <f t="shared" si="75"/>
        <v>10</v>
      </c>
      <c r="Q838" s="189" t="str">
        <f t="shared" si="76"/>
        <v>07</v>
      </c>
      <c r="R838" s="189" t="str">
        <f t="shared" si="77"/>
        <v>2023</v>
      </c>
      <c r="S838" s="186" t="s">
        <v>1073</v>
      </c>
      <c r="T838" s="190">
        <v>4.7</v>
      </c>
    </row>
    <row r="839" spans="1:20" ht="18" customHeight="1">
      <c r="A839" s="86" t="s">
        <v>883</v>
      </c>
      <c r="B839" s="88" t="s">
        <v>47</v>
      </c>
      <c r="D839" s="185" t="str">
        <f t="shared" ref="D839:D902" si="78">A839</f>
        <v>732-67-5346</v>
      </c>
      <c r="E839" s="186" t="str">
        <f t="shared" ref="E839:E902" si="79">B839</f>
        <v>A</v>
      </c>
      <c r="F839" s="187" t="s">
        <v>1063</v>
      </c>
      <c r="G839" s="187" t="s">
        <v>54</v>
      </c>
      <c r="H839" s="187" t="s">
        <v>1065</v>
      </c>
      <c r="I839" s="187" t="s">
        <v>1071</v>
      </c>
      <c r="J839" s="186">
        <v>13.79</v>
      </c>
      <c r="K839" s="186">
        <v>5</v>
      </c>
      <c r="L839" s="186">
        <v>3.4474999999999998</v>
      </c>
      <c r="M839" s="186">
        <v>72.397499999999994</v>
      </c>
      <c r="N839" s="188">
        <v>45117</v>
      </c>
      <c r="O839" s="189" t="str">
        <f t="shared" si="74"/>
        <v>07-2023</v>
      </c>
      <c r="P839" s="201" t="str">
        <f t="shared" si="75"/>
        <v>10</v>
      </c>
      <c r="Q839" s="189" t="str">
        <f t="shared" si="76"/>
        <v>07</v>
      </c>
      <c r="R839" s="189" t="str">
        <f t="shared" si="77"/>
        <v>2023</v>
      </c>
      <c r="S839" s="186" t="s">
        <v>1075</v>
      </c>
      <c r="T839" s="190">
        <v>7.8</v>
      </c>
    </row>
    <row r="840" spans="1:20" ht="18" customHeight="1">
      <c r="A840" s="86" t="s">
        <v>884</v>
      </c>
      <c r="B840" s="88" t="s">
        <v>47</v>
      </c>
      <c r="D840" s="185" t="str">
        <f t="shared" si="78"/>
        <v>409-33-9708</v>
      </c>
      <c r="E840" s="186" t="str">
        <f t="shared" si="79"/>
        <v>A</v>
      </c>
      <c r="F840" s="187" t="s">
        <v>1063</v>
      </c>
      <c r="G840" s="187" t="s">
        <v>54</v>
      </c>
      <c r="H840" s="187" t="s">
        <v>1066</v>
      </c>
      <c r="I840" s="187" t="s">
        <v>1072</v>
      </c>
      <c r="J840" s="186">
        <v>98.48</v>
      </c>
      <c r="K840" s="186">
        <v>2</v>
      </c>
      <c r="L840" s="186">
        <v>9.8480000000000008</v>
      </c>
      <c r="M840" s="186">
        <v>206.80799999999999</v>
      </c>
      <c r="N840" s="188">
        <v>45117</v>
      </c>
      <c r="O840" s="189" t="str">
        <f t="shared" ref="O840:O903" si="80">TEXT(N840,"mm-yyy")</f>
        <v>07-2023</v>
      </c>
      <c r="P840" s="201" t="str">
        <f t="shared" ref="P840:P903" si="81">TEXT(N840,"dd")</f>
        <v>10</v>
      </c>
      <c r="Q840" s="189" t="str">
        <f t="shared" ref="Q840:Q903" si="82">TEXT(N840,"mm")</f>
        <v>07</v>
      </c>
      <c r="R840" s="189" t="str">
        <f t="shared" ref="R840:R903" si="83">TEXT(N840,"yyyy")</f>
        <v>2023</v>
      </c>
      <c r="S840" s="186" t="s">
        <v>1074</v>
      </c>
      <c r="T840" s="190">
        <v>9.1999999999999993</v>
      </c>
    </row>
    <row r="841" spans="1:20" ht="18" customHeight="1">
      <c r="A841" s="86" t="s">
        <v>885</v>
      </c>
      <c r="B841" s="88" t="s">
        <v>53</v>
      </c>
      <c r="D841" s="185" t="str">
        <f t="shared" si="78"/>
        <v>842-29-4695</v>
      </c>
      <c r="E841" s="186" t="str">
        <f t="shared" si="79"/>
        <v>C</v>
      </c>
      <c r="F841" s="187" t="s">
        <v>1062</v>
      </c>
      <c r="G841" s="187" t="s">
        <v>48</v>
      </c>
      <c r="H841" s="187" t="s">
        <v>1065</v>
      </c>
      <c r="I841" s="187" t="s">
        <v>1068</v>
      </c>
      <c r="J841" s="186">
        <v>17.14</v>
      </c>
      <c r="K841" s="186">
        <v>7</v>
      </c>
      <c r="L841" s="186">
        <v>5.9989999999999997</v>
      </c>
      <c r="M841" s="186">
        <v>125.979</v>
      </c>
      <c r="N841" s="188">
        <v>45119</v>
      </c>
      <c r="O841" s="189" t="str">
        <f t="shared" si="80"/>
        <v>07-2023</v>
      </c>
      <c r="P841" s="201" t="str">
        <f t="shared" si="81"/>
        <v>12</v>
      </c>
      <c r="Q841" s="189" t="str">
        <f t="shared" si="82"/>
        <v>07</v>
      </c>
      <c r="R841" s="189" t="str">
        <f t="shared" si="83"/>
        <v>2023</v>
      </c>
      <c r="S841" s="186" t="s">
        <v>1075</v>
      </c>
      <c r="T841" s="190">
        <v>7.9</v>
      </c>
    </row>
    <row r="842" spans="1:20" ht="18" customHeight="1">
      <c r="A842" s="86" t="s">
        <v>886</v>
      </c>
      <c r="B842" s="88" t="s">
        <v>47</v>
      </c>
      <c r="D842" s="185" t="str">
        <f t="shared" si="78"/>
        <v>227-03-5010</v>
      </c>
      <c r="E842" s="186" t="str">
        <f t="shared" si="79"/>
        <v>A</v>
      </c>
      <c r="F842" s="187" t="s">
        <v>1063</v>
      </c>
      <c r="G842" s="187" t="s">
        <v>48</v>
      </c>
      <c r="H842" s="187" t="s">
        <v>1066</v>
      </c>
      <c r="I842" s="187" t="s">
        <v>1070</v>
      </c>
      <c r="J842" s="186">
        <v>52.59</v>
      </c>
      <c r="K842" s="186">
        <v>8</v>
      </c>
      <c r="L842" s="186">
        <v>21.036000000000001</v>
      </c>
      <c r="M842" s="186">
        <v>441.75599999999997</v>
      </c>
      <c r="N842" s="188">
        <v>45120</v>
      </c>
      <c r="O842" s="189" t="str">
        <f t="shared" si="80"/>
        <v>07-2023</v>
      </c>
      <c r="P842" s="201" t="str">
        <f t="shared" si="81"/>
        <v>13</v>
      </c>
      <c r="Q842" s="189" t="str">
        <f t="shared" si="82"/>
        <v>07</v>
      </c>
      <c r="R842" s="189" t="str">
        <f t="shared" si="83"/>
        <v>2023</v>
      </c>
      <c r="S842" s="186" t="s">
        <v>1075</v>
      </c>
      <c r="T842" s="190">
        <v>8.5</v>
      </c>
    </row>
    <row r="843" spans="1:20" ht="18" customHeight="1">
      <c r="A843" s="86" t="s">
        <v>887</v>
      </c>
      <c r="B843" s="88" t="s">
        <v>47</v>
      </c>
      <c r="D843" s="185" t="str">
        <f t="shared" si="78"/>
        <v>468-88-0009</v>
      </c>
      <c r="E843" s="186" t="str">
        <f t="shared" si="79"/>
        <v>A</v>
      </c>
      <c r="F843" s="187" t="s">
        <v>1063</v>
      </c>
      <c r="G843" s="187" t="s">
        <v>48</v>
      </c>
      <c r="H843" s="187" t="s">
        <v>1065</v>
      </c>
      <c r="I843" s="187" t="s">
        <v>1070</v>
      </c>
      <c r="J843" s="186">
        <v>65.94</v>
      </c>
      <c r="K843" s="186">
        <v>4</v>
      </c>
      <c r="L843" s="186">
        <v>13.188000000000001</v>
      </c>
      <c r="M843" s="186">
        <v>276.94799999999998</v>
      </c>
      <c r="N843" s="188">
        <v>45120</v>
      </c>
      <c r="O843" s="189" t="str">
        <f t="shared" si="80"/>
        <v>07-2023</v>
      </c>
      <c r="P843" s="201" t="str">
        <f t="shared" si="81"/>
        <v>13</v>
      </c>
      <c r="Q843" s="189" t="str">
        <f t="shared" si="82"/>
        <v>07</v>
      </c>
      <c r="R843" s="189" t="str">
        <f t="shared" si="83"/>
        <v>2023</v>
      </c>
      <c r="S843" s="186" t="s">
        <v>1073</v>
      </c>
      <c r="T843" s="190">
        <v>6</v>
      </c>
    </row>
    <row r="844" spans="1:20" ht="18" customHeight="1">
      <c r="A844" s="86" t="s">
        <v>888</v>
      </c>
      <c r="B844" s="88" t="s">
        <v>47</v>
      </c>
      <c r="D844" s="185" t="str">
        <f t="shared" si="78"/>
        <v>127-47-6963</v>
      </c>
      <c r="E844" s="186" t="str">
        <f t="shared" si="79"/>
        <v>A</v>
      </c>
      <c r="F844" s="187" t="s">
        <v>1063</v>
      </c>
      <c r="G844" s="187" t="s">
        <v>54</v>
      </c>
      <c r="H844" s="187" t="s">
        <v>1065</v>
      </c>
      <c r="I844" s="187" t="s">
        <v>1067</v>
      </c>
      <c r="J844" s="186">
        <v>51.71</v>
      </c>
      <c r="K844" s="186">
        <v>4</v>
      </c>
      <c r="L844" s="186">
        <v>10.342000000000001</v>
      </c>
      <c r="M844" s="186">
        <v>217.18199999999999</v>
      </c>
      <c r="N844" s="188">
        <v>45120</v>
      </c>
      <c r="O844" s="189" t="str">
        <f t="shared" si="80"/>
        <v>07-2023</v>
      </c>
      <c r="P844" s="201" t="str">
        <f t="shared" si="81"/>
        <v>13</v>
      </c>
      <c r="Q844" s="189" t="str">
        <f t="shared" si="82"/>
        <v>07</v>
      </c>
      <c r="R844" s="189" t="str">
        <f t="shared" si="83"/>
        <v>2023</v>
      </c>
      <c r="S844" s="186" t="s">
        <v>1075</v>
      </c>
      <c r="T844" s="190">
        <v>9.8000000000000007</v>
      </c>
    </row>
    <row r="845" spans="1:20" ht="18" customHeight="1">
      <c r="A845" s="86" t="s">
        <v>889</v>
      </c>
      <c r="B845" s="88" t="s">
        <v>50</v>
      </c>
      <c r="D845" s="185" t="str">
        <f t="shared" si="78"/>
        <v>544-55-9589</v>
      </c>
      <c r="E845" s="186" t="str">
        <f t="shared" si="79"/>
        <v>B</v>
      </c>
      <c r="F845" s="187" t="s">
        <v>1064</v>
      </c>
      <c r="G845" s="187" t="s">
        <v>48</v>
      </c>
      <c r="H845" s="187" t="s">
        <v>1066</v>
      </c>
      <c r="I845" s="187" t="s">
        <v>1069</v>
      </c>
      <c r="J845" s="186">
        <v>21.43</v>
      </c>
      <c r="K845" s="186">
        <v>10</v>
      </c>
      <c r="L845" s="186">
        <v>10.715</v>
      </c>
      <c r="M845" s="186">
        <v>225.01499999999999</v>
      </c>
      <c r="N845" s="188">
        <v>45120</v>
      </c>
      <c r="O845" s="189" t="str">
        <f t="shared" si="80"/>
        <v>07-2023</v>
      </c>
      <c r="P845" s="201" t="str">
        <f t="shared" si="81"/>
        <v>13</v>
      </c>
      <c r="Q845" s="189" t="str">
        <f t="shared" si="82"/>
        <v>07</v>
      </c>
      <c r="R845" s="189" t="str">
        <f t="shared" si="83"/>
        <v>2023</v>
      </c>
      <c r="S845" s="186" t="s">
        <v>1073</v>
      </c>
      <c r="T845" s="190">
        <v>6.2</v>
      </c>
    </row>
    <row r="846" spans="1:20" ht="18" customHeight="1">
      <c r="A846" s="86" t="s">
        <v>890</v>
      </c>
      <c r="B846" s="88" t="s">
        <v>47</v>
      </c>
      <c r="D846" s="185" t="str">
        <f t="shared" si="78"/>
        <v>459-45-2396</v>
      </c>
      <c r="E846" s="186" t="str">
        <f t="shared" si="79"/>
        <v>A</v>
      </c>
      <c r="F846" s="187" t="s">
        <v>1063</v>
      </c>
      <c r="G846" s="187" t="s">
        <v>48</v>
      </c>
      <c r="H846" s="187" t="s">
        <v>1066</v>
      </c>
      <c r="I846" s="187" t="s">
        <v>1071</v>
      </c>
      <c r="J846" s="186">
        <v>99.6</v>
      </c>
      <c r="K846" s="186">
        <v>3</v>
      </c>
      <c r="L846" s="186">
        <v>14.94</v>
      </c>
      <c r="M846" s="186">
        <v>313.74</v>
      </c>
      <c r="N846" s="188">
        <v>45120</v>
      </c>
      <c r="O846" s="189" t="str">
        <f t="shared" si="80"/>
        <v>07-2023</v>
      </c>
      <c r="P846" s="201" t="str">
        <f t="shared" si="81"/>
        <v>13</v>
      </c>
      <c r="Q846" s="189" t="str">
        <f t="shared" si="82"/>
        <v>07</v>
      </c>
      <c r="R846" s="189" t="str">
        <f t="shared" si="83"/>
        <v>2023</v>
      </c>
      <c r="S846" s="186" t="s">
        <v>1073</v>
      </c>
      <c r="T846" s="190">
        <v>5.8</v>
      </c>
    </row>
    <row r="847" spans="1:20" ht="18" customHeight="1">
      <c r="A847" s="86" t="s">
        <v>891</v>
      </c>
      <c r="B847" s="88" t="s">
        <v>53</v>
      </c>
      <c r="D847" s="185" t="str">
        <f t="shared" si="78"/>
        <v>458-10-8612</v>
      </c>
      <c r="E847" s="186" t="str">
        <f t="shared" si="79"/>
        <v>C</v>
      </c>
      <c r="F847" s="187" t="s">
        <v>1062</v>
      </c>
      <c r="G847" s="187" t="s">
        <v>54</v>
      </c>
      <c r="H847" s="187" t="s">
        <v>1065</v>
      </c>
      <c r="I847" s="187" t="s">
        <v>1067</v>
      </c>
      <c r="J847" s="186">
        <v>64.08</v>
      </c>
      <c r="K847" s="186">
        <v>7</v>
      </c>
      <c r="L847" s="186">
        <v>22.428000000000001</v>
      </c>
      <c r="M847" s="186">
        <v>470.988</v>
      </c>
      <c r="N847" s="188">
        <v>45121</v>
      </c>
      <c r="O847" s="189" t="str">
        <f t="shared" si="80"/>
        <v>07-2023</v>
      </c>
      <c r="P847" s="201" t="str">
        <f t="shared" si="81"/>
        <v>14</v>
      </c>
      <c r="Q847" s="189" t="str">
        <f t="shared" si="82"/>
        <v>07</v>
      </c>
      <c r="R847" s="189" t="str">
        <f t="shared" si="83"/>
        <v>2023</v>
      </c>
      <c r="S847" s="186" t="s">
        <v>1074</v>
      </c>
      <c r="T847" s="190">
        <v>7.6</v>
      </c>
    </row>
    <row r="848" spans="1:20" ht="18" customHeight="1">
      <c r="A848" s="86" t="s">
        <v>892</v>
      </c>
      <c r="B848" s="88" t="s">
        <v>53</v>
      </c>
      <c r="D848" s="185" t="str">
        <f t="shared" si="78"/>
        <v>173-57-2300</v>
      </c>
      <c r="E848" s="186" t="str">
        <f t="shared" si="79"/>
        <v>C</v>
      </c>
      <c r="F848" s="187" t="s">
        <v>1062</v>
      </c>
      <c r="G848" s="187" t="s">
        <v>48</v>
      </c>
      <c r="H848" s="187" t="s">
        <v>1065</v>
      </c>
      <c r="I848" s="187" t="s">
        <v>1068</v>
      </c>
      <c r="J848" s="186">
        <v>72.88</v>
      </c>
      <c r="K848" s="186">
        <v>2</v>
      </c>
      <c r="L848" s="186">
        <v>7.2880000000000003</v>
      </c>
      <c r="M848" s="186">
        <v>153.048</v>
      </c>
      <c r="N848" s="188">
        <v>45123</v>
      </c>
      <c r="O848" s="189" t="str">
        <f t="shared" si="80"/>
        <v>07-2023</v>
      </c>
      <c r="P848" s="201" t="str">
        <f t="shared" si="81"/>
        <v>16</v>
      </c>
      <c r="Q848" s="189" t="str">
        <f t="shared" si="82"/>
        <v>07</v>
      </c>
      <c r="R848" s="189" t="str">
        <f t="shared" si="83"/>
        <v>2023</v>
      </c>
      <c r="S848" s="186" t="s">
        <v>1073</v>
      </c>
      <c r="T848" s="190">
        <v>6.1</v>
      </c>
    </row>
    <row r="849" spans="1:20" ht="18" customHeight="1">
      <c r="A849" s="86" t="s">
        <v>893</v>
      </c>
      <c r="B849" s="88" t="s">
        <v>50</v>
      </c>
      <c r="D849" s="185" t="str">
        <f t="shared" si="78"/>
        <v>743-04-1105</v>
      </c>
      <c r="E849" s="186" t="str">
        <f t="shared" si="79"/>
        <v>B</v>
      </c>
      <c r="F849" s="187" t="s">
        <v>1064</v>
      </c>
      <c r="G849" s="187" t="s">
        <v>48</v>
      </c>
      <c r="H849" s="187" t="s">
        <v>1065</v>
      </c>
      <c r="I849" s="187" t="s">
        <v>1067</v>
      </c>
      <c r="J849" s="186">
        <v>97.22</v>
      </c>
      <c r="K849" s="186">
        <v>9</v>
      </c>
      <c r="L849" s="186">
        <v>43.749000000000002</v>
      </c>
      <c r="M849" s="186">
        <v>918.72900000000004</v>
      </c>
      <c r="N849" s="188">
        <v>45127</v>
      </c>
      <c r="O849" s="189" t="str">
        <f t="shared" si="80"/>
        <v>07-2023</v>
      </c>
      <c r="P849" s="201" t="str">
        <f t="shared" si="81"/>
        <v>20</v>
      </c>
      <c r="Q849" s="189" t="str">
        <f t="shared" si="82"/>
        <v>07</v>
      </c>
      <c r="R849" s="189" t="str">
        <f t="shared" si="83"/>
        <v>2023</v>
      </c>
      <c r="S849" s="186" t="s">
        <v>1074</v>
      </c>
      <c r="T849" s="190">
        <v>6</v>
      </c>
    </row>
    <row r="850" spans="1:20" ht="18" customHeight="1">
      <c r="A850" s="86" t="s">
        <v>894</v>
      </c>
      <c r="B850" s="88" t="s">
        <v>53</v>
      </c>
      <c r="D850" s="185" t="str">
        <f t="shared" si="78"/>
        <v>788-07-8452</v>
      </c>
      <c r="E850" s="186" t="str">
        <f t="shared" si="79"/>
        <v>C</v>
      </c>
      <c r="F850" s="187" t="s">
        <v>1062</v>
      </c>
      <c r="G850" s="187" t="s">
        <v>48</v>
      </c>
      <c r="H850" s="187" t="s">
        <v>1066</v>
      </c>
      <c r="I850" s="187" t="s">
        <v>1070</v>
      </c>
      <c r="J850" s="186">
        <v>24.24</v>
      </c>
      <c r="K850" s="186">
        <v>7</v>
      </c>
      <c r="L850" s="186">
        <v>8.484</v>
      </c>
      <c r="M850" s="186">
        <v>178.16399999999999</v>
      </c>
      <c r="N850" s="188">
        <v>45128</v>
      </c>
      <c r="O850" s="189" t="str">
        <f t="shared" si="80"/>
        <v>07-2023</v>
      </c>
      <c r="P850" s="201" t="str">
        <f t="shared" si="81"/>
        <v>21</v>
      </c>
      <c r="Q850" s="189" t="str">
        <f t="shared" si="82"/>
        <v>07</v>
      </c>
      <c r="R850" s="189" t="str">
        <f t="shared" si="83"/>
        <v>2023</v>
      </c>
      <c r="S850" s="186" t="s">
        <v>1074</v>
      </c>
      <c r="T850" s="190">
        <v>9.4</v>
      </c>
    </row>
    <row r="851" spans="1:20" ht="18" customHeight="1">
      <c r="A851" s="86" t="s">
        <v>895</v>
      </c>
      <c r="B851" s="88" t="s">
        <v>50</v>
      </c>
      <c r="D851" s="185" t="str">
        <f t="shared" si="78"/>
        <v>608-05-3804</v>
      </c>
      <c r="E851" s="186" t="str">
        <f t="shared" si="79"/>
        <v>B</v>
      </c>
      <c r="F851" s="187" t="s">
        <v>1064</v>
      </c>
      <c r="G851" s="187" t="s">
        <v>48</v>
      </c>
      <c r="H851" s="187" t="s">
        <v>1065</v>
      </c>
      <c r="I851" s="187" t="s">
        <v>1069</v>
      </c>
      <c r="J851" s="186">
        <v>39.75</v>
      </c>
      <c r="K851" s="186">
        <v>1</v>
      </c>
      <c r="L851" s="186">
        <v>1.9875</v>
      </c>
      <c r="M851" s="186">
        <v>41.737499999999997</v>
      </c>
      <c r="N851" s="188">
        <v>45128</v>
      </c>
      <c r="O851" s="189" t="str">
        <f t="shared" si="80"/>
        <v>07-2023</v>
      </c>
      <c r="P851" s="201" t="str">
        <f t="shared" si="81"/>
        <v>21</v>
      </c>
      <c r="Q851" s="189" t="str">
        <f t="shared" si="82"/>
        <v>07</v>
      </c>
      <c r="R851" s="189" t="str">
        <f t="shared" si="83"/>
        <v>2023</v>
      </c>
      <c r="S851" s="186" t="s">
        <v>1073</v>
      </c>
      <c r="T851" s="190">
        <v>6.1</v>
      </c>
    </row>
    <row r="852" spans="1:20" ht="18" customHeight="1">
      <c r="A852" s="86" t="s">
        <v>896</v>
      </c>
      <c r="B852" s="88" t="s">
        <v>47</v>
      </c>
      <c r="D852" s="185" t="str">
        <f t="shared" si="78"/>
        <v>366-93-0948</v>
      </c>
      <c r="E852" s="186" t="str">
        <f t="shared" si="79"/>
        <v>A</v>
      </c>
      <c r="F852" s="187" t="s">
        <v>1063</v>
      </c>
      <c r="G852" s="187" t="s">
        <v>48</v>
      </c>
      <c r="H852" s="187" t="s">
        <v>1065</v>
      </c>
      <c r="I852" s="187" t="s">
        <v>1069</v>
      </c>
      <c r="J852" s="186">
        <v>66.349999999999994</v>
      </c>
      <c r="K852" s="186">
        <v>1</v>
      </c>
      <c r="L852" s="186">
        <v>3.3174999999999999</v>
      </c>
      <c r="M852" s="186">
        <v>69.667500000000004</v>
      </c>
      <c r="N852" s="188">
        <v>45129</v>
      </c>
      <c r="O852" s="189" t="str">
        <f t="shared" si="80"/>
        <v>07-2023</v>
      </c>
      <c r="P852" s="201" t="str">
        <f t="shared" si="81"/>
        <v>22</v>
      </c>
      <c r="Q852" s="189" t="str">
        <f t="shared" si="82"/>
        <v>07</v>
      </c>
      <c r="R852" s="189" t="str">
        <f t="shared" si="83"/>
        <v>2023</v>
      </c>
      <c r="S852" s="186" t="s">
        <v>1075</v>
      </c>
      <c r="T852" s="190">
        <v>9.6999999999999993</v>
      </c>
    </row>
    <row r="853" spans="1:20" ht="18" customHeight="1">
      <c r="A853" s="86" t="s">
        <v>897</v>
      </c>
      <c r="B853" s="88" t="s">
        <v>50</v>
      </c>
      <c r="D853" s="185" t="str">
        <f t="shared" si="78"/>
        <v>418-05-0656</v>
      </c>
      <c r="E853" s="186" t="str">
        <f t="shared" si="79"/>
        <v>B</v>
      </c>
      <c r="F853" s="187" t="s">
        <v>1064</v>
      </c>
      <c r="G853" s="187" t="s">
        <v>54</v>
      </c>
      <c r="H853" s="187" t="s">
        <v>1066</v>
      </c>
      <c r="I853" s="187" t="s">
        <v>1072</v>
      </c>
      <c r="J853" s="186">
        <v>25.56</v>
      </c>
      <c r="K853" s="186">
        <v>7</v>
      </c>
      <c r="L853" s="186">
        <v>8.9459999999999997</v>
      </c>
      <c r="M853" s="186">
        <v>187.86600000000001</v>
      </c>
      <c r="N853" s="188">
        <v>45134</v>
      </c>
      <c r="O853" s="189" t="str">
        <f t="shared" si="80"/>
        <v>07-2023</v>
      </c>
      <c r="P853" s="201" t="str">
        <f t="shared" si="81"/>
        <v>27</v>
      </c>
      <c r="Q853" s="189" t="str">
        <f t="shared" si="82"/>
        <v>07</v>
      </c>
      <c r="R853" s="189" t="str">
        <f t="shared" si="83"/>
        <v>2023</v>
      </c>
      <c r="S853" s="186" t="s">
        <v>1073</v>
      </c>
      <c r="T853" s="190">
        <v>7.1</v>
      </c>
    </row>
    <row r="854" spans="1:20" ht="18" customHeight="1">
      <c r="A854" s="86" t="s">
        <v>898</v>
      </c>
      <c r="B854" s="88" t="s">
        <v>53</v>
      </c>
      <c r="D854" s="185" t="str">
        <f t="shared" si="78"/>
        <v>778-89-7974</v>
      </c>
      <c r="E854" s="186" t="str">
        <f t="shared" si="79"/>
        <v>C</v>
      </c>
      <c r="F854" s="187" t="s">
        <v>1062</v>
      </c>
      <c r="G854" s="187" t="s">
        <v>54</v>
      </c>
      <c r="H854" s="187" t="s">
        <v>1065</v>
      </c>
      <c r="I854" s="187" t="s">
        <v>1067</v>
      </c>
      <c r="J854" s="186">
        <v>70.209999999999994</v>
      </c>
      <c r="K854" s="186">
        <v>6</v>
      </c>
      <c r="L854" s="186">
        <v>21.062999999999999</v>
      </c>
      <c r="M854" s="186">
        <v>442.32299999999998</v>
      </c>
      <c r="N854" s="188">
        <v>45135</v>
      </c>
      <c r="O854" s="189" t="str">
        <f t="shared" si="80"/>
        <v>07-2023</v>
      </c>
      <c r="P854" s="201" t="str">
        <f t="shared" si="81"/>
        <v>28</v>
      </c>
      <c r="Q854" s="189" t="str">
        <f t="shared" si="82"/>
        <v>07</v>
      </c>
      <c r="R854" s="189" t="str">
        <f t="shared" si="83"/>
        <v>2023</v>
      </c>
      <c r="S854" s="186" t="s">
        <v>1073</v>
      </c>
      <c r="T854" s="190">
        <v>7.4</v>
      </c>
    </row>
    <row r="855" spans="1:20" ht="18" customHeight="1">
      <c r="A855" s="86" t="s">
        <v>899</v>
      </c>
      <c r="B855" s="88" t="s">
        <v>47</v>
      </c>
      <c r="D855" s="185" t="str">
        <f t="shared" si="78"/>
        <v>258-92-7466</v>
      </c>
      <c r="E855" s="186" t="str">
        <f t="shared" si="79"/>
        <v>A</v>
      </c>
      <c r="F855" s="187" t="s">
        <v>1063</v>
      </c>
      <c r="G855" s="187" t="s">
        <v>54</v>
      </c>
      <c r="H855" s="187" t="s">
        <v>1066</v>
      </c>
      <c r="I855" s="187" t="s">
        <v>1067</v>
      </c>
      <c r="J855" s="186">
        <v>35.68</v>
      </c>
      <c r="K855" s="186">
        <v>5</v>
      </c>
      <c r="L855" s="186">
        <v>8.92</v>
      </c>
      <c r="M855" s="186">
        <v>187.32</v>
      </c>
      <c r="N855" s="188">
        <v>45135</v>
      </c>
      <c r="O855" s="189" t="str">
        <f t="shared" si="80"/>
        <v>07-2023</v>
      </c>
      <c r="P855" s="201" t="str">
        <f t="shared" si="81"/>
        <v>28</v>
      </c>
      <c r="Q855" s="189" t="str">
        <f t="shared" si="82"/>
        <v>07</v>
      </c>
      <c r="R855" s="189" t="str">
        <f t="shared" si="83"/>
        <v>2023</v>
      </c>
      <c r="S855" s="186" t="s">
        <v>1075</v>
      </c>
      <c r="T855" s="190">
        <v>6.6</v>
      </c>
    </row>
    <row r="856" spans="1:20" ht="18" customHeight="1">
      <c r="A856" s="86" t="s">
        <v>900</v>
      </c>
      <c r="B856" s="88" t="s">
        <v>50</v>
      </c>
      <c r="D856" s="185" t="str">
        <f t="shared" si="78"/>
        <v>744-09-5786</v>
      </c>
      <c r="E856" s="186" t="str">
        <f t="shared" si="79"/>
        <v>B</v>
      </c>
      <c r="F856" s="187" t="s">
        <v>1064</v>
      </c>
      <c r="G856" s="187" t="s">
        <v>54</v>
      </c>
      <c r="H856" s="187" t="s">
        <v>1065</v>
      </c>
      <c r="I856" s="187" t="s">
        <v>1069</v>
      </c>
      <c r="J856" s="186">
        <v>22.01</v>
      </c>
      <c r="K856" s="186">
        <v>6</v>
      </c>
      <c r="L856" s="186">
        <v>6.6029999999999998</v>
      </c>
      <c r="M856" s="186">
        <v>138.66300000000001</v>
      </c>
      <c r="N856" s="188">
        <v>45137</v>
      </c>
      <c r="O856" s="189" t="str">
        <f t="shared" si="80"/>
        <v>07-2023</v>
      </c>
      <c r="P856" s="201" t="str">
        <f t="shared" si="81"/>
        <v>30</v>
      </c>
      <c r="Q856" s="189" t="str">
        <f t="shared" si="82"/>
        <v>07</v>
      </c>
      <c r="R856" s="189" t="str">
        <f t="shared" si="83"/>
        <v>2023</v>
      </c>
      <c r="S856" s="186" t="s">
        <v>1073</v>
      </c>
      <c r="T856" s="190">
        <v>7.6</v>
      </c>
    </row>
    <row r="857" spans="1:20" ht="18" customHeight="1">
      <c r="A857" s="86" t="s">
        <v>901</v>
      </c>
      <c r="B857" s="88" t="s">
        <v>53</v>
      </c>
      <c r="D857" s="185" t="str">
        <f t="shared" si="78"/>
        <v>598-47-9715</v>
      </c>
      <c r="E857" s="186" t="str">
        <f t="shared" si="79"/>
        <v>C</v>
      </c>
      <c r="F857" s="187" t="s">
        <v>1062</v>
      </c>
      <c r="G857" s="187" t="s">
        <v>54</v>
      </c>
      <c r="H857" s="187" t="s">
        <v>1065</v>
      </c>
      <c r="I857" s="187" t="s">
        <v>1069</v>
      </c>
      <c r="J857" s="186">
        <v>84.07</v>
      </c>
      <c r="K857" s="186">
        <v>4</v>
      </c>
      <c r="L857" s="186">
        <v>16.814</v>
      </c>
      <c r="M857" s="186">
        <v>353.09399999999999</v>
      </c>
      <c r="N857" s="188">
        <v>45137</v>
      </c>
      <c r="O857" s="189" t="str">
        <f t="shared" si="80"/>
        <v>07-2023</v>
      </c>
      <c r="P857" s="201" t="str">
        <f t="shared" si="81"/>
        <v>30</v>
      </c>
      <c r="Q857" s="189" t="str">
        <f t="shared" si="82"/>
        <v>07</v>
      </c>
      <c r="R857" s="189" t="str">
        <f t="shared" si="83"/>
        <v>2023</v>
      </c>
      <c r="S857" s="186" t="s">
        <v>1074</v>
      </c>
      <c r="T857" s="190">
        <v>4.4000000000000004</v>
      </c>
    </row>
    <row r="858" spans="1:20" ht="18" customHeight="1">
      <c r="A858" s="86" t="s">
        <v>902</v>
      </c>
      <c r="B858" s="88" t="s">
        <v>47</v>
      </c>
      <c r="D858" s="185" t="str">
        <f t="shared" si="78"/>
        <v>443-82-0585</v>
      </c>
      <c r="E858" s="186" t="str">
        <f t="shared" si="79"/>
        <v>A</v>
      </c>
      <c r="F858" s="187" t="s">
        <v>1063</v>
      </c>
      <c r="G858" s="187" t="s">
        <v>48</v>
      </c>
      <c r="H858" s="187" t="s">
        <v>1066</v>
      </c>
      <c r="I858" s="187" t="s">
        <v>1067</v>
      </c>
      <c r="J858" s="186">
        <v>77.680000000000007</v>
      </c>
      <c r="K858" s="186">
        <v>4</v>
      </c>
      <c r="L858" s="186">
        <v>15.536</v>
      </c>
      <c r="M858" s="186">
        <v>326.25599999999997</v>
      </c>
      <c r="N858" s="188">
        <v>45141</v>
      </c>
      <c r="O858" s="189" t="str">
        <f t="shared" si="80"/>
        <v>08-2023</v>
      </c>
      <c r="P858" s="201" t="str">
        <f t="shared" si="81"/>
        <v>03</v>
      </c>
      <c r="Q858" s="189" t="str">
        <f t="shared" si="82"/>
        <v>08</v>
      </c>
      <c r="R858" s="189" t="str">
        <f t="shared" si="83"/>
        <v>2023</v>
      </c>
      <c r="S858" s="186" t="s">
        <v>1073</v>
      </c>
      <c r="T858" s="190">
        <v>8.4</v>
      </c>
    </row>
    <row r="859" spans="1:20" ht="18" customHeight="1">
      <c r="A859" s="86" t="s">
        <v>903</v>
      </c>
      <c r="B859" s="88" t="s">
        <v>53</v>
      </c>
      <c r="D859" s="185" t="str">
        <f t="shared" si="78"/>
        <v>894-41-5205</v>
      </c>
      <c r="E859" s="186" t="str">
        <f t="shared" si="79"/>
        <v>C</v>
      </c>
      <c r="F859" s="187" t="s">
        <v>1062</v>
      </c>
      <c r="G859" s="187" t="s">
        <v>54</v>
      </c>
      <c r="H859" s="187" t="s">
        <v>1066</v>
      </c>
      <c r="I859" s="187" t="s">
        <v>1071</v>
      </c>
      <c r="J859" s="186">
        <v>43.18</v>
      </c>
      <c r="K859" s="186">
        <v>8</v>
      </c>
      <c r="L859" s="186">
        <v>17.271999999999998</v>
      </c>
      <c r="M859" s="186">
        <v>362.71199999999999</v>
      </c>
      <c r="N859" s="188">
        <v>45142</v>
      </c>
      <c r="O859" s="189" t="str">
        <f t="shared" si="80"/>
        <v>08-2023</v>
      </c>
      <c r="P859" s="201" t="str">
        <f t="shared" si="81"/>
        <v>04</v>
      </c>
      <c r="Q859" s="189" t="str">
        <f t="shared" si="82"/>
        <v>08</v>
      </c>
      <c r="R859" s="189" t="str">
        <f t="shared" si="83"/>
        <v>2023</v>
      </c>
      <c r="S859" s="186" t="s">
        <v>1075</v>
      </c>
      <c r="T859" s="190">
        <v>8.3000000000000007</v>
      </c>
    </row>
    <row r="860" spans="1:20" ht="18" customHeight="1">
      <c r="A860" s="86" t="s">
        <v>904</v>
      </c>
      <c r="B860" s="88" t="s">
        <v>47</v>
      </c>
      <c r="D860" s="185" t="str">
        <f t="shared" si="78"/>
        <v>558-60-5016</v>
      </c>
      <c r="E860" s="186" t="str">
        <f t="shared" si="79"/>
        <v>A</v>
      </c>
      <c r="F860" s="187" t="s">
        <v>1063</v>
      </c>
      <c r="G860" s="187" t="s">
        <v>54</v>
      </c>
      <c r="H860" s="187" t="s">
        <v>1066</v>
      </c>
      <c r="I860" s="187" t="s">
        <v>1070</v>
      </c>
      <c r="J860" s="186">
        <v>33.299999999999997</v>
      </c>
      <c r="K860" s="186">
        <v>9</v>
      </c>
      <c r="L860" s="186">
        <v>14.984999999999999</v>
      </c>
      <c r="M860" s="186">
        <v>314.685</v>
      </c>
      <c r="N860" s="188">
        <v>45142</v>
      </c>
      <c r="O860" s="189" t="str">
        <f t="shared" si="80"/>
        <v>08-2023</v>
      </c>
      <c r="P860" s="201" t="str">
        <f t="shared" si="81"/>
        <v>04</v>
      </c>
      <c r="Q860" s="189" t="str">
        <f t="shared" si="82"/>
        <v>08</v>
      </c>
      <c r="R860" s="189" t="str">
        <f t="shared" si="83"/>
        <v>2023</v>
      </c>
      <c r="S860" s="186" t="s">
        <v>1074</v>
      </c>
      <c r="T860" s="190">
        <v>7.2</v>
      </c>
    </row>
    <row r="861" spans="1:20" ht="18" customHeight="1">
      <c r="A861" s="86" t="s">
        <v>905</v>
      </c>
      <c r="B861" s="88" t="s">
        <v>53</v>
      </c>
      <c r="D861" s="185" t="str">
        <f t="shared" si="78"/>
        <v>660-29-7083</v>
      </c>
      <c r="E861" s="186" t="str">
        <f t="shared" si="79"/>
        <v>C</v>
      </c>
      <c r="F861" s="187" t="s">
        <v>1062</v>
      </c>
      <c r="G861" s="187" t="s">
        <v>54</v>
      </c>
      <c r="H861" s="187" t="s">
        <v>1065</v>
      </c>
      <c r="I861" s="187" t="s">
        <v>1069</v>
      </c>
      <c r="J861" s="186">
        <v>55.87</v>
      </c>
      <c r="K861" s="186">
        <v>10</v>
      </c>
      <c r="L861" s="186">
        <v>27.934999999999999</v>
      </c>
      <c r="M861" s="186">
        <v>586.63499999999999</v>
      </c>
      <c r="N861" s="188">
        <v>45143</v>
      </c>
      <c r="O861" s="189" t="str">
        <f t="shared" si="80"/>
        <v>08-2023</v>
      </c>
      <c r="P861" s="201" t="str">
        <f t="shared" si="81"/>
        <v>05</v>
      </c>
      <c r="Q861" s="189" t="str">
        <f t="shared" si="82"/>
        <v>08</v>
      </c>
      <c r="R861" s="189" t="str">
        <f t="shared" si="83"/>
        <v>2023</v>
      </c>
      <c r="S861" s="186" t="s">
        <v>1073</v>
      </c>
      <c r="T861" s="190">
        <v>5.8</v>
      </c>
    </row>
    <row r="862" spans="1:20" ht="18" customHeight="1">
      <c r="A862" s="86" t="s">
        <v>906</v>
      </c>
      <c r="B862" s="88" t="s">
        <v>47</v>
      </c>
      <c r="D862" s="185" t="str">
        <f t="shared" si="78"/>
        <v>727-02-1313</v>
      </c>
      <c r="E862" s="186" t="str">
        <f t="shared" si="79"/>
        <v>A</v>
      </c>
      <c r="F862" s="187" t="s">
        <v>1063</v>
      </c>
      <c r="G862" s="187" t="s">
        <v>48</v>
      </c>
      <c r="H862" s="187" t="s">
        <v>1065</v>
      </c>
      <c r="I862" s="187" t="s">
        <v>1071</v>
      </c>
      <c r="J862" s="186">
        <v>31.84</v>
      </c>
      <c r="K862" s="186">
        <v>1</v>
      </c>
      <c r="L862" s="186">
        <v>1.5920000000000001</v>
      </c>
      <c r="M862" s="186">
        <v>33.432000000000002</v>
      </c>
      <c r="N862" s="188">
        <v>45143</v>
      </c>
      <c r="O862" s="189" t="str">
        <f t="shared" si="80"/>
        <v>08-2023</v>
      </c>
      <c r="P862" s="201" t="str">
        <f t="shared" si="81"/>
        <v>05</v>
      </c>
      <c r="Q862" s="189" t="str">
        <f t="shared" si="82"/>
        <v>08</v>
      </c>
      <c r="R862" s="189" t="str">
        <f t="shared" si="83"/>
        <v>2023</v>
      </c>
      <c r="S862" s="186" t="s">
        <v>1073</v>
      </c>
      <c r="T862" s="190">
        <v>7.7</v>
      </c>
    </row>
    <row r="863" spans="1:20" ht="18" customHeight="1">
      <c r="A863" s="86" t="s">
        <v>907</v>
      </c>
      <c r="B863" s="88" t="s">
        <v>50</v>
      </c>
      <c r="D863" s="185" t="str">
        <f t="shared" si="78"/>
        <v>725-67-2480</v>
      </c>
      <c r="E863" s="186" t="str">
        <f t="shared" si="79"/>
        <v>B</v>
      </c>
      <c r="F863" s="187" t="s">
        <v>1064</v>
      </c>
      <c r="G863" s="187" t="s">
        <v>48</v>
      </c>
      <c r="H863" s="187" t="s">
        <v>1066</v>
      </c>
      <c r="I863" s="187" t="s">
        <v>1072</v>
      </c>
      <c r="J863" s="186">
        <v>58.75</v>
      </c>
      <c r="K863" s="186">
        <v>6</v>
      </c>
      <c r="L863" s="186">
        <v>17.625</v>
      </c>
      <c r="M863" s="186">
        <v>370.125</v>
      </c>
      <c r="N863" s="188">
        <v>45148</v>
      </c>
      <c r="O863" s="189" t="str">
        <f t="shared" si="80"/>
        <v>08-2023</v>
      </c>
      <c r="P863" s="201" t="str">
        <f t="shared" si="81"/>
        <v>10</v>
      </c>
      <c r="Q863" s="189" t="str">
        <f t="shared" si="82"/>
        <v>08</v>
      </c>
      <c r="R863" s="189" t="str">
        <f t="shared" si="83"/>
        <v>2023</v>
      </c>
      <c r="S863" s="186" t="s">
        <v>1075</v>
      </c>
      <c r="T863" s="190">
        <v>5.9</v>
      </c>
    </row>
    <row r="864" spans="1:20" ht="18" customHeight="1">
      <c r="A864" s="86" t="s">
        <v>908</v>
      </c>
      <c r="B864" s="88" t="s">
        <v>50</v>
      </c>
      <c r="D864" s="185" t="str">
        <f t="shared" si="78"/>
        <v>785-13-7708</v>
      </c>
      <c r="E864" s="186" t="str">
        <f t="shared" si="79"/>
        <v>B</v>
      </c>
      <c r="F864" s="187" t="s">
        <v>1064</v>
      </c>
      <c r="G864" s="187" t="s">
        <v>54</v>
      </c>
      <c r="H864" s="187" t="s">
        <v>1065</v>
      </c>
      <c r="I864" s="187" t="s">
        <v>1071</v>
      </c>
      <c r="J864" s="186">
        <v>73.06</v>
      </c>
      <c r="K864" s="186">
        <v>7</v>
      </c>
      <c r="L864" s="186">
        <v>25.571000000000002</v>
      </c>
      <c r="M864" s="186">
        <v>536.99099999999999</v>
      </c>
      <c r="N864" s="188">
        <v>45149</v>
      </c>
      <c r="O864" s="189" t="str">
        <f t="shared" si="80"/>
        <v>08-2023</v>
      </c>
      <c r="P864" s="201" t="str">
        <f t="shared" si="81"/>
        <v>11</v>
      </c>
      <c r="Q864" s="189" t="str">
        <f t="shared" si="82"/>
        <v>08</v>
      </c>
      <c r="R864" s="189" t="str">
        <f t="shared" si="83"/>
        <v>2023</v>
      </c>
      <c r="S864" s="186" t="s">
        <v>1075</v>
      </c>
      <c r="T864" s="190">
        <v>4.2</v>
      </c>
    </row>
    <row r="865" spans="1:20" ht="18" customHeight="1">
      <c r="A865" s="86" t="s">
        <v>909</v>
      </c>
      <c r="B865" s="88" t="s">
        <v>50</v>
      </c>
      <c r="D865" s="185" t="str">
        <f t="shared" si="78"/>
        <v>316-55-4634</v>
      </c>
      <c r="E865" s="186" t="str">
        <f t="shared" si="79"/>
        <v>B</v>
      </c>
      <c r="F865" s="187" t="s">
        <v>1064</v>
      </c>
      <c r="G865" s="187" t="s">
        <v>48</v>
      </c>
      <c r="H865" s="187" t="s">
        <v>1065</v>
      </c>
      <c r="I865" s="187" t="s">
        <v>1071</v>
      </c>
      <c r="J865" s="186">
        <v>80.05</v>
      </c>
      <c r="K865" s="186">
        <v>5</v>
      </c>
      <c r="L865" s="186">
        <v>20.012499999999999</v>
      </c>
      <c r="M865" s="186">
        <v>420.26249999999999</v>
      </c>
      <c r="N865" s="188">
        <v>45150</v>
      </c>
      <c r="O865" s="189" t="str">
        <f t="shared" si="80"/>
        <v>08-2023</v>
      </c>
      <c r="P865" s="201" t="str">
        <f t="shared" si="81"/>
        <v>12</v>
      </c>
      <c r="Q865" s="189" t="str">
        <f t="shared" si="82"/>
        <v>08</v>
      </c>
      <c r="R865" s="189" t="str">
        <f t="shared" si="83"/>
        <v>2023</v>
      </c>
      <c r="S865" s="186" t="s">
        <v>1075</v>
      </c>
      <c r="T865" s="190">
        <v>9.4</v>
      </c>
    </row>
    <row r="866" spans="1:20" ht="18" customHeight="1">
      <c r="A866" s="86" t="s">
        <v>910</v>
      </c>
      <c r="B866" s="88" t="s">
        <v>53</v>
      </c>
      <c r="D866" s="185" t="str">
        <f t="shared" si="78"/>
        <v>211-30-9270</v>
      </c>
      <c r="E866" s="186" t="str">
        <f t="shared" si="79"/>
        <v>C</v>
      </c>
      <c r="F866" s="187" t="s">
        <v>1062</v>
      </c>
      <c r="G866" s="187" t="s">
        <v>54</v>
      </c>
      <c r="H866" s="187" t="s">
        <v>1065</v>
      </c>
      <c r="I866" s="187" t="s">
        <v>1067</v>
      </c>
      <c r="J866" s="186">
        <v>17.41</v>
      </c>
      <c r="K866" s="186">
        <v>5</v>
      </c>
      <c r="L866" s="186">
        <v>4.3525</v>
      </c>
      <c r="M866" s="186">
        <v>91.402500000000003</v>
      </c>
      <c r="N866" s="188">
        <v>45150</v>
      </c>
      <c r="O866" s="189" t="str">
        <f t="shared" si="80"/>
        <v>08-2023</v>
      </c>
      <c r="P866" s="201" t="str">
        <f t="shared" si="81"/>
        <v>12</v>
      </c>
      <c r="Q866" s="189" t="str">
        <f t="shared" si="82"/>
        <v>08</v>
      </c>
      <c r="R866" s="189" t="str">
        <f t="shared" si="83"/>
        <v>2023</v>
      </c>
      <c r="S866" s="186" t="s">
        <v>1075</v>
      </c>
      <c r="T866" s="190">
        <v>4.9000000000000004</v>
      </c>
    </row>
    <row r="867" spans="1:20" ht="18" customHeight="1">
      <c r="A867" s="86" t="s">
        <v>911</v>
      </c>
      <c r="B867" s="88" t="s">
        <v>50</v>
      </c>
      <c r="D867" s="185" t="str">
        <f t="shared" si="78"/>
        <v>532-59-7201</v>
      </c>
      <c r="E867" s="186" t="str">
        <f t="shared" si="79"/>
        <v>B</v>
      </c>
      <c r="F867" s="187" t="s">
        <v>1064</v>
      </c>
      <c r="G867" s="187" t="s">
        <v>48</v>
      </c>
      <c r="H867" s="187" t="s">
        <v>1065</v>
      </c>
      <c r="I867" s="187" t="s">
        <v>1068</v>
      </c>
      <c r="J867" s="186">
        <v>79.930000000000007</v>
      </c>
      <c r="K867" s="186">
        <v>6</v>
      </c>
      <c r="L867" s="186">
        <v>23.978999999999999</v>
      </c>
      <c r="M867" s="186">
        <v>503.55900000000003</v>
      </c>
      <c r="N867" s="188">
        <v>45150</v>
      </c>
      <c r="O867" s="189" t="str">
        <f t="shared" si="80"/>
        <v>08-2023</v>
      </c>
      <c r="P867" s="201" t="str">
        <f t="shared" si="81"/>
        <v>12</v>
      </c>
      <c r="Q867" s="189" t="str">
        <f t="shared" si="82"/>
        <v>08</v>
      </c>
      <c r="R867" s="189" t="str">
        <f t="shared" si="83"/>
        <v>2023</v>
      </c>
      <c r="S867" s="186" t="s">
        <v>1073</v>
      </c>
      <c r="T867" s="190">
        <v>5.5</v>
      </c>
    </row>
    <row r="868" spans="1:20" ht="18" customHeight="1">
      <c r="A868" s="86" t="s">
        <v>912</v>
      </c>
      <c r="B868" s="88" t="s">
        <v>47</v>
      </c>
      <c r="D868" s="185" t="str">
        <f t="shared" si="78"/>
        <v>263-12-5321</v>
      </c>
      <c r="E868" s="186" t="str">
        <f t="shared" si="79"/>
        <v>A</v>
      </c>
      <c r="F868" s="187" t="s">
        <v>1063</v>
      </c>
      <c r="G868" s="187" t="s">
        <v>48</v>
      </c>
      <c r="H868" s="187" t="s">
        <v>1065</v>
      </c>
      <c r="I868" s="187" t="s">
        <v>1069</v>
      </c>
      <c r="J868" s="186">
        <v>92.6</v>
      </c>
      <c r="K868" s="186">
        <v>7</v>
      </c>
      <c r="L868" s="186">
        <v>32.409999999999997</v>
      </c>
      <c r="M868" s="186">
        <v>680.61</v>
      </c>
      <c r="N868" s="188">
        <v>45150</v>
      </c>
      <c r="O868" s="189" t="str">
        <f t="shared" si="80"/>
        <v>08-2023</v>
      </c>
      <c r="P868" s="201" t="str">
        <f t="shared" si="81"/>
        <v>12</v>
      </c>
      <c r="Q868" s="189" t="str">
        <f t="shared" si="82"/>
        <v>08</v>
      </c>
      <c r="R868" s="189" t="str">
        <f t="shared" si="83"/>
        <v>2023</v>
      </c>
      <c r="S868" s="186" t="s">
        <v>1075</v>
      </c>
      <c r="T868" s="190">
        <v>9.3000000000000007</v>
      </c>
    </row>
    <row r="869" spans="1:20" ht="18" customHeight="1">
      <c r="A869" s="86" t="s">
        <v>913</v>
      </c>
      <c r="B869" s="88" t="s">
        <v>53</v>
      </c>
      <c r="D869" s="185" t="str">
        <f t="shared" si="78"/>
        <v>302-15-2162</v>
      </c>
      <c r="E869" s="186" t="str">
        <f t="shared" si="79"/>
        <v>C</v>
      </c>
      <c r="F869" s="187" t="s">
        <v>1062</v>
      </c>
      <c r="G869" s="187" t="s">
        <v>48</v>
      </c>
      <c r="H869" s="187" t="s">
        <v>1065</v>
      </c>
      <c r="I869" s="187" t="s">
        <v>1067</v>
      </c>
      <c r="J869" s="186">
        <v>46.53</v>
      </c>
      <c r="K869" s="186">
        <v>6</v>
      </c>
      <c r="L869" s="186">
        <v>13.959</v>
      </c>
      <c r="M869" s="186">
        <v>293.13900000000001</v>
      </c>
      <c r="N869" s="188">
        <v>45151</v>
      </c>
      <c r="O869" s="189" t="str">
        <f t="shared" si="80"/>
        <v>08-2023</v>
      </c>
      <c r="P869" s="201" t="str">
        <f t="shared" si="81"/>
        <v>13</v>
      </c>
      <c r="Q869" s="189" t="str">
        <f t="shared" si="82"/>
        <v>08</v>
      </c>
      <c r="R869" s="189" t="str">
        <f t="shared" si="83"/>
        <v>2023</v>
      </c>
      <c r="S869" s="186" t="s">
        <v>1075</v>
      </c>
      <c r="T869" s="190">
        <v>4.3</v>
      </c>
    </row>
    <row r="870" spans="1:20" ht="18" customHeight="1">
      <c r="A870" s="86" t="s">
        <v>914</v>
      </c>
      <c r="B870" s="88" t="s">
        <v>47</v>
      </c>
      <c r="D870" s="185" t="str">
        <f t="shared" si="78"/>
        <v>588-47-8641</v>
      </c>
      <c r="E870" s="186" t="str">
        <f t="shared" si="79"/>
        <v>A</v>
      </c>
      <c r="F870" s="187" t="s">
        <v>1063</v>
      </c>
      <c r="G870" s="187" t="s">
        <v>48</v>
      </c>
      <c r="H870" s="187" t="s">
        <v>1065</v>
      </c>
      <c r="I870" s="187" t="s">
        <v>1072</v>
      </c>
      <c r="J870" s="186">
        <v>56.04</v>
      </c>
      <c r="K870" s="186">
        <v>10</v>
      </c>
      <c r="L870" s="186">
        <v>28.02</v>
      </c>
      <c r="M870" s="186">
        <v>588.41999999999996</v>
      </c>
      <c r="N870" s="188">
        <v>45152</v>
      </c>
      <c r="O870" s="189" t="str">
        <f t="shared" si="80"/>
        <v>08-2023</v>
      </c>
      <c r="P870" s="201" t="str">
        <f t="shared" si="81"/>
        <v>14</v>
      </c>
      <c r="Q870" s="189" t="str">
        <f t="shared" si="82"/>
        <v>08</v>
      </c>
      <c r="R870" s="189" t="str">
        <f t="shared" si="83"/>
        <v>2023</v>
      </c>
      <c r="S870" s="186" t="s">
        <v>1074</v>
      </c>
      <c r="T870" s="190">
        <v>4.4000000000000004</v>
      </c>
    </row>
    <row r="871" spans="1:20" ht="18" customHeight="1">
      <c r="A871" s="86" t="s">
        <v>915</v>
      </c>
      <c r="B871" s="88" t="s">
        <v>50</v>
      </c>
      <c r="D871" s="185" t="str">
        <f t="shared" si="78"/>
        <v>510-79-0415</v>
      </c>
      <c r="E871" s="186" t="str">
        <f t="shared" si="79"/>
        <v>B</v>
      </c>
      <c r="F871" s="187" t="s">
        <v>1064</v>
      </c>
      <c r="G871" s="187" t="s">
        <v>48</v>
      </c>
      <c r="H871" s="187" t="s">
        <v>1066</v>
      </c>
      <c r="I871" s="187" t="s">
        <v>1068</v>
      </c>
      <c r="J871" s="186">
        <v>23.08</v>
      </c>
      <c r="K871" s="186">
        <v>6</v>
      </c>
      <c r="L871" s="186">
        <v>6.9240000000000004</v>
      </c>
      <c r="M871" s="186">
        <v>145.404</v>
      </c>
      <c r="N871" s="188">
        <v>45152</v>
      </c>
      <c r="O871" s="189" t="str">
        <f t="shared" si="80"/>
        <v>08-2023</v>
      </c>
      <c r="P871" s="201" t="str">
        <f t="shared" si="81"/>
        <v>14</v>
      </c>
      <c r="Q871" s="189" t="str">
        <f t="shared" si="82"/>
        <v>08</v>
      </c>
      <c r="R871" s="189" t="str">
        <f t="shared" si="83"/>
        <v>2023</v>
      </c>
      <c r="S871" s="186" t="s">
        <v>1074</v>
      </c>
      <c r="T871" s="190">
        <v>4.9000000000000004</v>
      </c>
    </row>
    <row r="872" spans="1:20" ht="18" customHeight="1">
      <c r="A872" s="86" t="s">
        <v>916</v>
      </c>
      <c r="B872" s="88" t="s">
        <v>47</v>
      </c>
      <c r="D872" s="185" t="str">
        <f t="shared" si="78"/>
        <v>725-56-0833</v>
      </c>
      <c r="E872" s="186" t="str">
        <f t="shared" si="79"/>
        <v>A</v>
      </c>
      <c r="F872" s="187" t="s">
        <v>1063</v>
      </c>
      <c r="G872" s="187" t="s">
        <v>54</v>
      </c>
      <c r="H872" s="187" t="s">
        <v>1066</v>
      </c>
      <c r="I872" s="187" t="s">
        <v>1067</v>
      </c>
      <c r="J872" s="186">
        <v>32.32</v>
      </c>
      <c r="K872" s="186">
        <v>10</v>
      </c>
      <c r="L872" s="186">
        <v>16.16</v>
      </c>
      <c r="M872" s="186">
        <v>339.36</v>
      </c>
      <c r="N872" s="188">
        <v>45153</v>
      </c>
      <c r="O872" s="189" t="str">
        <f t="shared" si="80"/>
        <v>08-2023</v>
      </c>
      <c r="P872" s="201" t="str">
        <f t="shared" si="81"/>
        <v>15</v>
      </c>
      <c r="Q872" s="189" t="str">
        <f t="shared" si="82"/>
        <v>08</v>
      </c>
      <c r="R872" s="189" t="str">
        <f t="shared" si="83"/>
        <v>2023</v>
      </c>
      <c r="S872" s="186" t="s">
        <v>1075</v>
      </c>
      <c r="T872" s="190">
        <v>10</v>
      </c>
    </row>
    <row r="873" spans="1:20" ht="18" customHeight="1">
      <c r="A873" s="86" t="s">
        <v>917</v>
      </c>
      <c r="B873" s="88" t="s">
        <v>53</v>
      </c>
      <c r="D873" s="185" t="str">
        <f t="shared" si="78"/>
        <v>137-74-8729</v>
      </c>
      <c r="E873" s="186" t="str">
        <f t="shared" si="79"/>
        <v>C</v>
      </c>
      <c r="F873" s="187" t="s">
        <v>1062</v>
      </c>
      <c r="G873" s="187" t="s">
        <v>54</v>
      </c>
      <c r="H873" s="187" t="s">
        <v>1066</v>
      </c>
      <c r="I873" s="187" t="s">
        <v>1072</v>
      </c>
      <c r="J873" s="186">
        <v>12.19</v>
      </c>
      <c r="K873" s="186">
        <v>8</v>
      </c>
      <c r="L873" s="186">
        <v>4.8760000000000003</v>
      </c>
      <c r="M873" s="186">
        <v>102.396</v>
      </c>
      <c r="N873" s="188">
        <v>45154</v>
      </c>
      <c r="O873" s="189" t="str">
        <f t="shared" si="80"/>
        <v>08-2023</v>
      </c>
      <c r="P873" s="201" t="str">
        <f t="shared" si="81"/>
        <v>16</v>
      </c>
      <c r="Q873" s="189" t="str">
        <f t="shared" si="82"/>
        <v>08</v>
      </c>
      <c r="R873" s="189" t="str">
        <f t="shared" si="83"/>
        <v>2023</v>
      </c>
      <c r="S873" s="186" t="s">
        <v>1074</v>
      </c>
      <c r="T873" s="190">
        <v>6.8</v>
      </c>
    </row>
    <row r="874" spans="1:20" ht="18" customHeight="1">
      <c r="A874" s="86" t="s">
        <v>918</v>
      </c>
      <c r="B874" s="88" t="s">
        <v>53</v>
      </c>
      <c r="D874" s="185" t="str">
        <f t="shared" si="78"/>
        <v>556-72-8512</v>
      </c>
      <c r="E874" s="186" t="str">
        <f t="shared" si="79"/>
        <v>C</v>
      </c>
      <c r="F874" s="187" t="s">
        <v>1062</v>
      </c>
      <c r="G874" s="187" t="s">
        <v>54</v>
      </c>
      <c r="H874" s="187" t="s">
        <v>1065</v>
      </c>
      <c r="I874" s="187" t="s">
        <v>1070</v>
      </c>
      <c r="J874" s="186">
        <v>22.96</v>
      </c>
      <c r="K874" s="186">
        <v>1</v>
      </c>
      <c r="L874" s="186">
        <v>1.1479999999999999</v>
      </c>
      <c r="M874" s="186">
        <v>24.108000000000001</v>
      </c>
      <c r="N874" s="188">
        <v>45156</v>
      </c>
      <c r="O874" s="189" t="str">
        <f t="shared" si="80"/>
        <v>08-2023</v>
      </c>
      <c r="P874" s="201" t="str">
        <f t="shared" si="81"/>
        <v>18</v>
      </c>
      <c r="Q874" s="189" t="str">
        <f t="shared" si="82"/>
        <v>08</v>
      </c>
      <c r="R874" s="189" t="str">
        <f t="shared" si="83"/>
        <v>2023</v>
      </c>
      <c r="S874" s="186" t="s">
        <v>1073</v>
      </c>
      <c r="T874" s="190">
        <v>4.3</v>
      </c>
    </row>
    <row r="875" spans="1:20" ht="18" customHeight="1">
      <c r="A875" s="86" t="s">
        <v>919</v>
      </c>
      <c r="B875" s="88" t="s">
        <v>50</v>
      </c>
      <c r="D875" s="185" t="str">
        <f t="shared" si="78"/>
        <v>173-82-9529</v>
      </c>
      <c r="E875" s="186" t="str">
        <f t="shared" si="79"/>
        <v>B</v>
      </c>
      <c r="F875" s="187" t="s">
        <v>1064</v>
      </c>
      <c r="G875" s="187" t="s">
        <v>54</v>
      </c>
      <c r="H875" s="187" t="s">
        <v>1066</v>
      </c>
      <c r="I875" s="187" t="s">
        <v>1072</v>
      </c>
      <c r="J875" s="186">
        <v>37.950000000000003</v>
      </c>
      <c r="K875" s="186">
        <v>10</v>
      </c>
      <c r="L875" s="186">
        <v>18.975000000000001</v>
      </c>
      <c r="M875" s="186">
        <v>398.47500000000002</v>
      </c>
      <c r="N875" s="188">
        <v>45159</v>
      </c>
      <c r="O875" s="189" t="str">
        <f t="shared" si="80"/>
        <v>08-2023</v>
      </c>
      <c r="P875" s="201" t="str">
        <f t="shared" si="81"/>
        <v>21</v>
      </c>
      <c r="Q875" s="189" t="str">
        <f t="shared" si="82"/>
        <v>08</v>
      </c>
      <c r="R875" s="189" t="str">
        <f t="shared" si="83"/>
        <v>2023</v>
      </c>
      <c r="S875" s="186" t="s">
        <v>1073</v>
      </c>
      <c r="T875" s="190">
        <v>9.6999999999999993</v>
      </c>
    </row>
    <row r="876" spans="1:20" ht="18" customHeight="1">
      <c r="A876" s="86" t="s">
        <v>920</v>
      </c>
      <c r="B876" s="88" t="s">
        <v>50</v>
      </c>
      <c r="D876" s="185" t="str">
        <f t="shared" si="78"/>
        <v>636-98-3364</v>
      </c>
      <c r="E876" s="186" t="str">
        <f t="shared" si="79"/>
        <v>B</v>
      </c>
      <c r="F876" s="187" t="s">
        <v>1064</v>
      </c>
      <c r="G876" s="187" t="s">
        <v>48</v>
      </c>
      <c r="H876" s="187" t="s">
        <v>1066</v>
      </c>
      <c r="I876" s="187" t="s">
        <v>1069</v>
      </c>
      <c r="J876" s="186">
        <v>26.26</v>
      </c>
      <c r="K876" s="186">
        <v>3</v>
      </c>
      <c r="L876" s="186">
        <v>3.9390000000000001</v>
      </c>
      <c r="M876" s="186">
        <v>82.718999999999994</v>
      </c>
      <c r="N876" s="188">
        <v>45159</v>
      </c>
      <c r="O876" s="189" t="str">
        <f t="shared" si="80"/>
        <v>08-2023</v>
      </c>
      <c r="P876" s="201" t="str">
        <f t="shared" si="81"/>
        <v>21</v>
      </c>
      <c r="Q876" s="189" t="str">
        <f t="shared" si="82"/>
        <v>08</v>
      </c>
      <c r="R876" s="189" t="str">
        <f t="shared" si="83"/>
        <v>2023</v>
      </c>
      <c r="S876" s="186" t="s">
        <v>1074</v>
      </c>
      <c r="T876" s="190">
        <v>6.3</v>
      </c>
    </row>
    <row r="877" spans="1:20" ht="18" customHeight="1">
      <c r="A877" s="86" t="s">
        <v>921</v>
      </c>
      <c r="B877" s="88" t="s">
        <v>47</v>
      </c>
      <c r="D877" s="185" t="str">
        <f t="shared" si="78"/>
        <v>565-17-3836</v>
      </c>
      <c r="E877" s="186" t="str">
        <f t="shared" si="79"/>
        <v>A</v>
      </c>
      <c r="F877" s="187" t="s">
        <v>1063</v>
      </c>
      <c r="G877" s="187" t="s">
        <v>48</v>
      </c>
      <c r="H877" s="187" t="s">
        <v>1066</v>
      </c>
      <c r="I877" s="187" t="s">
        <v>1067</v>
      </c>
      <c r="J877" s="186">
        <v>47.67</v>
      </c>
      <c r="K877" s="186">
        <v>4</v>
      </c>
      <c r="L877" s="186">
        <v>9.5340000000000007</v>
      </c>
      <c r="M877" s="186">
        <v>200.214</v>
      </c>
      <c r="N877" s="188">
        <v>45160</v>
      </c>
      <c r="O877" s="189" t="str">
        <f t="shared" si="80"/>
        <v>08-2023</v>
      </c>
      <c r="P877" s="201" t="str">
        <f t="shared" si="81"/>
        <v>22</v>
      </c>
      <c r="Q877" s="189" t="str">
        <f t="shared" si="82"/>
        <v>08</v>
      </c>
      <c r="R877" s="189" t="str">
        <f t="shared" si="83"/>
        <v>2023</v>
      </c>
      <c r="S877" s="186" t="s">
        <v>1073</v>
      </c>
      <c r="T877" s="190">
        <v>9.1</v>
      </c>
    </row>
    <row r="878" spans="1:20" ht="18" customHeight="1">
      <c r="A878" s="86" t="s">
        <v>922</v>
      </c>
      <c r="B878" s="88" t="s">
        <v>50</v>
      </c>
      <c r="D878" s="185" t="str">
        <f t="shared" si="78"/>
        <v>343-61-3544</v>
      </c>
      <c r="E878" s="186" t="str">
        <f t="shared" si="79"/>
        <v>B</v>
      </c>
      <c r="F878" s="187" t="s">
        <v>1064</v>
      </c>
      <c r="G878" s="187" t="s">
        <v>48</v>
      </c>
      <c r="H878" s="187" t="s">
        <v>1065</v>
      </c>
      <c r="I878" s="187" t="s">
        <v>1068</v>
      </c>
      <c r="J878" s="186">
        <v>26.67</v>
      </c>
      <c r="K878" s="186">
        <v>10</v>
      </c>
      <c r="L878" s="186">
        <v>13.335000000000001</v>
      </c>
      <c r="M878" s="186">
        <v>280.03500000000003</v>
      </c>
      <c r="N878" s="188">
        <v>45165</v>
      </c>
      <c r="O878" s="189" t="str">
        <f t="shared" si="80"/>
        <v>08-2023</v>
      </c>
      <c r="P878" s="201" t="str">
        <f t="shared" si="81"/>
        <v>27</v>
      </c>
      <c r="Q878" s="189" t="str">
        <f t="shared" si="82"/>
        <v>08</v>
      </c>
      <c r="R878" s="189" t="str">
        <f t="shared" si="83"/>
        <v>2023</v>
      </c>
      <c r="S878" s="186" t="s">
        <v>1073</v>
      </c>
      <c r="T878" s="190">
        <v>8.6</v>
      </c>
    </row>
    <row r="879" spans="1:20" ht="18" customHeight="1">
      <c r="A879" s="86" t="s">
        <v>923</v>
      </c>
      <c r="B879" s="88" t="s">
        <v>50</v>
      </c>
      <c r="D879" s="185" t="str">
        <f t="shared" si="78"/>
        <v>207-73-1363</v>
      </c>
      <c r="E879" s="186" t="str">
        <f t="shared" si="79"/>
        <v>B</v>
      </c>
      <c r="F879" s="187" t="s">
        <v>1064</v>
      </c>
      <c r="G879" s="187" t="s">
        <v>54</v>
      </c>
      <c r="H879" s="187" t="s">
        <v>1065</v>
      </c>
      <c r="I879" s="187" t="s">
        <v>1067</v>
      </c>
      <c r="J879" s="186">
        <v>69.510000000000005</v>
      </c>
      <c r="K879" s="186">
        <v>2</v>
      </c>
      <c r="L879" s="186">
        <v>6.9509999999999996</v>
      </c>
      <c r="M879" s="186">
        <v>145.971</v>
      </c>
      <c r="N879" s="188">
        <v>45165</v>
      </c>
      <c r="O879" s="189" t="str">
        <f t="shared" si="80"/>
        <v>08-2023</v>
      </c>
      <c r="P879" s="201" t="str">
        <f t="shared" si="81"/>
        <v>27</v>
      </c>
      <c r="Q879" s="189" t="str">
        <f t="shared" si="82"/>
        <v>08</v>
      </c>
      <c r="R879" s="189" t="str">
        <f t="shared" si="83"/>
        <v>2023</v>
      </c>
      <c r="S879" s="186" t="s">
        <v>1074</v>
      </c>
      <c r="T879" s="190">
        <v>8.1</v>
      </c>
    </row>
    <row r="880" spans="1:20" ht="18" customHeight="1">
      <c r="A880" s="86" t="s">
        <v>924</v>
      </c>
      <c r="B880" s="88" t="s">
        <v>53</v>
      </c>
      <c r="D880" s="185" t="str">
        <f t="shared" si="78"/>
        <v>760-27-5490</v>
      </c>
      <c r="E880" s="186" t="str">
        <f t="shared" si="79"/>
        <v>C</v>
      </c>
      <c r="F880" s="187" t="s">
        <v>1062</v>
      </c>
      <c r="G880" s="187" t="s">
        <v>54</v>
      </c>
      <c r="H880" s="187" t="s">
        <v>1065</v>
      </c>
      <c r="I880" s="187" t="s">
        <v>1072</v>
      </c>
      <c r="J880" s="186">
        <v>15.62</v>
      </c>
      <c r="K880" s="186">
        <v>8</v>
      </c>
      <c r="L880" s="186">
        <v>6.2480000000000002</v>
      </c>
      <c r="M880" s="186">
        <v>131.208</v>
      </c>
      <c r="N880" s="188">
        <v>45167</v>
      </c>
      <c r="O880" s="189" t="str">
        <f t="shared" si="80"/>
        <v>08-2023</v>
      </c>
      <c r="P880" s="201" t="str">
        <f t="shared" si="81"/>
        <v>29</v>
      </c>
      <c r="Q880" s="189" t="str">
        <f t="shared" si="82"/>
        <v>08</v>
      </c>
      <c r="R880" s="189" t="str">
        <f t="shared" si="83"/>
        <v>2023</v>
      </c>
      <c r="S880" s="186" t="s">
        <v>1074</v>
      </c>
      <c r="T880" s="190">
        <v>9.1</v>
      </c>
    </row>
    <row r="881" spans="1:20" ht="18" customHeight="1">
      <c r="A881" s="86" t="s">
        <v>925</v>
      </c>
      <c r="B881" s="88" t="s">
        <v>50</v>
      </c>
      <c r="D881" s="185" t="str">
        <f t="shared" si="78"/>
        <v>783-09-1637</v>
      </c>
      <c r="E881" s="186" t="str">
        <f t="shared" si="79"/>
        <v>B</v>
      </c>
      <c r="F881" s="187" t="s">
        <v>1064</v>
      </c>
      <c r="G881" s="187" t="s">
        <v>54</v>
      </c>
      <c r="H881" s="187" t="s">
        <v>1066</v>
      </c>
      <c r="I881" s="187" t="s">
        <v>1068</v>
      </c>
      <c r="J881" s="186">
        <v>67.430000000000007</v>
      </c>
      <c r="K881" s="186">
        <v>5</v>
      </c>
      <c r="L881" s="186">
        <v>16.857500000000002</v>
      </c>
      <c r="M881" s="186">
        <v>354.00749999999999</v>
      </c>
      <c r="N881" s="188">
        <v>45170</v>
      </c>
      <c r="O881" s="189" t="str">
        <f t="shared" si="80"/>
        <v>09-2023</v>
      </c>
      <c r="P881" s="201" t="str">
        <f t="shared" si="81"/>
        <v>01</v>
      </c>
      <c r="Q881" s="189" t="str">
        <f t="shared" si="82"/>
        <v>09</v>
      </c>
      <c r="R881" s="189" t="str">
        <f t="shared" si="83"/>
        <v>2023</v>
      </c>
      <c r="S881" s="186" t="s">
        <v>1074</v>
      </c>
      <c r="T881" s="190">
        <v>6.3</v>
      </c>
    </row>
    <row r="882" spans="1:20" ht="18" customHeight="1">
      <c r="A882" s="86" t="s">
        <v>926</v>
      </c>
      <c r="B882" s="88" t="s">
        <v>47</v>
      </c>
      <c r="D882" s="185" t="str">
        <f t="shared" si="78"/>
        <v>655-07-2265</v>
      </c>
      <c r="E882" s="186" t="str">
        <f t="shared" si="79"/>
        <v>A</v>
      </c>
      <c r="F882" s="187" t="s">
        <v>1063</v>
      </c>
      <c r="G882" s="187" t="s">
        <v>54</v>
      </c>
      <c r="H882" s="187" t="s">
        <v>1065</v>
      </c>
      <c r="I882" s="187" t="s">
        <v>1069</v>
      </c>
      <c r="J882" s="186">
        <v>78.31</v>
      </c>
      <c r="K882" s="186">
        <v>3</v>
      </c>
      <c r="L882" s="186">
        <v>11.746499999999999</v>
      </c>
      <c r="M882" s="186">
        <v>246.6765</v>
      </c>
      <c r="N882" s="188">
        <v>45170</v>
      </c>
      <c r="O882" s="189" t="str">
        <f t="shared" si="80"/>
        <v>09-2023</v>
      </c>
      <c r="P882" s="201" t="str">
        <f t="shared" si="81"/>
        <v>01</v>
      </c>
      <c r="Q882" s="189" t="str">
        <f t="shared" si="82"/>
        <v>09</v>
      </c>
      <c r="R882" s="189" t="str">
        <f t="shared" si="83"/>
        <v>2023</v>
      </c>
      <c r="S882" s="186" t="s">
        <v>1074</v>
      </c>
      <c r="T882" s="190">
        <v>5.4</v>
      </c>
    </row>
    <row r="883" spans="1:20" ht="18" customHeight="1">
      <c r="A883" s="86" t="s">
        <v>927</v>
      </c>
      <c r="B883" s="88" t="s">
        <v>53</v>
      </c>
      <c r="D883" s="185" t="str">
        <f t="shared" si="78"/>
        <v>474-33-8305</v>
      </c>
      <c r="E883" s="186" t="str">
        <f t="shared" si="79"/>
        <v>C</v>
      </c>
      <c r="F883" s="187" t="s">
        <v>1062</v>
      </c>
      <c r="G883" s="187" t="s">
        <v>48</v>
      </c>
      <c r="H883" s="187" t="s">
        <v>1065</v>
      </c>
      <c r="I883" s="187" t="s">
        <v>1072</v>
      </c>
      <c r="J883" s="186">
        <v>67.39</v>
      </c>
      <c r="K883" s="186">
        <v>7</v>
      </c>
      <c r="L883" s="186">
        <v>23.586500000000001</v>
      </c>
      <c r="M883" s="186">
        <v>495.31650000000002</v>
      </c>
      <c r="N883" s="188">
        <v>45170</v>
      </c>
      <c r="O883" s="189" t="str">
        <f t="shared" si="80"/>
        <v>09-2023</v>
      </c>
      <c r="P883" s="201" t="str">
        <f t="shared" si="81"/>
        <v>01</v>
      </c>
      <c r="Q883" s="189" t="str">
        <f t="shared" si="82"/>
        <v>09</v>
      </c>
      <c r="R883" s="189" t="str">
        <f t="shared" si="83"/>
        <v>2023</v>
      </c>
      <c r="S883" s="186" t="s">
        <v>1074</v>
      </c>
      <c r="T883" s="190">
        <v>6.9</v>
      </c>
    </row>
    <row r="884" spans="1:20" ht="18" customHeight="1">
      <c r="A884" s="86" t="s">
        <v>928</v>
      </c>
      <c r="B884" s="88" t="s">
        <v>47</v>
      </c>
      <c r="D884" s="185" t="str">
        <f t="shared" si="78"/>
        <v>726-29-6793</v>
      </c>
      <c r="E884" s="186" t="str">
        <f t="shared" si="79"/>
        <v>A</v>
      </c>
      <c r="F884" s="187" t="s">
        <v>1063</v>
      </c>
      <c r="G884" s="187" t="s">
        <v>48</v>
      </c>
      <c r="H884" s="187" t="s">
        <v>1065</v>
      </c>
      <c r="I884" s="187" t="s">
        <v>1069</v>
      </c>
      <c r="J884" s="186">
        <v>24.18</v>
      </c>
      <c r="K884" s="186">
        <v>8</v>
      </c>
      <c r="L884" s="186">
        <v>9.6720000000000006</v>
      </c>
      <c r="M884" s="186">
        <v>203.11199999999999</v>
      </c>
      <c r="N884" s="188">
        <v>45171</v>
      </c>
      <c r="O884" s="189" t="str">
        <f t="shared" si="80"/>
        <v>09-2023</v>
      </c>
      <c r="P884" s="201" t="str">
        <f t="shared" si="81"/>
        <v>02</v>
      </c>
      <c r="Q884" s="189" t="str">
        <f t="shared" si="82"/>
        <v>09</v>
      </c>
      <c r="R884" s="189" t="str">
        <f t="shared" si="83"/>
        <v>2023</v>
      </c>
      <c r="S884" s="186" t="s">
        <v>1074</v>
      </c>
      <c r="T884" s="190">
        <v>9.8000000000000007</v>
      </c>
    </row>
    <row r="885" spans="1:20" ht="18" customHeight="1">
      <c r="A885" s="86" t="s">
        <v>929</v>
      </c>
      <c r="B885" s="88" t="s">
        <v>50</v>
      </c>
      <c r="D885" s="185" t="str">
        <f t="shared" si="78"/>
        <v>198-84-7132</v>
      </c>
      <c r="E885" s="186" t="str">
        <f t="shared" si="79"/>
        <v>B</v>
      </c>
      <c r="F885" s="187" t="s">
        <v>1064</v>
      </c>
      <c r="G885" s="187" t="s">
        <v>48</v>
      </c>
      <c r="H885" s="187" t="s">
        <v>1065</v>
      </c>
      <c r="I885" s="187" t="s">
        <v>1072</v>
      </c>
      <c r="J885" s="186">
        <v>40.61</v>
      </c>
      <c r="K885" s="186">
        <v>9</v>
      </c>
      <c r="L885" s="186">
        <v>18.2745</v>
      </c>
      <c r="M885" s="186">
        <v>383.7645</v>
      </c>
      <c r="N885" s="188">
        <v>45173</v>
      </c>
      <c r="O885" s="189" t="str">
        <f t="shared" si="80"/>
        <v>09-2023</v>
      </c>
      <c r="P885" s="201" t="str">
        <f t="shared" si="81"/>
        <v>04</v>
      </c>
      <c r="Q885" s="189" t="str">
        <f t="shared" si="82"/>
        <v>09</v>
      </c>
      <c r="R885" s="189" t="str">
        <f t="shared" si="83"/>
        <v>2023</v>
      </c>
      <c r="S885" s="186" t="s">
        <v>1073</v>
      </c>
      <c r="T885" s="190">
        <v>7</v>
      </c>
    </row>
    <row r="886" spans="1:20" ht="18" customHeight="1">
      <c r="A886" s="86" t="s">
        <v>930</v>
      </c>
      <c r="B886" s="88" t="s">
        <v>47</v>
      </c>
      <c r="D886" s="185" t="str">
        <f t="shared" si="78"/>
        <v>559-98-9873</v>
      </c>
      <c r="E886" s="186" t="str">
        <f t="shared" si="79"/>
        <v>A</v>
      </c>
      <c r="F886" s="187" t="s">
        <v>1063</v>
      </c>
      <c r="G886" s="187" t="s">
        <v>48</v>
      </c>
      <c r="H886" s="187" t="s">
        <v>1066</v>
      </c>
      <c r="I886" s="187" t="s">
        <v>1072</v>
      </c>
      <c r="J886" s="186">
        <v>53.65</v>
      </c>
      <c r="K886" s="186">
        <v>7</v>
      </c>
      <c r="L886" s="186">
        <v>18.7775</v>
      </c>
      <c r="M886" s="186">
        <v>394.32749999999999</v>
      </c>
      <c r="N886" s="188">
        <v>45173</v>
      </c>
      <c r="O886" s="189" t="str">
        <f t="shared" si="80"/>
        <v>09-2023</v>
      </c>
      <c r="P886" s="201" t="str">
        <f t="shared" si="81"/>
        <v>04</v>
      </c>
      <c r="Q886" s="189" t="str">
        <f t="shared" si="82"/>
        <v>09</v>
      </c>
      <c r="R886" s="189" t="str">
        <f t="shared" si="83"/>
        <v>2023</v>
      </c>
      <c r="S886" s="186" t="s">
        <v>1074</v>
      </c>
      <c r="T886" s="190">
        <v>5.2</v>
      </c>
    </row>
    <row r="887" spans="1:20" ht="18" customHeight="1">
      <c r="A887" s="86" t="s">
        <v>931</v>
      </c>
      <c r="B887" s="88" t="s">
        <v>53</v>
      </c>
      <c r="D887" s="185" t="str">
        <f t="shared" si="78"/>
        <v>266-20-6657</v>
      </c>
      <c r="E887" s="186" t="str">
        <f t="shared" si="79"/>
        <v>C</v>
      </c>
      <c r="F887" s="187" t="s">
        <v>1062</v>
      </c>
      <c r="G887" s="187" t="s">
        <v>48</v>
      </c>
      <c r="H887" s="187" t="s">
        <v>1065</v>
      </c>
      <c r="I887" s="187" t="s">
        <v>1071</v>
      </c>
      <c r="J887" s="186">
        <v>55.04</v>
      </c>
      <c r="K887" s="186">
        <v>7</v>
      </c>
      <c r="L887" s="186">
        <v>19.263999999999999</v>
      </c>
      <c r="M887" s="186">
        <v>404.54399999999998</v>
      </c>
      <c r="N887" s="188">
        <v>45175</v>
      </c>
      <c r="O887" s="189" t="str">
        <f t="shared" si="80"/>
        <v>09-2023</v>
      </c>
      <c r="P887" s="201" t="str">
        <f t="shared" si="81"/>
        <v>06</v>
      </c>
      <c r="Q887" s="189" t="str">
        <f t="shared" si="82"/>
        <v>09</v>
      </c>
      <c r="R887" s="189" t="str">
        <f t="shared" si="83"/>
        <v>2023</v>
      </c>
      <c r="S887" s="186" t="s">
        <v>1074</v>
      </c>
      <c r="T887" s="190">
        <v>5.2</v>
      </c>
    </row>
    <row r="888" spans="1:20" ht="18" customHeight="1">
      <c r="A888" s="86" t="s">
        <v>932</v>
      </c>
      <c r="B888" s="88" t="s">
        <v>53</v>
      </c>
      <c r="D888" s="185" t="str">
        <f t="shared" si="78"/>
        <v>592-46-1692</v>
      </c>
      <c r="E888" s="186" t="str">
        <f t="shared" si="79"/>
        <v>C</v>
      </c>
      <c r="F888" s="187" t="s">
        <v>1062</v>
      </c>
      <c r="G888" s="187" t="s">
        <v>48</v>
      </c>
      <c r="H888" s="187" t="s">
        <v>1066</v>
      </c>
      <c r="I888" s="187" t="s">
        <v>1071</v>
      </c>
      <c r="J888" s="186">
        <v>36.770000000000003</v>
      </c>
      <c r="K888" s="186">
        <v>7</v>
      </c>
      <c r="L888" s="186">
        <v>12.8695</v>
      </c>
      <c r="M888" s="186">
        <v>270.2595</v>
      </c>
      <c r="N888" s="188">
        <v>45175</v>
      </c>
      <c r="O888" s="189" t="str">
        <f t="shared" si="80"/>
        <v>09-2023</v>
      </c>
      <c r="P888" s="201" t="str">
        <f t="shared" si="81"/>
        <v>06</v>
      </c>
      <c r="Q888" s="189" t="str">
        <f t="shared" si="82"/>
        <v>09</v>
      </c>
      <c r="R888" s="189" t="str">
        <f t="shared" si="83"/>
        <v>2023</v>
      </c>
      <c r="S888" s="186" t="s">
        <v>1073</v>
      </c>
      <c r="T888" s="190">
        <v>7.4</v>
      </c>
    </row>
    <row r="889" spans="1:20" ht="18" customHeight="1">
      <c r="A889" s="86" t="s">
        <v>933</v>
      </c>
      <c r="B889" s="88" t="s">
        <v>47</v>
      </c>
      <c r="D889" s="185" t="str">
        <f t="shared" si="78"/>
        <v>634-97-8956</v>
      </c>
      <c r="E889" s="186" t="str">
        <f t="shared" si="79"/>
        <v>A</v>
      </c>
      <c r="F889" s="187" t="s">
        <v>1063</v>
      </c>
      <c r="G889" s="187" t="s">
        <v>54</v>
      </c>
      <c r="H889" s="187" t="s">
        <v>1065</v>
      </c>
      <c r="I889" s="187" t="s">
        <v>1071</v>
      </c>
      <c r="J889" s="186">
        <v>32.9</v>
      </c>
      <c r="K889" s="186">
        <v>3</v>
      </c>
      <c r="L889" s="186">
        <v>4.9349999999999996</v>
      </c>
      <c r="M889" s="186">
        <v>103.63500000000001</v>
      </c>
      <c r="N889" s="188">
        <v>45176</v>
      </c>
      <c r="O889" s="189" t="str">
        <f t="shared" si="80"/>
        <v>09-2023</v>
      </c>
      <c r="P889" s="201" t="str">
        <f t="shared" si="81"/>
        <v>07</v>
      </c>
      <c r="Q889" s="189" t="str">
        <f t="shared" si="82"/>
        <v>09</v>
      </c>
      <c r="R889" s="189" t="str">
        <f t="shared" si="83"/>
        <v>2023</v>
      </c>
      <c r="S889" s="186" t="s">
        <v>1075</v>
      </c>
      <c r="T889" s="190">
        <v>9.1</v>
      </c>
    </row>
    <row r="890" spans="1:20" ht="18" customHeight="1">
      <c r="A890" s="86" t="s">
        <v>934</v>
      </c>
      <c r="B890" s="88" t="s">
        <v>50</v>
      </c>
      <c r="D890" s="185" t="str">
        <f t="shared" si="78"/>
        <v>751-15-6198</v>
      </c>
      <c r="E890" s="186" t="str">
        <f t="shared" si="79"/>
        <v>B</v>
      </c>
      <c r="F890" s="187" t="s">
        <v>1064</v>
      </c>
      <c r="G890" s="187" t="s">
        <v>54</v>
      </c>
      <c r="H890" s="187" t="s">
        <v>1065</v>
      </c>
      <c r="I890" s="187" t="s">
        <v>1068</v>
      </c>
      <c r="J890" s="186">
        <v>23.01</v>
      </c>
      <c r="K890" s="186">
        <v>6</v>
      </c>
      <c r="L890" s="186">
        <v>6.9029999999999996</v>
      </c>
      <c r="M890" s="186">
        <v>144.96299999999999</v>
      </c>
      <c r="N890" s="188">
        <v>45177</v>
      </c>
      <c r="O890" s="189" t="str">
        <f t="shared" si="80"/>
        <v>09-2023</v>
      </c>
      <c r="P890" s="201" t="str">
        <f t="shared" si="81"/>
        <v>08</v>
      </c>
      <c r="Q890" s="189" t="str">
        <f t="shared" si="82"/>
        <v>09</v>
      </c>
      <c r="R890" s="189" t="str">
        <f t="shared" si="83"/>
        <v>2023</v>
      </c>
      <c r="S890" s="186" t="s">
        <v>1074</v>
      </c>
      <c r="T890" s="190">
        <v>7.9</v>
      </c>
    </row>
    <row r="891" spans="1:20" ht="18" customHeight="1">
      <c r="A891" s="86" t="s">
        <v>935</v>
      </c>
      <c r="B891" s="88" t="s">
        <v>53</v>
      </c>
      <c r="D891" s="185" t="str">
        <f t="shared" si="78"/>
        <v>565-80-5980</v>
      </c>
      <c r="E891" s="186" t="str">
        <f t="shared" si="79"/>
        <v>C</v>
      </c>
      <c r="F891" s="187" t="s">
        <v>1062</v>
      </c>
      <c r="G891" s="187" t="s">
        <v>48</v>
      </c>
      <c r="H891" s="187" t="s">
        <v>1066</v>
      </c>
      <c r="I891" s="187" t="s">
        <v>1070</v>
      </c>
      <c r="J891" s="186">
        <v>47.38</v>
      </c>
      <c r="K891" s="186">
        <v>4</v>
      </c>
      <c r="L891" s="186">
        <v>9.4760000000000009</v>
      </c>
      <c r="M891" s="186">
        <v>198.99600000000001</v>
      </c>
      <c r="N891" s="188">
        <v>45178</v>
      </c>
      <c r="O891" s="189" t="str">
        <f t="shared" si="80"/>
        <v>09-2023</v>
      </c>
      <c r="P891" s="201" t="str">
        <f t="shared" si="81"/>
        <v>09</v>
      </c>
      <c r="Q891" s="189" t="str">
        <f t="shared" si="82"/>
        <v>09</v>
      </c>
      <c r="R891" s="189" t="str">
        <f t="shared" si="83"/>
        <v>2023</v>
      </c>
      <c r="S891" s="186" t="s">
        <v>1073</v>
      </c>
      <c r="T891" s="190">
        <v>7.1</v>
      </c>
    </row>
    <row r="892" spans="1:20" ht="18" customHeight="1">
      <c r="A892" s="86" t="s">
        <v>936</v>
      </c>
      <c r="B892" s="88" t="s">
        <v>53</v>
      </c>
      <c r="D892" s="185" t="str">
        <f t="shared" si="78"/>
        <v>386-27-7606</v>
      </c>
      <c r="E892" s="186" t="str">
        <f t="shared" si="79"/>
        <v>C</v>
      </c>
      <c r="F892" s="187" t="s">
        <v>1062</v>
      </c>
      <c r="G892" s="187" t="s">
        <v>48</v>
      </c>
      <c r="H892" s="187" t="s">
        <v>1066</v>
      </c>
      <c r="I892" s="187" t="s">
        <v>1070</v>
      </c>
      <c r="J892" s="186">
        <v>81.2</v>
      </c>
      <c r="K892" s="186">
        <v>7</v>
      </c>
      <c r="L892" s="186">
        <v>28.42</v>
      </c>
      <c r="M892" s="186">
        <v>596.82000000000005</v>
      </c>
      <c r="N892" s="188">
        <v>45178</v>
      </c>
      <c r="O892" s="189" t="str">
        <f t="shared" si="80"/>
        <v>09-2023</v>
      </c>
      <c r="P892" s="201" t="str">
        <f t="shared" si="81"/>
        <v>09</v>
      </c>
      <c r="Q892" s="189" t="str">
        <f t="shared" si="82"/>
        <v>09</v>
      </c>
      <c r="R892" s="189" t="str">
        <f t="shared" si="83"/>
        <v>2023</v>
      </c>
      <c r="S892" s="186" t="s">
        <v>1075</v>
      </c>
      <c r="T892" s="190">
        <v>8.1</v>
      </c>
    </row>
    <row r="893" spans="1:20" ht="18" customHeight="1">
      <c r="A893" s="86" t="s">
        <v>937</v>
      </c>
      <c r="B893" s="88" t="s">
        <v>50</v>
      </c>
      <c r="D893" s="185" t="str">
        <f t="shared" si="78"/>
        <v>241-96-5076</v>
      </c>
      <c r="E893" s="186" t="str">
        <f t="shared" si="79"/>
        <v>B</v>
      </c>
      <c r="F893" s="187" t="s">
        <v>1064</v>
      </c>
      <c r="G893" s="187" t="s">
        <v>48</v>
      </c>
      <c r="H893" s="187" t="s">
        <v>1066</v>
      </c>
      <c r="I893" s="187" t="s">
        <v>1070</v>
      </c>
      <c r="J893" s="186">
        <v>49.1</v>
      </c>
      <c r="K893" s="186">
        <v>2</v>
      </c>
      <c r="L893" s="186">
        <v>4.91</v>
      </c>
      <c r="M893" s="186">
        <v>103.11</v>
      </c>
      <c r="N893" s="188">
        <v>45180</v>
      </c>
      <c r="O893" s="189" t="str">
        <f t="shared" si="80"/>
        <v>09-2023</v>
      </c>
      <c r="P893" s="201" t="str">
        <f t="shared" si="81"/>
        <v>11</v>
      </c>
      <c r="Q893" s="189" t="str">
        <f t="shared" si="82"/>
        <v>09</v>
      </c>
      <c r="R893" s="189" t="str">
        <f t="shared" si="83"/>
        <v>2023</v>
      </c>
      <c r="S893" s="186" t="s">
        <v>1075</v>
      </c>
      <c r="T893" s="190">
        <v>6.4</v>
      </c>
    </row>
    <row r="894" spans="1:20" ht="18" customHeight="1">
      <c r="A894" s="86" t="s">
        <v>938</v>
      </c>
      <c r="B894" s="88" t="s">
        <v>47</v>
      </c>
      <c r="D894" s="185" t="str">
        <f t="shared" si="78"/>
        <v>491-38-3499</v>
      </c>
      <c r="E894" s="186" t="str">
        <f t="shared" si="79"/>
        <v>A</v>
      </c>
      <c r="F894" s="187" t="s">
        <v>1063</v>
      </c>
      <c r="G894" s="187" t="s">
        <v>48</v>
      </c>
      <c r="H894" s="187" t="s">
        <v>1065</v>
      </c>
      <c r="I894" s="187" t="s">
        <v>1072</v>
      </c>
      <c r="J894" s="186">
        <v>55.45</v>
      </c>
      <c r="K894" s="186">
        <v>1</v>
      </c>
      <c r="L894" s="186">
        <v>2.7725</v>
      </c>
      <c r="M894" s="186">
        <v>58.222499999999997</v>
      </c>
      <c r="N894" s="188">
        <v>45186</v>
      </c>
      <c r="O894" s="189" t="str">
        <f t="shared" si="80"/>
        <v>09-2023</v>
      </c>
      <c r="P894" s="201" t="str">
        <f t="shared" si="81"/>
        <v>17</v>
      </c>
      <c r="Q894" s="189" t="str">
        <f t="shared" si="82"/>
        <v>09</v>
      </c>
      <c r="R894" s="189" t="str">
        <f t="shared" si="83"/>
        <v>2023</v>
      </c>
      <c r="S894" s="186" t="s">
        <v>1075</v>
      </c>
      <c r="T894" s="190">
        <v>4.9000000000000004</v>
      </c>
    </row>
    <row r="895" spans="1:20" ht="18" customHeight="1">
      <c r="A895" s="86" t="s">
        <v>939</v>
      </c>
      <c r="B895" s="88" t="s">
        <v>50</v>
      </c>
      <c r="D895" s="185" t="str">
        <f t="shared" si="78"/>
        <v>378-24-2715</v>
      </c>
      <c r="E895" s="186" t="str">
        <f t="shared" si="79"/>
        <v>B</v>
      </c>
      <c r="F895" s="187" t="s">
        <v>1064</v>
      </c>
      <c r="G895" s="187" t="s">
        <v>54</v>
      </c>
      <c r="H895" s="187" t="s">
        <v>1065</v>
      </c>
      <c r="I895" s="187" t="s">
        <v>1070</v>
      </c>
      <c r="J895" s="186">
        <v>53.44</v>
      </c>
      <c r="K895" s="186">
        <v>2</v>
      </c>
      <c r="L895" s="186">
        <v>5.3440000000000003</v>
      </c>
      <c r="M895" s="186">
        <v>112.224</v>
      </c>
      <c r="N895" s="188">
        <v>45187</v>
      </c>
      <c r="O895" s="189" t="str">
        <f t="shared" si="80"/>
        <v>09-2023</v>
      </c>
      <c r="P895" s="201" t="str">
        <f t="shared" si="81"/>
        <v>18</v>
      </c>
      <c r="Q895" s="189" t="str">
        <f t="shared" si="82"/>
        <v>09</v>
      </c>
      <c r="R895" s="189" t="str">
        <f t="shared" si="83"/>
        <v>2023</v>
      </c>
      <c r="S895" s="186" t="s">
        <v>1074</v>
      </c>
      <c r="T895" s="190">
        <v>4.0999999999999996</v>
      </c>
    </row>
    <row r="896" spans="1:20" ht="18" customHeight="1">
      <c r="A896" s="86" t="s">
        <v>940</v>
      </c>
      <c r="B896" s="88" t="s">
        <v>53</v>
      </c>
      <c r="D896" s="185" t="str">
        <f t="shared" si="78"/>
        <v>450-42-3339</v>
      </c>
      <c r="E896" s="186" t="str">
        <f t="shared" si="79"/>
        <v>C</v>
      </c>
      <c r="F896" s="187" t="s">
        <v>1062</v>
      </c>
      <c r="G896" s="187" t="s">
        <v>54</v>
      </c>
      <c r="H896" s="187" t="s">
        <v>1065</v>
      </c>
      <c r="I896" s="187" t="s">
        <v>1067</v>
      </c>
      <c r="J896" s="186">
        <v>84.61</v>
      </c>
      <c r="K896" s="186">
        <v>10</v>
      </c>
      <c r="L896" s="186">
        <v>42.305</v>
      </c>
      <c r="M896" s="186">
        <v>888.40499999999997</v>
      </c>
      <c r="N896" s="188">
        <v>45187</v>
      </c>
      <c r="O896" s="189" t="str">
        <f t="shared" si="80"/>
        <v>09-2023</v>
      </c>
      <c r="P896" s="201" t="str">
        <f t="shared" si="81"/>
        <v>18</v>
      </c>
      <c r="Q896" s="189" t="str">
        <f t="shared" si="82"/>
        <v>09</v>
      </c>
      <c r="R896" s="189" t="str">
        <f t="shared" si="83"/>
        <v>2023</v>
      </c>
      <c r="S896" s="186" t="s">
        <v>1075</v>
      </c>
      <c r="T896" s="190">
        <v>8.8000000000000007</v>
      </c>
    </row>
    <row r="897" spans="1:20" ht="18" customHeight="1">
      <c r="A897" s="86" t="s">
        <v>941</v>
      </c>
      <c r="B897" s="88" t="s">
        <v>47</v>
      </c>
      <c r="D897" s="185" t="str">
        <f t="shared" si="78"/>
        <v>397-25-8725</v>
      </c>
      <c r="E897" s="186" t="str">
        <f t="shared" si="79"/>
        <v>A</v>
      </c>
      <c r="F897" s="187" t="s">
        <v>1063</v>
      </c>
      <c r="G897" s="187" t="s">
        <v>48</v>
      </c>
      <c r="H897" s="187" t="s">
        <v>1066</v>
      </c>
      <c r="I897" s="187" t="s">
        <v>1067</v>
      </c>
      <c r="J897" s="186">
        <v>39.619999999999997</v>
      </c>
      <c r="K897" s="186">
        <v>9</v>
      </c>
      <c r="L897" s="186">
        <v>17.829000000000001</v>
      </c>
      <c r="M897" s="186">
        <v>374.40899999999999</v>
      </c>
      <c r="N897" s="188">
        <v>45187</v>
      </c>
      <c r="O897" s="189" t="str">
        <f t="shared" si="80"/>
        <v>09-2023</v>
      </c>
      <c r="P897" s="201" t="str">
        <f t="shared" si="81"/>
        <v>18</v>
      </c>
      <c r="Q897" s="189" t="str">
        <f t="shared" si="82"/>
        <v>09</v>
      </c>
      <c r="R897" s="189" t="str">
        <f t="shared" si="83"/>
        <v>2023</v>
      </c>
      <c r="S897" s="186" t="s">
        <v>1075</v>
      </c>
      <c r="T897" s="190">
        <v>6.8</v>
      </c>
    </row>
    <row r="898" spans="1:20" ht="18" customHeight="1">
      <c r="A898" s="86" t="s">
        <v>942</v>
      </c>
      <c r="B898" s="88" t="s">
        <v>53</v>
      </c>
      <c r="D898" s="185" t="str">
        <f t="shared" si="78"/>
        <v>325-90-8763</v>
      </c>
      <c r="E898" s="186" t="str">
        <f t="shared" si="79"/>
        <v>C</v>
      </c>
      <c r="F898" s="187" t="s">
        <v>1062</v>
      </c>
      <c r="G898" s="187" t="s">
        <v>48</v>
      </c>
      <c r="H898" s="187" t="s">
        <v>1066</v>
      </c>
      <c r="I898" s="187" t="s">
        <v>1069</v>
      </c>
      <c r="J898" s="186">
        <v>46.57</v>
      </c>
      <c r="K898" s="186">
        <v>10</v>
      </c>
      <c r="L898" s="186">
        <v>23.285</v>
      </c>
      <c r="M898" s="186">
        <v>488.98500000000001</v>
      </c>
      <c r="N898" s="188">
        <v>45188</v>
      </c>
      <c r="O898" s="189" t="str">
        <f t="shared" si="80"/>
        <v>09-2023</v>
      </c>
      <c r="P898" s="201" t="str">
        <f t="shared" si="81"/>
        <v>19</v>
      </c>
      <c r="Q898" s="189" t="str">
        <f t="shared" si="82"/>
        <v>09</v>
      </c>
      <c r="R898" s="189" t="str">
        <f t="shared" si="83"/>
        <v>2023</v>
      </c>
      <c r="S898" s="186" t="s">
        <v>1073</v>
      </c>
      <c r="T898" s="190">
        <v>7.6</v>
      </c>
    </row>
    <row r="899" spans="1:20" ht="18" customHeight="1">
      <c r="A899" s="86" t="s">
        <v>943</v>
      </c>
      <c r="B899" s="88" t="s">
        <v>47</v>
      </c>
      <c r="D899" s="185" t="str">
        <f t="shared" si="78"/>
        <v>569-76-2760</v>
      </c>
      <c r="E899" s="186" t="str">
        <f t="shared" si="79"/>
        <v>A</v>
      </c>
      <c r="F899" s="187" t="s">
        <v>1063</v>
      </c>
      <c r="G899" s="187" t="s">
        <v>48</v>
      </c>
      <c r="H899" s="187" t="s">
        <v>1066</v>
      </c>
      <c r="I899" s="187" t="s">
        <v>1068</v>
      </c>
      <c r="J899" s="186">
        <v>22.01</v>
      </c>
      <c r="K899" s="186">
        <v>4</v>
      </c>
      <c r="L899" s="186">
        <v>4.4020000000000001</v>
      </c>
      <c r="M899" s="186">
        <v>92.441999999999993</v>
      </c>
      <c r="N899" s="188">
        <v>45189</v>
      </c>
      <c r="O899" s="189" t="str">
        <f t="shared" si="80"/>
        <v>09-2023</v>
      </c>
      <c r="P899" s="201" t="str">
        <f t="shared" si="81"/>
        <v>20</v>
      </c>
      <c r="Q899" s="189" t="str">
        <f t="shared" si="82"/>
        <v>09</v>
      </c>
      <c r="R899" s="189" t="str">
        <f t="shared" si="83"/>
        <v>2023</v>
      </c>
      <c r="S899" s="186" t="s">
        <v>1075</v>
      </c>
      <c r="T899" s="190">
        <v>6.6</v>
      </c>
    </row>
    <row r="900" spans="1:20" ht="18" customHeight="1">
      <c r="A900" s="86" t="s">
        <v>944</v>
      </c>
      <c r="B900" s="88" t="s">
        <v>47</v>
      </c>
      <c r="D900" s="185" t="str">
        <f t="shared" si="78"/>
        <v>209-61-0206</v>
      </c>
      <c r="E900" s="186" t="str">
        <f t="shared" si="79"/>
        <v>A</v>
      </c>
      <c r="F900" s="187" t="s">
        <v>1063</v>
      </c>
      <c r="G900" s="187" t="s">
        <v>54</v>
      </c>
      <c r="H900" s="187" t="s">
        <v>1066</v>
      </c>
      <c r="I900" s="187" t="s">
        <v>1070</v>
      </c>
      <c r="J900" s="186">
        <v>42.91</v>
      </c>
      <c r="K900" s="186">
        <v>5</v>
      </c>
      <c r="L900" s="186">
        <v>10.727499999999999</v>
      </c>
      <c r="M900" s="186">
        <v>225.2775</v>
      </c>
      <c r="N900" s="188">
        <v>45192</v>
      </c>
      <c r="O900" s="189" t="str">
        <f t="shared" si="80"/>
        <v>09-2023</v>
      </c>
      <c r="P900" s="201" t="str">
        <f t="shared" si="81"/>
        <v>23</v>
      </c>
      <c r="Q900" s="189" t="str">
        <f t="shared" si="82"/>
        <v>09</v>
      </c>
      <c r="R900" s="189" t="str">
        <f t="shared" si="83"/>
        <v>2023</v>
      </c>
      <c r="S900" s="186" t="s">
        <v>1074</v>
      </c>
      <c r="T900" s="190">
        <v>6.1</v>
      </c>
    </row>
    <row r="901" spans="1:20" ht="18" customHeight="1">
      <c r="A901" s="86" t="s">
        <v>945</v>
      </c>
      <c r="B901" s="88" t="s">
        <v>47</v>
      </c>
      <c r="D901" s="185" t="str">
        <f t="shared" si="78"/>
        <v>706-36-6154</v>
      </c>
      <c r="E901" s="186" t="str">
        <f t="shared" si="79"/>
        <v>A</v>
      </c>
      <c r="F901" s="187" t="s">
        <v>1063</v>
      </c>
      <c r="G901" s="187" t="s">
        <v>48</v>
      </c>
      <c r="H901" s="187" t="s">
        <v>1065</v>
      </c>
      <c r="I901" s="187" t="s">
        <v>1070</v>
      </c>
      <c r="J901" s="186">
        <v>19.36</v>
      </c>
      <c r="K901" s="186">
        <v>9</v>
      </c>
      <c r="L901" s="186">
        <v>8.7119999999999997</v>
      </c>
      <c r="M901" s="186">
        <v>182.952</v>
      </c>
      <c r="N901" s="188">
        <v>45192</v>
      </c>
      <c r="O901" s="189" t="str">
        <f t="shared" si="80"/>
        <v>09-2023</v>
      </c>
      <c r="P901" s="201" t="str">
        <f t="shared" si="81"/>
        <v>23</v>
      </c>
      <c r="Q901" s="189" t="str">
        <f t="shared" si="82"/>
        <v>09</v>
      </c>
      <c r="R901" s="189" t="str">
        <f t="shared" si="83"/>
        <v>2023</v>
      </c>
      <c r="S901" s="186" t="s">
        <v>1074</v>
      </c>
      <c r="T901" s="190">
        <v>8.6999999999999993</v>
      </c>
    </row>
    <row r="902" spans="1:20" ht="18" customHeight="1">
      <c r="A902" s="86" t="s">
        <v>946</v>
      </c>
      <c r="B902" s="88" t="s">
        <v>53</v>
      </c>
      <c r="D902" s="185" t="str">
        <f t="shared" si="78"/>
        <v>318-81-2368</v>
      </c>
      <c r="E902" s="186" t="str">
        <f t="shared" si="79"/>
        <v>C</v>
      </c>
      <c r="F902" s="187" t="s">
        <v>1062</v>
      </c>
      <c r="G902" s="187" t="s">
        <v>54</v>
      </c>
      <c r="H902" s="187" t="s">
        <v>1066</v>
      </c>
      <c r="I902" s="187" t="s">
        <v>1069</v>
      </c>
      <c r="J902" s="186">
        <v>46.2</v>
      </c>
      <c r="K902" s="186">
        <v>1</v>
      </c>
      <c r="L902" s="186">
        <v>2.31</v>
      </c>
      <c r="M902" s="186">
        <v>48.51</v>
      </c>
      <c r="N902" s="188">
        <v>45196</v>
      </c>
      <c r="O902" s="189" t="str">
        <f t="shared" si="80"/>
        <v>09-2023</v>
      </c>
      <c r="P902" s="201" t="str">
        <f t="shared" si="81"/>
        <v>27</v>
      </c>
      <c r="Q902" s="189" t="str">
        <f t="shared" si="82"/>
        <v>09</v>
      </c>
      <c r="R902" s="189" t="str">
        <f t="shared" si="83"/>
        <v>2023</v>
      </c>
      <c r="S902" s="186" t="s">
        <v>1073</v>
      </c>
      <c r="T902" s="190">
        <v>6.3</v>
      </c>
    </row>
    <row r="903" spans="1:20" ht="18" customHeight="1">
      <c r="A903" s="86" t="s">
        <v>947</v>
      </c>
      <c r="B903" s="88" t="s">
        <v>50</v>
      </c>
      <c r="D903" s="185" t="str">
        <f t="shared" ref="D903:D966" si="84">A903</f>
        <v>851-98-3555</v>
      </c>
      <c r="E903" s="186" t="str">
        <f t="shared" ref="E903:E966" si="85">B903</f>
        <v>B</v>
      </c>
      <c r="F903" s="187" t="s">
        <v>1064</v>
      </c>
      <c r="G903" s="187" t="s">
        <v>54</v>
      </c>
      <c r="H903" s="187" t="s">
        <v>1066</v>
      </c>
      <c r="I903" s="187" t="s">
        <v>1067</v>
      </c>
      <c r="J903" s="186">
        <v>82.88</v>
      </c>
      <c r="K903" s="186">
        <v>5</v>
      </c>
      <c r="L903" s="186">
        <v>20.72</v>
      </c>
      <c r="M903" s="186">
        <v>435.12</v>
      </c>
      <c r="N903" s="188">
        <v>45198</v>
      </c>
      <c r="O903" s="189" t="str">
        <f t="shared" si="80"/>
        <v>09-2023</v>
      </c>
      <c r="P903" s="201" t="str">
        <f t="shared" si="81"/>
        <v>29</v>
      </c>
      <c r="Q903" s="189" t="str">
        <f t="shared" si="82"/>
        <v>09</v>
      </c>
      <c r="R903" s="189" t="str">
        <f t="shared" si="83"/>
        <v>2023</v>
      </c>
      <c r="S903" s="186" t="s">
        <v>1075</v>
      </c>
      <c r="T903" s="190">
        <v>6.6</v>
      </c>
    </row>
    <row r="904" spans="1:20" ht="18" customHeight="1">
      <c r="A904" s="86" t="s">
        <v>948</v>
      </c>
      <c r="B904" s="88" t="s">
        <v>47</v>
      </c>
      <c r="D904" s="185" t="str">
        <f t="shared" si="84"/>
        <v>848-62-7243</v>
      </c>
      <c r="E904" s="186" t="str">
        <f t="shared" si="85"/>
        <v>A</v>
      </c>
      <c r="F904" s="187" t="s">
        <v>1063</v>
      </c>
      <c r="G904" s="187" t="s">
        <v>54</v>
      </c>
      <c r="H904" s="187" t="s">
        <v>1065</v>
      </c>
      <c r="I904" s="187" t="s">
        <v>1067</v>
      </c>
      <c r="J904" s="186">
        <v>24.89</v>
      </c>
      <c r="K904" s="186">
        <v>9</v>
      </c>
      <c r="L904" s="186">
        <v>11.2005</v>
      </c>
      <c r="M904" s="186">
        <v>235.2105</v>
      </c>
      <c r="N904" s="188">
        <v>45202</v>
      </c>
      <c r="O904" s="189" t="str">
        <f t="shared" ref="O904:O967" si="86">TEXT(N904,"mm-yyy")</f>
        <v>10-2023</v>
      </c>
      <c r="P904" s="201" t="str">
        <f t="shared" ref="P904:P967" si="87">TEXT(N904,"dd")</f>
        <v>03</v>
      </c>
      <c r="Q904" s="189" t="str">
        <f t="shared" ref="Q904:Q967" si="88">TEXT(N904,"mm")</f>
        <v>10</v>
      </c>
      <c r="R904" s="189" t="str">
        <f t="shared" ref="R904:R967" si="89">TEXT(N904,"yyyy")</f>
        <v>2023</v>
      </c>
      <c r="S904" s="186" t="s">
        <v>1073</v>
      </c>
      <c r="T904" s="190">
        <v>7.4</v>
      </c>
    </row>
    <row r="905" spans="1:20" ht="18" customHeight="1">
      <c r="A905" s="86" t="s">
        <v>949</v>
      </c>
      <c r="B905" s="88" t="s">
        <v>47</v>
      </c>
      <c r="D905" s="185" t="str">
        <f t="shared" si="84"/>
        <v>289-15-7034</v>
      </c>
      <c r="E905" s="186" t="str">
        <f t="shared" si="85"/>
        <v>A</v>
      </c>
      <c r="F905" s="187" t="s">
        <v>1063</v>
      </c>
      <c r="G905" s="187" t="s">
        <v>48</v>
      </c>
      <c r="H905" s="187" t="s">
        <v>1065</v>
      </c>
      <c r="I905" s="187" t="s">
        <v>1068</v>
      </c>
      <c r="J905" s="186">
        <v>82.33</v>
      </c>
      <c r="K905" s="186">
        <v>4</v>
      </c>
      <c r="L905" s="186">
        <v>16.466000000000001</v>
      </c>
      <c r="M905" s="186">
        <v>345.786</v>
      </c>
      <c r="N905" s="188">
        <v>45202</v>
      </c>
      <c r="O905" s="189" t="str">
        <f t="shared" si="86"/>
        <v>10-2023</v>
      </c>
      <c r="P905" s="201" t="str">
        <f t="shared" si="87"/>
        <v>03</v>
      </c>
      <c r="Q905" s="189" t="str">
        <f t="shared" si="88"/>
        <v>10</v>
      </c>
      <c r="R905" s="189" t="str">
        <f t="shared" si="89"/>
        <v>2023</v>
      </c>
      <c r="S905" s="186" t="s">
        <v>1075</v>
      </c>
      <c r="T905" s="190">
        <v>7.5</v>
      </c>
    </row>
    <row r="906" spans="1:20" ht="18" customHeight="1">
      <c r="A906" s="86" t="s">
        <v>950</v>
      </c>
      <c r="B906" s="88" t="s">
        <v>53</v>
      </c>
      <c r="D906" s="185" t="str">
        <f t="shared" si="84"/>
        <v>389-70-2397</v>
      </c>
      <c r="E906" s="186" t="str">
        <f t="shared" si="85"/>
        <v>C</v>
      </c>
      <c r="F906" s="187" t="s">
        <v>1062</v>
      </c>
      <c r="G906" s="187" t="s">
        <v>54</v>
      </c>
      <c r="H906" s="187" t="s">
        <v>1066</v>
      </c>
      <c r="I906" s="187" t="s">
        <v>1067</v>
      </c>
      <c r="J906" s="186">
        <v>83.66</v>
      </c>
      <c r="K906" s="186">
        <v>5</v>
      </c>
      <c r="L906" s="186">
        <v>20.914999999999999</v>
      </c>
      <c r="M906" s="186">
        <v>439.21499999999997</v>
      </c>
      <c r="N906" s="188">
        <v>45203</v>
      </c>
      <c r="O906" s="189" t="str">
        <f t="shared" si="86"/>
        <v>10-2023</v>
      </c>
      <c r="P906" s="201" t="str">
        <f t="shared" si="87"/>
        <v>04</v>
      </c>
      <c r="Q906" s="189" t="str">
        <f t="shared" si="88"/>
        <v>10</v>
      </c>
      <c r="R906" s="189" t="str">
        <f t="shared" si="89"/>
        <v>2023</v>
      </c>
      <c r="S906" s="186" t="s">
        <v>1073</v>
      </c>
      <c r="T906" s="190">
        <v>7.2</v>
      </c>
    </row>
    <row r="907" spans="1:20" ht="18" customHeight="1">
      <c r="A907" s="86" t="s">
        <v>951</v>
      </c>
      <c r="B907" s="88" t="s">
        <v>53</v>
      </c>
      <c r="D907" s="185" t="str">
        <f t="shared" si="84"/>
        <v>285-68-5083</v>
      </c>
      <c r="E907" s="186" t="str">
        <f t="shared" si="85"/>
        <v>C</v>
      </c>
      <c r="F907" s="187" t="s">
        <v>1062</v>
      </c>
      <c r="G907" s="187" t="s">
        <v>48</v>
      </c>
      <c r="H907" s="187" t="s">
        <v>1066</v>
      </c>
      <c r="I907" s="187" t="s">
        <v>1068</v>
      </c>
      <c r="J907" s="186">
        <v>24.74</v>
      </c>
      <c r="K907" s="186">
        <v>3</v>
      </c>
      <c r="L907" s="186">
        <v>3.7109999999999999</v>
      </c>
      <c r="M907" s="186">
        <v>77.930999999999997</v>
      </c>
      <c r="N907" s="188">
        <v>45204</v>
      </c>
      <c r="O907" s="189" t="str">
        <f t="shared" si="86"/>
        <v>10-2023</v>
      </c>
      <c r="P907" s="201" t="str">
        <f t="shared" si="87"/>
        <v>05</v>
      </c>
      <c r="Q907" s="189" t="str">
        <f t="shared" si="88"/>
        <v>10</v>
      </c>
      <c r="R907" s="189" t="str">
        <f t="shared" si="89"/>
        <v>2023</v>
      </c>
      <c r="S907" s="186" t="s">
        <v>1075</v>
      </c>
      <c r="T907" s="190">
        <v>10</v>
      </c>
    </row>
    <row r="908" spans="1:20" ht="18" customHeight="1">
      <c r="A908" s="86" t="s">
        <v>952</v>
      </c>
      <c r="B908" s="88" t="s">
        <v>53</v>
      </c>
      <c r="D908" s="185" t="str">
        <f t="shared" si="84"/>
        <v>602-80-9671</v>
      </c>
      <c r="E908" s="186" t="str">
        <f t="shared" si="85"/>
        <v>C</v>
      </c>
      <c r="F908" s="187" t="s">
        <v>1062</v>
      </c>
      <c r="G908" s="187" t="s">
        <v>48</v>
      </c>
      <c r="H908" s="187" t="s">
        <v>1066</v>
      </c>
      <c r="I908" s="187" t="s">
        <v>1070</v>
      </c>
      <c r="J908" s="186">
        <v>15.95</v>
      </c>
      <c r="K908" s="186">
        <v>6</v>
      </c>
      <c r="L908" s="186">
        <v>4.7850000000000001</v>
      </c>
      <c r="M908" s="186">
        <v>100.485</v>
      </c>
      <c r="N908" s="188">
        <v>45204</v>
      </c>
      <c r="O908" s="189" t="str">
        <f t="shared" si="86"/>
        <v>10-2023</v>
      </c>
      <c r="P908" s="201" t="str">
        <f t="shared" si="87"/>
        <v>05</v>
      </c>
      <c r="Q908" s="189" t="str">
        <f t="shared" si="88"/>
        <v>10</v>
      </c>
      <c r="R908" s="189" t="str">
        <f t="shared" si="89"/>
        <v>2023</v>
      </c>
      <c r="S908" s="186" t="s">
        <v>1075</v>
      </c>
      <c r="T908" s="190">
        <v>5.0999999999999996</v>
      </c>
    </row>
    <row r="909" spans="1:20" ht="18" customHeight="1">
      <c r="A909" s="86" t="s">
        <v>953</v>
      </c>
      <c r="B909" s="88" t="s">
        <v>47</v>
      </c>
      <c r="D909" s="185" t="str">
        <f t="shared" si="84"/>
        <v>721-86-6247</v>
      </c>
      <c r="E909" s="186" t="str">
        <f t="shared" si="85"/>
        <v>A</v>
      </c>
      <c r="F909" s="187" t="s">
        <v>1063</v>
      </c>
      <c r="G909" s="187" t="s">
        <v>54</v>
      </c>
      <c r="H909" s="187" t="s">
        <v>1066</v>
      </c>
      <c r="I909" s="187" t="s">
        <v>1070</v>
      </c>
      <c r="J909" s="186">
        <v>63.42</v>
      </c>
      <c r="K909" s="186">
        <v>8</v>
      </c>
      <c r="L909" s="186">
        <v>25.367999999999999</v>
      </c>
      <c r="M909" s="186">
        <v>532.72799999999995</v>
      </c>
      <c r="N909" s="188">
        <v>45205</v>
      </c>
      <c r="O909" s="189" t="str">
        <f t="shared" si="86"/>
        <v>10-2023</v>
      </c>
      <c r="P909" s="201" t="str">
        <f t="shared" si="87"/>
        <v>06</v>
      </c>
      <c r="Q909" s="189" t="str">
        <f t="shared" si="88"/>
        <v>10</v>
      </c>
      <c r="R909" s="189" t="str">
        <f t="shared" si="89"/>
        <v>2023</v>
      </c>
      <c r="S909" s="186" t="s">
        <v>1074</v>
      </c>
      <c r="T909" s="190">
        <v>7.4</v>
      </c>
    </row>
    <row r="910" spans="1:20" ht="18" customHeight="1">
      <c r="A910" s="86" t="s">
        <v>954</v>
      </c>
      <c r="B910" s="88" t="s">
        <v>53</v>
      </c>
      <c r="D910" s="185" t="str">
        <f t="shared" si="84"/>
        <v>740-22-2500</v>
      </c>
      <c r="E910" s="186" t="str">
        <f t="shared" si="85"/>
        <v>C</v>
      </c>
      <c r="F910" s="187" t="s">
        <v>1062</v>
      </c>
      <c r="G910" s="187" t="s">
        <v>54</v>
      </c>
      <c r="H910" s="187" t="s">
        <v>1066</v>
      </c>
      <c r="I910" s="187" t="s">
        <v>1069</v>
      </c>
      <c r="J910" s="186">
        <v>84.05</v>
      </c>
      <c r="K910" s="186">
        <v>3</v>
      </c>
      <c r="L910" s="186">
        <v>12.6075</v>
      </c>
      <c r="M910" s="186">
        <v>264.75749999999999</v>
      </c>
      <c r="N910" s="188">
        <v>45206</v>
      </c>
      <c r="O910" s="189" t="str">
        <f t="shared" si="86"/>
        <v>10-2023</v>
      </c>
      <c r="P910" s="201" t="str">
        <f t="shared" si="87"/>
        <v>07</v>
      </c>
      <c r="Q910" s="189" t="str">
        <f t="shared" si="88"/>
        <v>10</v>
      </c>
      <c r="R910" s="189" t="str">
        <f t="shared" si="89"/>
        <v>2023</v>
      </c>
      <c r="S910" s="186" t="s">
        <v>1073</v>
      </c>
      <c r="T910" s="190">
        <v>9.8000000000000007</v>
      </c>
    </row>
    <row r="911" spans="1:20" ht="18" customHeight="1">
      <c r="A911" s="86" t="s">
        <v>955</v>
      </c>
      <c r="B911" s="88" t="s">
        <v>50</v>
      </c>
      <c r="D911" s="185" t="str">
        <f t="shared" si="84"/>
        <v>286-75-7818</v>
      </c>
      <c r="E911" s="186" t="str">
        <f t="shared" si="85"/>
        <v>B</v>
      </c>
      <c r="F911" s="187" t="s">
        <v>1064</v>
      </c>
      <c r="G911" s="187" t="s">
        <v>54</v>
      </c>
      <c r="H911" s="187" t="s">
        <v>1065</v>
      </c>
      <c r="I911" s="187" t="s">
        <v>1072</v>
      </c>
      <c r="J911" s="186">
        <v>69.08</v>
      </c>
      <c r="K911" s="186">
        <v>2</v>
      </c>
      <c r="L911" s="186">
        <v>6.9080000000000004</v>
      </c>
      <c r="M911" s="186">
        <v>145.06800000000001</v>
      </c>
      <c r="N911" s="188">
        <v>45206</v>
      </c>
      <c r="O911" s="189" t="str">
        <f t="shared" si="86"/>
        <v>10-2023</v>
      </c>
      <c r="P911" s="201" t="str">
        <f t="shared" si="87"/>
        <v>07</v>
      </c>
      <c r="Q911" s="189" t="str">
        <f t="shared" si="88"/>
        <v>10</v>
      </c>
      <c r="R911" s="189" t="str">
        <f t="shared" si="89"/>
        <v>2023</v>
      </c>
      <c r="S911" s="186" t="s">
        <v>1075</v>
      </c>
      <c r="T911" s="190">
        <v>6.9</v>
      </c>
    </row>
    <row r="912" spans="1:20" ht="18" customHeight="1">
      <c r="A912" s="86" t="s">
        <v>956</v>
      </c>
      <c r="B912" s="88" t="s">
        <v>50</v>
      </c>
      <c r="D912" s="185" t="str">
        <f t="shared" si="84"/>
        <v>827-44-5872</v>
      </c>
      <c r="E912" s="186" t="str">
        <f t="shared" si="85"/>
        <v>B</v>
      </c>
      <c r="F912" s="187" t="s">
        <v>1064</v>
      </c>
      <c r="G912" s="187" t="s">
        <v>48</v>
      </c>
      <c r="H912" s="187" t="s">
        <v>1066</v>
      </c>
      <c r="I912" s="187" t="s">
        <v>1071</v>
      </c>
      <c r="J912" s="186">
        <v>54.36</v>
      </c>
      <c r="K912" s="186">
        <v>10</v>
      </c>
      <c r="L912" s="186">
        <v>27.18</v>
      </c>
      <c r="M912" s="186">
        <v>570.78</v>
      </c>
      <c r="N912" s="188">
        <v>45206</v>
      </c>
      <c r="O912" s="189" t="str">
        <f t="shared" si="86"/>
        <v>10-2023</v>
      </c>
      <c r="P912" s="201" t="str">
        <f t="shared" si="87"/>
        <v>07</v>
      </c>
      <c r="Q912" s="189" t="str">
        <f t="shared" si="88"/>
        <v>10</v>
      </c>
      <c r="R912" s="189" t="str">
        <f t="shared" si="89"/>
        <v>2023</v>
      </c>
      <c r="S912" s="186" t="s">
        <v>1075</v>
      </c>
      <c r="T912" s="190">
        <v>6.1</v>
      </c>
    </row>
    <row r="913" spans="1:20" ht="18" customHeight="1">
      <c r="A913" s="86" t="s">
        <v>957</v>
      </c>
      <c r="B913" s="88" t="s">
        <v>47</v>
      </c>
      <c r="D913" s="185" t="str">
        <f t="shared" si="84"/>
        <v>373-14-0504</v>
      </c>
      <c r="E913" s="186" t="str">
        <f t="shared" si="85"/>
        <v>A</v>
      </c>
      <c r="F913" s="187" t="s">
        <v>1063</v>
      </c>
      <c r="G913" s="187" t="s">
        <v>48</v>
      </c>
      <c r="H913" s="187" t="s">
        <v>1066</v>
      </c>
      <c r="I913" s="187" t="s">
        <v>1068</v>
      </c>
      <c r="J913" s="186">
        <v>71.63</v>
      </c>
      <c r="K913" s="186">
        <v>2</v>
      </c>
      <c r="L913" s="186">
        <v>7.1630000000000003</v>
      </c>
      <c r="M913" s="186">
        <v>150.423</v>
      </c>
      <c r="N913" s="188">
        <v>45206</v>
      </c>
      <c r="O913" s="189" t="str">
        <f t="shared" si="86"/>
        <v>10-2023</v>
      </c>
      <c r="P913" s="201" t="str">
        <f t="shared" si="87"/>
        <v>07</v>
      </c>
      <c r="Q913" s="189" t="str">
        <f t="shared" si="88"/>
        <v>10</v>
      </c>
      <c r="R913" s="189" t="str">
        <f t="shared" si="89"/>
        <v>2023</v>
      </c>
      <c r="S913" s="186" t="s">
        <v>1074</v>
      </c>
      <c r="T913" s="190">
        <v>8.8000000000000007</v>
      </c>
    </row>
    <row r="914" spans="1:20" ht="18" customHeight="1">
      <c r="A914" s="86" t="s">
        <v>958</v>
      </c>
      <c r="B914" s="88" t="s">
        <v>50</v>
      </c>
      <c r="D914" s="185" t="str">
        <f t="shared" si="84"/>
        <v>490-95-0021</v>
      </c>
      <c r="E914" s="186" t="str">
        <f t="shared" si="85"/>
        <v>B</v>
      </c>
      <c r="F914" s="187" t="s">
        <v>1064</v>
      </c>
      <c r="G914" s="187" t="s">
        <v>48</v>
      </c>
      <c r="H914" s="187" t="s">
        <v>1066</v>
      </c>
      <c r="I914" s="187" t="s">
        <v>1071</v>
      </c>
      <c r="J914" s="186">
        <v>33.21</v>
      </c>
      <c r="K914" s="186">
        <v>10</v>
      </c>
      <c r="L914" s="186">
        <v>16.605</v>
      </c>
      <c r="M914" s="186">
        <v>348.70499999999998</v>
      </c>
      <c r="N914" s="188">
        <v>45207</v>
      </c>
      <c r="O914" s="189" t="str">
        <f t="shared" si="86"/>
        <v>10-2023</v>
      </c>
      <c r="P914" s="201" t="str">
        <f t="shared" si="87"/>
        <v>08</v>
      </c>
      <c r="Q914" s="189" t="str">
        <f t="shared" si="88"/>
        <v>10</v>
      </c>
      <c r="R914" s="189" t="str">
        <f t="shared" si="89"/>
        <v>2023</v>
      </c>
      <c r="S914" s="186" t="s">
        <v>1074</v>
      </c>
      <c r="T914" s="190">
        <v>6</v>
      </c>
    </row>
    <row r="915" spans="1:20" ht="18" customHeight="1">
      <c r="A915" s="86" t="s">
        <v>959</v>
      </c>
      <c r="B915" s="88" t="s">
        <v>50</v>
      </c>
      <c r="D915" s="185" t="str">
        <f t="shared" si="84"/>
        <v>659-65-8956</v>
      </c>
      <c r="E915" s="186" t="str">
        <f t="shared" si="85"/>
        <v>B</v>
      </c>
      <c r="F915" s="187" t="s">
        <v>1064</v>
      </c>
      <c r="G915" s="187" t="s">
        <v>48</v>
      </c>
      <c r="H915" s="187" t="s">
        <v>1065</v>
      </c>
      <c r="I915" s="187" t="s">
        <v>1072</v>
      </c>
      <c r="J915" s="186">
        <v>51.36</v>
      </c>
      <c r="K915" s="186">
        <v>1</v>
      </c>
      <c r="L915" s="186">
        <v>2.5680000000000001</v>
      </c>
      <c r="M915" s="186">
        <v>53.927999999999997</v>
      </c>
      <c r="N915" s="188">
        <v>45208</v>
      </c>
      <c r="O915" s="189" t="str">
        <f t="shared" si="86"/>
        <v>10-2023</v>
      </c>
      <c r="P915" s="201" t="str">
        <f t="shared" si="87"/>
        <v>09</v>
      </c>
      <c r="Q915" s="189" t="str">
        <f t="shared" si="88"/>
        <v>10</v>
      </c>
      <c r="R915" s="189" t="str">
        <f t="shared" si="89"/>
        <v>2023</v>
      </c>
      <c r="S915" s="186" t="s">
        <v>1074</v>
      </c>
      <c r="T915" s="190">
        <v>5.2</v>
      </c>
    </row>
    <row r="916" spans="1:20" ht="18" customHeight="1">
      <c r="A916" s="86" t="s">
        <v>960</v>
      </c>
      <c r="B916" s="88" t="s">
        <v>53</v>
      </c>
      <c r="D916" s="185" t="str">
        <f t="shared" si="84"/>
        <v>133-14-7229</v>
      </c>
      <c r="E916" s="186" t="str">
        <f t="shared" si="85"/>
        <v>C</v>
      </c>
      <c r="F916" s="187" t="s">
        <v>1062</v>
      </c>
      <c r="G916" s="187" t="s">
        <v>54</v>
      </c>
      <c r="H916" s="187" t="s">
        <v>1065</v>
      </c>
      <c r="I916" s="187" t="s">
        <v>1067</v>
      </c>
      <c r="J916" s="186">
        <v>62.87</v>
      </c>
      <c r="K916" s="186">
        <v>2</v>
      </c>
      <c r="L916" s="186">
        <v>6.2869999999999999</v>
      </c>
      <c r="M916" s="186">
        <v>132.02699999999999</v>
      </c>
      <c r="N916" s="188">
        <v>45208</v>
      </c>
      <c r="O916" s="189" t="str">
        <f t="shared" si="86"/>
        <v>10-2023</v>
      </c>
      <c r="P916" s="201" t="str">
        <f t="shared" si="87"/>
        <v>09</v>
      </c>
      <c r="Q916" s="189" t="str">
        <f t="shared" si="88"/>
        <v>10</v>
      </c>
      <c r="R916" s="189" t="str">
        <f t="shared" si="89"/>
        <v>2023</v>
      </c>
      <c r="S916" s="186" t="s">
        <v>1073</v>
      </c>
      <c r="T916" s="190">
        <v>5</v>
      </c>
    </row>
    <row r="917" spans="1:20" ht="18" customHeight="1">
      <c r="A917" s="86" t="s">
        <v>961</v>
      </c>
      <c r="B917" s="88" t="s">
        <v>53</v>
      </c>
      <c r="D917" s="185" t="str">
        <f t="shared" si="84"/>
        <v>577-34-7579</v>
      </c>
      <c r="E917" s="186" t="str">
        <f t="shared" si="85"/>
        <v>C</v>
      </c>
      <c r="F917" s="187" t="s">
        <v>1062</v>
      </c>
      <c r="G917" s="187" t="s">
        <v>48</v>
      </c>
      <c r="H917" s="187" t="s">
        <v>1065</v>
      </c>
      <c r="I917" s="187" t="s">
        <v>1071</v>
      </c>
      <c r="J917" s="186">
        <v>50.49</v>
      </c>
      <c r="K917" s="186">
        <v>9</v>
      </c>
      <c r="L917" s="186">
        <v>22.720500000000001</v>
      </c>
      <c r="M917" s="186">
        <v>477.13049999999998</v>
      </c>
      <c r="N917" s="188">
        <v>45208</v>
      </c>
      <c r="O917" s="189" t="str">
        <f t="shared" si="86"/>
        <v>10-2023</v>
      </c>
      <c r="P917" s="201" t="str">
        <f t="shared" si="87"/>
        <v>09</v>
      </c>
      <c r="Q917" s="189" t="str">
        <f t="shared" si="88"/>
        <v>10</v>
      </c>
      <c r="R917" s="189" t="str">
        <f t="shared" si="89"/>
        <v>2023</v>
      </c>
      <c r="S917" s="186" t="s">
        <v>1073</v>
      </c>
      <c r="T917" s="190">
        <v>5.4</v>
      </c>
    </row>
    <row r="918" spans="1:20" ht="18" customHeight="1">
      <c r="A918" s="86" t="s">
        <v>962</v>
      </c>
      <c r="B918" s="88" t="s">
        <v>50</v>
      </c>
      <c r="D918" s="185" t="str">
        <f t="shared" si="84"/>
        <v>365-16-4334</v>
      </c>
      <c r="E918" s="186" t="str">
        <f t="shared" si="85"/>
        <v>B</v>
      </c>
      <c r="F918" s="187" t="s">
        <v>1064</v>
      </c>
      <c r="G918" s="187" t="s">
        <v>54</v>
      </c>
      <c r="H918" s="187" t="s">
        <v>1066</v>
      </c>
      <c r="I918" s="187" t="s">
        <v>1071</v>
      </c>
      <c r="J918" s="186">
        <v>26.43</v>
      </c>
      <c r="K918" s="186">
        <v>8</v>
      </c>
      <c r="L918" s="186">
        <v>10.571999999999999</v>
      </c>
      <c r="M918" s="186">
        <v>222.012</v>
      </c>
      <c r="N918" s="188">
        <v>45209</v>
      </c>
      <c r="O918" s="189" t="str">
        <f t="shared" si="86"/>
        <v>10-2023</v>
      </c>
      <c r="P918" s="201" t="str">
        <f t="shared" si="87"/>
        <v>10</v>
      </c>
      <c r="Q918" s="189" t="str">
        <f t="shared" si="88"/>
        <v>10</v>
      </c>
      <c r="R918" s="189" t="str">
        <f t="shared" si="89"/>
        <v>2023</v>
      </c>
      <c r="S918" s="186" t="s">
        <v>1074</v>
      </c>
      <c r="T918" s="190">
        <v>8.9</v>
      </c>
    </row>
    <row r="919" spans="1:20" ht="18" customHeight="1">
      <c r="A919" s="86" t="s">
        <v>963</v>
      </c>
      <c r="B919" s="88" t="s">
        <v>50</v>
      </c>
      <c r="D919" s="185" t="str">
        <f t="shared" si="84"/>
        <v>842-40-8179</v>
      </c>
      <c r="E919" s="186" t="str">
        <f t="shared" si="85"/>
        <v>B</v>
      </c>
      <c r="F919" s="187" t="s">
        <v>1064</v>
      </c>
      <c r="G919" s="187" t="s">
        <v>48</v>
      </c>
      <c r="H919" s="187" t="s">
        <v>1066</v>
      </c>
      <c r="I919" s="187" t="s">
        <v>1071</v>
      </c>
      <c r="J919" s="186">
        <v>77.2</v>
      </c>
      <c r="K919" s="186">
        <v>10</v>
      </c>
      <c r="L919" s="186">
        <v>38.6</v>
      </c>
      <c r="M919" s="186">
        <v>810.6</v>
      </c>
      <c r="N919" s="188">
        <v>45211</v>
      </c>
      <c r="O919" s="189" t="str">
        <f t="shared" si="86"/>
        <v>10-2023</v>
      </c>
      <c r="P919" s="201" t="str">
        <f t="shared" si="87"/>
        <v>12</v>
      </c>
      <c r="Q919" s="189" t="str">
        <f t="shared" si="88"/>
        <v>10</v>
      </c>
      <c r="R919" s="189" t="str">
        <f t="shared" si="89"/>
        <v>2023</v>
      </c>
      <c r="S919" s="186" t="s">
        <v>1075</v>
      </c>
      <c r="T919" s="190">
        <v>5.6</v>
      </c>
    </row>
    <row r="920" spans="1:20" ht="18" customHeight="1">
      <c r="A920" s="86" t="s">
        <v>964</v>
      </c>
      <c r="B920" s="88" t="s">
        <v>47</v>
      </c>
      <c r="D920" s="185" t="str">
        <f t="shared" si="84"/>
        <v>843-73-4724</v>
      </c>
      <c r="E920" s="186" t="str">
        <f t="shared" si="85"/>
        <v>A</v>
      </c>
      <c r="F920" s="187" t="s">
        <v>1063</v>
      </c>
      <c r="G920" s="187" t="s">
        <v>54</v>
      </c>
      <c r="H920" s="187" t="s">
        <v>1065</v>
      </c>
      <c r="I920" s="187" t="s">
        <v>1072</v>
      </c>
      <c r="J920" s="186">
        <v>74.099999999999994</v>
      </c>
      <c r="K920" s="186">
        <v>1</v>
      </c>
      <c r="L920" s="186">
        <v>3.7050000000000001</v>
      </c>
      <c r="M920" s="186">
        <v>77.805000000000007</v>
      </c>
      <c r="N920" s="188">
        <v>45211</v>
      </c>
      <c r="O920" s="189" t="str">
        <f t="shared" si="86"/>
        <v>10-2023</v>
      </c>
      <c r="P920" s="201" t="str">
        <f t="shared" si="87"/>
        <v>12</v>
      </c>
      <c r="Q920" s="189" t="str">
        <f t="shared" si="88"/>
        <v>10</v>
      </c>
      <c r="R920" s="189" t="str">
        <f t="shared" si="89"/>
        <v>2023</v>
      </c>
      <c r="S920" s="186" t="s">
        <v>1073</v>
      </c>
      <c r="T920" s="190">
        <v>9.1999999999999993</v>
      </c>
    </row>
    <row r="921" spans="1:20" ht="18" customHeight="1">
      <c r="A921" s="86" t="s">
        <v>965</v>
      </c>
      <c r="B921" s="88" t="s">
        <v>53</v>
      </c>
      <c r="D921" s="185" t="str">
        <f t="shared" si="84"/>
        <v>620-02-2046</v>
      </c>
      <c r="E921" s="186" t="str">
        <f t="shared" si="85"/>
        <v>C</v>
      </c>
      <c r="F921" s="187" t="s">
        <v>1062</v>
      </c>
      <c r="G921" s="187" t="s">
        <v>54</v>
      </c>
      <c r="H921" s="187" t="s">
        <v>1065</v>
      </c>
      <c r="I921" s="187" t="s">
        <v>1070</v>
      </c>
      <c r="J921" s="186">
        <v>69.400000000000006</v>
      </c>
      <c r="K921" s="186">
        <v>2</v>
      </c>
      <c r="L921" s="186">
        <v>6.94</v>
      </c>
      <c r="M921" s="186">
        <v>145.74</v>
      </c>
      <c r="N921" s="188">
        <v>45212</v>
      </c>
      <c r="O921" s="189" t="str">
        <f t="shared" si="86"/>
        <v>10-2023</v>
      </c>
      <c r="P921" s="201" t="str">
        <f t="shared" si="87"/>
        <v>13</v>
      </c>
      <c r="Q921" s="189" t="str">
        <f t="shared" si="88"/>
        <v>10</v>
      </c>
      <c r="R921" s="189" t="str">
        <f t="shared" si="89"/>
        <v>2023</v>
      </c>
      <c r="S921" s="186" t="s">
        <v>1074</v>
      </c>
      <c r="T921" s="190">
        <v>9</v>
      </c>
    </row>
    <row r="922" spans="1:20" ht="18" customHeight="1">
      <c r="A922" s="86" t="s">
        <v>966</v>
      </c>
      <c r="B922" s="88" t="s">
        <v>50</v>
      </c>
      <c r="D922" s="185" t="str">
        <f t="shared" si="84"/>
        <v>836-82-5858</v>
      </c>
      <c r="E922" s="186" t="str">
        <f t="shared" si="85"/>
        <v>B</v>
      </c>
      <c r="F922" s="187" t="s">
        <v>1064</v>
      </c>
      <c r="G922" s="187" t="s">
        <v>48</v>
      </c>
      <c r="H922" s="187" t="s">
        <v>1065</v>
      </c>
      <c r="I922" s="187" t="s">
        <v>1067</v>
      </c>
      <c r="J922" s="186">
        <v>69.37</v>
      </c>
      <c r="K922" s="186">
        <v>9</v>
      </c>
      <c r="L922" s="186">
        <v>31.2165</v>
      </c>
      <c r="M922" s="186">
        <v>655.54650000000004</v>
      </c>
      <c r="N922" s="188">
        <v>45213</v>
      </c>
      <c r="O922" s="189" t="str">
        <f t="shared" si="86"/>
        <v>10-2023</v>
      </c>
      <c r="P922" s="201" t="str">
        <f t="shared" si="87"/>
        <v>14</v>
      </c>
      <c r="Q922" s="189" t="str">
        <f t="shared" si="88"/>
        <v>10</v>
      </c>
      <c r="R922" s="189" t="str">
        <f t="shared" si="89"/>
        <v>2023</v>
      </c>
      <c r="S922" s="186" t="s">
        <v>1074</v>
      </c>
      <c r="T922" s="190">
        <v>4</v>
      </c>
    </row>
    <row r="923" spans="1:20" ht="18" customHeight="1">
      <c r="A923" s="86" t="s">
        <v>967</v>
      </c>
      <c r="B923" s="88" t="s">
        <v>50</v>
      </c>
      <c r="D923" s="185" t="str">
        <f t="shared" si="84"/>
        <v>831-64-0259</v>
      </c>
      <c r="E923" s="186" t="str">
        <f t="shared" si="85"/>
        <v>B</v>
      </c>
      <c r="F923" s="187" t="s">
        <v>1064</v>
      </c>
      <c r="G923" s="187" t="s">
        <v>54</v>
      </c>
      <c r="H923" s="187" t="s">
        <v>1066</v>
      </c>
      <c r="I923" s="187" t="s">
        <v>1072</v>
      </c>
      <c r="J923" s="186">
        <v>39.75</v>
      </c>
      <c r="K923" s="186">
        <v>5</v>
      </c>
      <c r="L923" s="186">
        <v>9.9375</v>
      </c>
      <c r="M923" s="186">
        <v>208.6875</v>
      </c>
      <c r="N923" s="188">
        <v>45214</v>
      </c>
      <c r="O923" s="189" t="str">
        <f t="shared" si="86"/>
        <v>10-2023</v>
      </c>
      <c r="P923" s="201" t="str">
        <f t="shared" si="87"/>
        <v>15</v>
      </c>
      <c r="Q923" s="189" t="str">
        <f t="shared" si="88"/>
        <v>10</v>
      </c>
      <c r="R923" s="189" t="str">
        <f t="shared" si="89"/>
        <v>2023</v>
      </c>
      <c r="S923" s="186" t="s">
        <v>1074</v>
      </c>
      <c r="T923" s="190">
        <v>9.6</v>
      </c>
    </row>
    <row r="924" spans="1:20" ht="18" customHeight="1">
      <c r="A924" s="86" t="s">
        <v>968</v>
      </c>
      <c r="B924" s="88" t="s">
        <v>47</v>
      </c>
      <c r="D924" s="185" t="str">
        <f t="shared" si="84"/>
        <v>689-05-1884</v>
      </c>
      <c r="E924" s="186" t="str">
        <f t="shared" si="85"/>
        <v>A</v>
      </c>
      <c r="F924" s="187" t="s">
        <v>1063</v>
      </c>
      <c r="G924" s="187" t="s">
        <v>48</v>
      </c>
      <c r="H924" s="187" t="s">
        <v>1065</v>
      </c>
      <c r="I924" s="187" t="s">
        <v>1067</v>
      </c>
      <c r="J924" s="186">
        <v>48.63</v>
      </c>
      <c r="K924" s="186">
        <v>10</v>
      </c>
      <c r="L924" s="186">
        <v>24.315000000000001</v>
      </c>
      <c r="M924" s="186">
        <v>510.61500000000001</v>
      </c>
      <c r="N924" s="188">
        <v>45214</v>
      </c>
      <c r="O924" s="189" t="str">
        <f t="shared" si="86"/>
        <v>10-2023</v>
      </c>
      <c r="P924" s="201" t="str">
        <f t="shared" si="87"/>
        <v>15</v>
      </c>
      <c r="Q924" s="189" t="str">
        <f t="shared" si="88"/>
        <v>10</v>
      </c>
      <c r="R924" s="189" t="str">
        <f t="shared" si="89"/>
        <v>2023</v>
      </c>
      <c r="S924" s="186" t="s">
        <v>1073</v>
      </c>
      <c r="T924" s="190">
        <v>8.8000000000000007</v>
      </c>
    </row>
    <row r="925" spans="1:20" ht="18" customHeight="1">
      <c r="A925" s="86" t="s">
        <v>969</v>
      </c>
      <c r="B925" s="88" t="s">
        <v>47</v>
      </c>
      <c r="D925" s="185" t="str">
        <f t="shared" si="84"/>
        <v>530-90-9855</v>
      </c>
      <c r="E925" s="186" t="str">
        <f t="shared" si="85"/>
        <v>A</v>
      </c>
      <c r="F925" s="187" t="s">
        <v>1063</v>
      </c>
      <c r="G925" s="187" t="s">
        <v>48</v>
      </c>
      <c r="H925" s="187" t="s">
        <v>1065</v>
      </c>
      <c r="I925" s="187" t="s">
        <v>1070</v>
      </c>
      <c r="J925" s="186">
        <v>47.59</v>
      </c>
      <c r="K925" s="186">
        <v>8</v>
      </c>
      <c r="L925" s="186">
        <v>19.036000000000001</v>
      </c>
      <c r="M925" s="186">
        <v>399.75599999999997</v>
      </c>
      <c r="N925" s="188">
        <v>45217</v>
      </c>
      <c r="O925" s="189" t="str">
        <f t="shared" si="86"/>
        <v>10-2023</v>
      </c>
      <c r="P925" s="201" t="str">
        <f t="shared" si="87"/>
        <v>18</v>
      </c>
      <c r="Q925" s="189" t="str">
        <f t="shared" si="88"/>
        <v>10</v>
      </c>
      <c r="R925" s="189" t="str">
        <f t="shared" si="89"/>
        <v>2023</v>
      </c>
      <c r="S925" s="186" t="s">
        <v>1073</v>
      </c>
      <c r="T925" s="190">
        <v>5.7</v>
      </c>
    </row>
    <row r="926" spans="1:20" ht="18" customHeight="1">
      <c r="A926" s="86" t="s">
        <v>970</v>
      </c>
      <c r="B926" s="88" t="s">
        <v>50</v>
      </c>
      <c r="D926" s="185" t="str">
        <f t="shared" si="84"/>
        <v>390-80-5128</v>
      </c>
      <c r="E926" s="186" t="str">
        <f t="shared" si="85"/>
        <v>B</v>
      </c>
      <c r="F926" s="187" t="s">
        <v>1064</v>
      </c>
      <c r="G926" s="187" t="s">
        <v>48</v>
      </c>
      <c r="H926" s="187" t="s">
        <v>1066</v>
      </c>
      <c r="I926" s="187" t="s">
        <v>1067</v>
      </c>
      <c r="J926" s="186">
        <v>19.149999999999999</v>
      </c>
      <c r="K926" s="186">
        <v>1</v>
      </c>
      <c r="L926" s="186">
        <v>0.95750000000000002</v>
      </c>
      <c r="M926" s="186">
        <v>20.107500000000002</v>
      </c>
      <c r="N926" s="188">
        <v>45217</v>
      </c>
      <c r="O926" s="189" t="str">
        <f t="shared" si="86"/>
        <v>10-2023</v>
      </c>
      <c r="P926" s="201" t="str">
        <f t="shared" si="87"/>
        <v>18</v>
      </c>
      <c r="Q926" s="189" t="str">
        <f t="shared" si="88"/>
        <v>10</v>
      </c>
      <c r="R926" s="189" t="str">
        <f t="shared" si="89"/>
        <v>2023</v>
      </c>
      <c r="S926" s="186" t="s">
        <v>1075</v>
      </c>
      <c r="T926" s="190">
        <v>9.5</v>
      </c>
    </row>
    <row r="927" spans="1:20" ht="18" customHeight="1">
      <c r="A927" s="86" t="s">
        <v>971</v>
      </c>
      <c r="B927" s="88" t="s">
        <v>50</v>
      </c>
      <c r="D927" s="185" t="str">
        <f t="shared" si="84"/>
        <v>190-14-3147</v>
      </c>
      <c r="E927" s="186" t="str">
        <f t="shared" si="85"/>
        <v>B</v>
      </c>
      <c r="F927" s="187" t="s">
        <v>1064</v>
      </c>
      <c r="G927" s="187" t="s">
        <v>54</v>
      </c>
      <c r="H927" s="187" t="s">
        <v>1066</v>
      </c>
      <c r="I927" s="187" t="s">
        <v>1067</v>
      </c>
      <c r="J927" s="186">
        <v>17.97</v>
      </c>
      <c r="K927" s="186">
        <v>4</v>
      </c>
      <c r="L927" s="186">
        <v>3.5939999999999999</v>
      </c>
      <c r="M927" s="186">
        <v>75.474000000000004</v>
      </c>
      <c r="N927" s="188">
        <v>45218</v>
      </c>
      <c r="O927" s="189" t="str">
        <f t="shared" si="86"/>
        <v>10-2023</v>
      </c>
      <c r="P927" s="201" t="str">
        <f t="shared" si="87"/>
        <v>19</v>
      </c>
      <c r="Q927" s="189" t="str">
        <f t="shared" si="88"/>
        <v>10</v>
      </c>
      <c r="R927" s="189" t="str">
        <f t="shared" si="89"/>
        <v>2023</v>
      </c>
      <c r="S927" s="186" t="s">
        <v>1074</v>
      </c>
      <c r="T927" s="190">
        <v>6.4</v>
      </c>
    </row>
    <row r="928" spans="1:20" ht="18" customHeight="1">
      <c r="A928" s="86" t="s">
        <v>972</v>
      </c>
      <c r="B928" s="88" t="s">
        <v>50</v>
      </c>
      <c r="D928" s="185" t="str">
        <f t="shared" si="84"/>
        <v>434-35-9162</v>
      </c>
      <c r="E928" s="186" t="str">
        <f t="shared" si="85"/>
        <v>B</v>
      </c>
      <c r="F928" s="187" t="s">
        <v>1064</v>
      </c>
      <c r="G928" s="187" t="s">
        <v>48</v>
      </c>
      <c r="H928" s="187" t="s">
        <v>1065</v>
      </c>
      <c r="I928" s="187" t="s">
        <v>1071</v>
      </c>
      <c r="J928" s="186">
        <v>23.34</v>
      </c>
      <c r="K928" s="186">
        <v>4</v>
      </c>
      <c r="L928" s="186">
        <v>4.6680000000000001</v>
      </c>
      <c r="M928" s="186">
        <v>98.028000000000006</v>
      </c>
      <c r="N928" s="188">
        <v>45220</v>
      </c>
      <c r="O928" s="189" t="str">
        <f t="shared" si="86"/>
        <v>10-2023</v>
      </c>
      <c r="P928" s="201" t="str">
        <f t="shared" si="87"/>
        <v>21</v>
      </c>
      <c r="Q928" s="189" t="str">
        <f t="shared" si="88"/>
        <v>10</v>
      </c>
      <c r="R928" s="189" t="str">
        <f t="shared" si="89"/>
        <v>2023</v>
      </c>
      <c r="S928" s="186" t="s">
        <v>1074</v>
      </c>
      <c r="T928" s="190">
        <v>7.4</v>
      </c>
    </row>
    <row r="929" spans="1:20" ht="18" customHeight="1">
      <c r="A929" s="86" t="s">
        <v>973</v>
      </c>
      <c r="B929" s="88" t="s">
        <v>47</v>
      </c>
      <c r="D929" s="185" t="str">
        <f t="shared" si="84"/>
        <v>745-74-0715</v>
      </c>
      <c r="E929" s="186" t="str">
        <f t="shared" si="85"/>
        <v>A</v>
      </c>
      <c r="F929" s="187" t="s">
        <v>1063</v>
      </c>
      <c r="G929" s="187" t="s">
        <v>54</v>
      </c>
      <c r="H929" s="187" t="s">
        <v>1065</v>
      </c>
      <c r="I929" s="187" t="s">
        <v>1069</v>
      </c>
      <c r="J929" s="186">
        <v>58.03</v>
      </c>
      <c r="K929" s="186">
        <v>2</v>
      </c>
      <c r="L929" s="186">
        <v>5.8029999999999999</v>
      </c>
      <c r="M929" s="186">
        <v>121.863</v>
      </c>
      <c r="N929" s="188">
        <v>45220</v>
      </c>
      <c r="O929" s="189" t="str">
        <f t="shared" si="86"/>
        <v>10-2023</v>
      </c>
      <c r="P929" s="201" t="str">
        <f t="shared" si="87"/>
        <v>21</v>
      </c>
      <c r="Q929" s="189" t="str">
        <f t="shared" si="88"/>
        <v>10</v>
      </c>
      <c r="R929" s="189" t="str">
        <f t="shared" si="89"/>
        <v>2023</v>
      </c>
      <c r="S929" s="186" t="s">
        <v>1074</v>
      </c>
      <c r="T929" s="190">
        <v>8.8000000000000007</v>
      </c>
    </row>
    <row r="930" spans="1:20" ht="18" customHeight="1">
      <c r="A930" s="86" t="s">
        <v>974</v>
      </c>
      <c r="B930" s="88" t="s">
        <v>50</v>
      </c>
      <c r="D930" s="185" t="str">
        <f t="shared" si="84"/>
        <v>701-69-8742</v>
      </c>
      <c r="E930" s="186" t="str">
        <f t="shared" si="85"/>
        <v>B</v>
      </c>
      <c r="F930" s="187" t="s">
        <v>1064</v>
      </c>
      <c r="G930" s="187" t="s">
        <v>54</v>
      </c>
      <c r="H930" s="187" t="s">
        <v>1065</v>
      </c>
      <c r="I930" s="187" t="s">
        <v>1068</v>
      </c>
      <c r="J930" s="186">
        <v>34.369999999999997</v>
      </c>
      <c r="K930" s="186">
        <v>10</v>
      </c>
      <c r="L930" s="186">
        <v>17.184999999999999</v>
      </c>
      <c r="M930" s="186">
        <v>360.88499999999999</v>
      </c>
      <c r="N930" s="188">
        <v>45221</v>
      </c>
      <c r="O930" s="189" t="str">
        <f t="shared" si="86"/>
        <v>10-2023</v>
      </c>
      <c r="P930" s="201" t="str">
        <f t="shared" si="87"/>
        <v>22</v>
      </c>
      <c r="Q930" s="189" t="str">
        <f t="shared" si="88"/>
        <v>10</v>
      </c>
      <c r="R930" s="189" t="str">
        <f t="shared" si="89"/>
        <v>2023</v>
      </c>
      <c r="S930" s="186" t="s">
        <v>1074</v>
      </c>
      <c r="T930" s="190">
        <v>6.7</v>
      </c>
    </row>
    <row r="931" spans="1:20" ht="18" customHeight="1">
      <c r="A931" s="86" t="s">
        <v>975</v>
      </c>
      <c r="B931" s="88" t="s">
        <v>47</v>
      </c>
      <c r="D931" s="185" t="str">
        <f t="shared" si="84"/>
        <v>227-50-3718</v>
      </c>
      <c r="E931" s="186" t="str">
        <f t="shared" si="85"/>
        <v>A</v>
      </c>
      <c r="F931" s="187" t="s">
        <v>1063</v>
      </c>
      <c r="G931" s="187" t="s">
        <v>54</v>
      </c>
      <c r="H931" s="187" t="s">
        <v>1065</v>
      </c>
      <c r="I931" s="187" t="s">
        <v>1067</v>
      </c>
      <c r="J931" s="186">
        <v>14.62</v>
      </c>
      <c r="K931" s="186">
        <v>5</v>
      </c>
      <c r="L931" s="186">
        <v>3.6549999999999998</v>
      </c>
      <c r="M931" s="186">
        <v>76.754999999999995</v>
      </c>
      <c r="N931" s="188">
        <v>45221</v>
      </c>
      <c r="O931" s="189" t="str">
        <f t="shared" si="86"/>
        <v>10-2023</v>
      </c>
      <c r="P931" s="201" t="str">
        <f t="shared" si="87"/>
        <v>22</v>
      </c>
      <c r="Q931" s="189" t="str">
        <f t="shared" si="88"/>
        <v>10</v>
      </c>
      <c r="R931" s="189" t="str">
        <f t="shared" si="89"/>
        <v>2023</v>
      </c>
      <c r="S931" s="186" t="s">
        <v>1073</v>
      </c>
      <c r="T931" s="190">
        <v>4.4000000000000004</v>
      </c>
    </row>
    <row r="932" spans="1:20" ht="18" customHeight="1">
      <c r="A932" s="86" t="s">
        <v>976</v>
      </c>
      <c r="B932" s="88" t="s">
        <v>47</v>
      </c>
      <c r="D932" s="185" t="str">
        <f t="shared" si="84"/>
        <v>857-16-3520</v>
      </c>
      <c r="E932" s="186" t="str">
        <f t="shared" si="85"/>
        <v>A</v>
      </c>
      <c r="F932" s="187" t="s">
        <v>1063</v>
      </c>
      <c r="G932" s="187" t="s">
        <v>48</v>
      </c>
      <c r="H932" s="187" t="s">
        <v>1066</v>
      </c>
      <c r="I932" s="187" t="s">
        <v>1072</v>
      </c>
      <c r="J932" s="186">
        <v>71.459999999999994</v>
      </c>
      <c r="K932" s="186">
        <v>7</v>
      </c>
      <c r="L932" s="186">
        <v>25.010999999999999</v>
      </c>
      <c r="M932" s="186">
        <v>525.23099999999999</v>
      </c>
      <c r="N932" s="188">
        <v>45222</v>
      </c>
      <c r="O932" s="189" t="str">
        <f t="shared" si="86"/>
        <v>10-2023</v>
      </c>
      <c r="P932" s="201" t="str">
        <f t="shared" si="87"/>
        <v>23</v>
      </c>
      <c r="Q932" s="189" t="str">
        <f t="shared" si="88"/>
        <v>10</v>
      </c>
      <c r="R932" s="189" t="str">
        <f t="shared" si="89"/>
        <v>2023</v>
      </c>
      <c r="S932" s="186" t="s">
        <v>1074</v>
      </c>
      <c r="T932" s="190">
        <v>4.5</v>
      </c>
    </row>
    <row r="933" spans="1:20" ht="18" customHeight="1">
      <c r="A933" s="86" t="s">
        <v>977</v>
      </c>
      <c r="B933" s="88" t="s">
        <v>50</v>
      </c>
      <c r="D933" s="185" t="str">
        <f t="shared" si="84"/>
        <v>355-34-6244</v>
      </c>
      <c r="E933" s="186" t="str">
        <f t="shared" si="85"/>
        <v>B</v>
      </c>
      <c r="F933" s="187" t="s">
        <v>1064</v>
      </c>
      <c r="G933" s="187" t="s">
        <v>54</v>
      </c>
      <c r="H933" s="187" t="s">
        <v>1065</v>
      </c>
      <c r="I933" s="187" t="s">
        <v>1071</v>
      </c>
      <c r="J933" s="186">
        <v>72.39</v>
      </c>
      <c r="K933" s="186">
        <v>2</v>
      </c>
      <c r="L933" s="186">
        <v>7.2389999999999999</v>
      </c>
      <c r="M933" s="186">
        <v>152.01900000000001</v>
      </c>
      <c r="N933" s="188">
        <v>45223</v>
      </c>
      <c r="O933" s="189" t="str">
        <f t="shared" si="86"/>
        <v>10-2023</v>
      </c>
      <c r="P933" s="201" t="str">
        <f t="shared" si="87"/>
        <v>24</v>
      </c>
      <c r="Q933" s="189" t="str">
        <f t="shared" si="88"/>
        <v>10</v>
      </c>
      <c r="R933" s="189" t="str">
        <f t="shared" si="89"/>
        <v>2023</v>
      </c>
      <c r="S933" s="186" t="s">
        <v>1075</v>
      </c>
      <c r="T933" s="190">
        <v>8.1</v>
      </c>
    </row>
    <row r="934" spans="1:20" ht="18" customHeight="1">
      <c r="A934" s="86" t="s">
        <v>978</v>
      </c>
      <c r="B934" s="88" t="s">
        <v>53</v>
      </c>
      <c r="D934" s="185" t="str">
        <f t="shared" si="84"/>
        <v>883-17-4236</v>
      </c>
      <c r="E934" s="186" t="str">
        <f t="shared" si="85"/>
        <v>C</v>
      </c>
      <c r="F934" s="187" t="s">
        <v>1062</v>
      </c>
      <c r="G934" s="187" t="s">
        <v>54</v>
      </c>
      <c r="H934" s="187" t="s">
        <v>1066</v>
      </c>
      <c r="I934" s="187" t="s">
        <v>1068</v>
      </c>
      <c r="J934" s="186">
        <v>14.39</v>
      </c>
      <c r="K934" s="186">
        <v>2</v>
      </c>
      <c r="L934" s="186">
        <v>1.4390000000000001</v>
      </c>
      <c r="M934" s="186">
        <v>30.219000000000001</v>
      </c>
      <c r="N934" s="188">
        <v>45227</v>
      </c>
      <c r="O934" s="189" t="str">
        <f t="shared" si="86"/>
        <v>10-2023</v>
      </c>
      <c r="P934" s="201" t="str">
        <f t="shared" si="87"/>
        <v>28</v>
      </c>
      <c r="Q934" s="189" t="str">
        <f t="shared" si="88"/>
        <v>10</v>
      </c>
      <c r="R934" s="189" t="str">
        <f t="shared" si="89"/>
        <v>2023</v>
      </c>
      <c r="S934" s="186" t="s">
        <v>1075</v>
      </c>
      <c r="T934" s="190">
        <v>7.2</v>
      </c>
    </row>
    <row r="935" spans="1:20" ht="18" customHeight="1">
      <c r="A935" s="86" t="s">
        <v>979</v>
      </c>
      <c r="B935" s="88" t="s">
        <v>47</v>
      </c>
      <c r="D935" s="185" t="str">
        <f t="shared" si="84"/>
        <v>589-02-8023</v>
      </c>
      <c r="E935" s="186" t="str">
        <f t="shared" si="85"/>
        <v>A</v>
      </c>
      <c r="F935" s="187" t="s">
        <v>1063</v>
      </c>
      <c r="G935" s="187" t="s">
        <v>48</v>
      </c>
      <c r="H935" s="187" t="s">
        <v>1065</v>
      </c>
      <c r="I935" s="187" t="s">
        <v>1071</v>
      </c>
      <c r="J935" s="186">
        <v>83.77</v>
      </c>
      <c r="K935" s="186">
        <v>2</v>
      </c>
      <c r="L935" s="186">
        <v>8.3770000000000007</v>
      </c>
      <c r="M935" s="186">
        <v>175.917</v>
      </c>
      <c r="N935" s="188">
        <v>45228</v>
      </c>
      <c r="O935" s="189" t="str">
        <f t="shared" si="86"/>
        <v>10-2023</v>
      </c>
      <c r="P935" s="201" t="str">
        <f t="shared" si="87"/>
        <v>29</v>
      </c>
      <c r="Q935" s="189" t="str">
        <f t="shared" si="88"/>
        <v>10</v>
      </c>
      <c r="R935" s="189" t="str">
        <f t="shared" si="89"/>
        <v>2023</v>
      </c>
      <c r="S935" s="186" t="s">
        <v>1075</v>
      </c>
      <c r="T935" s="190">
        <v>7</v>
      </c>
    </row>
    <row r="936" spans="1:20" ht="18" customHeight="1">
      <c r="A936" s="86" t="s">
        <v>980</v>
      </c>
      <c r="B936" s="88" t="s">
        <v>47</v>
      </c>
      <c r="D936" s="185" t="str">
        <f t="shared" si="84"/>
        <v>305-03-2383</v>
      </c>
      <c r="E936" s="186" t="str">
        <f t="shared" si="85"/>
        <v>A</v>
      </c>
      <c r="F936" s="187" t="s">
        <v>1063</v>
      </c>
      <c r="G936" s="187" t="s">
        <v>54</v>
      </c>
      <c r="H936" s="187" t="s">
        <v>1066</v>
      </c>
      <c r="I936" s="187" t="s">
        <v>1071</v>
      </c>
      <c r="J936" s="186">
        <v>67.099999999999994</v>
      </c>
      <c r="K936" s="186">
        <v>3</v>
      </c>
      <c r="L936" s="186">
        <v>10.065</v>
      </c>
      <c r="M936" s="186">
        <v>211.36500000000001</v>
      </c>
      <c r="N936" s="188">
        <v>45228</v>
      </c>
      <c r="O936" s="189" t="str">
        <f t="shared" si="86"/>
        <v>10-2023</v>
      </c>
      <c r="P936" s="201" t="str">
        <f t="shared" si="87"/>
        <v>29</v>
      </c>
      <c r="Q936" s="189" t="str">
        <f t="shared" si="88"/>
        <v>10</v>
      </c>
      <c r="R936" s="189" t="str">
        <f t="shared" si="89"/>
        <v>2023</v>
      </c>
      <c r="S936" s="186" t="s">
        <v>1073</v>
      </c>
      <c r="T936" s="190">
        <v>7.5</v>
      </c>
    </row>
    <row r="937" spans="1:20" ht="18" customHeight="1">
      <c r="A937" s="86" t="s">
        <v>981</v>
      </c>
      <c r="B937" s="88" t="s">
        <v>53</v>
      </c>
      <c r="D937" s="185" t="str">
        <f t="shared" si="84"/>
        <v>226-31-3081</v>
      </c>
      <c r="E937" s="186" t="str">
        <f t="shared" si="85"/>
        <v>C</v>
      </c>
      <c r="F937" s="187" t="s">
        <v>1062</v>
      </c>
      <c r="G937" s="187" t="s">
        <v>54</v>
      </c>
      <c r="H937" s="187" t="s">
        <v>1066</v>
      </c>
      <c r="I937" s="187" t="s">
        <v>1069</v>
      </c>
      <c r="J937" s="186">
        <v>15.28</v>
      </c>
      <c r="K937" s="186">
        <v>5</v>
      </c>
      <c r="L937" s="186">
        <v>3.82</v>
      </c>
      <c r="M937" s="186">
        <v>80.22</v>
      </c>
      <c r="N937" s="188">
        <v>45229</v>
      </c>
      <c r="O937" s="189" t="str">
        <f t="shared" si="86"/>
        <v>10-2023</v>
      </c>
      <c r="P937" s="201" t="str">
        <f t="shared" si="87"/>
        <v>30</v>
      </c>
      <c r="Q937" s="189" t="str">
        <f t="shared" si="88"/>
        <v>10</v>
      </c>
      <c r="R937" s="189" t="str">
        <f t="shared" si="89"/>
        <v>2023</v>
      </c>
      <c r="S937" s="186" t="s">
        <v>1073</v>
      </c>
      <c r="T937" s="190">
        <v>9.6</v>
      </c>
    </row>
    <row r="938" spans="1:20" ht="18" customHeight="1">
      <c r="A938" s="86" t="s">
        <v>982</v>
      </c>
      <c r="B938" s="88" t="s">
        <v>53</v>
      </c>
      <c r="D938" s="185" t="str">
        <f t="shared" si="84"/>
        <v>280-17-4359</v>
      </c>
      <c r="E938" s="186" t="str">
        <f t="shared" si="85"/>
        <v>C</v>
      </c>
      <c r="F938" s="187" t="s">
        <v>1062</v>
      </c>
      <c r="G938" s="187" t="s">
        <v>48</v>
      </c>
      <c r="H938" s="187" t="s">
        <v>1065</v>
      </c>
      <c r="I938" s="187" t="s">
        <v>1067</v>
      </c>
      <c r="J938" s="186">
        <v>90.5</v>
      </c>
      <c r="K938" s="186">
        <v>10</v>
      </c>
      <c r="L938" s="186">
        <v>45.25</v>
      </c>
      <c r="M938" s="186">
        <v>950.25</v>
      </c>
      <c r="N938" s="188">
        <v>45230</v>
      </c>
      <c r="O938" s="189" t="str">
        <f t="shared" si="86"/>
        <v>10-2023</v>
      </c>
      <c r="P938" s="201" t="str">
        <f t="shared" si="87"/>
        <v>31</v>
      </c>
      <c r="Q938" s="189" t="str">
        <f t="shared" si="88"/>
        <v>10</v>
      </c>
      <c r="R938" s="189" t="str">
        <f t="shared" si="89"/>
        <v>2023</v>
      </c>
      <c r="S938" s="186" t="s">
        <v>1073</v>
      </c>
      <c r="T938" s="190">
        <v>8.1</v>
      </c>
    </row>
    <row r="939" spans="1:20" ht="18" customHeight="1">
      <c r="A939" s="86" t="s">
        <v>983</v>
      </c>
      <c r="B939" s="88" t="s">
        <v>50</v>
      </c>
      <c r="D939" s="185" t="str">
        <f t="shared" si="84"/>
        <v>574-31-8277</v>
      </c>
      <c r="E939" s="186" t="str">
        <f t="shared" si="85"/>
        <v>B</v>
      </c>
      <c r="F939" s="187" t="s">
        <v>1064</v>
      </c>
      <c r="G939" s="187" t="s">
        <v>48</v>
      </c>
      <c r="H939" s="187" t="s">
        <v>1065</v>
      </c>
      <c r="I939" s="187" t="s">
        <v>1072</v>
      </c>
      <c r="J939" s="186">
        <v>33.630000000000003</v>
      </c>
      <c r="K939" s="186">
        <v>1</v>
      </c>
      <c r="L939" s="186">
        <v>1.6815</v>
      </c>
      <c r="M939" s="186">
        <v>35.311500000000002</v>
      </c>
      <c r="N939" s="188">
        <v>45231</v>
      </c>
      <c r="O939" s="189" t="str">
        <f t="shared" si="86"/>
        <v>11-2023</v>
      </c>
      <c r="P939" s="201" t="str">
        <f t="shared" si="87"/>
        <v>01</v>
      </c>
      <c r="Q939" s="189" t="str">
        <f t="shared" si="88"/>
        <v>11</v>
      </c>
      <c r="R939" s="189" t="str">
        <f t="shared" si="89"/>
        <v>2023</v>
      </c>
      <c r="S939" s="186" t="s">
        <v>1073</v>
      </c>
      <c r="T939" s="190">
        <v>5.6</v>
      </c>
    </row>
    <row r="940" spans="1:20" ht="18" customHeight="1">
      <c r="A940" s="86" t="s">
        <v>984</v>
      </c>
      <c r="B940" s="88" t="s">
        <v>50</v>
      </c>
      <c r="D940" s="185" t="str">
        <f t="shared" si="84"/>
        <v>468-01-2051</v>
      </c>
      <c r="E940" s="186" t="str">
        <f t="shared" si="85"/>
        <v>B</v>
      </c>
      <c r="F940" s="187" t="s">
        <v>1064</v>
      </c>
      <c r="G940" s="187" t="s">
        <v>54</v>
      </c>
      <c r="H940" s="187" t="s">
        <v>1065</v>
      </c>
      <c r="I940" s="187" t="s">
        <v>1071</v>
      </c>
      <c r="J940" s="186">
        <v>62.08</v>
      </c>
      <c r="K940" s="186">
        <v>7</v>
      </c>
      <c r="L940" s="186">
        <v>21.728000000000002</v>
      </c>
      <c r="M940" s="186">
        <v>456.28800000000001</v>
      </c>
      <c r="N940" s="188">
        <v>45232</v>
      </c>
      <c r="O940" s="189" t="str">
        <f t="shared" si="86"/>
        <v>11-2023</v>
      </c>
      <c r="P940" s="201" t="str">
        <f t="shared" si="87"/>
        <v>02</v>
      </c>
      <c r="Q940" s="189" t="str">
        <f t="shared" si="88"/>
        <v>11</v>
      </c>
      <c r="R940" s="189" t="str">
        <f t="shared" si="89"/>
        <v>2023</v>
      </c>
      <c r="S940" s="186" t="s">
        <v>1074</v>
      </c>
      <c r="T940" s="190">
        <v>5.4</v>
      </c>
    </row>
    <row r="941" spans="1:20" ht="18" customHeight="1">
      <c r="A941" s="86" t="s">
        <v>985</v>
      </c>
      <c r="B941" s="88" t="s">
        <v>50</v>
      </c>
      <c r="D941" s="185" t="str">
        <f t="shared" si="84"/>
        <v>793-10-3222</v>
      </c>
      <c r="E941" s="186" t="str">
        <f t="shared" si="85"/>
        <v>B</v>
      </c>
      <c r="F941" s="187" t="s">
        <v>1064</v>
      </c>
      <c r="G941" s="187" t="s">
        <v>48</v>
      </c>
      <c r="H941" s="187" t="s">
        <v>1066</v>
      </c>
      <c r="I941" s="187" t="s">
        <v>1067</v>
      </c>
      <c r="J941" s="186">
        <v>41.06</v>
      </c>
      <c r="K941" s="186">
        <v>6</v>
      </c>
      <c r="L941" s="186">
        <v>12.318</v>
      </c>
      <c r="M941" s="186">
        <v>258.678</v>
      </c>
      <c r="N941" s="188">
        <v>45232</v>
      </c>
      <c r="O941" s="189" t="str">
        <f t="shared" si="86"/>
        <v>11-2023</v>
      </c>
      <c r="P941" s="201" t="str">
        <f t="shared" si="87"/>
        <v>02</v>
      </c>
      <c r="Q941" s="189" t="str">
        <f t="shared" si="88"/>
        <v>11</v>
      </c>
      <c r="R941" s="189" t="str">
        <f t="shared" si="89"/>
        <v>2023</v>
      </c>
      <c r="S941" s="186" t="s">
        <v>1075</v>
      </c>
      <c r="T941" s="190">
        <v>8.3000000000000007</v>
      </c>
    </row>
    <row r="942" spans="1:20" ht="18" customHeight="1">
      <c r="A942" s="86" t="s">
        <v>986</v>
      </c>
      <c r="B942" s="88" t="s">
        <v>47</v>
      </c>
      <c r="D942" s="185" t="str">
        <f t="shared" si="84"/>
        <v>334-64-2006</v>
      </c>
      <c r="E942" s="186" t="str">
        <f t="shared" si="85"/>
        <v>A</v>
      </c>
      <c r="F942" s="187" t="s">
        <v>1063</v>
      </c>
      <c r="G942" s="187" t="s">
        <v>48</v>
      </c>
      <c r="H942" s="187" t="s">
        <v>1066</v>
      </c>
      <c r="I942" s="187" t="s">
        <v>1070</v>
      </c>
      <c r="J942" s="186">
        <v>70.319999999999993</v>
      </c>
      <c r="K942" s="186">
        <v>2</v>
      </c>
      <c r="L942" s="186">
        <v>7.032</v>
      </c>
      <c r="M942" s="186">
        <v>147.672</v>
      </c>
      <c r="N942" s="188">
        <v>45232</v>
      </c>
      <c r="O942" s="189" t="str">
        <f t="shared" si="86"/>
        <v>11-2023</v>
      </c>
      <c r="P942" s="201" t="str">
        <f t="shared" si="87"/>
        <v>02</v>
      </c>
      <c r="Q942" s="189" t="str">
        <f t="shared" si="88"/>
        <v>11</v>
      </c>
      <c r="R942" s="189" t="str">
        <f t="shared" si="89"/>
        <v>2023</v>
      </c>
      <c r="S942" s="186" t="s">
        <v>1074</v>
      </c>
      <c r="T942" s="190">
        <v>9.6</v>
      </c>
    </row>
    <row r="943" spans="1:20" ht="18" customHeight="1">
      <c r="A943" s="86" t="s">
        <v>987</v>
      </c>
      <c r="B943" s="88" t="s">
        <v>50</v>
      </c>
      <c r="D943" s="185" t="str">
        <f t="shared" si="84"/>
        <v>438-01-4015</v>
      </c>
      <c r="E943" s="186" t="str">
        <f t="shared" si="85"/>
        <v>B</v>
      </c>
      <c r="F943" s="187" t="s">
        <v>1064</v>
      </c>
      <c r="G943" s="187" t="s">
        <v>48</v>
      </c>
      <c r="H943" s="187" t="s">
        <v>1066</v>
      </c>
      <c r="I943" s="187" t="s">
        <v>1068</v>
      </c>
      <c r="J943" s="186">
        <v>49.49</v>
      </c>
      <c r="K943" s="186">
        <v>4</v>
      </c>
      <c r="L943" s="186">
        <v>9.8979999999999997</v>
      </c>
      <c r="M943" s="186">
        <v>207.858</v>
      </c>
      <c r="N943" s="188">
        <v>45234</v>
      </c>
      <c r="O943" s="189" t="str">
        <f t="shared" si="86"/>
        <v>11-2023</v>
      </c>
      <c r="P943" s="201" t="str">
        <f t="shared" si="87"/>
        <v>04</v>
      </c>
      <c r="Q943" s="189" t="str">
        <f t="shared" si="88"/>
        <v>11</v>
      </c>
      <c r="R943" s="189" t="str">
        <f t="shared" si="89"/>
        <v>2023</v>
      </c>
      <c r="S943" s="186" t="s">
        <v>1074</v>
      </c>
      <c r="T943" s="190">
        <v>6.6</v>
      </c>
    </row>
    <row r="944" spans="1:20" ht="18" customHeight="1">
      <c r="A944" s="86" t="s">
        <v>988</v>
      </c>
      <c r="B944" s="88" t="s">
        <v>53</v>
      </c>
      <c r="D944" s="185" t="str">
        <f t="shared" si="84"/>
        <v>722-13-2115</v>
      </c>
      <c r="E944" s="186" t="str">
        <f t="shared" si="85"/>
        <v>C</v>
      </c>
      <c r="F944" s="187" t="s">
        <v>1062</v>
      </c>
      <c r="G944" s="187" t="s">
        <v>48</v>
      </c>
      <c r="H944" s="187" t="s">
        <v>1065</v>
      </c>
      <c r="I944" s="187" t="s">
        <v>1068</v>
      </c>
      <c r="J944" s="186">
        <v>42.85</v>
      </c>
      <c r="K944" s="186">
        <v>1</v>
      </c>
      <c r="L944" s="186">
        <v>2.1425000000000001</v>
      </c>
      <c r="M944" s="186">
        <v>44.9925</v>
      </c>
      <c r="N944" s="188">
        <v>45234</v>
      </c>
      <c r="O944" s="189" t="str">
        <f t="shared" si="86"/>
        <v>11-2023</v>
      </c>
      <c r="P944" s="201" t="str">
        <f t="shared" si="87"/>
        <v>04</v>
      </c>
      <c r="Q944" s="189" t="str">
        <f t="shared" si="88"/>
        <v>11</v>
      </c>
      <c r="R944" s="189" t="str">
        <f t="shared" si="89"/>
        <v>2023</v>
      </c>
      <c r="S944" s="186" t="s">
        <v>1075</v>
      </c>
      <c r="T944" s="190">
        <v>9.3000000000000007</v>
      </c>
    </row>
    <row r="945" spans="1:20" ht="18" customHeight="1">
      <c r="A945" s="86" t="s">
        <v>989</v>
      </c>
      <c r="B945" s="88" t="s">
        <v>53</v>
      </c>
      <c r="D945" s="185" t="str">
        <f t="shared" si="84"/>
        <v>605-72-4132</v>
      </c>
      <c r="E945" s="186" t="str">
        <f t="shared" si="85"/>
        <v>C</v>
      </c>
      <c r="F945" s="187" t="s">
        <v>1062</v>
      </c>
      <c r="G945" s="187" t="s">
        <v>54</v>
      </c>
      <c r="H945" s="187" t="s">
        <v>1066</v>
      </c>
      <c r="I945" s="187" t="s">
        <v>1071</v>
      </c>
      <c r="J945" s="186">
        <v>94.47</v>
      </c>
      <c r="K945" s="186">
        <v>8</v>
      </c>
      <c r="L945" s="186">
        <v>37.787999999999997</v>
      </c>
      <c r="M945" s="186">
        <v>793.548</v>
      </c>
      <c r="N945" s="188">
        <v>45235</v>
      </c>
      <c r="O945" s="189" t="str">
        <f t="shared" si="86"/>
        <v>11-2023</v>
      </c>
      <c r="P945" s="201" t="str">
        <f t="shared" si="87"/>
        <v>05</v>
      </c>
      <c r="Q945" s="189" t="str">
        <f t="shared" si="88"/>
        <v>11</v>
      </c>
      <c r="R945" s="189" t="str">
        <f t="shared" si="89"/>
        <v>2023</v>
      </c>
      <c r="S945" s="186" t="s">
        <v>1073</v>
      </c>
      <c r="T945" s="190">
        <v>9.1</v>
      </c>
    </row>
    <row r="946" spans="1:20" ht="18" customHeight="1">
      <c r="A946" s="86" t="s">
        <v>990</v>
      </c>
      <c r="B946" s="88" t="s">
        <v>53</v>
      </c>
      <c r="D946" s="185" t="str">
        <f t="shared" si="84"/>
        <v>595-86-2894</v>
      </c>
      <c r="E946" s="186" t="str">
        <f t="shared" si="85"/>
        <v>C</v>
      </c>
      <c r="F946" s="187" t="s">
        <v>1062</v>
      </c>
      <c r="G946" s="187" t="s">
        <v>48</v>
      </c>
      <c r="H946" s="187" t="s">
        <v>1065</v>
      </c>
      <c r="I946" s="187" t="s">
        <v>1072</v>
      </c>
      <c r="J946" s="186">
        <v>96.98</v>
      </c>
      <c r="K946" s="186">
        <v>4</v>
      </c>
      <c r="L946" s="186">
        <v>19.396000000000001</v>
      </c>
      <c r="M946" s="186">
        <v>407.31599999999997</v>
      </c>
      <c r="N946" s="188">
        <v>45237</v>
      </c>
      <c r="O946" s="189" t="str">
        <f t="shared" si="86"/>
        <v>11-2023</v>
      </c>
      <c r="P946" s="201" t="str">
        <f t="shared" si="87"/>
        <v>07</v>
      </c>
      <c r="Q946" s="189" t="str">
        <f t="shared" si="88"/>
        <v>11</v>
      </c>
      <c r="R946" s="189" t="str">
        <f t="shared" si="89"/>
        <v>2023</v>
      </c>
      <c r="S946" s="186" t="s">
        <v>1074</v>
      </c>
      <c r="T946" s="190">
        <v>9.4</v>
      </c>
    </row>
    <row r="947" spans="1:20" ht="18" customHeight="1">
      <c r="A947" s="86" t="s">
        <v>991</v>
      </c>
      <c r="B947" s="88" t="s">
        <v>50</v>
      </c>
      <c r="D947" s="185" t="str">
        <f t="shared" si="84"/>
        <v>430-02-3888</v>
      </c>
      <c r="E947" s="186" t="str">
        <f t="shared" si="85"/>
        <v>B</v>
      </c>
      <c r="F947" s="187" t="s">
        <v>1064</v>
      </c>
      <c r="G947" s="187" t="s">
        <v>54</v>
      </c>
      <c r="H947" s="187" t="s">
        <v>1065</v>
      </c>
      <c r="I947" s="187" t="s">
        <v>1069</v>
      </c>
      <c r="J947" s="186">
        <v>46.02</v>
      </c>
      <c r="K947" s="186">
        <v>6</v>
      </c>
      <c r="L947" s="186">
        <v>13.805999999999999</v>
      </c>
      <c r="M947" s="186">
        <v>289.92599999999999</v>
      </c>
      <c r="N947" s="188">
        <v>45237</v>
      </c>
      <c r="O947" s="189" t="str">
        <f t="shared" si="86"/>
        <v>11-2023</v>
      </c>
      <c r="P947" s="201" t="str">
        <f t="shared" si="87"/>
        <v>07</v>
      </c>
      <c r="Q947" s="189" t="str">
        <f t="shared" si="88"/>
        <v>11</v>
      </c>
      <c r="R947" s="189" t="str">
        <f t="shared" si="89"/>
        <v>2023</v>
      </c>
      <c r="S947" s="186" t="s">
        <v>1073</v>
      </c>
      <c r="T947" s="190">
        <v>7.1</v>
      </c>
    </row>
    <row r="948" spans="1:20" ht="18" customHeight="1">
      <c r="A948" s="86" t="s">
        <v>992</v>
      </c>
      <c r="B948" s="88" t="s">
        <v>50</v>
      </c>
      <c r="D948" s="185" t="str">
        <f t="shared" si="84"/>
        <v>214-30-2776</v>
      </c>
      <c r="E948" s="186" t="str">
        <f t="shared" si="85"/>
        <v>B</v>
      </c>
      <c r="F948" s="187" t="s">
        <v>1064</v>
      </c>
      <c r="G948" s="187" t="s">
        <v>48</v>
      </c>
      <c r="H948" s="187" t="s">
        <v>1066</v>
      </c>
      <c r="I948" s="187" t="s">
        <v>1069</v>
      </c>
      <c r="J948" s="186">
        <v>34.49</v>
      </c>
      <c r="K948" s="186">
        <v>5</v>
      </c>
      <c r="L948" s="186">
        <v>8.6225000000000005</v>
      </c>
      <c r="M948" s="186">
        <v>181.07249999999999</v>
      </c>
      <c r="N948" s="188">
        <v>45237</v>
      </c>
      <c r="O948" s="189" t="str">
        <f t="shared" si="86"/>
        <v>11-2023</v>
      </c>
      <c r="P948" s="201" t="str">
        <f t="shared" si="87"/>
        <v>07</v>
      </c>
      <c r="Q948" s="189" t="str">
        <f t="shared" si="88"/>
        <v>11</v>
      </c>
      <c r="R948" s="189" t="str">
        <f t="shared" si="89"/>
        <v>2023</v>
      </c>
      <c r="S948" s="186" t="s">
        <v>1075</v>
      </c>
      <c r="T948" s="190">
        <v>9</v>
      </c>
    </row>
    <row r="949" spans="1:20" ht="18" customHeight="1">
      <c r="A949" s="86" t="s">
        <v>993</v>
      </c>
      <c r="B949" s="88" t="s">
        <v>50</v>
      </c>
      <c r="D949" s="185" t="str">
        <f t="shared" si="84"/>
        <v>418-02-5978</v>
      </c>
      <c r="E949" s="186" t="str">
        <f t="shared" si="85"/>
        <v>B</v>
      </c>
      <c r="F949" s="187" t="s">
        <v>1064</v>
      </c>
      <c r="G949" s="187" t="s">
        <v>54</v>
      </c>
      <c r="H949" s="187" t="s">
        <v>1066</v>
      </c>
      <c r="I949" s="187" t="s">
        <v>1067</v>
      </c>
      <c r="J949" s="186">
        <v>84.09</v>
      </c>
      <c r="K949" s="186">
        <v>9</v>
      </c>
      <c r="L949" s="186">
        <v>37.840499999999999</v>
      </c>
      <c r="M949" s="186">
        <v>794.65049999999997</v>
      </c>
      <c r="N949" s="188">
        <v>45238</v>
      </c>
      <c r="O949" s="189" t="str">
        <f t="shared" si="86"/>
        <v>11-2023</v>
      </c>
      <c r="P949" s="201" t="str">
        <f t="shared" si="87"/>
        <v>08</v>
      </c>
      <c r="Q949" s="189" t="str">
        <f t="shared" si="88"/>
        <v>11</v>
      </c>
      <c r="R949" s="189" t="str">
        <f t="shared" si="89"/>
        <v>2023</v>
      </c>
      <c r="S949" s="186" t="s">
        <v>1073</v>
      </c>
      <c r="T949" s="190">
        <v>8</v>
      </c>
    </row>
    <row r="950" spans="1:20" ht="18" customHeight="1">
      <c r="A950" s="86" t="s">
        <v>994</v>
      </c>
      <c r="B950" s="88" t="s">
        <v>50</v>
      </c>
      <c r="D950" s="185" t="str">
        <f t="shared" si="84"/>
        <v>172-42-8274</v>
      </c>
      <c r="E950" s="186" t="str">
        <f t="shared" si="85"/>
        <v>B</v>
      </c>
      <c r="F950" s="187" t="s">
        <v>1064</v>
      </c>
      <c r="G950" s="187" t="s">
        <v>54</v>
      </c>
      <c r="H950" s="187" t="s">
        <v>1066</v>
      </c>
      <c r="I950" s="187" t="s">
        <v>1069</v>
      </c>
      <c r="J950" s="186">
        <v>38.270000000000003</v>
      </c>
      <c r="K950" s="186">
        <v>2</v>
      </c>
      <c r="L950" s="186">
        <v>3.827</v>
      </c>
      <c r="M950" s="186">
        <v>80.367000000000004</v>
      </c>
      <c r="N950" s="188">
        <v>45238</v>
      </c>
      <c r="O950" s="189" t="str">
        <f t="shared" si="86"/>
        <v>11-2023</v>
      </c>
      <c r="P950" s="201" t="str">
        <f t="shared" si="87"/>
        <v>08</v>
      </c>
      <c r="Q950" s="189" t="str">
        <f t="shared" si="88"/>
        <v>11</v>
      </c>
      <c r="R950" s="189" t="str">
        <f t="shared" si="89"/>
        <v>2023</v>
      </c>
      <c r="S950" s="186" t="s">
        <v>1075</v>
      </c>
      <c r="T950" s="190">
        <v>5.8</v>
      </c>
    </row>
    <row r="951" spans="1:20" ht="18" customHeight="1">
      <c r="A951" s="86" t="s">
        <v>995</v>
      </c>
      <c r="B951" s="88" t="s">
        <v>53</v>
      </c>
      <c r="D951" s="185" t="str">
        <f t="shared" si="84"/>
        <v>725-96-3778</v>
      </c>
      <c r="E951" s="186" t="str">
        <f t="shared" si="85"/>
        <v>C</v>
      </c>
      <c r="F951" s="187" t="s">
        <v>1062</v>
      </c>
      <c r="G951" s="187" t="s">
        <v>48</v>
      </c>
      <c r="H951" s="187" t="s">
        <v>1066</v>
      </c>
      <c r="I951" s="187" t="s">
        <v>1070</v>
      </c>
      <c r="J951" s="186">
        <v>89.25</v>
      </c>
      <c r="K951" s="186">
        <v>8</v>
      </c>
      <c r="L951" s="186">
        <v>35.700000000000003</v>
      </c>
      <c r="M951" s="186">
        <v>749.7</v>
      </c>
      <c r="N951" s="188">
        <v>45239</v>
      </c>
      <c r="O951" s="189" t="str">
        <f t="shared" si="86"/>
        <v>11-2023</v>
      </c>
      <c r="P951" s="201" t="str">
        <f t="shared" si="87"/>
        <v>09</v>
      </c>
      <c r="Q951" s="189" t="str">
        <f t="shared" si="88"/>
        <v>11</v>
      </c>
      <c r="R951" s="189" t="str">
        <f t="shared" si="89"/>
        <v>2023</v>
      </c>
      <c r="S951" s="186" t="s">
        <v>1073</v>
      </c>
      <c r="T951" s="190">
        <v>4.7</v>
      </c>
    </row>
    <row r="952" spans="1:20" ht="18" customHeight="1">
      <c r="A952" s="86" t="s">
        <v>996</v>
      </c>
      <c r="B952" s="88" t="s">
        <v>47</v>
      </c>
      <c r="D952" s="185" t="str">
        <f t="shared" si="84"/>
        <v>256-08-8343</v>
      </c>
      <c r="E952" s="186" t="str">
        <f t="shared" si="85"/>
        <v>A</v>
      </c>
      <c r="F952" s="187" t="s">
        <v>1063</v>
      </c>
      <c r="G952" s="187" t="s">
        <v>54</v>
      </c>
      <c r="H952" s="187" t="s">
        <v>1066</v>
      </c>
      <c r="I952" s="187" t="s">
        <v>1070</v>
      </c>
      <c r="J952" s="186">
        <v>56.53</v>
      </c>
      <c r="K952" s="186">
        <v>4</v>
      </c>
      <c r="L952" s="186">
        <v>11.305999999999999</v>
      </c>
      <c r="M952" s="186">
        <v>237.42599999999999</v>
      </c>
      <c r="N952" s="188">
        <v>45239</v>
      </c>
      <c r="O952" s="189" t="str">
        <f t="shared" si="86"/>
        <v>11-2023</v>
      </c>
      <c r="P952" s="201" t="str">
        <f t="shared" si="87"/>
        <v>09</v>
      </c>
      <c r="Q952" s="189" t="str">
        <f t="shared" si="88"/>
        <v>11</v>
      </c>
      <c r="R952" s="189" t="str">
        <f t="shared" si="89"/>
        <v>2023</v>
      </c>
      <c r="S952" s="186" t="s">
        <v>1074</v>
      </c>
      <c r="T952" s="190">
        <v>5.5</v>
      </c>
    </row>
    <row r="953" spans="1:20" ht="18" customHeight="1">
      <c r="A953" s="86" t="s">
        <v>997</v>
      </c>
      <c r="B953" s="88" t="s">
        <v>50</v>
      </c>
      <c r="D953" s="185" t="str">
        <f t="shared" si="84"/>
        <v>709-58-4068</v>
      </c>
      <c r="E953" s="186" t="str">
        <f t="shared" si="85"/>
        <v>B</v>
      </c>
      <c r="F953" s="187" t="s">
        <v>1064</v>
      </c>
      <c r="G953" s="187" t="s">
        <v>54</v>
      </c>
      <c r="H953" s="187" t="s">
        <v>1066</v>
      </c>
      <c r="I953" s="187" t="s">
        <v>1072</v>
      </c>
      <c r="J953" s="186">
        <v>41.09</v>
      </c>
      <c r="K953" s="186">
        <v>10</v>
      </c>
      <c r="L953" s="186">
        <v>20.545000000000002</v>
      </c>
      <c r="M953" s="186">
        <v>431.44499999999999</v>
      </c>
      <c r="N953" s="188">
        <v>45239</v>
      </c>
      <c r="O953" s="189" t="str">
        <f t="shared" si="86"/>
        <v>11-2023</v>
      </c>
      <c r="P953" s="201" t="str">
        <f t="shared" si="87"/>
        <v>09</v>
      </c>
      <c r="Q953" s="189" t="str">
        <f t="shared" si="88"/>
        <v>11</v>
      </c>
      <c r="R953" s="189" t="str">
        <f t="shared" si="89"/>
        <v>2023</v>
      </c>
      <c r="S953" s="186" t="s">
        <v>1073</v>
      </c>
      <c r="T953" s="190">
        <v>7.3</v>
      </c>
    </row>
    <row r="954" spans="1:20" ht="18" customHeight="1">
      <c r="A954" s="86" t="s">
        <v>998</v>
      </c>
      <c r="B954" s="88" t="s">
        <v>50</v>
      </c>
      <c r="D954" s="185" t="str">
        <f t="shared" si="84"/>
        <v>760-54-1821</v>
      </c>
      <c r="E954" s="186" t="str">
        <f t="shared" si="85"/>
        <v>B</v>
      </c>
      <c r="F954" s="187" t="s">
        <v>1064</v>
      </c>
      <c r="G954" s="187" t="s">
        <v>54</v>
      </c>
      <c r="H954" s="187" t="s">
        <v>1065</v>
      </c>
      <c r="I954" s="187" t="s">
        <v>1070</v>
      </c>
      <c r="J954" s="186">
        <v>13.59</v>
      </c>
      <c r="K954" s="186">
        <v>9</v>
      </c>
      <c r="L954" s="186">
        <v>6.1154999999999999</v>
      </c>
      <c r="M954" s="186">
        <v>128.4255</v>
      </c>
      <c r="N954" s="188">
        <v>45242</v>
      </c>
      <c r="O954" s="189" t="str">
        <f t="shared" si="86"/>
        <v>11-2023</v>
      </c>
      <c r="P954" s="201" t="str">
        <f t="shared" si="87"/>
        <v>12</v>
      </c>
      <c r="Q954" s="189" t="str">
        <f t="shared" si="88"/>
        <v>11</v>
      </c>
      <c r="R954" s="189" t="str">
        <f t="shared" si="89"/>
        <v>2023</v>
      </c>
      <c r="S954" s="186" t="s">
        <v>1073</v>
      </c>
      <c r="T954" s="190">
        <v>5.8</v>
      </c>
    </row>
    <row r="955" spans="1:20" ht="18" customHeight="1">
      <c r="A955" s="86" t="s">
        <v>999</v>
      </c>
      <c r="B955" s="88" t="s">
        <v>50</v>
      </c>
      <c r="D955" s="185" t="str">
        <f t="shared" si="84"/>
        <v>789-23-8625</v>
      </c>
      <c r="E955" s="186" t="str">
        <f t="shared" si="85"/>
        <v>B</v>
      </c>
      <c r="F955" s="187" t="s">
        <v>1064</v>
      </c>
      <c r="G955" s="187" t="s">
        <v>48</v>
      </c>
      <c r="H955" s="187" t="s">
        <v>1065</v>
      </c>
      <c r="I955" s="187" t="s">
        <v>1072</v>
      </c>
      <c r="J955" s="186">
        <v>93.22</v>
      </c>
      <c r="K955" s="186">
        <v>3</v>
      </c>
      <c r="L955" s="186">
        <v>13.983000000000001</v>
      </c>
      <c r="M955" s="186">
        <v>293.64299999999997</v>
      </c>
      <c r="N955" s="188">
        <v>45249</v>
      </c>
      <c r="O955" s="189" t="str">
        <f t="shared" si="86"/>
        <v>11-2023</v>
      </c>
      <c r="P955" s="201" t="str">
        <f t="shared" si="87"/>
        <v>19</v>
      </c>
      <c r="Q955" s="189" t="str">
        <f t="shared" si="88"/>
        <v>11</v>
      </c>
      <c r="R955" s="189" t="str">
        <f t="shared" si="89"/>
        <v>2023</v>
      </c>
      <c r="S955" s="186" t="s">
        <v>1073</v>
      </c>
      <c r="T955" s="190">
        <v>7.2</v>
      </c>
    </row>
    <row r="956" spans="1:20" ht="18" customHeight="1">
      <c r="A956" s="86" t="s">
        <v>1000</v>
      </c>
      <c r="B956" s="88" t="s">
        <v>50</v>
      </c>
      <c r="D956" s="185" t="str">
        <f t="shared" si="84"/>
        <v>181-82-6255</v>
      </c>
      <c r="E956" s="186" t="str">
        <f t="shared" si="85"/>
        <v>B</v>
      </c>
      <c r="F956" s="187" t="s">
        <v>1064</v>
      </c>
      <c r="G956" s="187" t="s">
        <v>54</v>
      </c>
      <c r="H956" s="187" t="s">
        <v>1066</v>
      </c>
      <c r="I956" s="187" t="s">
        <v>1070</v>
      </c>
      <c r="J956" s="186">
        <v>16.37</v>
      </c>
      <c r="K956" s="186">
        <v>6</v>
      </c>
      <c r="L956" s="186">
        <v>4.9109999999999996</v>
      </c>
      <c r="M956" s="186">
        <v>103.131</v>
      </c>
      <c r="N956" s="188">
        <v>45249</v>
      </c>
      <c r="O956" s="189" t="str">
        <f t="shared" si="86"/>
        <v>11-2023</v>
      </c>
      <c r="P956" s="201" t="str">
        <f t="shared" si="87"/>
        <v>19</v>
      </c>
      <c r="Q956" s="189" t="str">
        <f t="shared" si="88"/>
        <v>11</v>
      </c>
      <c r="R956" s="189" t="str">
        <f t="shared" si="89"/>
        <v>2023</v>
      </c>
      <c r="S956" s="186" t="s">
        <v>1073</v>
      </c>
      <c r="T956" s="190">
        <v>7</v>
      </c>
    </row>
    <row r="957" spans="1:20" ht="18" customHeight="1">
      <c r="A957" s="86" t="s">
        <v>1001</v>
      </c>
      <c r="B957" s="88" t="s">
        <v>53</v>
      </c>
      <c r="D957" s="185" t="str">
        <f t="shared" si="84"/>
        <v>652-49-6720</v>
      </c>
      <c r="E957" s="186" t="str">
        <f t="shared" si="85"/>
        <v>C</v>
      </c>
      <c r="F957" s="187" t="s">
        <v>1062</v>
      </c>
      <c r="G957" s="187" t="s">
        <v>48</v>
      </c>
      <c r="H957" s="187" t="s">
        <v>1066</v>
      </c>
      <c r="I957" s="187" t="s">
        <v>1069</v>
      </c>
      <c r="J957" s="186">
        <v>60.95</v>
      </c>
      <c r="K957" s="186">
        <v>1</v>
      </c>
      <c r="L957" s="186">
        <v>3.0474999999999999</v>
      </c>
      <c r="M957" s="186">
        <v>63.997500000000002</v>
      </c>
      <c r="N957" s="188">
        <v>45250</v>
      </c>
      <c r="O957" s="189" t="str">
        <f t="shared" si="86"/>
        <v>11-2023</v>
      </c>
      <c r="P957" s="201" t="str">
        <f t="shared" si="87"/>
        <v>20</v>
      </c>
      <c r="Q957" s="189" t="str">
        <f t="shared" si="88"/>
        <v>11</v>
      </c>
      <c r="R957" s="189" t="str">
        <f t="shared" si="89"/>
        <v>2023</v>
      </c>
      <c r="S957" s="186" t="s">
        <v>1074</v>
      </c>
      <c r="T957" s="190">
        <v>5.9</v>
      </c>
    </row>
    <row r="958" spans="1:20" ht="18" customHeight="1">
      <c r="A958" s="86" t="s">
        <v>1002</v>
      </c>
      <c r="B958" s="88" t="s">
        <v>47</v>
      </c>
      <c r="D958" s="185" t="str">
        <f t="shared" si="84"/>
        <v>175-54-2529</v>
      </c>
      <c r="E958" s="186" t="str">
        <f t="shared" si="85"/>
        <v>A</v>
      </c>
      <c r="F958" s="187" t="s">
        <v>1063</v>
      </c>
      <c r="G958" s="187" t="s">
        <v>48</v>
      </c>
      <c r="H958" s="187" t="s">
        <v>1065</v>
      </c>
      <c r="I958" s="187" t="s">
        <v>1071</v>
      </c>
      <c r="J958" s="186">
        <v>22.17</v>
      </c>
      <c r="K958" s="186">
        <v>8</v>
      </c>
      <c r="L958" s="186">
        <v>8.8680000000000003</v>
      </c>
      <c r="M958" s="186">
        <v>186.22800000000001</v>
      </c>
      <c r="N958" s="188">
        <v>45253</v>
      </c>
      <c r="O958" s="189" t="str">
        <f t="shared" si="86"/>
        <v>11-2023</v>
      </c>
      <c r="P958" s="201" t="str">
        <f t="shared" si="87"/>
        <v>23</v>
      </c>
      <c r="Q958" s="189" t="str">
        <f t="shared" si="88"/>
        <v>11</v>
      </c>
      <c r="R958" s="189" t="str">
        <f t="shared" si="89"/>
        <v>2023</v>
      </c>
      <c r="S958" s="186" t="s">
        <v>1075</v>
      </c>
      <c r="T958" s="190">
        <v>9.6</v>
      </c>
    </row>
    <row r="959" spans="1:20" ht="18" customHeight="1">
      <c r="A959" s="86" t="s">
        <v>1003</v>
      </c>
      <c r="B959" s="88" t="s">
        <v>50</v>
      </c>
      <c r="D959" s="185" t="str">
        <f t="shared" si="84"/>
        <v>710-46-4433</v>
      </c>
      <c r="E959" s="186" t="str">
        <f t="shared" si="85"/>
        <v>B</v>
      </c>
      <c r="F959" s="187" t="s">
        <v>1064</v>
      </c>
      <c r="G959" s="187" t="s">
        <v>48</v>
      </c>
      <c r="H959" s="187" t="s">
        <v>1066</v>
      </c>
      <c r="I959" s="187" t="s">
        <v>1071</v>
      </c>
      <c r="J959" s="186">
        <v>77.400000000000006</v>
      </c>
      <c r="K959" s="186">
        <v>9</v>
      </c>
      <c r="L959" s="186">
        <v>34.83</v>
      </c>
      <c r="M959" s="186">
        <v>731.43</v>
      </c>
      <c r="N959" s="188">
        <v>45253</v>
      </c>
      <c r="O959" s="189" t="str">
        <f t="shared" si="86"/>
        <v>11-2023</v>
      </c>
      <c r="P959" s="201" t="str">
        <f t="shared" si="87"/>
        <v>23</v>
      </c>
      <c r="Q959" s="189" t="str">
        <f t="shared" si="88"/>
        <v>11</v>
      </c>
      <c r="R959" s="189" t="str">
        <f t="shared" si="89"/>
        <v>2023</v>
      </c>
      <c r="S959" s="186" t="s">
        <v>1075</v>
      </c>
      <c r="T959" s="190">
        <v>4.5</v>
      </c>
    </row>
    <row r="960" spans="1:20" ht="18" customHeight="1">
      <c r="A960" s="86" t="s">
        <v>1004</v>
      </c>
      <c r="B960" s="88" t="s">
        <v>53</v>
      </c>
      <c r="D960" s="185" t="str">
        <f t="shared" si="84"/>
        <v>756-93-1854</v>
      </c>
      <c r="E960" s="186" t="str">
        <f t="shared" si="85"/>
        <v>C</v>
      </c>
      <c r="F960" s="187" t="s">
        <v>1062</v>
      </c>
      <c r="G960" s="187" t="s">
        <v>48</v>
      </c>
      <c r="H960" s="187" t="s">
        <v>1066</v>
      </c>
      <c r="I960" s="187" t="s">
        <v>1072</v>
      </c>
      <c r="J960" s="186">
        <v>83.35</v>
      </c>
      <c r="K960" s="186">
        <v>2</v>
      </c>
      <c r="L960" s="186">
        <v>8.3350000000000009</v>
      </c>
      <c r="M960" s="186">
        <v>175.035</v>
      </c>
      <c r="N960" s="188">
        <v>45253</v>
      </c>
      <c r="O960" s="189" t="str">
        <f t="shared" si="86"/>
        <v>11-2023</v>
      </c>
      <c r="P960" s="201" t="str">
        <f t="shared" si="87"/>
        <v>23</v>
      </c>
      <c r="Q960" s="189" t="str">
        <f t="shared" si="88"/>
        <v>11</v>
      </c>
      <c r="R960" s="189" t="str">
        <f t="shared" si="89"/>
        <v>2023</v>
      </c>
      <c r="S960" s="186" t="s">
        <v>1075</v>
      </c>
      <c r="T960" s="190">
        <v>9.5</v>
      </c>
    </row>
    <row r="961" spans="1:20" ht="18" customHeight="1">
      <c r="A961" s="86" t="s">
        <v>1005</v>
      </c>
      <c r="B961" s="88" t="s">
        <v>47</v>
      </c>
      <c r="D961" s="185" t="str">
        <f t="shared" si="84"/>
        <v>276-75-6884</v>
      </c>
      <c r="E961" s="186" t="str">
        <f t="shared" si="85"/>
        <v>A</v>
      </c>
      <c r="F961" s="187" t="s">
        <v>1063</v>
      </c>
      <c r="G961" s="187" t="s">
        <v>54</v>
      </c>
      <c r="H961" s="187" t="s">
        <v>1066</v>
      </c>
      <c r="I961" s="187" t="s">
        <v>1067</v>
      </c>
      <c r="J961" s="186">
        <v>68.709999999999994</v>
      </c>
      <c r="K961" s="186">
        <v>3</v>
      </c>
      <c r="L961" s="186">
        <v>10.3065</v>
      </c>
      <c r="M961" s="186">
        <v>216.4365</v>
      </c>
      <c r="N961" s="188">
        <v>45254</v>
      </c>
      <c r="O961" s="189" t="str">
        <f t="shared" si="86"/>
        <v>11-2023</v>
      </c>
      <c r="P961" s="201" t="str">
        <f t="shared" si="87"/>
        <v>24</v>
      </c>
      <c r="Q961" s="189" t="str">
        <f t="shared" si="88"/>
        <v>11</v>
      </c>
      <c r="R961" s="189" t="str">
        <f t="shared" si="89"/>
        <v>2023</v>
      </c>
      <c r="S961" s="186" t="s">
        <v>1073</v>
      </c>
      <c r="T961" s="190">
        <v>8.6999999999999993</v>
      </c>
    </row>
    <row r="962" spans="1:20" ht="18" customHeight="1">
      <c r="A962" s="86" t="s">
        <v>1006</v>
      </c>
      <c r="B962" s="88" t="s">
        <v>47</v>
      </c>
      <c r="D962" s="185" t="str">
        <f t="shared" si="84"/>
        <v>365-64-0515</v>
      </c>
      <c r="E962" s="186" t="str">
        <f t="shared" si="85"/>
        <v>A</v>
      </c>
      <c r="F962" s="187" t="s">
        <v>1063</v>
      </c>
      <c r="G962" s="187" t="s">
        <v>54</v>
      </c>
      <c r="H962" s="187" t="s">
        <v>1066</v>
      </c>
      <c r="I962" s="187" t="s">
        <v>1069</v>
      </c>
      <c r="J962" s="186">
        <v>46.95</v>
      </c>
      <c r="K962" s="186">
        <v>5</v>
      </c>
      <c r="L962" s="186">
        <v>11.737500000000001</v>
      </c>
      <c r="M962" s="186">
        <v>246.48750000000001</v>
      </c>
      <c r="N962" s="188">
        <v>45255</v>
      </c>
      <c r="O962" s="189" t="str">
        <f t="shared" si="86"/>
        <v>11-2023</v>
      </c>
      <c r="P962" s="201" t="str">
        <f t="shared" si="87"/>
        <v>25</v>
      </c>
      <c r="Q962" s="189" t="str">
        <f t="shared" si="88"/>
        <v>11</v>
      </c>
      <c r="R962" s="189" t="str">
        <f t="shared" si="89"/>
        <v>2023</v>
      </c>
      <c r="S962" s="186" t="s">
        <v>1074</v>
      </c>
      <c r="T962" s="190">
        <v>7.1</v>
      </c>
    </row>
    <row r="963" spans="1:20" ht="18" customHeight="1">
      <c r="A963" s="86" t="s">
        <v>1007</v>
      </c>
      <c r="B963" s="88" t="s">
        <v>47</v>
      </c>
      <c r="D963" s="185" t="str">
        <f t="shared" si="84"/>
        <v>765-26-6951</v>
      </c>
      <c r="E963" s="186" t="str">
        <f t="shared" si="85"/>
        <v>A</v>
      </c>
      <c r="F963" s="187" t="s">
        <v>1063</v>
      </c>
      <c r="G963" s="187" t="s">
        <v>54</v>
      </c>
      <c r="H963" s="187" t="s">
        <v>1065</v>
      </c>
      <c r="I963" s="187" t="s">
        <v>1068</v>
      </c>
      <c r="J963" s="186">
        <v>72.61</v>
      </c>
      <c r="K963" s="186">
        <v>6</v>
      </c>
      <c r="L963" s="186">
        <v>21.783000000000001</v>
      </c>
      <c r="M963" s="186">
        <v>457.44299999999998</v>
      </c>
      <c r="N963" s="188">
        <v>45257</v>
      </c>
      <c r="O963" s="189" t="str">
        <f t="shared" si="86"/>
        <v>11-2023</v>
      </c>
      <c r="P963" s="201" t="str">
        <f t="shared" si="87"/>
        <v>27</v>
      </c>
      <c r="Q963" s="189" t="str">
        <f t="shared" si="88"/>
        <v>11</v>
      </c>
      <c r="R963" s="189" t="str">
        <f t="shared" si="89"/>
        <v>2023</v>
      </c>
      <c r="S963" s="186" t="s">
        <v>1075</v>
      </c>
      <c r="T963" s="190">
        <v>6.9</v>
      </c>
    </row>
    <row r="964" spans="1:20" ht="18" customHeight="1">
      <c r="A964" s="86" t="s">
        <v>1008</v>
      </c>
      <c r="B964" s="88" t="s">
        <v>50</v>
      </c>
      <c r="D964" s="185" t="str">
        <f t="shared" si="84"/>
        <v>817-69-8206</v>
      </c>
      <c r="E964" s="186" t="str">
        <f t="shared" si="85"/>
        <v>B</v>
      </c>
      <c r="F964" s="187" t="s">
        <v>1064</v>
      </c>
      <c r="G964" s="187" t="s">
        <v>54</v>
      </c>
      <c r="H964" s="187" t="s">
        <v>1066</v>
      </c>
      <c r="I964" s="187" t="s">
        <v>1069</v>
      </c>
      <c r="J964" s="186">
        <v>99.73</v>
      </c>
      <c r="K964" s="186">
        <v>9</v>
      </c>
      <c r="L964" s="186">
        <v>44.878500000000003</v>
      </c>
      <c r="M964" s="186">
        <v>942.44849999999997</v>
      </c>
      <c r="N964" s="188">
        <v>45258</v>
      </c>
      <c r="O964" s="189" t="str">
        <f t="shared" si="86"/>
        <v>11-2023</v>
      </c>
      <c r="P964" s="201" t="str">
        <f t="shared" si="87"/>
        <v>28</v>
      </c>
      <c r="Q964" s="189" t="str">
        <f t="shared" si="88"/>
        <v>11</v>
      </c>
      <c r="R964" s="189" t="str">
        <f t="shared" si="89"/>
        <v>2023</v>
      </c>
      <c r="S964" s="186" t="s">
        <v>1075</v>
      </c>
      <c r="T964" s="190">
        <v>6.5</v>
      </c>
    </row>
    <row r="965" spans="1:20" ht="18" customHeight="1">
      <c r="A965" s="86" t="s">
        <v>1009</v>
      </c>
      <c r="B965" s="88" t="s">
        <v>53</v>
      </c>
      <c r="D965" s="185" t="str">
        <f t="shared" si="84"/>
        <v>648-94-3045</v>
      </c>
      <c r="E965" s="186" t="str">
        <f t="shared" si="85"/>
        <v>C</v>
      </c>
      <c r="F965" s="187" t="s">
        <v>1062</v>
      </c>
      <c r="G965" s="187" t="s">
        <v>54</v>
      </c>
      <c r="H965" s="187" t="s">
        <v>1065</v>
      </c>
      <c r="I965" s="187" t="s">
        <v>1067</v>
      </c>
      <c r="J965" s="186">
        <v>58.95</v>
      </c>
      <c r="K965" s="186">
        <v>10</v>
      </c>
      <c r="L965" s="186">
        <v>29.475000000000001</v>
      </c>
      <c r="M965" s="186">
        <v>618.97500000000002</v>
      </c>
      <c r="N965" s="188">
        <v>45258</v>
      </c>
      <c r="O965" s="189" t="str">
        <f t="shared" si="86"/>
        <v>11-2023</v>
      </c>
      <c r="P965" s="201" t="str">
        <f t="shared" si="87"/>
        <v>28</v>
      </c>
      <c r="Q965" s="189" t="str">
        <f t="shared" si="88"/>
        <v>11</v>
      </c>
      <c r="R965" s="189" t="str">
        <f t="shared" si="89"/>
        <v>2023</v>
      </c>
      <c r="S965" s="186" t="s">
        <v>1074</v>
      </c>
      <c r="T965" s="190">
        <v>8.1</v>
      </c>
    </row>
    <row r="966" spans="1:20" ht="18" customHeight="1">
      <c r="A966" s="86" t="s">
        <v>1010</v>
      </c>
      <c r="B966" s="88" t="s">
        <v>50</v>
      </c>
      <c r="D966" s="185" t="str">
        <f t="shared" si="84"/>
        <v>346-12-3257</v>
      </c>
      <c r="E966" s="186" t="str">
        <f t="shared" si="85"/>
        <v>B</v>
      </c>
      <c r="F966" s="187" t="s">
        <v>1064</v>
      </c>
      <c r="G966" s="187" t="s">
        <v>48</v>
      </c>
      <c r="H966" s="187" t="s">
        <v>1065</v>
      </c>
      <c r="I966" s="187" t="s">
        <v>1069</v>
      </c>
      <c r="J966" s="186">
        <v>19.239999999999998</v>
      </c>
      <c r="K966" s="186">
        <v>9</v>
      </c>
      <c r="L966" s="186">
        <v>8.6579999999999995</v>
      </c>
      <c r="M966" s="186">
        <v>181.81800000000001</v>
      </c>
      <c r="N966" s="188">
        <v>45259</v>
      </c>
      <c r="O966" s="189" t="str">
        <f t="shared" si="86"/>
        <v>11-2023</v>
      </c>
      <c r="P966" s="201" t="str">
        <f t="shared" si="87"/>
        <v>29</v>
      </c>
      <c r="Q966" s="189" t="str">
        <f t="shared" si="88"/>
        <v>11</v>
      </c>
      <c r="R966" s="189" t="str">
        <f t="shared" si="89"/>
        <v>2023</v>
      </c>
      <c r="S966" s="186" t="s">
        <v>1073</v>
      </c>
      <c r="T966" s="190">
        <v>8</v>
      </c>
    </row>
    <row r="967" spans="1:20" ht="18" customHeight="1">
      <c r="A967" s="86" t="s">
        <v>1011</v>
      </c>
      <c r="B967" s="88" t="s">
        <v>50</v>
      </c>
      <c r="D967" s="185" t="str">
        <f t="shared" ref="D967:D1006" si="90">A967</f>
        <v>301-81-8610</v>
      </c>
      <c r="E967" s="186" t="str">
        <f t="shared" ref="E967:E1006" si="91">B967</f>
        <v>B</v>
      </c>
      <c r="F967" s="187" t="s">
        <v>1064</v>
      </c>
      <c r="G967" s="187" t="s">
        <v>48</v>
      </c>
      <c r="H967" s="187" t="s">
        <v>1065</v>
      </c>
      <c r="I967" s="187" t="s">
        <v>1072</v>
      </c>
      <c r="J967" s="186">
        <v>25.42</v>
      </c>
      <c r="K967" s="186">
        <v>8</v>
      </c>
      <c r="L967" s="186">
        <v>10.167999999999999</v>
      </c>
      <c r="M967" s="186">
        <v>213.52799999999999</v>
      </c>
      <c r="N967" s="188">
        <v>45259</v>
      </c>
      <c r="O967" s="189" t="str">
        <f t="shared" si="86"/>
        <v>11-2023</v>
      </c>
      <c r="P967" s="201" t="str">
        <f t="shared" si="87"/>
        <v>29</v>
      </c>
      <c r="Q967" s="189" t="str">
        <f t="shared" si="88"/>
        <v>11</v>
      </c>
      <c r="R967" s="189" t="str">
        <f t="shared" si="89"/>
        <v>2023</v>
      </c>
      <c r="S967" s="186" t="s">
        <v>1075</v>
      </c>
      <c r="T967" s="190">
        <v>6.7</v>
      </c>
    </row>
    <row r="968" spans="1:20" ht="18" customHeight="1">
      <c r="A968" s="86" t="s">
        <v>1012</v>
      </c>
      <c r="B968" s="88" t="s">
        <v>53</v>
      </c>
      <c r="D968" s="185" t="str">
        <f t="shared" si="90"/>
        <v>887-42-0517</v>
      </c>
      <c r="E968" s="186" t="str">
        <f t="shared" si="91"/>
        <v>C</v>
      </c>
      <c r="F968" s="187" t="s">
        <v>1062</v>
      </c>
      <c r="G968" s="187" t="s">
        <v>54</v>
      </c>
      <c r="H968" s="187" t="s">
        <v>1066</v>
      </c>
      <c r="I968" s="187" t="s">
        <v>1068</v>
      </c>
      <c r="J968" s="186">
        <v>83.14</v>
      </c>
      <c r="K968" s="186">
        <v>7</v>
      </c>
      <c r="L968" s="186">
        <v>29.099</v>
      </c>
      <c r="M968" s="186">
        <v>611.07899999999995</v>
      </c>
      <c r="N968" s="188">
        <v>45261</v>
      </c>
      <c r="O968" s="189" t="str">
        <f t="shared" ref="O968:O1006" si="92">TEXT(N968,"mm-yyy")</f>
        <v>12-2023</v>
      </c>
      <c r="P968" s="201" t="str">
        <f t="shared" ref="P968:P1006" si="93">TEXT(N968,"dd")</f>
        <v>01</v>
      </c>
      <c r="Q968" s="189" t="str">
        <f t="shared" ref="Q968:Q1006" si="94">TEXT(N968,"mm")</f>
        <v>12</v>
      </c>
      <c r="R968" s="189" t="str">
        <f t="shared" ref="R968:R1006" si="95">TEXT(N968,"yyyy")</f>
        <v>2023</v>
      </c>
      <c r="S968" s="186" t="s">
        <v>1075</v>
      </c>
      <c r="T968" s="190">
        <v>6.6</v>
      </c>
    </row>
    <row r="969" spans="1:20" ht="18" customHeight="1">
      <c r="A969" s="86" t="s">
        <v>1013</v>
      </c>
      <c r="B969" s="88" t="s">
        <v>47</v>
      </c>
      <c r="D969" s="185" t="str">
        <f t="shared" si="90"/>
        <v>340-66-0321</v>
      </c>
      <c r="E969" s="186" t="str">
        <f t="shared" si="91"/>
        <v>A</v>
      </c>
      <c r="F969" s="187" t="s">
        <v>1063</v>
      </c>
      <c r="G969" s="187" t="s">
        <v>48</v>
      </c>
      <c r="H969" s="187" t="s">
        <v>1065</v>
      </c>
      <c r="I969" s="187" t="s">
        <v>1069</v>
      </c>
      <c r="J969" s="186">
        <v>36.36</v>
      </c>
      <c r="K969" s="186">
        <v>4</v>
      </c>
      <c r="L969" s="186">
        <v>7.2720000000000002</v>
      </c>
      <c r="M969" s="186">
        <v>152.71199999999999</v>
      </c>
      <c r="N969" s="188">
        <v>45262</v>
      </c>
      <c r="O969" s="189" t="str">
        <f t="shared" si="92"/>
        <v>12-2023</v>
      </c>
      <c r="P969" s="201" t="str">
        <f t="shared" si="93"/>
        <v>02</v>
      </c>
      <c r="Q969" s="189" t="str">
        <f t="shared" si="94"/>
        <v>12</v>
      </c>
      <c r="R969" s="189" t="str">
        <f t="shared" si="95"/>
        <v>2023</v>
      </c>
      <c r="S969" s="186" t="s">
        <v>1073</v>
      </c>
      <c r="T969" s="190">
        <v>7.6</v>
      </c>
    </row>
    <row r="970" spans="1:20" ht="18" customHeight="1">
      <c r="A970" s="86" t="s">
        <v>1014</v>
      </c>
      <c r="B970" s="88" t="s">
        <v>47</v>
      </c>
      <c r="D970" s="185" t="str">
        <f t="shared" si="90"/>
        <v>252-56-2699</v>
      </c>
      <c r="E970" s="186" t="str">
        <f t="shared" si="91"/>
        <v>A</v>
      </c>
      <c r="F970" s="187" t="s">
        <v>1063</v>
      </c>
      <c r="G970" s="187" t="s">
        <v>54</v>
      </c>
      <c r="H970" s="187" t="s">
        <v>1065</v>
      </c>
      <c r="I970" s="187" t="s">
        <v>1071</v>
      </c>
      <c r="J970" s="186">
        <v>43.19</v>
      </c>
      <c r="K970" s="186">
        <v>10</v>
      </c>
      <c r="L970" s="186">
        <v>21.594999999999999</v>
      </c>
      <c r="M970" s="186">
        <v>453.495</v>
      </c>
      <c r="N970" s="188">
        <v>45265</v>
      </c>
      <c r="O970" s="189" t="str">
        <f t="shared" si="92"/>
        <v>12-2023</v>
      </c>
      <c r="P970" s="201" t="str">
        <f t="shared" si="93"/>
        <v>05</v>
      </c>
      <c r="Q970" s="189" t="str">
        <f t="shared" si="94"/>
        <v>12</v>
      </c>
      <c r="R970" s="189" t="str">
        <f t="shared" si="95"/>
        <v>2023</v>
      </c>
      <c r="S970" s="186" t="s">
        <v>1074</v>
      </c>
      <c r="T970" s="190">
        <v>8.1999999999999993</v>
      </c>
    </row>
    <row r="971" spans="1:20" ht="18" customHeight="1">
      <c r="A971" s="86" t="s">
        <v>1015</v>
      </c>
      <c r="B971" s="88" t="s">
        <v>50</v>
      </c>
      <c r="D971" s="185" t="str">
        <f t="shared" si="90"/>
        <v>670-79-6321</v>
      </c>
      <c r="E971" s="186" t="str">
        <f t="shared" si="91"/>
        <v>B</v>
      </c>
      <c r="F971" s="187" t="s">
        <v>1064</v>
      </c>
      <c r="G971" s="187" t="s">
        <v>48</v>
      </c>
      <c r="H971" s="187" t="s">
        <v>1066</v>
      </c>
      <c r="I971" s="187" t="s">
        <v>1070</v>
      </c>
      <c r="J971" s="186">
        <v>94.59</v>
      </c>
      <c r="K971" s="186">
        <v>7</v>
      </c>
      <c r="L971" s="186">
        <v>33.106499999999997</v>
      </c>
      <c r="M971" s="186">
        <v>695.23649999999998</v>
      </c>
      <c r="N971" s="188">
        <v>45266</v>
      </c>
      <c r="O971" s="189" t="str">
        <f t="shared" si="92"/>
        <v>12-2023</v>
      </c>
      <c r="P971" s="201" t="str">
        <f t="shared" si="93"/>
        <v>06</v>
      </c>
      <c r="Q971" s="189" t="str">
        <f t="shared" si="94"/>
        <v>12</v>
      </c>
      <c r="R971" s="189" t="str">
        <f t="shared" si="95"/>
        <v>2023</v>
      </c>
      <c r="S971" s="186" t="s">
        <v>1075</v>
      </c>
      <c r="T971" s="190">
        <v>4.9000000000000004</v>
      </c>
    </row>
    <row r="972" spans="1:20" ht="18" customHeight="1">
      <c r="A972" s="86" t="s">
        <v>1016</v>
      </c>
      <c r="B972" s="88" t="s">
        <v>47</v>
      </c>
      <c r="D972" s="185" t="str">
        <f t="shared" si="90"/>
        <v>807-14-7833</v>
      </c>
      <c r="E972" s="186" t="str">
        <f t="shared" si="91"/>
        <v>A</v>
      </c>
      <c r="F972" s="187" t="s">
        <v>1063</v>
      </c>
      <c r="G972" s="187" t="s">
        <v>48</v>
      </c>
      <c r="H972" s="187" t="s">
        <v>1066</v>
      </c>
      <c r="I972" s="187" t="s">
        <v>1069</v>
      </c>
      <c r="J972" s="186">
        <v>17.420000000000002</v>
      </c>
      <c r="K972" s="186">
        <v>10</v>
      </c>
      <c r="L972" s="186">
        <v>8.7100000000000009</v>
      </c>
      <c r="M972" s="186">
        <v>182.91</v>
      </c>
      <c r="N972" s="188">
        <v>45266</v>
      </c>
      <c r="O972" s="189" t="str">
        <f t="shared" si="92"/>
        <v>12-2023</v>
      </c>
      <c r="P972" s="201" t="str">
        <f t="shared" si="93"/>
        <v>06</v>
      </c>
      <c r="Q972" s="189" t="str">
        <f t="shared" si="94"/>
        <v>12</v>
      </c>
      <c r="R972" s="189" t="str">
        <f t="shared" si="95"/>
        <v>2023</v>
      </c>
      <c r="S972" s="186" t="s">
        <v>1074</v>
      </c>
      <c r="T972" s="190">
        <v>7</v>
      </c>
    </row>
    <row r="973" spans="1:20" ht="18" customHeight="1">
      <c r="A973" s="86" t="s">
        <v>1017</v>
      </c>
      <c r="B973" s="88" t="s">
        <v>47</v>
      </c>
      <c r="D973" s="185" t="str">
        <f t="shared" si="90"/>
        <v>497-36-0989</v>
      </c>
      <c r="E973" s="186" t="str">
        <f t="shared" si="91"/>
        <v>A</v>
      </c>
      <c r="F973" s="187" t="s">
        <v>1063</v>
      </c>
      <c r="G973" s="187" t="s">
        <v>54</v>
      </c>
      <c r="H973" s="187" t="s">
        <v>1065</v>
      </c>
      <c r="I973" s="187" t="s">
        <v>1072</v>
      </c>
      <c r="J973" s="186">
        <v>51.94</v>
      </c>
      <c r="K973" s="186">
        <v>3</v>
      </c>
      <c r="L973" s="186">
        <v>7.7910000000000004</v>
      </c>
      <c r="M973" s="186">
        <v>163.61099999999999</v>
      </c>
      <c r="N973" s="188">
        <v>45267</v>
      </c>
      <c r="O973" s="189" t="str">
        <f t="shared" si="92"/>
        <v>12-2023</v>
      </c>
      <c r="P973" s="201" t="str">
        <f t="shared" si="93"/>
        <v>07</v>
      </c>
      <c r="Q973" s="189" t="str">
        <f t="shared" si="94"/>
        <v>12</v>
      </c>
      <c r="R973" s="189" t="str">
        <f t="shared" si="95"/>
        <v>2023</v>
      </c>
      <c r="S973" s="186" t="s">
        <v>1073</v>
      </c>
      <c r="T973" s="190">
        <v>7.9</v>
      </c>
    </row>
    <row r="974" spans="1:20" ht="18" customHeight="1">
      <c r="A974" s="86" t="s">
        <v>1018</v>
      </c>
      <c r="B974" s="88" t="s">
        <v>53</v>
      </c>
      <c r="D974" s="185" t="str">
        <f t="shared" si="90"/>
        <v>704-10-4056</v>
      </c>
      <c r="E974" s="186" t="str">
        <f t="shared" si="91"/>
        <v>C</v>
      </c>
      <c r="F974" s="187" t="s">
        <v>1062</v>
      </c>
      <c r="G974" s="187" t="s">
        <v>48</v>
      </c>
      <c r="H974" s="187" t="s">
        <v>1065</v>
      </c>
      <c r="I974" s="187" t="s">
        <v>1067</v>
      </c>
      <c r="J974" s="186">
        <v>60.47</v>
      </c>
      <c r="K974" s="186">
        <v>3</v>
      </c>
      <c r="L974" s="186">
        <v>9.0704999999999991</v>
      </c>
      <c r="M974" s="186">
        <v>190.48050000000001</v>
      </c>
      <c r="N974" s="188">
        <v>45268</v>
      </c>
      <c r="O974" s="189" t="str">
        <f t="shared" si="92"/>
        <v>12-2023</v>
      </c>
      <c r="P974" s="201" t="str">
        <f t="shared" si="93"/>
        <v>08</v>
      </c>
      <c r="Q974" s="189" t="str">
        <f t="shared" si="94"/>
        <v>12</v>
      </c>
      <c r="R974" s="189" t="str">
        <f t="shared" si="95"/>
        <v>2023</v>
      </c>
      <c r="S974" s="186" t="s">
        <v>1075</v>
      </c>
      <c r="T974" s="190">
        <v>5.6</v>
      </c>
    </row>
    <row r="975" spans="1:20" ht="18" customHeight="1">
      <c r="A975" s="86" t="s">
        <v>1019</v>
      </c>
      <c r="B975" s="88" t="s">
        <v>53</v>
      </c>
      <c r="D975" s="185" t="str">
        <f t="shared" si="90"/>
        <v>118-62-1812</v>
      </c>
      <c r="E975" s="186" t="str">
        <f t="shared" si="91"/>
        <v>C</v>
      </c>
      <c r="F975" s="187" t="s">
        <v>1062</v>
      </c>
      <c r="G975" s="187" t="s">
        <v>48</v>
      </c>
      <c r="H975" s="187" t="s">
        <v>1066</v>
      </c>
      <c r="I975" s="187" t="s">
        <v>1070</v>
      </c>
      <c r="J975" s="186">
        <v>78.38</v>
      </c>
      <c r="K975" s="186">
        <v>4</v>
      </c>
      <c r="L975" s="186">
        <v>15.676</v>
      </c>
      <c r="M975" s="186">
        <v>329.19600000000003</v>
      </c>
      <c r="N975" s="188">
        <v>45268</v>
      </c>
      <c r="O975" s="189" t="str">
        <f t="shared" si="92"/>
        <v>12-2023</v>
      </c>
      <c r="P975" s="201" t="str">
        <f t="shared" si="93"/>
        <v>08</v>
      </c>
      <c r="Q975" s="189" t="str">
        <f t="shared" si="94"/>
        <v>12</v>
      </c>
      <c r="R975" s="189" t="str">
        <f t="shared" si="95"/>
        <v>2023</v>
      </c>
      <c r="S975" s="186" t="s">
        <v>1073</v>
      </c>
      <c r="T975" s="190">
        <v>7.9</v>
      </c>
    </row>
    <row r="976" spans="1:20" ht="18" customHeight="1">
      <c r="A976" s="86" t="s">
        <v>1020</v>
      </c>
      <c r="B976" s="88" t="s">
        <v>50</v>
      </c>
      <c r="D976" s="185" t="str">
        <f t="shared" si="90"/>
        <v>282-35-2475</v>
      </c>
      <c r="E976" s="186" t="str">
        <f t="shared" si="91"/>
        <v>B</v>
      </c>
      <c r="F976" s="187" t="s">
        <v>1064</v>
      </c>
      <c r="G976" s="187" t="s">
        <v>54</v>
      </c>
      <c r="H976" s="187" t="s">
        <v>1066</v>
      </c>
      <c r="I976" s="187" t="s">
        <v>1068</v>
      </c>
      <c r="J976" s="186">
        <v>93.31</v>
      </c>
      <c r="K976" s="186">
        <v>2</v>
      </c>
      <c r="L976" s="186">
        <v>9.3309999999999995</v>
      </c>
      <c r="M976" s="186">
        <v>195.95099999999999</v>
      </c>
      <c r="N976" s="188">
        <v>45269</v>
      </c>
      <c r="O976" s="189" t="str">
        <f t="shared" si="92"/>
        <v>12-2023</v>
      </c>
      <c r="P976" s="201" t="str">
        <f t="shared" si="93"/>
        <v>09</v>
      </c>
      <c r="Q976" s="189" t="str">
        <f t="shared" si="94"/>
        <v>12</v>
      </c>
      <c r="R976" s="189" t="str">
        <f t="shared" si="95"/>
        <v>2023</v>
      </c>
      <c r="S976" s="186" t="s">
        <v>1073</v>
      </c>
      <c r="T976" s="190">
        <v>6.3</v>
      </c>
    </row>
    <row r="977" spans="1:20" ht="18" customHeight="1">
      <c r="A977" s="86" t="s">
        <v>1021</v>
      </c>
      <c r="B977" s="88" t="s">
        <v>47</v>
      </c>
      <c r="D977" s="185" t="str">
        <f t="shared" si="90"/>
        <v>131-70-8179</v>
      </c>
      <c r="E977" s="186" t="str">
        <f t="shared" si="91"/>
        <v>A</v>
      </c>
      <c r="F977" s="187" t="s">
        <v>1063</v>
      </c>
      <c r="G977" s="187" t="s">
        <v>48</v>
      </c>
      <c r="H977" s="187" t="s">
        <v>1066</v>
      </c>
      <c r="I977" s="187" t="s">
        <v>1067</v>
      </c>
      <c r="J977" s="186">
        <v>92.09</v>
      </c>
      <c r="K977" s="186">
        <v>3</v>
      </c>
      <c r="L977" s="186">
        <v>13.813499999999999</v>
      </c>
      <c r="M977" s="186">
        <v>290.08350000000002</v>
      </c>
      <c r="N977" s="188">
        <v>45269</v>
      </c>
      <c r="O977" s="189" t="str">
        <f t="shared" si="92"/>
        <v>12-2023</v>
      </c>
      <c r="P977" s="201" t="str">
        <f t="shared" si="93"/>
        <v>09</v>
      </c>
      <c r="Q977" s="189" t="str">
        <f t="shared" si="94"/>
        <v>12</v>
      </c>
      <c r="R977" s="189" t="str">
        <f t="shared" si="95"/>
        <v>2023</v>
      </c>
      <c r="S977" s="186" t="s">
        <v>1073</v>
      </c>
      <c r="T977" s="190">
        <v>4.2</v>
      </c>
    </row>
    <row r="978" spans="1:20" ht="18" customHeight="1">
      <c r="A978" s="86" t="s">
        <v>1022</v>
      </c>
      <c r="B978" s="88" t="s">
        <v>50</v>
      </c>
      <c r="D978" s="185" t="str">
        <f t="shared" si="90"/>
        <v>656-16-1063</v>
      </c>
      <c r="E978" s="186" t="str">
        <f t="shared" si="91"/>
        <v>B</v>
      </c>
      <c r="F978" s="187" t="s">
        <v>1064</v>
      </c>
      <c r="G978" s="187" t="s">
        <v>54</v>
      </c>
      <c r="H978" s="187" t="s">
        <v>1065</v>
      </c>
      <c r="I978" s="187" t="s">
        <v>1068</v>
      </c>
      <c r="J978" s="186">
        <v>46.42</v>
      </c>
      <c r="K978" s="186">
        <v>3</v>
      </c>
      <c r="L978" s="186">
        <v>6.9630000000000001</v>
      </c>
      <c r="M978" s="186">
        <v>146.22300000000001</v>
      </c>
      <c r="N978" s="188">
        <v>45270</v>
      </c>
      <c r="O978" s="189" t="str">
        <f t="shared" si="92"/>
        <v>12-2023</v>
      </c>
      <c r="P978" s="201" t="str">
        <f t="shared" si="93"/>
        <v>10</v>
      </c>
      <c r="Q978" s="189" t="str">
        <f t="shared" si="94"/>
        <v>12</v>
      </c>
      <c r="R978" s="189" t="str">
        <f t="shared" si="95"/>
        <v>2023</v>
      </c>
      <c r="S978" s="186" t="s">
        <v>1075</v>
      </c>
      <c r="T978" s="190">
        <v>4.4000000000000004</v>
      </c>
    </row>
    <row r="979" spans="1:20" ht="18" customHeight="1">
      <c r="A979" s="86" t="s">
        <v>1023</v>
      </c>
      <c r="B979" s="88" t="s">
        <v>47</v>
      </c>
      <c r="D979" s="185" t="str">
        <f t="shared" si="90"/>
        <v>504-35-8843</v>
      </c>
      <c r="E979" s="186" t="str">
        <f t="shared" si="91"/>
        <v>A</v>
      </c>
      <c r="F979" s="187" t="s">
        <v>1063</v>
      </c>
      <c r="G979" s="187" t="s">
        <v>54</v>
      </c>
      <c r="H979" s="187" t="s">
        <v>1065</v>
      </c>
      <c r="I979" s="187" t="s">
        <v>1068</v>
      </c>
      <c r="J979" s="186">
        <v>42.47</v>
      </c>
      <c r="K979" s="186">
        <v>1</v>
      </c>
      <c r="L979" s="186">
        <v>2.1234999999999999</v>
      </c>
      <c r="M979" s="186">
        <v>44.593499999999999</v>
      </c>
      <c r="N979" s="188">
        <v>45271</v>
      </c>
      <c r="O979" s="189" t="str">
        <f t="shared" si="92"/>
        <v>12-2023</v>
      </c>
      <c r="P979" s="201" t="str">
        <f t="shared" si="93"/>
        <v>11</v>
      </c>
      <c r="Q979" s="189" t="str">
        <f t="shared" si="94"/>
        <v>12</v>
      </c>
      <c r="R979" s="189" t="str">
        <f t="shared" si="95"/>
        <v>2023</v>
      </c>
      <c r="S979" s="186" t="s">
        <v>1073</v>
      </c>
      <c r="T979" s="190">
        <v>5.7</v>
      </c>
    </row>
    <row r="980" spans="1:20" ht="18" customHeight="1">
      <c r="A980" s="86" t="s">
        <v>1024</v>
      </c>
      <c r="B980" s="88" t="s">
        <v>47</v>
      </c>
      <c r="D980" s="185" t="str">
        <f t="shared" si="90"/>
        <v>816-72-8853</v>
      </c>
      <c r="E980" s="186" t="str">
        <f t="shared" si="91"/>
        <v>A</v>
      </c>
      <c r="F980" s="187" t="s">
        <v>1063</v>
      </c>
      <c r="G980" s="187" t="s">
        <v>48</v>
      </c>
      <c r="H980" s="187" t="s">
        <v>1066</v>
      </c>
      <c r="I980" s="187" t="s">
        <v>1068</v>
      </c>
      <c r="J980" s="186">
        <v>27.93</v>
      </c>
      <c r="K980" s="186">
        <v>5</v>
      </c>
      <c r="L980" s="186">
        <v>6.9824999999999999</v>
      </c>
      <c r="M980" s="186">
        <v>146.63249999999999</v>
      </c>
      <c r="N980" s="188">
        <v>45271</v>
      </c>
      <c r="O980" s="189" t="str">
        <f t="shared" si="92"/>
        <v>12-2023</v>
      </c>
      <c r="P980" s="201" t="str">
        <f t="shared" si="93"/>
        <v>11</v>
      </c>
      <c r="Q980" s="189" t="str">
        <f t="shared" si="94"/>
        <v>12</v>
      </c>
      <c r="R980" s="189" t="str">
        <f t="shared" si="95"/>
        <v>2023</v>
      </c>
      <c r="S980" s="186" t="s">
        <v>1073</v>
      </c>
      <c r="T980" s="190">
        <v>5.9</v>
      </c>
    </row>
    <row r="981" spans="1:20" ht="18" customHeight="1">
      <c r="A981" s="86" t="s">
        <v>1025</v>
      </c>
      <c r="B981" s="88" t="s">
        <v>47</v>
      </c>
      <c r="D981" s="185" t="str">
        <f t="shared" si="90"/>
        <v>618-34-8551</v>
      </c>
      <c r="E981" s="186" t="str">
        <f t="shared" si="91"/>
        <v>A</v>
      </c>
      <c r="F981" s="187" t="s">
        <v>1063</v>
      </c>
      <c r="G981" s="187" t="s">
        <v>54</v>
      </c>
      <c r="H981" s="187" t="s">
        <v>1066</v>
      </c>
      <c r="I981" s="187" t="s">
        <v>1068</v>
      </c>
      <c r="J981" s="186">
        <v>93.18</v>
      </c>
      <c r="K981" s="186">
        <v>2</v>
      </c>
      <c r="L981" s="186">
        <v>9.3179999999999996</v>
      </c>
      <c r="M981" s="186">
        <v>195.678</v>
      </c>
      <c r="N981" s="188">
        <v>45271</v>
      </c>
      <c r="O981" s="189" t="str">
        <f t="shared" si="92"/>
        <v>12-2023</v>
      </c>
      <c r="P981" s="201" t="str">
        <f t="shared" si="93"/>
        <v>11</v>
      </c>
      <c r="Q981" s="189" t="str">
        <f t="shared" si="94"/>
        <v>12</v>
      </c>
      <c r="R981" s="189" t="str">
        <f t="shared" si="95"/>
        <v>2023</v>
      </c>
      <c r="S981" s="186" t="s">
        <v>1075</v>
      </c>
      <c r="T981" s="190">
        <v>8.5</v>
      </c>
    </row>
    <row r="982" spans="1:20" ht="18" customHeight="1">
      <c r="A982" s="86" t="s">
        <v>1026</v>
      </c>
      <c r="B982" s="88" t="s">
        <v>47</v>
      </c>
      <c r="D982" s="185" t="str">
        <f t="shared" si="90"/>
        <v>643-38-7867</v>
      </c>
      <c r="E982" s="186" t="str">
        <f t="shared" si="91"/>
        <v>A</v>
      </c>
      <c r="F982" s="187" t="s">
        <v>1063</v>
      </c>
      <c r="G982" s="187" t="s">
        <v>54</v>
      </c>
      <c r="H982" s="187" t="s">
        <v>1065</v>
      </c>
      <c r="I982" s="187" t="s">
        <v>1070</v>
      </c>
      <c r="J982" s="186">
        <v>97.94</v>
      </c>
      <c r="K982" s="186">
        <v>1</v>
      </c>
      <c r="L982" s="186">
        <v>4.8970000000000002</v>
      </c>
      <c r="M982" s="186">
        <v>102.837</v>
      </c>
      <c r="N982" s="188">
        <v>45272</v>
      </c>
      <c r="O982" s="189" t="str">
        <f t="shared" si="92"/>
        <v>12-2023</v>
      </c>
      <c r="P982" s="201" t="str">
        <f t="shared" si="93"/>
        <v>12</v>
      </c>
      <c r="Q982" s="189" t="str">
        <f t="shared" si="94"/>
        <v>12</v>
      </c>
      <c r="R982" s="189" t="str">
        <f t="shared" si="95"/>
        <v>2023</v>
      </c>
      <c r="S982" s="186" t="s">
        <v>1074</v>
      </c>
      <c r="T982" s="190">
        <v>6.9</v>
      </c>
    </row>
    <row r="983" spans="1:20" ht="18" customHeight="1">
      <c r="A983" s="86" t="s">
        <v>1027</v>
      </c>
      <c r="B983" s="88" t="s">
        <v>47</v>
      </c>
      <c r="D983" s="185" t="str">
        <f t="shared" si="90"/>
        <v>698-98-5964</v>
      </c>
      <c r="E983" s="186" t="str">
        <f t="shared" si="91"/>
        <v>A</v>
      </c>
      <c r="F983" s="187" t="s">
        <v>1063</v>
      </c>
      <c r="G983" s="187" t="s">
        <v>54</v>
      </c>
      <c r="H983" s="187" t="s">
        <v>1066</v>
      </c>
      <c r="I983" s="187" t="s">
        <v>1071</v>
      </c>
      <c r="J983" s="186">
        <v>81.209999999999994</v>
      </c>
      <c r="K983" s="186">
        <v>10</v>
      </c>
      <c r="L983" s="186">
        <v>40.604999999999997</v>
      </c>
      <c r="M983" s="186">
        <v>852.70500000000004</v>
      </c>
      <c r="N983" s="188">
        <v>45272</v>
      </c>
      <c r="O983" s="189" t="str">
        <f t="shared" si="92"/>
        <v>12-2023</v>
      </c>
      <c r="P983" s="201" t="str">
        <f t="shared" si="93"/>
        <v>12</v>
      </c>
      <c r="Q983" s="189" t="str">
        <f t="shared" si="94"/>
        <v>12</v>
      </c>
      <c r="R983" s="189" t="str">
        <f t="shared" si="95"/>
        <v>2023</v>
      </c>
      <c r="S983" s="186" t="s">
        <v>1075</v>
      </c>
      <c r="T983" s="190">
        <v>6.3</v>
      </c>
    </row>
    <row r="984" spans="1:20" ht="18" customHeight="1">
      <c r="A984" s="86" t="s">
        <v>1028</v>
      </c>
      <c r="B984" s="88" t="s">
        <v>47</v>
      </c>
      <c r="D984" s="185" t="str">
        <f t="shared" si="90"/>
        <v>136-08-6195</v>
      </c>
      <c r="E984" s="186" t="str">
        <f t="shared" si="91"/>
        <v>A</v>
      </c>
      <c r="F984" s="187" t="s">
        <v>1063</v>
      </c>
      <c r="G984" s="187" t="s">
        <v>54</v>
      </c>
      <c r="H984" s="187" t="s">
        <v>1066</v>
      </c>
      <c r="I984" s="187" t="s">
        <v>1070</v>
      </c>
      <c r="J984" s="186">
        <v>69.959999999999994</v>
      </c>
      <c r="K984" s="186">
        <v>8</v>
      </c>
      <c r="L984" s="186">
        <v>27.984000000000002</v>
      </c>
      <c r="M984" s="186">
        <v>587.66399999999999</v>
      </c>
      <c r="N984" s="188">
        <v>45273</v>
      </c>
      <c r="O984" s="189" t="str">
        <f t="shared" si="92"/>
        <v>12-2023</v>
      </c>
      <c r="P984" s="201" t="str">
        <f t="shared" si="93"/>
        <v>13</v>
      </c>
      <c r="Q984" s="189" t="str">
        <f t="shared" si="94"/>
        <v>12</v>
      </c>
      <c r="R984" s="189" t="str">
        <f t="shared" si="95"/>
        <v>2023</v>
      </c>
      <c r="S984" s="186" t="s">
        <v>1075</v>
      </c>
      <c r="T984" s="190">
        <v>6.4</v>
      </c>
    </row>
    <row r="985" spans="1:20" ht="18" customHeight="1">
      <c r="A985" s="86" t="s">
        <v>1029</v>
      </c>
      <c r="B985" s="88" t="s">
        <v>53</v>
      </c>
      <c r="D985" s="185" t="str">
        <f t="shared" si="90"/>
        <v>503-07-0930</v>
      </c>
      <c r="E985" s="186" t="str">
        <f t="shared" si="91"/>
        <v>C</v>
      </c>
      <c r="F985" s="187" t="s">
        <v>1062</v>
      </c>
      <c r="G985" s="187" t="s">
        <v>48</v>
      </c>
      <c r="H985" s="187" t="s">
        <v>1065</v>
      </c>
      <c r="I985" s="187" t="s">
        <v>1068</v>
      </c>
      <c r="J985" s="186">
        <v>58.39</v>
      </c>
      <c r="K985" s="186">
        <v>7</v>
      </c>
      <c r="L985" s="186">
        <v>20.436499999999999</v>
      </c>
      <c r="M985" s="186">
        <v>429.16649999999998</v>
      </c>
      <c r="N985" s="188">
        <v>45273</v>
      </c>
      <c r="O985" s="189" t="str">
        <f t="shared" si="92"/>
        <v>12-2023</v>
      </c>
      <c r="P985" s="201" t="str">
        <f t="shared" si="93"/>
        <v>13</v>
      </c>
      <c r="Q985" s="189" t="str">
        <f t="shared" si="94"/>
        <v>12</v>
      </c>
      <c r="R985" s="189" t="str">
        <f t="shared" si="95"/>
        <v>2023</v>
      </c>
      <c r="S985" s="186" t="s">
        <v>1075</v>
      </c>
      <c r="T985" s="190">
        <v>8.1999999999999993</v>
      </c>
    </row>
    <row r="986" spans="1:20" ht="18" customHeight="1">
      <c r="A986" s="86" t="s">
        <v>1030</v>
      </c>
      <c r="B986" s="88" t="s">
        <v>47</v>
      </c>
      <c r="D986" s="185" t="str">
        <f t="shared" si="90"/>
        <v>759-29-9521</v>
      </c>
      <c r="E986" s="186" t="str">
        <f t="shared" si="91"/>
        <v>A</v>
      </c>
      <c r="F986" s="187" t="s">
        <v>1063</v>
      </c>
      <c r="G986" s="187" t="s">
        <v>48</v>
      </c>
      <c r="H986" s="187" t="s">
        <v>1066</v>
      </c>
      <c r="I986" s="187" t="s">
        <v>1072</v>
      </c>
      <c r="J986" s="186">
        <v>48.96</v>
      </c>
      <c r="K986" s="186">
        <v>9</v>
      </c>
      <c r="L986" s="186">
        <v>22.032</v>
      </c>
      <c r="M986" s="186">
        <v>462.67200000000003</v>
      </c>
      <c r="N986" s="188">
        <v>45274</v>
      </c>
      <c r="O986" s="189" t="str">
        <f t="shared" si="92"/>
        <v>12-2023</v>
      </c>
      <c r="P986" s="201" t="str">
        <f t="shared" si="93"/>
        <v>14</v>
      </c>
      <c r="Q986" s="189" t="str">
        <f t="shared" si="94"/>
        <v>12</v>
      </c>
      <c r="R986" s="189" t="str">
        <f t="shared" si="95"/>
        <v>2023</v>
      </c>
      <c r="S986" s="186" t="s">
        <v>1073</v>
      </c>
      <c r="T986" s="190">
        <v>8</v>
      </c>
    </row>
    <row r="987" spans="1:20" ht="18" customHeight="1">
      <c r="A987" s="86" t="s">
        <v>1031</v>
      </c>
      <c r="B987" s="88" t="s">
        <v>50</v>
      </c>
      <c r="D987" s="185" t="str">
        <f t="shared" si="90"/>
        <v>518-71-6847</v>
      </c>
      <c r="E987" s="186" t="str">
        <f t="shared" si="91"/>
        <v>B</v>
      </c>
      <c r="F987" s="187" t="s">
        <v>1064</v>
      </c>
      <c r="G987" s="187" t="s">
        <v>48</v>
      </c>
      <c r="H987" s="187" t="s">
        <v>1065</v>
      </c>
      <c r="I987" s="187" t="s">
        <v>1071</v>
      </c>
      <c r="J987" s="186">
        <v>26.6</v>
      </c>
      <c r="K987" s="186">
        <v>6</v>
      </c>
      <c r="L987" s="186">
        <v>7.98</v>
      </c>
      <c r="M987" s="186">
        <v>167.58</v>
      </c>
      <c r="N987" s="188">
        <v>45274</v>
      </c>
      <c r="O987" s="189" t="str">
        <f t="shared" si="92"/>
        <v>12-2023</v>
      </c>
      <c r="P987" s="201" t="str">
        <f t="shared" si="93"/>
        <v>14</v>
      </c>
      <c r="Q987" s="189" t="str">
        <f t="shared" si="94"/>
        <v>12</v>
      </c>
      <c r="R987" s="189" t="str">
        <f t="shared" si="95"/>
        <v>2023</v>
      </c>
      <c r="S987" s="186" t="s">
        <v>1074</v>
      </c>
      <c r="T987" s="190">
        <v>4.9000000000000004</v>
      </c>
    </row>
    <row r="988" spans="1:20" ht="18" customHeight="1">
      <c r="A988" s="86" t="s">
        <v>1032</v>
      </c>
      <c r="B988" s="88" t="s">
        <v>50</v>
      </c>
      <c r="D988" s="185" t="str">
        <f t="shared" si="90"/>
        <v>640-49-2076</v>
      </c>
      <c r="E988" s="186" t="str">
        <f t="shared" si="91"/>
        <v>B</v>
      </c>
      <c r="F988" s="187" t="s">
        <v>1064</v>
      </c>
      <c r="G988" s="187" t="s">
        <v>54</v>
      </c>
      <c r="H988" s="187" t="s">
        <v>1065</v>
      </c>
      <c r="I988" s="187" t="s">
        <v>1068</v>
      </c>
      <c r="J988" s="186">
        <v>83.78</v>
      </c>
      <c r="K988" s="186">
        <v>8</v>
      </c>
      <c r="L988" s="186">
        <v>33.512</v>
      </c>
      <c r="M988" s="186">
        <v>703.75199999999995</v>
      </c>
      <c r="N988" s="188">
        <v>45275</v>
      </c>
      <c r="O988" s="189" t="str">
        <f t="shared" si="92"/>
        <v>12-2023</v>
      </c>
      <c r="P988" s="201" t="str">
        <f t="shared" si="93"/>
        <v>15</v>
      </c>
      <c r="Q988" s="189" t="str">
        <f t="shared" si="94"/>
        <v>12</v>
      </c>
      <c r="R988" s="189" t="str">
        <f t="shared" si="95"/>
        <v>2023</v>
      </c>
      <c r="S988" s="186" t="s">
        <v>1073</v>
      </c>
      <c r="T988" s="190">
        <v>5.0999999999999996</v>
      </c>
    </row>
    <row r="989" spans="1:20" ht="18" customHeight="1">
      <c r="A989" s="86" t="s">
        <v>1033</v>
      </c>
      <c r="B989" s="88" t="s">
        <v>53</v>
      </c>
      <c r="D989" s="185" t="str">
        <f t="shared" si="90"/>
        <v>277-35-5865</v>
      </c>
      <c r="E989" s="186" t="str">
        <f t="shared" si="91"/>
        <v>C</v>
      </c>
      <c r="F989" s="187" t="s">
        <v>1062</v>
      </c>
      <c r="G989" s="187" t="s">
        <v>48</v>
      </c>
      <c r="H989" s="187" t="s">
        <v>1066</v>
      </c>
      <c r="I989" s="187" t="s">
        <v>1071</v>
      </c>
      <c r="J989" s="186">
        <v>98.97</v>
      </c>
      <c r="K989" s="186">
        <v>9</v>
      </c>
      <c r="L989" s="186">
        <v>44.536499999999997</v>
      </c>
      <c r="M989" s="186">
        <v>935.26649999999995</v>
      </c>
      <c r="N989" s="188">
        <v>45277</v>
      </c>
      <c r="O989" s="189" t="str">
        <f t="shared" si="92"/>
        <v>12-2023</v>
      </c>
      <c r="P989" s="201" t="str">
        <f t="shared" si="93"/>
        <v>17</v>
      </c>
      <c r="Q989" s="189" t="str">
        <f t="shared" si="94"/>
        <v>12</v>
      </c>
      <c r="R989" s="189" t="str">
        <f t="shared" si="95"/>
        <v>2023</v>
      </c>
      <c r="S989" s="186" t="s">
        <v>1073</v>
      </c>
      <c r="T989" s="190">
        <v>6.7</v>
      </c>
    </row>
    <row r="990" spans="1:20" ht="18" customHeight="1">
      <c r="A990" s="86" t="s">
        <v>1034</v>
      </c>
      <c r="B990" s="88" t="s">
        <v>47</v>
      </c>
      <c r="D990" s="185" t="str">
        <f t="shared" si="90"/>
        <v>585-86-8361</v>
      </c>
      <c r="E990" s="186" t="str">
        <f t="shared" si="91"/>
        <v>A</v>
      </c>
      <c r="F990" s="187" t="s">
        <v>1063</v>
      </c>
      <c r="G990" s="187" t="s">
        <v>54</v>
      </c>
      <c r="H990" s="187" t="s">
        <v>1066</v>
      </c>
      <c r="I990" s="187" t="s">
        <v>1071</v>
      </c>
      <c r="J990" s="186">
        <v>27.28</v>
      </c>
      <c r="K990" s="186">
        <v>5</v>
      </c>
      <c r="L990" s="186">
        <v>6.82</v>
      </c>
      <c r="M990" s="186">
        <v>143.22</v>
      </c>
      <c r="N990" s="188">
        <v>45277</v>
      </c>
      <c r="O990" s="189" t="str">
        <f t="shared" si="92"/>
        <v>12-2023</v>
      </c>
      <c r="P990" s="201" t="str">
        <f t="shared" si="93"/>
        <v>17</v>
      </c>
      <c r="Q990" s="189" t="str">
        <f t="shared" si="94"/>
        <v>12</v>
      </c>
      <c r="R990" s="189" t="str">
        <f t="shared" si="95"/>
        <v>2023</v>
      </c>
      <c r="S990" s="186" t="s">
        <v>1075</v>
      </c>
      <c r="T990" s="190">
        <v>8.6</v>
      </c>
    </row>
    <row r="991" spans="1:20" ht="18" customHeight="1">
      <c r="A991" s="86" t="s">
        <v>1035</v>
      </c>
      <c r="B991" s="88" t="s">
        <v>50</v>
      </c>
      <c r="D991" s="185" t="str">
        <f t="shared" si="90"/>
        <v>655-85-5130</v>
      </c>
      <c r="E991" s="186" t="str">
        <f t="shared" si="91"/>
        <v>B</v>
      </c>
      <c r="F991" s="187" t="s">
        <v>1064</v>
      </c>
      <c r="G991" s="187" t="s">
        <v>48</v>
      </c>
      <c r="H991" s="187" t="s">
        <v>1066</v>
      </c>
      <c r="I991" s="187" t="s">
        <v>1072</v>
      </c>
      <c r="J991" s="186">
        <v>38.299999999999997</v>
      </c>
      <c r="K991" s="186">
        <v>4</v>
      </c>
      <c r="L991" s="186">
        <v>7.66</v>
      </c>
      <c r="M991" s="186">
        <v>160.86000000000001</v>
      </c>
      <c r="N991" s="188">
        <v>45278</v>
      </c>
      <c r="O991" s="189" t="str">
        <f t="shared" si="92"/>
        <v>12-2023</v>
      </c>
      <c r="P991" s="201" t="str">
        <f t="shared" si="93"/>
        <v>18</v>
      </c>
      <c r="Q991" s="189" t="str">
        <f t="shared" si="94"/>
        <v>12</v>
      </c>
      <c r="R991" s="189" t="str">
        <f t="shared" si="95"/>
        <v>2023</v>
      </c>
      <c r="S991" s="186" t="s">
        <v>1073</v>
      </c>
      <c r="T991" s="190">
        <v>5.7</v>
      </c>
    </row>
    <row r="992" spans="1:20" ht="18" customHeight="1">
      <c r="A992" s="86" t="s">
        <v>1036</v>
      </c>
      <c r="B992" s="88" t="s">
        <v>50</v>
      </c>
      <c r="D992" s="185" t="str">
        <f t="shared" si="90"/>
        <v>503-21-4385</v>
      </c>
      <c r="E992" s="186" t="str">
        <f t="shared" si="91"/>
        <v>B</v>
      </c>
      <c r="F992" s="187" t="s">
        <v>1064</v>
      </c>
      <c r="G992" s="187" t="s">
        <v>48</v>
      </c>
      <c r="H992" s="187" t="s">
        <v>1065</v>
      </c>
      <c r="I992" s="187" t="s">
        <v>1067</v>
      </c>
      <c r="J992" s="186">
        <v>39.909999999999997</v>
      </c>
      <c r="K992" s="186">
        <v>3</v>
      </c>
      <c r="L992" s="186">
        <v>5.9865000000000004</v>
      </c>
      <c r="M992" s="186">
        <v>125.7165</v>
      </c>
      <c r="N992" s="188">
        <v>45278</v>
      </c>
      <c r="O992" s="189" t="str">
        <f t="shared" si="92"/>
        <v>12-2023</v>
      </c>
      <c r="P992" s="201" t="str">
        <f t="shared" si="93"/>
        <v>18</v>
      </c>
      <c r="Q992" s="189" t="str">
        <f t="shared" si="94"/>
        <v>12</v>
      </c>
      <c r="R992" s="189" t="str">
        <f t="shared" si="95"/>
        <v>2023</v>
      </c>
      <c r="S992" s="186" t="s">
        <v>1074</v>
      </c>
      <c r="T992" s="190">
        <v>9.3000000000000007</v>
      </c>
    </row>
    <row r="993" spans="1:20" ht="18" customHeight="1">
      <c r="A993" s="86" t="s">
        <v>1037</v>
      </c>
      <c r="B993" s="88" t="s">
        <v>53</v>
      </c>
      <c r="D993" s="185" t="str">
        <f t="shared" si="90"/>
        <v>428-83-5800</v>
      </c>
      <c r="E993" s="186" t="str">
        <f t="shared" si="91"/>
        <v>C</v>
      </c>
      <c r="F993" s="187" t="s">
        <v>1062</v>
      </c>
      <c r="G993" s="187" t="s">
        <v>48</v>
      </c>
      <c r="H993" s="187" t="s">
        <v>1066</v>
      </c>
      <c r="I993" s="187" t="s">
        <v>1071</v>
      </c>
      <c r="J993" s="186">
        <v>21.08</v>
      </c>
      <c r="K993" s="186">
        <v>3</v>
      </c>
      <c r="L993" s="186">
        <v>3.1619999999999999</v>
      </c>
      <c r="M993" s="186">
        <v>66.402000000000001</v>
      </c>
      <c r="N993" s="188">
        <v>45280</v>
      </c>
      <c r="O993" s="189" t="str">
        <f t="shared" si="92"/>
        <v>12-2023</v>
      </c>
      <c r="P993" s="201" t="str">
        <f t="shared" si="93"/>
        <v>20</v>
      </c>
      <c r="Q993" s="189" t="str">
        <f t="shared" si="94"/>
        <v>12</v>
      </c>
      <c r="R993" s="189" t="str">
        <f t="shared" si="95"/>
        <v>2023</v>
      </c>
      <c r="S993" s="186" t="s">
        <v>1073</v>
      </c>
      <c r="T993" s="190">
        <v>7.3</v>
      </c>
    </row>
    <row r="994" spans="1:20" ht="18" customHeight="1">
      <c r="A994" s="86" t="s">
        <v>1038</v>
      </c>
      <c r="B994" s="88" t="s">
        <v>47</v>
      </c>
      <c r="D994" s="185" t="str">
        <f t="shared" si="90"/>
        <v>482-17-1179</v>
      </c>
      <c r="E994" s="186" t="str">
        <f t="shared" si="91"/>
        <v>A</v>
      </c>
      <c r="F994" s="187" t="s">
        <v>1063</v>
      </c>
      <c r="G994" s="187" t="s">
        <v>48</v>
      </c>
      <c r="H994" s="187" t="s">
        <v>1065</v>
      </c>
      <c r="I994" s="187" t="s">
        <v>1069</v>
      </c>
      <c r="J994" s="186">
        <v>11.94</v>
      </c>
      <c r="K994" s="186">
        <v>3</v>
      </c>
      <c r="L994" s="186">
        <v>1.7909999999999999</v>
      </c>
      <c r="M994" s="186">
        <v>37.610999999999997</v>
      </c>
      <c r="N994" s="188">
        <v>45280</v>
      </c>
      <c r="O994" s="189" t="str">
        <f t="shared" si="92"/>
        <v>12-2023</v>
      </c>
      <c r="P994" s="201" t="str">
        <f t="shared" si="93"/>
        <v>20</v>
      </c>
      <c r="Q994" s="189" t="str">
        <f t="shared" si="94"/>
        <v>12</v>
      </c>
      <c r="R994" s="189" t="str">
        <f t="shared" si="95"/>
        <v>2023</v>
      </c>
      <c r="S994" s="186" t="s">
        <v>1075</v>
      </c>
      <c r="T994" s="190">
        <v>8.1</v>
      </c>
    </row>
    <row r="995" spans="1:20" ht="18" customHeight="1">
      <c r="A995" s="86" t="s">
        <v>1039</v>
      </c>
      <c r="B995" s="88" t="s">
        <v>47</v>
      </c>
      <c r="D995" s="185" t="str">
        <f t="shared" si="90"/>
        <v>541-48-8554</v>
      </c>
      <c r="E995" s="186" t="str">
        <f t="shared" si="91"/>
        <v>A</v>
      </c>
      <c r="F995" s="187" t="s">
        <v>1063</v>
      </c>
      <c r="G995" s="187" t="s">
        <v>54</v>
      </c>
      <c r="H995" s="187" t="s">
        <v>1065</v>
      </c>
      <c r="I995" s="187" t="s">
        <v>1068</v>
      </c>
      <c r="J995" s="186">
        <v>60.95</v>
      </c>
      <c r="K995" s="186">
        <v>9</v>
      </c>
      <c r="L995" s="186">
        <v>27.427499999999998</v>
      </c>
      <c r="M995" s="186">
        <v>575.97749999999996</v>
      </c>
      <c r="N995" s="188">
        <v>45282</v>
      </c>
      <c r="O995" s="189" t="str">
        <f t="shared" si="92"/>
        <v>12-2023</v>
      </c>
      <c r="P995" s="201" t="str">
        <f t="shared" si="93"/>
        <v>22</v>
      </c>
      <c r="Q995" s="189" t="str">
        <f t="shared" si="94"/>
        <v>12</v>
      </c>
      <c r="R995" s="189" t="str">
        <f t="shared" si="95"/>
        <v>2023</v>
      </c>
      <c r="S995" s="186" t="s">
        <v>1075</v>
      </c>
      <c r="T995" s="190">
        <v>6</v>
      </c>
    </row>
    <row r="996" spans="1:20" ht="18" customHeight="1">
      <c r="A996" s="86" t="s">
        <v>1040</v>
      </c>
      <c r="B996" s="88" t="s">
        <v>50</v>
      </c>
      <c r="D996" s="185" t="str">
        <f t="shared" si="90"/>
        <v>401-18-8016</v>
      </c>
      <c r="E996" s="186" t="str">
        <f t="shared" si="91"/>
        <v>B</v>
      </c>
      <c r="F996" s="187" t="s">
        <v>1064</v>
      </c>
      <c r="G996" s="187" t="s">
        <v>48</v>
      </c>
      <c r="H996" s="187" t="s">
        <v>1066</v>
      </c>
      <c r="I996" s="187" t="s">
        <v>1068</v>
      </c>
      <c r="J996" s="186">
        <v>98.13</v>
      </c>
      <c r="K996" s="186">
        <v>1</v>
      </c>
      <c r="L996" s="186">
        <v>4.9065000000000003</v>
      </c>
      <c r="M996" s="186">
        <v>103.0365</v>
      </c>
      <c r="N996" s="188">
        <v>45285</v>
      </c>
      <c r="O996" s="189" t="str">
        <f t="shared" si="92"/>
        <v>12-2023</v>
      </c>
      <c r="P996" s="201" t="str">
        <f t="shared" si="93"/>
        <v>25</v>
      </c>
      <c r="Q996" s="189" t="str">
        <f t="shared" si="94"/>
        <v>12</v>
      </c>
      <c r="R996" s="189" t="str">
        <f t="shared" si="95"/>
        <v>2023</v>
      </c>
      <c r="S996" s="186" t="s">
        <v>1073</v>
      </c>
      <c r="T996" s="190">
        <v>8.9</v>
      </c>
    </row>
    <row r="997" spans="1:20" ht="18" customHeight="1">
      <c r="A997" s="86" t="s">
        <v>1041</v>
      </c>
      <c r="B997" s="88" t="s">
        <v>47</v>
      </c>
      <c r="D997" s="185" t="str">
        <f t="shared" si="90"/>
        <v>443-59-0061</v>
      </c>
      <c r="E997" s="186" t="str">
        <f t="shared" si="91"/>
        <v>A</v>
      </c>
      <c r="F997" s="187" t="s">
        <v>1063</v>
      </c>
      <c r="G997" s="187" t="s">
        <v>48</v>
      </c>
      <c r="H997" s="187" t="s">
        <v>1065</v>
      </c>
      <c r="I997" s="187" t="s">
        <v>1071</v>
      </c>
      <c r="J997" s="186">
        <v>67.45</v>
      </c>
      <c r="K997" s="186">
        <v>10</v>
      </c>
      <c r="L997" s="186">
        <v>33.725000000000001</v>
      </c>
      <c r="M997" s="186">
        <v>708.22500000000002</v>
      </c>
      <c r="N997" s="188">
        <v>45285</v>
      </c>
      <c r="O997" s="189" t="str">
        <f t="shared" si="92"/>
        <v>12-2023</v>
      </c>
      <c r="P997" s="201" t="str">
        <f t="shared" si="93"/>
        <v>25</v>
      </c>
      <c r="Q997" s="189" t="str">
        <f t="shared" si="94"/>
        <v>12</v>
      </c>
      <c r="R997" s="189" t="str">
        <f t="shared" si="95"/>
        <v>2023</v>
      </c>
      <c r="S997" s="186" t="s">
        <v>1074</v>
      </c>
      <c r="T997" s="190">
        <v>4.2</v>
      </c>
    </row>
    <row r="998" spans="1:20" ht="18" customHeight="1">
      <c r="A998" s="86" t="s">
        <v>1042</v>
      </c>
      <c r="B998" s="88" t="s">
        <v>47</v>
      </c>
      <c r="D998" s="185" t="str">
        <f t="shared" si="90"/>
        <v>796-32-9050</v>
      </c>
      <c r="E998" s="186" t="str">
        <f t="shared" si="91"/>
        <v>A</v>
      </c>
      <c r="F998" s="187" t="s">
        <v>1063</v>
      </c>
      <c r="G998" s="187" t="s">
        <v>54</v>
      </c>
      <c r="H998" s="187" t="s">
        <v>1065</v>
      </c>
      <c r="I998" s="187" t="s">
        <v>1071</v>
      </c>
      <c r="J998" s="186">
        <v>51.28</v>
      </c>
      <c r="K998" s="186">
        <v>6</v>
      </c>
      <c r="L998" s="186">
        <v>15.384</v>
      </c>
      <c r="M998" s="186">
        <v>323.06400000000002</v>
      </c>
      <c r="N998" s="188">
        <v>45286</v>
      </c>
      <c r="O998" s="189" t="str">
        <f t="shared" si="92"/>
        <v>12-2023</v>
      </c>
      <c r="P998" s="201" t="str">
        <f t="shared" si="93"/>
        <v>26</v>
      </c>
      <c r="Q998" s="189" t="str">
        <f t="shared" si="94"/>
        <v>12</v>
      </c>
      <c r="R998" s="189" t="str">
        <f t="shared" si="95"/>
        <v>2023</v>
      </c>
      <c r="S998" s="186" t="s">
        <v>1073</v>
      </c>
      <c r="T998" s="190">
        <v>6.5</v>
      </c>
    </row>
    <row r="999" spans="1:20" ht="18" customHeight="1">
      <c r="A999" s="86" t="s">
        <v>1043</v>
      </c>
      <c r="B999" s="88" t="s">
        <v>50</v>
      </c>
      <c r="D999" s="185" t="str">
        <f t="shared" si="90"/>
        <v>779-42-2410</v>
      </c>
      <c r="E999" s="186" t="str">
        <f t="shared" si="91"/>
        <v>B</v>
      </c>
      <c r="F999" s="187" t="s">
        <v>1064</v>
      </c>
      <c r="G999" s="187" t="s">
        <v>48</v>
      </c>
      <c r="H999" s="187" t="s">
        <v>1065</v>
      </c>
      <c r="I999" s="187" t="s">
        <v>1071</v>
      </c>
      <c r="J999" s="186">
        <v>57.74</v>
      </c>
      <c r="K999" s="186">
        <v>3</v>
      </c>
      <c r="L999" s="186">
        <v>8.6609999999999996</v>
      </c>
      <c r="M999" s="186">
        <v>181.881</v>
      </c>
      <c r="N999" s="188">
        <v>45286</v>
      </c>
      <c r="O999" s="189" t="str">
        <f t="shared" si="92"/>
        <v>12-2023</v>
      </c>
      <c r="P999" s="201" t="str">
        <f t="shared" si="93"/>
        <v>26</v>
      </c>
      <c r="Q999" s="189" t="str">
        <f t="shared" si="94"/>
        <v>12</v>
      </c>
      <c r="R999" s="189" t="str">
        <f t="shared" si="95"/>
        <v>2023</v>
      </c>
      <c r="S999" s="186" t="s">
        <v>1074</v>
      </c>
      <c r="T999" s="190">
        <v>7.7</v>
      </c>
    </row>
    <row r="1000" spans="1:20" ht="18" customHeight="1">
      <c r="A1000" s="86" t="s">
        <v>1044</v>
      </c>
      <c r="B1000" s="88" t="s">
        <v>53</v>
      </c>
      <c r="D1000" s="185" t="str">
        <f t="shared" si="90"/>
        <v>607-65-2441</v>
      </c>
      <c r="E1000" s="186" t="str">
        <f t="shared" si="91"/>
        <v>C</v>
      </c>
      <c r="F1000" s="187" t="s">
        <v>1062</v>
      </c>
      <c r="G1000" s="187" t="s">
        <v>48</v>
      </c>
      <c r="H1000" s="187" t="s">
        <v>1065</v>
      </c>
      <c r="I1000" s="187" t="s">
        <v>1067</v>
      </c>
      <c r="J1000" s="186">
        <v>81.95</v>
      </c>
      <c r="K1000" s="186">
        <v>10</v>
      </c>
      <c r="L1000" s="186">
        <v>40.975000000000001</v>
      </c>
      <c r="M1000" s="186">
        <v>860.47500000000002</v>
      </c>
      <c r="N1000" s="188">
        <v>45286</v>
      </c>
      <c r="O1000" s="189" t="str">
        <f t="shared" si="92"/>
        <v>12-2023</v>
      </c>
      <c r="P1000" s="201" t="str">
        <f t="shared" si="93"/>
        <v>26</v>
      </c>
      <c r="Q1000" s="189" t="str">
        <f t="shared" si="94"/>
        <v>12</v>
      </c>
      <c r="R1000" s="189" t="str">
        <f t="shared" si="95"/>
        <v>2023</v>
      </c>
      <c r="S1000" s="186" t="s">
        <v>1075</v>
      </c>
      <c r="T1000" s="190">
        <v>6</v>
      </c>
    </row>
    <row r="1001" spans="1:20" ht="18" customHeight="1">
      <c r="A1001" s="86" t="s">
        <v>1045</v>
      </c>
      <c r="B1001" s="88" t="s">
        <v>50</v>
      </c>
      <c r="D1001" s="185" t="str">
        <f t="shared" si="90"/>
        <v>305-89-2768</v>
      </c>
      <c r="E1001" s="186" t="str">
        <f t="shared" si="91"/>
        <v>B</v>
      </c>
      <c r="F1001" s="187" t="s">
        <v>1064</v>
      </c>
      <c r="G1001" s="187" t="s">
        <v>48</v>
      </c>
      <c r="H1001" s="187" t="s">
        <v>1066</v>
      </c>
      <c r="I1001" s="187" t="s">
        <v>1070</v>
      </c>
      <c r="J1001" s="186">
        <v>21.9</v>
      </c>
      <c r="K1001" s="186">
        <v>3</v>
      </c>
      <c r="L1001" s="186">
        <v>3.2850000000000001</v>
      </c>
      <c r="M1001" s="186">
        <v>68.984999999999999</v>
      </c>
      <c r="N1001" s="188">
        <v>45286</v>
      </c>
      <c r="O1001" s="189" t="str">
        <f t="shared" si="92"/>
        <v>12-2023</v>
      </c>
      <c r="P1001" s="201" t="str">
        <f t="shared" si="93"/>
        <v>26</v>
      </c>
      <c r="Q1001" s="189" t="str">
        <f t="shared" si="94"/>
        <v>12</v>
      </c>
      <c r="R1001" s="189" t="str">
        <f t="shared" si="95"/>
        <v>2023</v>
      </c>
      <c r="S1001" s="186" t="s">
        <v>1074</v>
      </c>
      <c r="T1001" s="190">
        <v>4.7</v>
      </c>
    </row>
    <row r="1002" spans="1:20" ht="18" customHeight="1">
      <c r="A1002" s="86" t="s">
        <v>1046</v>
      </c>
      <c r="B1002" s="88" t="s">
        <v>50</v>
      </c>
      <c r="D1002" s="185" t="str">
        <f t="shared" si="90"/>
        <v>790-29-1172</v>
      </c>
      <c r="E1002" s="186" t="str">
        <f t="shared" si="91"/>
        <v>B</v>
      </c>
      <c r="F1002" s="187" t="s">
        <v>1064</v>
      </c>
      <c r="G1002" s="187" t="s">
        <v>54</v>
      </c>
      <c r="H1002" s="187" t="s">
        <v>1066</v>
      </c>
      <c r="I1002" s="187" t="s">
        <v>1071</v>
      </c>
      <c r="J1002" s="186">
        <v>57.34</v>
      </c>
      <c r="K1002" s="186">
        <v>3</v>
      </c>
      <c r="L1002" s="186">
        <v>8.6010000000000009</v>
      </c>
      <c r="M1002" s="186">
        <v>180.62100000000001</v>
      </c>
      <c r="N1002" s="188">
        <v>45288</v>
      </c>
      <c r="O1002" s="189" t="str">
        <f t="shared" si="92"/>
        <v>12-2023</v>
      </c>
      <c r="P1002" s="201" t="str">
        <f t="shared" si="93"/>
        <v>28</v>
      </c>
      <c r="Q1002" s="189" t="str">
        <f t="shared" si="94"/>
        <v>12</v>
      </c>
      <c r="R1002" s="189" t="str">
        <f t="shared" si="95"/>
        <v>2023</v>
      </c>
      <c r="S1002" s="186" t="s">
        <v>1075</v>
      </c>
      <c r="T1002" s="190">
        <v>7.9</v>
      </c>
    </row>
    <row r="1003" spans="1:20" ht="18" customHeight="1">
      <c r="A1003" s="86" t="s">
        <v>1047</v>
      </c>
      <c r="B1003" s="88" t="s">
        <v>50</v>
      </c>
      <c r="D1003" s="185" t="str">
        <f t="shared" si="90"/>
        <v>305-18-3552</v>
      </c>
      <c r="E1003" s="186" t="str">
        <f t="shared" si="91"/>
        <v>B</v>
      </c>
      <c r="F1003" s="187" t="s">
        <v>1064</v>
      </c>
      <c r="G1003" s="187" t="s">
        <v>48</v>
      </c>
      <c r="H1003" s="187" t="s">
        <v>1065</v>
      </c>
      <c r="I1003" s="187" t="s">
        <v>1070</v>
      </c>
      <c r="J1003" s="186">
        <v>60.38</v>
      </c>
      <c r="K1003" s="186">
        <v>10</v>
      </c>
      <c r="L1003" s="186">
        <v>30.19</v>
      </c>
      <c r="M1003" s="186">
        <v>633.99</v>
      </c>
      <c r="N1003" s="188">
        <v>45288</v>
      </c>
      <c r="O1003" s="189" t="str">
        <f t="shared" si="92"/>
        <v>12-2023</v>
      </c>
      <c r="P1003" s="201" t="str">
        <f t="shared" si="93"/>
        <v>28</v>
      </c>
      <c r="Q1003" s="189" t="str">
        <f t="shared" si="94"/>
        <v>12</v>
      </c>
      <c r="R1003" s="189" t="str">
        <f t="shared" si="95"/>
        <v>2023</v>
      </c>
      <c r="S1003" s="186" t="s">
        <v>1073</v>
      </c>
      <c r="T1003" s="190">
        <v>6</v>
      </c>
    </row>
    <row r="1004" spans="1:20" ht="18" customHeight="1">
      <c r="A1004" s="86" t="s">
        <v>1048</v>
      </c>
      <c r="B1004" s="88" t="s">
        <v>50</v>
      </c>
      <c r="D1004" s="185" t="str">
        <f t="shared" si="90"/>
        <v>501-61-1753</v>
      </c>
      <c r="E1004" s="186" t="str">
        <f t="shared" si="91"/>
        <v>B</v>
      </c>
      <c r="F1004" s="187" t="s">
        <v>1064</v>
      </c>
      <c r="G1004" s="187" t="s">
        <v>54</v>
      </c>
      <c r="H1004" s="187" t="s">
        <v>1066</v>
      </c>
      <c r="I1004" s="187" t="s">
        <v>1070</v>
      </c>
      <c r="J1004" s="186">
        <v>63.15</v>
      </c>
      <c r="K1004" s="186">
        <v>6</v>
      </c>
      <c r="L1004" s="186">
        <v>18.945</v>
      </c>
      <c r="M1004" s="186">
        <v>397.84500000000003</v>
      </c>
      <c r="N1004" s="188">
        <v>45288</v>
      </c>
      <c r="O1004" s="189" t="str">
        <f t="shared" si="92"/>
        <v>12-2023</v>
      </c>
      <c r="P1004" s="201" t="str">
        <f t="shared" si="93"/>
        <v>28</v>
      </c>
      <c r="Q1004" s="189" t="str">
        <f t="shared" si="94"/>
        <v>12</v>
      </c>
      <c r="R1004" s="189" t="str">
        <f t="shared" si="95"/>
        <v>2023</v>
      </c>
      <c r="S1004" s="186" t="s">
        <v>1074</v>
      </c>
      <c r="T1004" s="190">
        <v>9.8000000000000007</v>
      </c>
    </row>
    <row r="1005" spans="1:20" ht="18" customHeight="1">
      <c r="A1005" s="86" t="s">
        <v>1049</v>
      </c>
      <c r="B1005" s="88" t="s">
        <v>47</v>
      </c>
      <c r="D1005" s="185" t="str">
        <f t="shared" si="90"/>
        <v>105-10-6182</v>
      </c>
      <c r="E1005" s="186" t="str">
        <f t="shared" si="91"/>
        <v>A</v>
      </c>
      <c r="F1005" s="187" t="s">
        <v>1063</v>
      </c>
      <c r="G1005" s="187" t="s">
        <v>48</v>
      </c>
      <c r="H1005" s="187" t="s">
        <v>1065</v>
      </c>
      <c r="I1005" s="187" t="s">
        <v>1072</v>
      </c>
      <c r="J1005" s="186">
        <v>21.48</v>
      </c>
      <c r="K1005" s="186">
        <v>2</v>
      </c>
      <c r="L1005" s="186">
        <v>2.1480000000000001</v>
      </c>
      <c r="M1005" s="186">
        <v>45.107999999999997</v>
      </c>
      <c r="N1005" s="188">
        <v>45290</v>
      </c>
      <c r="O1005" s="189" t="str">
        <f t="shared" si="92"/>
        <v>12-2023</v>
      </c>
      <c r="P1005" s="201" t="str">
        <f t="shared" si="93"/>
        <v>30</v>
      </c>
      <c r="Q1005" s="189" t="str">
        <f t="shared" si="94"/>
        <v>12</v>
      </c>
      <c r="R1005" s="189" t="str">
        <f t="shared" si="95"/>
        <v>2023</v>
      </c>
      <c r="S1005" s="186" t="s">
        <v>1074</v>
      </c>
      <c r="T1005" s="190">
        <v>6.6</v>
      </c>
    </row>
    <row r="1006" spans="1:20" ht="18" customHeight="1">
      <c r="A1006" s="86" t="s">
        <v>1050</v>
      </c>
      <c r="B1006" s="88" t="s">
        <v>47</v>
      </c>
      <c r="D1006" s="191" t="str">
        <f t="shared" si="90"/>
        <v>877-22-3308</v>
      </c>
      <c r="E1006" s="192" t="str">
        <f t="shared" si="91"/>
        <v>A</v>
      </c>
      <c r="F1006" s="193" t="s">
        <v>1063</v>
      </c>
      <c r="G1006" s="193" t="s">
        <v>48</v>
      </c>
      <c r="H1006" s="193" t="s">
        <v>1065</v>
      </c>
      <c r="I1006" s="193" t="s">
        <v>1067</v>
      </c>
      <c r="J1006" s="192">
        <v>15.87</v>
      </c>
      <c r="K1006" s="192">
        <v>10</v>
      </c>
      <c r="L1006" s="192">
        <v>7.9349999999999996</v>
      </c>
      <c r="M1006" s="192">
        <v>166.63499999999999</v>
      </c>
      <c r="N1006" s="194">
        <v>45291</v>
      </c>
      <c r="O1006" s="195" t="str">
        <f t="shared" si="92"/>
        <v>12-2023</v>
      </c>
      <c r="P1006" s="201" t="str">
        <f t="shared" si="93"/>
        <v>31</v>
      </c>
      <c r="Q1006" s="195" t="str">
        <f t="shared" si="94"/>
        <v>12</v>
      </c>
      <c r="R1006" s="195" t="str">
        <f t="shared" si="95"/>
        <v>2023</v>
      </c>
      <c r="S1006" s="192" t="s">
        <v>1073</v>
      </c>
      <c r="T1006" s="196">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75D78-A9DC-4146-A45D-DAFCE8BD6772}">
  <dimension ref="A1:T29"/>
  <sheetViews>
    <sheetView topLeftCell="A10" workbookViewId="0">
      <selection activeCell="E8" sqref="E8"/>
    </sheetView>
  </sheetViews>
  <sheetFormatPr defaultColWidth="10.83203125" defaultRowHeight="15.5"/>
  <cols>
    <col min="1" max="1" width="13.83203125" style="16" customWidth="1"/>
    <col min="2" max="2" width="51.83203125" style="16" customWidth="1"/>
    <col min="3" max="3" width="13.33203125" style="16" customWidth="1"/>
    <col min="4" max="4" width="22.83203125" style="16" bestFit="1" customWidth="1"/>
    <col min="5" max="5" width="22.5" style="16" customWidth="1"/>
    <col min="6" max="6" width="12.1640625" style="16" bestFit="1" customWidth="1"/>
    <col min="7" max="7" width="21" style="16" bestFit="1" customWidth="1"/>
    <col min="8" max="9" width="12.1640625" style="16" bestFit="1" customWidth="1"/>
    <col min="10" max="10" width="27.83203125" style="16" bestFit="1" customWidth="1"/>
    <col min="11" max="11" width="20.1640625" style="16" bestFit="1" customWidth="1"/>
    <col min="12" max="12" width="12.1640625" style="16" bestFit="1" customWidth="1"/>
    <col min="13" max="13" width="24.6640625" style="16" bestFit="1" customWidth="1"/>
    <col min="14" max="14" width="18" style="16" bestFit="1" customWidth="1"/>
    <col min="15" max="15" width="12.1640625" style="16" bestFit="1" customWidth="1"/>
    <col min="16" max="16" width="22.5" style="16" bestFit="1" customWidth="1"/>
    <col min="17" max="17" width="20.1640625" style="16" bestFit="1" customWidth="1"/>
    <col min="18" max="18" width="12.1640625" style="16" bestFit="1" customWidth="1"/>
    <col min="19" max="19" width="24.6640625" style="16" bestFit="1" customWidth="1"/>
    <col min="20" max="20" width="12.1640625" style="16" bestFit="1" customWidth="1"/>
    <col min="21" max="16384" width="10.83203125" style="16"/>
  </cols>
  <sheetData>
    <row r="1" spans="1:20">
      <c r="A1" s="38" t="s">
        <v>40</v>
      </c>
      <c r="B1" s="38" t="s">
        <v>1076</v>
      </c>
      <c r="C1" s="38" t="s">
        <v>1081</v>
      </c>
      <c r="D1" s="39" t="s">
        <v>1130</v>
      </c>
      <c r="E1" s="38" t="s">
        <v>1160</v>
      </c>
      <c r="F1" s="15"/>
      <c r="G1" s="14"/>
      <c r="H1" s="166"/>
      <c r="I1" s="166"/>
      <c r="J1" s="14"/>
      <c r="K1" s="13"/>
      <c r="L1" s="13"/>
      <c r="M1" s="14"/>
      <c r="N1" s="166"/>
      <c r="O1" s="166"/>
      <c r="P1" s="14"/>
      <c r="Q1" s="166"/>
      <c r="R1" s="166"/>
      <c r="S1" s="14"/>
      <c r="T1" s="13"/>
    </row>
    <row r="2" spans="1:20">
      <c r="A2" s="42">
        <v>1</v>
      </c>
      <c r="B2" s="43" t="s">
        <v>1132</v>
      </c>
      <c r="C2" s="180">
        <f>COUNTIF(Dataset!$Q$7:$Q$1006,"01")</f>
        <v>92</v>
      </c>
      <c r="D2" s="182"/>
      <c r="E2" s="42" t="str">
        <f>IF(AND($C$2='Kunci Jawaban'!$C$15,'Countif dan Counta'!$D$2='Kunci Jawaban'!$D$15),"BENAR","SALAH")</f>
        <v>SALAH</v>
      </c>
      <c r="F2" s="35"/>
      <c r="G2" s="14"/>
      <c r="H2" s="13"/>
      <c r="I2" s="13"/>
      <c r="J2" s="14"/>
      <c r="K2" s="13"/>
      <c r="L2" s="13"/>
      <c r="M2" s="14"/>
      <c r="N2" s="13"/>
      <c r="O2" s="13"/>
      <c r="P2" s="14"/>
      <c r="Q2" s="13"/>
      <c r="R2" s="13"/>
      <c r="S2" s="14"/>
      <c r="T2" s="13"/>
    </row>
    <row r="3" spans="1:20">
      <c r="A3" s="23">
        <v>2</v>
      </c>
      <c r="B3" s="34" t="s">
        <v>1131</v>
      </c>
      <c r="C3" s="181">
        <f>COUNTIF(Dataset!$R$7:$R$1006,"2021")</f>
        <v>329</v>
      </c>
      <c r="D3" s="206"/>
      <c r="E3" s="42" t="str">
        <f>IF(AND($C$3='Kunci Jawaban'!$C$16,'Countif dan Counta'!$D$3='Kunci Jawaban'!$D$16),"BENAR","SALAH")</f>
        <v>SALAH</v>
      </c>
      <c r="F3" s="36"/>
      <c r="G3" s="14"/>
      <c r="H3" s="17"/>
      <c r="I3" s="17"/>
      <c r="J3" s="14"/>
      <c r="K3" s="17"/>
      <c r="L3" s="17"/>
      <c r="M3" s="14"/>
      <c r="N3" s="17"/>
      <c r="O3" s="17"/>
      <c r="P3" s="14"/>
      <c r="Q3" s="17"/>
      <c r="R3" s="17"/>
      <c r="S3" s="14"/>
      <c r="T3" s="17"/>
    </row>
    <row r="4" spans="1:20">
      <c r="A4" s="23">
        <v>3</v>
      </c>
      <c r="B4" s="34" t="s">
        <v>1133</v>
      </c>
      <c r="C4" s="181">
        <f>COUNTIF(Dataset!$F$6:$F$1006,"Bandung")</f>
        <v>340</v>
      </c>
      <c r="D4" s="206"/>
      <c r="E4" s="42" t="str">
        <f>IF(AND($C$4='Kunci Jawaban'!$C$17,'Countif dan Counta'!$D$4='Kunci Jawaban'!$D$17),"BENAR","SALAH")</f>
        <v>SALAH</v>
      </c>
      <c r="F4" s="36"/>
      <c r="G4" s="14"/>
      <c r="H4" s="17"/>
      <c r="I4" s="17"/>
      <c r="J4" s="14"/>
      <c r="K4" s="17"/>
      <c r="L4" s="17"/>
      <c r="M4" s="14"/>
      <c r="N4" s="17"/>
      <c r="O4" s="17"/>
      <c r="P4" s="14"/>
      <c r="Q4" s="17"/>
      <c r="R4" s="17"/>
      <c r="S4" s="14"/>
      <c r="T4" s="17"/>
    </row>
    <row r="5" spans="1:20">
      <c r="A5" s="23">
        <v>4</v>
      </c>
      <c r="B5" s="34" t="s">
        <v>1134</v>
      </c>
      <c r="C5" s="181">
        <f>COUNTIF(TIPE_PEMBAYARAN,"Tunai")</f>
        <v>344</v>
      </c>
      <c r="D5" s="206"/>
      <c r="E5" s="42" t="str">
        <f>IF(AND($C$5='Kunci Jawaban'!$C$18,'Countif dan Counta'!$D$5='Kunci Jawaban'!$D$18),"BENAR","SALAH")</f>
        <v>SALAH</v>
      </c>
      <c r="F5" s="37"/>
      <c r="G5" s="18"/>
      <c r="J5" s="18"/>
      <c r="M5" s="18"/>
      <c r="P5" s="18"/>
      <c r="S5" s="18"/>
    </row>
    <row r="6" spans="1:20">
      <c r="A6" s="23">
        <v>5</v>
      </c>
      <c r="B6" s="34" t="s">
        <v>1135</v>
      </c>
      <c r="C6" s="181">
        <f>COUNTIF(Dataset!$T$7:$T$1006,"&gt;6")</f>
        <v>659</v>
      </c>
      <c r="D6" s="206"/>
      <c r="E6" s="42" t="str">
        <f>IF(AND($C$6='Kunci Jawaban'!$C$19,'Countif dan Counta'!$D$6='Kunci Jawaban'!$D$19),"BENAR","SALAH")</f>
        <v>SALAH</v>
      </c>
      <c r="F6" s="37"/>
      <c r="G6" s="18"/>
      <c r="J6" s="18"/>
      <c r="M6" s="18"/>
      <c r="P6" s="18"/>
      <c r="S6" s="18"/>
    </row>
    <row r="7" spans="1:20">
      <c r="A7" s="23">
        <v>6</v>
      </c>
      <c r="B7" s="34" t="s">
        <v>1136</v>
      </c>
      <c r="C7" s="181">
        <f>COUNTIF(Dataset!$K$7:$K$1006,"&gt;5")</f>
        <v>496</v>
      </c>
      <c r="D7" s="206"/>
      <c r="E7" s="42" t="str">
        <f>IF(AND($C$7='Kunci Jawaban'!$C$20,'Countif dan Counta'!$D$7='Kunci Jawaban'!$D$20),"BENAR","SALAH")</f>
        <v>SALAH</v>
      </c>
      <c r="F7" s="37"/>
      <c r="G7" s="18"/>
      <c r="J7" s="18"/>
      <c r="M7" s="18"/>
      <c r="P7" s="18"/>
      <c r="S7" s="18"/>
    </row>
    <row r="8" spans="1:20">
      <c r="A8" s="23">
        <v>7</v>
      </c>
      <c r="B8" s="34" t="s">
        <v>1128</v>
      </c>
      <c r="C8" s="181">
        <f>COUNTIF(TIPE_PELANGGAN,"Member")</f>
        <v>501</v>
      </c>
      <c r="D8" s="206"/>
      <c r="E8" s="42" t="str">
        <f>IF(AND($C$8='Kunci Jawaban'!$C$21,'Countif dan Counta'!$D$8='Kunci Jawaban'!$D$21),"BENAR","SALAH")</f>
        <v>SALAH</v>
      </c>
      <c r="F8" s="36"/>
      <c r="G8" s="14"/>
      <c r="H8" s="17"/>
      <c r="I8" s="17"/>
      <c r="J8" s="14"/>
      <c r="K8" s="17"/>
      <c r="L8" s="17"/>
      <c r="M8" s="14"/>
      <c r="N8" s="17"/>
      <c r="O8" s="17"/>
      <c r="P8" s="14"/>
      <c r="Q8" s="17"/>
      <c r="R8" s="17"/>
      <c r="S8" s="14"/>
      <c r="T8" s="17"/>
    </row>
    <row r="9" spans="1:20">
      <c r="A9" s="23">
        <v>8</v>
      </c>
      <c r="B9" s="34" t="s">
        <v>1137</v>
      </c>
      <c r="C9" s="181"/>
      <c r="D9" s="206"/>
      <c r="E9" s="42" t="str">
        <f>IF(AND($C$9='Kunci Jawaban'!$C$22,'Countif dan Counta'!$D$9='Kunci Jawaban'!$D$22),"BENAR","SALAH")</f>
        <v>SALAH</v>
      </c>
      <c r="F9" s="37"/>
      <c r="G9" s="18"/>
      <c r="J9" s="18"/>
      <c r="M9" s="18"/>
      <c r="P9" s="18"/>
      <c r="S9" s="18"/>
    </row>
    <row r="10" spans="1:20">
      <c r="A10" s="23">
        <v>9</v>
      </c>
      <c r="B10" s="34" t="s">
        <v>1138</v>
      </c>
      <c r="C10" s="181">
        <f>COUNTIF(Dataset!$J$7:$J$1006,"&gt;50")</f>
        <v>561</v>
      </c>
      <c r="D10" s="206"/>
      <c r="E10" s="42" t="str">
        <f>IF(AND($C$10='Kunci Jawaban'!$C$23,'Countif dan Counta'!$D$10='Kunci Jawaban'!$D$23),"BENAR","SALAH")</f>
        <v>SALAH</v>
      </c>
      <c r="F10" s="37"/>
      <c r="G10" s="18"/>
      <c r="J10" s="18"/>
      <c r="M10" s="18"/>
      <c r="P10" s="18"/>
      <c r="S10" s="18"/>
    </row>
    <row r="11" spans="1:20">
      <c r="A11" s="23">
        <v>10</v>
      </c>
      <c r="B11" s="34" t="s">
        <v>1129</v>
      </c>
      <c r="C11" s="181">
        <f>COUNTIF(Dataset!$H$6:$H$1006,"Perempuan")</f>
        <v>501</v>
      </c>
      <c r="D11" s="206"/>
      <c r="E11" s="42" t="str">
        <f>IF(AND($C$11='Kunci Jawaban'!$C$24,'Countif dan Counta'!$D$11='Kunci Jawaban'!$D$24),"BENAR","SALAH")</f>
        <v>SALAH</v>
      </c>
      <c r="F11" s="37"/>
      <c r="G11" s="18"/>
      <c r="J11" s="18"/>
      <c r="M11" s="18"/>
      <c r="P11" s="18"/>
      <c r="S11" s="18"/>
    </row>
    <row r="12" spans="1:20">
      <c r="A12" s="23">
        <v>11</v>
      </c>
      <c r="B12" s="34" t="s">
        <v>1139</v>
      </c>
      <c r="C12" s="181">
        <f>COUNTA(Dataset!T7:T1006)</f>
        <v>1000</v>
      </c>
      <c r="D12" s="206"/>
      <c r="E12" s="42" t="str">
        <f>IF(AND($C$12='Kunci Jawaban'!$C$25,'Countif dan Counta'!$D$12='Kunci Jawaban'!$D$25),"BENAR","SALAH")</f>
        <v>SALAH</v>
      </c>
      <c r="F12" s="36"/>
      <c r="G12" s="14"/>
      <c r="H12" s="17"/>
      <c r="I12" s="17"/>
      <c r="J12" s="14"/>
      <c r="K12" s="17"/>
      <c r="L12" s="17"/>
      <c r="M12" s="14"/>
      <c r="N12" s="17"/>
      <c r="O12" s="17"/>
      <c r="P12" s="14"/>
      <c r="Q12" s="17"/>
      <c r="R12" s="17"/>
      <c r="S12" s="14"/>
      <c r="T12" s="17"/>
    </row>
    <row r="13" spans="1:20">
      <c r="A13" s="40"/>
      <c r="B13" s="40"/>
      <c r="C13" s="40"/>
      <c r="D13" s="41"/>
      <c r="E13" s="40"/>
      <c r="F13" s="17"/>
      <c r="G13" s="14"/>
      <c r="H13" s="17"/>
      <c r="I13" s="17"/>
      <c r="J13" s="14"/>
      <c r="K13" s="17"/>
      <c r="L13" s="17"/>
      <c r="M13" s="14"/>
      <c r="N13" s="17"/>
      <c r="O13" s="17"/>
      <c r="P13" s="14"/>
      <c r="Q13" s="17"/>
      <c r="R13" s="17"/>
      <c r="S13" s="14"/>
      <c r="T13" s="17"/>
    </row>
    <row r="14" spans="1:20">
      <c r="D14" s="18"/>
      <c r="G14" s="18"/>
      <c r="J14" s="18"/>
      <c r="M14" s="18"/>
      <c r="P14" s="18"/>
      <c r="S14" s="18"/>
    </row>
    <row r="15" spans="1:20">
      <c r="A15" s="167" t="s">
        <v>1162</v>
      </c>
      <c r="B15" s="167"/>
      <c r="C15" s="167"/>
      <c r="D15" s="167"/>
      <c r="E15" s="167"/>
      <c r="G15" s="18"/>
      <c r="J15" s="18"/>
      <c r="M15" s="18"/>
      <c r="P15" s="18"/>
      <c r="S15" s="18"/>
    </row>
    <row r="16" spans="1:20">
      <c r="A16" s="142" t="s">
        <v>1164</v>
      </c>
      <c r="B16" s="143"/>
      <c r="C16" s="143"/>
      <c r="D16" s="143"/>
      <c r="E16" s="143"/>
      <c r="G16" s="18"/>
      <c r="J16" s="18"/>
      <c r="M16" s="18"/>
      <c r="P16" s="18"/>
      <c r="S16" s="18"/>
    </row>
    <row r="17" spans="1:20">
      <c r="A17" s="143"/>
      <c r="B17" s="143"/>
      <c r="C17" s="143"/>
      <c r="D17" s="143"/>
      <c r="E17" s="143"/>
      <c r="F17" s="17"/>
      <c r="G17" s="14"/>
      <c r="H17" s="17"/>
      <c r="I17" s="17"/>
      <c r="J17" s="14"/>
      <c r="K17" s="17"/>
      <c r="L17" s="17"/>
      <c r="M17" s="14"/>
      <c r="N17" s="17"/>
      <c r="O17" s="17"/>
      <c r="P17" s="14"/>
      <c r="Q17" s="17"/>
      <c r="R17" s="17"/>
      <c r="S17" s="14"/>
      <c r="T17" s="17"/>
    </row>
    <row r="18" spans="1:20">
      <c r="A18" s="143"/>
      <c r="B18" s="143"/>
      <c r="C18" s="143"/>
      <c r="D18" s="143"/>
      <c r="E18" s="143"/>
      <c r="G18" s="18"/>
      <c r="J18" s="18"/>
      <c r="M18" s="18"/>
      <c r="P18" s="18"/>
      <c r="S18" s="18"/>
    </row>
    <row r="19" spans="1:20">
      <c r="A19" s="143"/>
      <c r="B19" s="143"/>
      <c r="C19" s="143"/>
      <c r="D19" s="143"/>
      <c r="E19" s="143"/>
      <c r="G19" s="18"/>
      <c r="J19" s="18"/>
      <c r="M19" s="18"/>
      <c r="P19" s="18"/>
      <c r="S19" s="18"/>
    </row>
    <row r="20" spans="1:20">
      <c r="A20" s="143"/>
      <c r="B20" s="143"/>
      <c r="C20" s="143"/>
      <c r="D20" s="143"/>
      <c r="E20" s="143"/>
      <c r="G20" s="18"/>
      <c r="J20" s="18"/>
      <c r="M20" s="18"/>
      <c r="P20" s="18"/>
      <c r="S20" s="18"/>
    </row>
    <row r="21" spans="1:20">
      <c r="A21" s="143"/>
      <c r="B21" s="143"/>
      <c r="C21" s="143"/>
      <c r="D21" s="143"/>
      <c r="E21" s="143"/>
      <c r="F21" s="17"/>
      <c r="G21" s="14"/>
      <c r="H21" s="17"/>
      <c r="I21" s="17"/>
      <c r="J21" s="14"/>
      <c r="K21" s="17"/>
      <c r="L21" s="17"/>
      <c r="M21" s="14"/>
      <c r="N21" s="17"/>
      <c r="O21" s="17"/>
      <c r="P21" s="14"/>
      <c r="Q21" s="17"/>
      <c r="R21" s="17"/>
      <c r="S21" s="14"/>
      <c r="T21" s="17"/>
    </row>
    <row r="22" spans="1:20">
      <c r="A22" s="143"/>
      <c r="B22" s="143"/>
      <c r="C22" s="143"/>
      <c r="D22" s="143"/>
      <c r="E22" s="143"/>
      <c r="F22" s="17"/>
      <c r="G22" s="14"/>
      <c r="H22" s="17"/>
      <c r="I22" s="17"/>
      <c r="J22" s="14"/>
      <c r="K22" s="17"/>
      <c r="L22" s="17"/>
      <c r="M22" s="14"/>
      <c r="N22" s="17"/>
      <c r="O22" s="17"/>
      <c r="P22" s="14"/>
      <c r="Q22" s="17"/>
      <c r="R22" s="17"/>
      <c r="S22" s="14"/>
      <c r="T22" s="17"/>
    </row>
    <row r="23" spans="1:20">
      <c r="D23" s="18"/>
      <c r="G23" s="18"/>
      <c r="J23" s="18"/>
      <c r="M23" s="18"/>
      <c r="P23" s="18"/>
      <c r="S23" s="18"/>
    </row>
    <row r="24" spans="1:20">
      <c r="D24" s="18"/>
      <c r="G24" s="18"/>
      <c r="J24" s="18"/>
      <c r="M24" s="18"/>
      <c r="P24" s="18"/>
      <c r="S24" s="18"/>
    </row>
    <row r="25" spans="1:20">
      <c r="D25" s="18"/>
      <c r="G25" s="18"/>
      <c r="J25" s="18"/>
      <c r="M25" s="18"/>
      <c r="P25" s="18"/>
      <c r="S25" s="18"/>
    </row>
    <row r="26" spans="1:20">
      <c r="A26" s="17"/>
      <c r="B26" s="17"/>
      <c r="C26" s="17"/>
      <c r="D26" s="14"/>
      <c r="E26" s="17"/>
      <c r="F26" s="17"/>
      <c r="G26" s="14"/>
      <c r="H26" s="17"/>
      <c r="I26" s="17"/>
      <c r="J26" s="14"/>
      <c r="K26" s="17"/>
      <c r="L26" s="17"/>
      <c r="M26" s="14"/>
      <c r="N26" s="17"/>
      <c r="O26" s="17"/>
      <c r="P26" s="14"/>
      <c r="Q26" s="17"/>
      <c r="R26" s="17"/>
      <c r="S26" s="14"/>
      <c r="T26" s="17"/>
    </row>
    <row r="27" spans="1:20">
      <c r="D27" s="18"/>
      <c r="G27" s="18"/>
      <c r="J27" s="18"/>
      <c r="M27" s="18"/>
      <c r="P27" s="18"/>
      <c r="S27" s="18"/>
    </row>
    <row r="28" spans="1:20">
      <c r="D28" s="18"/>
      <c r="G28" s="18"/>
      <c r="J28" s="18"/>
      <c r="M28" s="18"/>
      <c r="P28" s="18"/>
      <c r="S28" s="18"/>
    </row>
    <row r="29" spans="1:20">
      <c r="D29" s="18"/>
      <c r="G29" s="18"/>
      <c r="J29" s="18"/>
      <c r="M29" s="18"/>
      <c r="P29" s="18"/>
      <c r="S29" s="18"/>
    </row>
  </sheetData>
  <mergeCells count="5">
    <mergeCell ref="A16:E22"/>
    <mergeCell ref="H1:I1"/>
    <mergeCell ref="N1:O1"/>
    <mergeCell ref="Q1:R1"/>
    <mergeCell ref="A15:E15"/>
  </mergeCells>
  <conditionalFormatting sqref="E2:E12">
    <cfRule type="cellIs" dxfId="11" priority="1" operator="equal">
      <formula>"BENAR"</formula>
    </cfRule>
    <cfRule type="cellIs" dxfId="10" priority="2" operator="equal">
      <formula>"SALAH"</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A74C1-4075-064F-9528-B000732EAADE}">
  <dimension ref="A1:T57"/>
  <sheetViews>
    <sheetView workbookViewId="0">
      <selection activeCell="T12" sqref="T12"/>
    </sheetView>
  </sheetViews>
  <sheetFormatPr defaultColWidth="10.83203125" defaultRowHeight="15.5"/>
  <cols>
    <col min="1" max="1" width="28.5" style="2" customWidth="1"/>
    <col min="2" max="2" width="22.6640625" style="2" bestFit="1" customWidth="1"/>
    <col min="3" max="3" width="10.83203125" style="2"/>
    <col min="4" max="4" width="20.1640625" style="2" customWidth="1"/>
    <col min="5" max="5" width="10.83203125" style="2"/>
    <col min="6" max="6" width="20.6640625" style="2" customWidth="1"/>
    <col min="7" max="7" width="18.33203125" style="2" customWidth="1"/>
    <col min="8" max="8" width="12.83203125" style="2" customWidth="1"/>
    <col min="9" max="9" width="12.5" style="2" customWidth="1"/>
    <col min="10" max="10" width="20.83203125" style="2" customWidth="1"/>
    <col min="11" max="11" width="13.83203125" style="2" customWidth="1"/>
    <col min="12" max="13" width="10.83203125" style="2"/>
    <col min="14" max="14" width="50" style="5" customWidth="1"/>
    <col min="15" max="15" width="18.33203125" style="2" customWidth="1"/>
    <col min="16" max="16" width="21.83203125" style="2" customWidth="1"/>
    <col min="17" max="18" width="23.33203125" style="2" customWidth="1"/>
    <col min="19" max="19" width="22.33203125" style="2" customWidth="1"/>
    <col min="20" max="20" width="23.5" style="2" customWidth="1"/>
    <col min="21" max="16384" width="10.83203125" style="2"/>
  </cols>
  <sheetData>
    <row r="1" spans="1:20" ht="17.5">
      <c r="A1" s="30"/>
      <c r="B1" s="168" t="s">
        <v>1063</v>
      </c>
      <c r="C1" s="168"/>
      <c r="D1" s="32" t="s">
        <v>1077</v>
      </c>
      <c r="E1" s="168" t="s">
        <v>1062</v>
      </c>
      <c r="F1" s="168"/>
      <c r="G1" s="32" t="s">
        <v>1078</v>
      </c>
      <c r="H1" s="168" t="s">
        <v>1064</v>
      </c>
      <c r="I1" s="168"/>
      <c r="J1" s="32" t="s">
        <v>1079</v>
      </c>
      <c r="K1" s="31" t="s">
        <v>1061</v>
      </c>
      <c r="L1" s="1"/>
      <c r="M1" s="33" t="s">
        <v>40</v>
      </c>
      <c r="N1" s="33" t="s">
        <v>1076</v>
      </c>
      <c r="O1" s="33" t="s">
        <v>1102</v>
      </c>
      <c r="P1" s="33" t="s">
        <v>1122</v>
      </c>
      <c r="Q1" s="33" t="s">
        <v>1123</v>
      </c>
      <c r="R1" s="33" t="s">
        <v>1124</v>
      </c>
      <c r="S1" s="33" t="s">
        <v>1125</v>
      </c>
      <c r="T1" s="33" t="s">
        <v>1160</v>
      </c>
    </row>
    <row r="2" spans="1:20">
      <c r="A2" s="3" t="s">
        <v>1060</v>
      </c>
      <c r="B2" s="3" t="s">
        <v>1065</v>
      </c>
      <c r="C2" s="3" t="s">
        <v>1066</v>
      </c>
      <c r="D2" s="4"/>
      <c r="E2" s="3" t="s">
        <v>1065</v>
      </c>
      <c r="F2" s="3" t="s">
        <v>1066</v>
      </c>
      <c r="G2" s="4"/>
      <c r="H2" s="3" t="s">
        <v>1065</v>
      </c>
      <c r="I2" s="3" t="s">
        <v>1066</v>
      </c>
      <c r="J2" s="4"/>
      <c r="K2" s="3"/>
      <c r="L2" s="1"/>
      <c r="M2" s="23">
        <v>1</v>
      </c>
      <c r="N2" s="34" t="s">
        <v>1112</v>
      </c>
      <c r="O2" s="23" t="s">
        <v>1103</v>
      </c>
      <c r="P2" s="23"/>
      <c r="Q2" s="23"/>
      <c r="R2" s="23"/>
      <c r="S2" s="23"/>
      <c r="T2" s="23" t="str">
        <f>IF(AND($P$2='Kunci Jawaban'!$D$29,'Max, Min, Average, Median'!$Q$2='Kunci Jawaban'!$E$29,'Max, Min, Average, Median'!$R$2='Kunci Jawaban'!$F$29,'Max, Min, Average, Median'!$S$2='Kunci Jawaban'!$G$29),"BENAR","SALAH")</f>
        <v>SALAH</v>
      </c>
    </row>
    <row r="3" spans="1:20">
      <c r="A3" s="6" t="s">
        <v>1069</v>
      </c>
      <c r="B3" s="6">
        <v>1767.8000000000002</v>
      </c>
      <c r="C3" s="6">
        <v>1524.4700000000003</v>
      </c>
      <c r="D3" s="4">
        <v>3292.2700000000004</v>
      </c>
      <c r="E3" s="6">
        <v>1556.64</v>
      </c>
      <c r="F3" s="6">
        <v>1512.88</v>
      </c>
      <c r="G3" s="4">
        <v>3069.52</v>
      </c>
      <c r="H3" s="6">
        <v>1407.0000000000002</v>
      </c>
      <c r="I3" s="6">
        <v>1334.98</v>
      </c>
      <c r="J3" s="4">
        <v>2741.98</v>
      </c>
      <c r="K3" s="6">
        <v>9103.77</v>
      </c>
      <c r="L3" s="8"/>
      <c r="M3" s="23">
        <v>2</v>
      </c>
      <c r="N3" s="34" t="s">
        <v>1113</v>
      </c>
      <c r="O3" s="23" t="s">
        <v>1104</v>
      </c>
      <c r="P3" s="23"/>
      <c r="Q3" s="23"/>
      <c r="R3" s="23"/>
      <c r="S3" s="23"/>
      <c r="T3" s="23" t="str">
        <f>IF(AND($P$3='Kunci Jawaban'!$D$30,'Max, Min, Average, Median'!$Q$3='Kunci Jawaban'!$E$30,'Max, Min, Average, Median'!$R$3='Kunci Jawaban'!$F$30,'Max, Min, Average, Median'!$S$3='Kunci Jawaban'!$G$30),"BENAR","SALAH")</f>
        <v>SALAH</v>
      </c>
    </row>
    <row r="4" spans="1:20">
      <c r="A4" s="7" t="s">
        <v>48</v>
      </c>
      <c r="B4" s="8">
        <v>1044.6500000000001</v>
      </c>
      <c r="C4" s="8">
        <v>663.87000000000012</v>
      </c>
      <c r="D4" s="9">
        <v>1708.5200000000002</v>
      </c>
      <c r="E4" s="8">
        <v>727.93999999999994</v>
      </c>
      <c r="F4" s="8">
        <v>566.65</v>
      </c>
      <c r="G4" s="9">
        <v>1294.5899999999999</v>
      </c>
      <c r="H4" s="8">
        <v>689.88000000000011</v>
      </c>
      <c r="I4" s="8">
        <v>618.71</v>
      </c>
      <c r="J4" s="9">
        <v>1308.5900000000001</v>
      </c>
      <c r="K4" s="8">
        <v>4311.7000000000007</v>
      </c>
      <c r="L4" s="8"/>
      <c r="M4" s="23">
        <v>3</v>
      </c>
      <c r="N4" s="34" t="s">
        <v>1114</v>
      </c>
      <c r="O4" s="23" t="s">
        <v>1105</v>
      </c>
      <c r="P4" s="23"/>
      <c r="Q4" s="23"/>
      <c r="R4" s="23"/>
      <c r="S4" s="23"/>
      <c r="T4" s="23" t="str">
        <f>IF(AND($P$4='Kunci Jawaban'!$D$31,'Max, Min, Average, Median'!$Q$4='Kunci Jawaban'!$E$31,'Max, Min, Average, Median'!$R$4='Kunci Jawaban'!$F$31,'Max, Min, Average, Median'!$S$4='Kunci Jawaban'!$G$31),"BENAR","SALAH")</f>
        <v>SALAH</v>
      </c>
    </row>
    <row r="5" spans="1:20">
      <c r="A5" s="10" t="s">
        <v>1074</v>
      </c>
      <c r="B5" s="2">
        <v>441.89</v>
      </c>
      <c r="C5" s="2">
        <v>186.21000000000004</v>
      </c>
      <c r="D5" s="11">
        <v>628.1</v>
      </c>
      <c r="E5" s="2">
        <v>305.39999999999998</v>
      </c>
      <c r="F5" s="2">
        <v>179.7</v>
      </c>
      <c r="G5" s="11">
        <v>485.09999999999997</v>
      </c>
      <c r="H5" s="2">
        <v>235.10000000000002</v>
      </c>
      <c r="I5" s="2">
        <v>74.100000000000009</v>
      </c>
      <c r="J5" s="11">
        <v>309.20000000000005</v>
      </c>
      <c r="K5" s="2">
        <v>1422.4</v>
      </c>
      <c r="M5" s="23">
        <v>4</v>
      </c>
      <c r="N5" s="34" t="s">
        <v>1115</v>
      </c>
      <c r="O5" s="23" t="s">
        <v>1106</v>
      </c>
      <c r="P5" s="23"/>
      <c r="Q5" s="23"/>
      <c r="R5" s="23"/>
      <c r="S5" s="23"/>
      <c r="T5" s="23" t="str">
        <f>IF(AND($P$5='Kunci Jawaban'!$D$32,'Max, Min, Average, Median'!$Q$5='Kunci Jawaban'!$E$32,'Max, Min, Average, Median'!$R$5='Kunci Jawaban'!$F$32,'Max, Min, Average, Median'!$S$5='Kunci Jawaban'!$G$32),"BENAR","SALAH")</f>
        <v>SALAH</v>
      </c>
    </row>
    <row r="6" spans="1:20">
      <c r="A6" s="10" t="s">
        <v>1075</v>
      </c>
      <c r="B6" s="2">
        <v>433.47000000000008</v>
      </c>
      <c r="C6" s="2">
        <v>102.67</v>
      </c>
      <c r="D6" s="11">
        <v>536.1400000000001</v>
      </c>
      <c r="E6" s="2">
        <v>168.95999999999998</v>
      </c>
      <c r="F6" s="2">
        <v>111.49000000000001</v>
      </c>
      <c r="G6" s="11">
        <v>280.45</v>
      </c>
      <c r="H6" s="2">
        <v>298.11</v>
      </c>
      <c r="I6" s="2">
        <v>45.08</v>
      </c>
      <c r="J6" s="11">
        <v>343.19</v>
      </c>
      <c r="K6" s="2">
        <v>1159.7800000000002</v>
      </c>
      <c r="M6" s="23">
        <v>5</v>
      </c>
      <c r="N6" s="34" t="s">
        <v>1116</v>
      </c>
      <c r="O6" s="23" t="s">
        <v>1107</v>
      </c>
      <c r="P6" s="23"/>
      <c r="Q6" s="23"/>
      <c r="R6" s="23"/>
      <c r="S6" s="23"/>
      <c r="T6" s="23" t="str">
        <f>IF(AND($P$6='Kunci Jawaban'!$D$33,'Max, Min, Average, Median'!$Q$6='Kunci Jawaban'!$E$33,'Max, Min, Average, Median'!$R$6='Kunci Jawaban'!$F$33,'Max, Min, Average, Median'!$S$6='Kunci Jawaban'!$G$33),"BENAR","SALAH")</f>
        <v>SALAH</v>
      </c>
    </row>
    <row r="7" spans="1:20">
      <c r="A7" s="10" t="s">
        <v>1073</v>
      </c>
      <c r="B7" s="2">
        <v>169.29000000000002</v>
      </c>
      <c r="C7" s="2">
        <v>374.99</v>
      </c>
      <c r="D7" s="11">
        <v>544.28</v>
      </c>
      <c r="E7" s="2">
        <v>253.57999999999998</v>
      </c>
      <c r="F7" s="2">
        <v>275.45999999999998</v>
      </c>
      <c r="G7" s="11">
        <v>529.04</v>
      </c>
      <c r="H7" s="2">
        <v>156.67000000000002</v>
      </c>
      <c r="I7" s="2">
        <v>499.53000000000003</v>
      </c>
      <c r="J7" s="11">
        <v>656.2</v>
      </c>
      <c r="K7" s="2">
        <v>1729.52</v>
      </c>
      <c r="M7" s="23">
        <v>6</v>
      </c>
      <c r="N7" s="34" t="s">
        <v>1117</v>
      </c>
      <c r="O7" s="23" t="s">
        <v>1108</v>
      </c>
      <c r="P7" s="23"/>
      <c r="Q7" s="23"/>
      <c r="R7" s="23"/>
      <c r="S7" s="23"/>
      <c r="T7" s="23" t="str">
        <f>IF(AND($P$7='Kunci Jawaban'!$D$34,'Max, Min, Average, Median'!$Q$7='Kunci Jawaban'!$E$34,'Max, Min, Average, Median'!$R$7='Kunci Jawaban'!$F$34,'Max, Min, Average, Median'!$S$7='Kunci Jawaban'!$G$34),"BENAR","SALAH")</f>
        <v>SALAH</v>
      </c>
    </row>
    <row r="8" spans="1:20">
      <c r="A8" s="7" t="s">
        <v>54</v>
      </c>
      <c r="B8" s="8">
        <v>723.15</v>
      </c>
      <c r="C8" s="8">
        <v>860.6</v>
      </c>
      <c r="D8" s="9">
        <v>1583.75</v>
      </c>
      <c r="E8" s="8">
        <v>828.7</v>
      </c>
      <c r="F8" s="8">
        <v>946.23</v>
      </c>
      <c r="G8" s="9">
        <v>1774.9299999999998</v>
      </c>
      <c r="H8" s="8">
        <v>717.11999999999989</v>
      </c>
      <c r="I8" s="8">
        <v>716.27</v>
      </c>
      <c r="J8" s="9">
        <v>1433.3899999999999</v>
      </c>
      <c r="K8" s="8">
        <v>4792.07</v>
      </c>
      <c r="L8" s="8"/>
      <c r="M8" s="23">
        <v>7</v>
      </c>
      <c r="N8" s="34" t="s">
        <v>1118</v>
      </c>
      <c r="O8" s="23" t="s">
        <v>1109</v>
      </c>
      <c r="P8" s="23"/>
      <c r="Q8" s="23"/>
      <c r="R8" s="23"/>
      <c r="S8" s="23"/>
      <c r="T8" s="23" t="str">
        <f>IF(AND($P$8='Kunci Jawaban'!$D$35,'Max, Min, Average, Median'!$Q$8='Kunci Jawaban'!$E$35,'Max, Min, Average, Median'!$R$8='Kunci Jawaban'!$F$35,'Max, Min, Average, Median'!$S$8='Kunci Jawaban'!$G$35),"BENAR","SALAH")</f>
        <v>SALAH</v>
      </c>
    </row>
    <row r="9" spans="1:20">
      <c r="A9" s="10" t="s">
        <v>1074</v>
      </c>
      <c r="B9" s="2">
        <v>332.89</v>
      </c>
      <c r="C9" s="2">
        <v>206.35000000000002</v>
      </c>
      <c r="D9" s="11">
        <v>539.24</v>
      </c>
      <c r="E9" s="2">
        <v>411.03999999999996</v>
      </c>
      <c r="F9" s="2">
        <v>133.76</v>
      </c>
      <c r="G9" s="11">
        <v>544.79999999999995</v>
      </c>
      <c r="H9" s="2">
        <v>300.23</v>
      </c>
      <c r="I9" s="2">
        <v>151.99</v>
      </c>
      <c r="J9" s="11">
        <v>452.22</v>
      </c>
      <c r="K9" s="2">
        <v>1536.26</v>
      </c>
      <c r="M9" s="23">
        <v>8</v>
      </c>
      <c r="N9" s="34" t="s">
        <v>1119</v>
      </c>
      <c r="O9" s="44" t="s">
        <v>1110</v>
      </c>
      <c r="P9" s="44"/>
      <c r="Q9" s="23"/>
      <c r="R9" s="23"/>
      <c r="S9" s="23"/>
      <c r="T9" s="23" t="str">
        <f>IF(AND($P$9='Kunci Jawaban'!$D$36,'Max, Min, Average, Median'!$Q$9='Kunci Jawaban'!$E$36,'Max, Min, Average, Median'!$R$9='Kunci Jawaban'!$F$36,'Max, Min, Average, Median'!$S$9='Kunci Jawaban'!$G$36),"BENAR","SALAH")</f>
        <v>SALAH</v>
      </c>
    </row>
    <row r="10" spans="1:20">
      <c r="A10" s="10" t="s">
        <v>1075</v>
      </c>
      <c r="B10" s="2">
        <v>107.28999999999999</v>
      </c>
      <c r="C10" s="2">
        <v>537.96</v>
      </c>
      <c r="D10" s="11">
        <v>645.25</v>
      </c>
      <c r="E10" s="2">
        <v>22.21</v>
      </c>
      <c r="F10" s="2">
        <v>229.85</v>
      </c>
      <c r="G10" s="11">
        <v>252.06</v>
      </c>
      <c r="H10" s="2">
        <v>72.13</v>
      </c>
      <c r="I10" s="2">
        <v>321.06</v>
      </c>
      <c r="J10" s="11">
        <v>393.19</v>
      </c>
      <c r="K10" s="2">
        <v>1290.5</v>
      </c>
      <c r="M10" s="23">
        <v>9</v>
      </c>
      <c r="N10" s="34" t="s">
        <v>1120</v>
      </c>
      <c r="O10" s="23" t="s">
        <v>1111</v>
      </c>
      <c r="P10" s="23"/>
      <c r="Q10" s="23"/>
      <c r="R10" s="23"/>
      <c r="S10" s="23"/>
      <c r="T10" s="23" t="str">
        <f>IF(AND($P$10='Kunci Jawaban'!$D$37,'Max, Min, Average, Median'!$Q$10='Kunci Jawaban'!$E$37,'Max, Min, Average, Median'!$R$10='Kunci Jawaban'!$F$37,'Max, Min, Average, Median'!$S$10='Kunci Jawaban'!$G$37),"BENAR","SALAH")</f>
        <v>SALAH</v>
      </c>
    </row>
    <row r="11" spans="1:20">
      <c r="A11" s="10" t="s">
        <v>1073</v>
      </c>
      <c r="B11" s="2">
        <v>282.97000000000003</v>
      </c>
      <c r="C11" s="2">
        <v>116.28999999999999</v>
      </c>
      <c r="D11" s="11">
        <v>399.26</v>
      </c>
      <c r="E11" s="2">
        <v>395.45000000000005</v>
      </c>
      <c r="F11" s="2">
        <v>582.62</v>
      </c>
      <c r="G11" s="11">
        <v>978.07</v>
      </c>
      <c r="H11" s="2">
        <v>344.75999999999993</v>
      </c>
      <c r="I11" s="2">
        <v>243.21999999999997</v>
      </c>
      <c r="J11" s="11">
        <v>587.9799999999999</v>
      </c>
      <c r="K11" s="2">
        <v>1965.31</v>
      </c>
      <c r="M11" s="23">
        <v>10</v>
      </c>
      <c r="N11" s="34" t="s">
        <v>1121</v>
      </c>
      <c r="O11" s="23" t="s">
        <v>1126</v>
      </c>
      <c r="P11" s="23"/>
      <c r="Q11" s="23"/>
      <c r="R11" s="23"/>
      <c r="S11" s="23"/>
      <c r="T11" s="23" t="str">
        <f>IF(AND($P$11='Kunci Jawaban'!$D$38,'Max, Min, Average, Median'!$Q$11='Kunci Jawaban'!$E$38,'Max, Min, Average, Median'!$R$11='Kunci Jawaban'!$F$38,'Max, Min, Average, Median'!$S$11='Kunci Jawaban'!$G$38),"BENAR","SALAH")</f>
        <v>SALAH</v>
      </c>
    </row>
    <row r="12" spans="1:20">
      <c r="A12" s="6" t="s">
        <v>1072</v>
      </c>
      <c r="B12" s="6">
        <v>1216.2</v>
      </c>
      <c r="C12" s="6">
        <v>1673.99</v>
      </c>
      <c r="D12" s="4">
        <v>2890.19</v>
      </c>
      <c r="E12" s="6">
        <v>1880.72</v>
      </c>
      <c r="F12" s="6">
        <v>2002.1200000000001</v>
      </c>
      <c r="G12" s="4">
        <v>3882.84</v>
      </c>
      <c r="H12" s="6">
        <v>1745.84</v>
      </c>
      <c r="I12" s="6">
        <v>1654.48</v>
      </c>
      <c r="J12" s="4">
        <v>3400.3199999999997</v>
      </c>
      <c r="K12" s="6">
        <v>10173.35</v>
      </c>
      <c r="L12" s="8"/>
    </row>
    <row r="13" spans="1:20">
      <c r="A13" s="7" t="s">
        <v>48</v>
      </c>
      <c r="B13" s="8">
        <v>431.58000000000004</v>
      </c>
      <c r="C13" s="8">
        <v>633.89</v>
      </c>
      <c r="D13" s="9">
        <v>1065.47</v>
      </c>
      <c r="E13" s="8">
        <v>889.11</v>
      </c>
      <c r="F13" s="8">
        <v>1258.5</v>
      </c>
      <c r="G13" s="9">
        <v>2147.61</v>
      </c>
      <c r="H13" s="8">
        <v>918.02</v>
      </c>
      <c r="I13" s="8">
        <v>751.67</v>
      </c>
      <c r="J13" s="9">
        <v>1669.69</v>
      </c>
      <c r="K13" s="8">
        <v>4882.7700000000004</v>
      </c>
      <c r="L13" s="8"/>
      <c r="M13" s="167" t="s">
        <v>1162</v>
      </c>
      <c r="N13" s="167"/>
      <c r="O13" s="167"/>
      <c r="P13" s="167"/>
      <c r="Q13" s="167"/>
    </row>
    <row r="14" spans="1:20" ht="16" customHeight="1">
      <c r="A14" s="10" t="s">
        <v>1074</v>
      </c>
      <c r="B14" s="2">
        <v>205.04</v>
      </c>
      <c r="C14" s="2">
        <v>403.97999999999996</v>
      </c>
      <c r="D14" s="11">
        <v>609.02</v>
      </c>
      <c r="E14" s="2">
        <v>332.40000000000003</v>
      </c>
      <c r="F14" s="2">
        <v>446.19</v>
      </c>
      <c r="G14" s="11">
        <v>778.59</v>
      </c>
      <c r="H14" s="2">
        <v>268.25</v>
      </c>
      <c r="I14" s="2">
        <v>208.74999999999997</v>
      </c>
      <c r="J14" s="11">
        <v>477</v>
      </c>
      <c r="K14" s="2">
        <v>1864.6100000000001</v>
      </c>
      <c r="M14" s="142" t="s">
        <v>1165</v>
      </c>
      <c r="N14" s="143"/>
      <c r="O14" s="143"/>
      <c r="P14" s="143"/>
      <c r="Q14" s="143"/>
    </row>
    <row r="15" spans="1:20">
      <c r="A15" s="10" t="s">
        <v>1075</v>
      </c>
      <c r="B15" s="2">
        <v>226.54000000000002</v>
      </c>
      <c r="C15" s="2">
        <v>92.610000000000014</v>
      </c>
      <c r="D15" s="11">
        <v>319.15000000000003</v>
      </c>
      <c r="E15" s="2">
        <v>192.86</v>
      </c>
      <c r="F15" s="2">
        <v>519.73</v>
      </c>
      <c r="G15" s="11">
        <v>712.59</v>
      </c>
      <c r="H15" s="2">
        <v>200.75</v>
      </c>
      <c r="I15" s="2">
        <v>334.31</v>
      </c>
      <c r="J15" s="11">
        <v>535.05999999999995</v>
      </c>
      <c r="K15" s="2">
        <v>1566.8</v>
      </c>
      <c r="M15" s="143"/>
      <c r="N15" s="143"/>
      <c r="O15" s="143"/>
      <c r="P15" s="143"/>
      <c r="Q15" s="143"/>
    </row>
    <row r="16" spans="1:20">
      <c r="A16" s="10" t="s">
        <v>1073</v>
      </c>
      <c r="C16" s="2">
        <v>137.30000000000001</v>
      </c>
      <c r="D16" s="11">
        <v>137.30000000000001</v>
      </c>
      <c r="E16" s="2">
        <v>363.85</v>
      </c>
      <c r="F16" s="2">
        <v>292.58</v>
      </c>
      <c r="G16" s="11">
        <v>656.43000000000006</v>
      </c>
      <c r="H16" s="2">
        <v>449.02</v>
      </c>
      <c r="I16" s="2">
        <v>208.61</v>
      </c>
      <c r="J16" s="11">
        <v>657.63</v>
      </c>
      <c r="K16" s="2">
        <v>1451.3600000000001</v>
      </c>
      <c r="M16" s="143"/>
      <c r="N16" s="143"/>
      <c r="O16" s="143"/>
      <c r="P16" s="143"/>
      <c r="Q16" s="143"/>
    </row>
    <row r="17" spans="1:17">
      <c r="A17" s="7" t="s">
        <v>54</v>
      </c>
      <c r="B17" s="8">
        <v>784.62</v>
      </c>
      <c r="C17" s="8">
        <v>1040.1000000000001</v>
      </c>
      <c r="D17" s="9">
        <v>1824.72</v>
      </c>
      <c r="E17" s="8">
        <v>991.61</v>
      </c>
      <c r="F17" s="8">
        <v>743.62000000000012</v>
      </c>
      <c r="G17" s="9">
        <v>1735.23</v>
      </c>
      <c r="H17" s="8">
        <v>827.82</v>
      </c>
      <c r="I17" s="8">
        <v>902.81</v>
      </c>
      <c r="J17" s="9">
        <v>1730.63</v>
      </c>
      <c r="K17" s="8">
        <v>5290.58</v>
      </c>
      <c r="L17" s="8"/>
      <c r="M17" s="143"/>
      <c r="N17" s="143"/>
      <c r="O17" s="143"/>
      <c r="P17" s="143"/>
      <c r="Q17" s="143"/>
    </row>
    <row r="18" spans="1:17">
      <c r="A18" s="10" t="s">
        <v>1074</v>
      </c>
      <c r="B18" s="2">
        <v>233.85</v>
      </c>
      <c r="C18" s="2">
        <v>308.74</v>
      </c>
      <c r="D18" s="11">
        <v>542.59</v>
      </c>
      <c r="E18" s="2">
        <v>242.9</v>
      </c>
      <c r="F18" s="2">
        <v>319.79000000000002</v>
      </c>
      <c r="G18" s="11">
        <v>562.69000000000005</v>
      </c>
      <c r="H18" s="2">
        <v>349.12</v>
      </c>
      <c r="I18" s="2">
        <v>242.05</v>
      </c>
      <c r="J18" s="11">
        <v>591.17000000000007</v>
      </c>
      <c r="K18" s="2">
        <v>1696.45</v>
      </c>
      <c r="M18" s="143"/>
      <c r="N18" s="143"/>
      <c r="O18" s="143"/>
      <c r="P18" s="143"/>
      <c r="Q18" s="143"/>
    </row>
    <row r="19" spans="1:17">
      <c r="A19" s="10" t="s">
        <v>1075</v>
      </c>
      <c r="B19" s="2">
        <v>274.01</v>
      </c>
      <c r="C19" s="2">
        <v>285.60000000000002</v>
      </c>
      <c r="D19" s="11">
        <v>559.61</v>
      </c>
      <c r="E19" s="2">
        <v>172.94</v>
      </c>
      <c r="F19" s="2">
        <v>259.86</v>
      </c>
      <c r="G19" s="11">
        <v>432.8</v>
      </c>
      <c r="H19" s="2">
        <v>297.96000000000004</v>
      </c>
      <c r="I19" s="2">
        <v>271.51</v>
      </c>
      <c r="J19" s="11">
        <v>569.47</v>
      </c>
      <c r="K19" s="2">
        <v>1561.8799999999999</v>
      </c>
      <c r="M19" s="143"/>
      <c r="N19" s="143"/>
      <c r="O19" s="143"/>
      <c r="P19" s="143"/>
      <c r="Q19" s="143"/>
    </row>
    <row r="20" spans="1:17">
      <c r="A20" s="10" t="s">
        <v>1073</v>
      </c>
      <c r="B20" s="2">
        <v>276.76</v>
      </c>
      <c r="C20" s="2">
        <v>445.76000000000005</v>
      </c>
      <c r="D20" s="11">
        <v>722.52</v>
      </c>
      <c r="E20" s="2">
        <v>575.77</v>
      </c>
      <c r="F20" s="2">
        <v>163.97</v>
      </c>
      <c r="G20" s="11">
        <v>739.74</v>
      </c>
      <c r="H20" s="2">
        <v>180.74</v>
      </c>
      <c r="I20" s="2">
        <v>389.25</v>
      </c>
      <c r="J20" s="11">
        <v>569.99</v>
      </c>
      <c r="K20" s="2">
        <v>2032.25</v>
      </c>
      <c r="M20" s="143"/>
      <c r="N20" s="143"/>
      <c r="O20" s="143"/>
      <c r="P20" s="143"/>
      <c r="Q20" s="143"/>
    </row>
    <row r="21" spans="1:17">
      <c r="A21" s="6" t="s">
        <v>1067</v>
      </c>
      <c r="B21" s="6">
        <v>1269.9100000000001</v>
      </c>
      <c r="C21" s="6">
        <v>1073.6199999999999</v>
      </c>
      <c r="D21" s="4">
        <v>2343.5299999999997</v>
      </c>
      <c r="E21" s="6">
        <v>1718.54</v>
      </c>
      <c r="F21" s="6">
        <v>1191.97</v>
      </c>
      <c r="G21" s="4">
        <v>2910.5099999999993</v>
      </c>
      <c r="H21" s="6">
        <v>2079.7199999999998</v>
      </c>
      <c r="I21" s="6">
        <v>1004.1200000000001</v>
      </c>
      <c r="J21" s="4">
        <v>3083.84</v>
      </c>
      <c r="K21" s="6">
        <v>8337.8799999999992</v>
      </c>
      <c r="L21" s="8"/>
    </row>
    <row r="22" spans="1:17">
      <c r="A22" s="7" t="s">
        <v>48</v>
      </c>
      <c r="B22" s="8">
        <v>505.51</v>
      </c>
      <c r="C22" s="8">
        <v>605.19000000000005</v>
      </c>
      <c r="D22" s="9">
        <v>1110.7</v>
      </c>
      <c r="E22" s="8">
        <v>879.77</v>
      </c>
      <c r="F22" s="8">
        <v>571.31999999999994</v>
      </c>
      <c r="G22" s="9">
        <v>1451.09</v>
      </c>
      <c r="H22" s="8">
        <v>1213.67</v>
      </c>
      <c r="I22" s="8">
        <v>317.58000000000004</v>
      </c>
      <c r="J22" s="9">
        <v>1531.25</v>
      </c>
      <c r="K22" s="8">
        <v>4093.04</v>
      </c>
      <c r="L22" s="8"/>
    </row>
    <row r="23" spans="1:17">
      <c r="A23" s="10" t="s">
        <v>1074</v>
      </c>
      <c r="B23" s="2">
        <v>301.28999999999996</v>
      </c>
      <c r="C23" s="2">
        <v>181.32999999999998</v>
      </c>
      <c r="D23" s="11">
        <v>482.61999999999995</v>
      </c>
      <c r="E23" s="2">
        <v>164.68</v>
      </c>
      <c r="F23" s="2">
        <v>202.2</v>
      </c>
      <c r="G23" s="11">
        <v>366.88</v>
      </c>
      <c r="H23" s="2">
        <v>329.83000000000004</v>
      </c>
      <c r="I23" s="2">
        <v>81.289999999999992</v>
      </c>
      <c r="J23" s="11">
        <v>411.12</v>
      </c>
      <c r="K23" s="2">
        <v>1260.6199999999999</v>
      </c>
    </row>
    <row r="24" spans="1:17">
      <c r="A24" s="10" t="s">
        <v>1075</v>
      </c>
      <c r="B24" s="2">
        <v>55.5</v>
      </c>
      <c r="C24" s="2">
        <v>172.54000000000002</v>
      </c>
      <c r="D24" s="11">
        <v>228.04000000000002</v>
      </c>
      <c r="E24" s="2">
        <v>398.69</v>
      </c>
      <c r="F24" s="2">
        <v>250.89999999999998</v>
      </c>
      <c r="G24" s="11">
        <v>649.58999999999992</v>
      </c>
      <c r="H24" s="2">
        <v>511.19000000000005</v>
      </c>
      <c r="I24" s="2">
        <v>159.39000000000001</v>
      </c>
      <c r="J24" s="11">
        <v>670.58</v>
      </c>
      <c r="K24" s="2">
        <v>1548.2100000000003</v>
      </c>
    </row>
    <row r="25" spans="1:17">
      <c r="A25" s="10" t="s">
        <v>1073</v>
      </c>
      <c r="B25" s="2">
        <v>148.72</v>
      </c>
      <c r="C25" s="2">
        <v>251.32000000000002</v>
      </c>
      <c r="D25" s="11">
        <v>400.04</v>
      </c>
      <c r="E25" s="2">
        <v>316.40000000000003</v>
      </c>
      <c r="F25" s="2">
        <v>118.22</v>
      </c>
      <c r="G25" s="11">
        <v>434.62</v>
      </c>
      <c r="H25" s="2">
        <v>372.65</v>
      </c>
      <c r="I25" s="2">
        <v>76.900000000000006</v>
      </c>
      <c r="J25" s="11">
        <v>449.54999999999995</v>
      </c>
      <c r="K25" s="2">
        <v>1284.21</v>
      </c>
    </row>
    <row r="26" spans="1:17">
      <c r="A26" s="7" t="s">
        <v>54</v>
      </c>
      <c r="B26" s="8">
        <v>764.39999999999986</v>
      </c>
      <c r="C26" s="8">
        <v>468.42999999999995</v>
      </c>
      <c r="D26" s="9">
        <v>1232.83</v>
      </c>
      <c r="E26" s="8">
        <v>838.77</v>
      </c>
      <c r="F26" s="8">
        <v>620.65</v>
      </c>
      <c r="G26" s="9">
        <v>1459.4199999999998</v>
      </c>
      <c r="H26" s="8">
        <v>866.05</v>
      </c>
      <c r="I26" s="8">
        <v>686.54</v>
      </c>
      <c r="J26" s="9">
        <v>1552.5900000000001</v>
      </c>
      <c r="K26" s="8">
        <v>4244.8399999999992</v>
      </c>
      <c r="L26" s="8"/>
    </row>
    <row r="27" spans="1:17">
      <c r="A27" s="10" t="s">
        <v>1074</v>
      </c>
      <c r="B27" s="2">
        <v>281.29999999999995</v>
      </c>
      <c r="C27" s="2">
        <v>180.26999999999998</v>
      </c>
      <c r="D27" s="11">
        <v>461.56999999999994</v>
      </c>
      <c r="E27" s="2">
        <v>250.88</v>
      </c>
      <c r="F27" s="2">
        <v>320.75</v>
      </c>
      <c r="G27" s="11">
        <v>571.63</v>
      </c>
      <c r="H27" s="2">
        <v>370.33000000000004</v>
      </c>
      <c r="I27" s="2">
        <v>263.07</v>
      </c>
      <c r="J27" s="11">
        <v>633.40000000000009</v>
      </c>
      <c r="K27" s="2">
        <v>1666.5999999999997</v>
      </c>
    </row>
    <row r="28" spans="1:17">
      <c r="A28" s="10" t="s">
        <v>1075</v>
      </c>
      <c r="B28" s="2">
        <v>385.43999999999994</v>
      </c>
      <c r="C28" s="2">
        <v>68</v>
      </c>
      <c r="D28" s="11">
        <v>453.43999999999994</v>
      </c>
      <c r="E28" s="2">
        <v>333.04999999999995</v>
      </c>
      <c r="F28" s="2">
        <v>156.44</v>
      </c>
      <c r="G28" s="11">
        <v>489.48999999999995</v>
      </c>
      <c r="H28" s="2">
        <v>206.76</v>
      </c>
      <c r="I28" s="2">
        <v>96.38</v>
      </c>
      <c r="J28" s="11">
        <v>303.14</v>
      </c>
      <c r="K28" s="2">
        <v>1246.0699999999997</v>
      </c>
    </row>
    <row r="29" spans="1:17">
      <c r="A29" s="10" t="s">
        <v>1073</v>
      </c>
      <c r="B29" s="2">
        <v>97.66</v>
      </c>
      <c r="C29" s="2">
        <v>220.15999999999997</v>
      </c>
      <c r="D29" s="11">
        <v>317.81999999999994</v>
      </c>
      <c r="E29" s="2">
        <v>254.83999999999997</v>
      </c>
      <c r="F29" s="2">
        <v>143.45999999999998</v>
      </c>
      <c r="G29" s="11">
        <v>398.29999999999995</v>
      </c>
      <c r="H29" s="2">
        <v>288.95999999999998</v>
      </c>
      <c r="I29" s="2">
        <v>327.09000000000003</v>
      </c>
      <c r="J29" s="11">
        <v>616.04999999999995</v>
      </c>
      <c r="K29" s="2">
        <v>1332.17</v>
      </c>
    </row>
    <row r="30" spans="1:17">
      <c r="A30" s="6" t="s">
        <v>1071</v>
      </c>
      <c r="B30" s="6">
        <v>1789.0499999999997</v>
      </c>
      <c r="C30" s="6">
        <v>1399.4699999999998</v>
      </c>
      <c r="D30" s="4">
        <v>3188.52</v>
      </c>
      <c r="E30" s="6">
        <v>1531.4099999999999</v>
      </c>
      <c r="F30" s="6">
        <v>2248.6099999999997</v>
      </c>
      <c r="G30" s="4">
        <v>3780.0199999999995</v>
      </c>
      <c r="H30" s="6">
        <v>1016.95</v>
      </c>
      <c r="I30" s="6">
        <v>1760.0499999999997</v>
      </c>
      <c r="J30" s="4">
        <v>2777</v>
      </c>
      <c r="K30" s="6">
        <v>9745.5399999999991</v>
      </c>
      <c r="L30" s="8"/>
    </row>
    <row r="31" spans="1:17">
      <c r="A31" s="7" t="s">
        <v>48</v>
      </c>
      <c r="B31" s="8">
        <v>1048.5099999999998</v>
      </c>
      <c r="C31" s="8">
        <v>669.03</v>
      </c>
      <c r="D31" s="9">
        <v>1717.54</v>
      </c>
      <c r="E31" s="8">
        <v>709.69999999999993</v>
      </c>
      <c r="F31" s="8">
        <v>1409.95</v>
      </c>
      <c r="G31" s="9">
        <v>2119.6499999999996</v>
      </c>
      <c r="H31" s="8">
        <v>584.44000000000005</v>
      </c>
      <c r="I31" s="8">
        <v>1037.9499999999998</v>
      </c>
      <c r="J31" s="9">
        <v>1622.3899999999999</v>
      </c>
      <c r="K31" s="8">
        <v>5459.58</v>
      </c>
      <c r="L31" s="8"/>
    </row>
    <row r="32" spans="1:17">
      <c r="A32" s="10" t="s">
        <v>1074</v>
      </c>
      <c r="B32" s="2">
        <v>309.52999999999997</v>
      </c>
      <c r="C32" s="2">
        <v>79.540000000000006</v>
      </c>
      <c r="D32" s="11">
        <v>389.07</v>
      </c>
      <c r="E32" s="2">
        <v>72.08</v>
      </c>
      <c r="F32" s="2">
        <v>545.76</v>
      </c>
      <c r="G32" s="11">
        <v>617.84</v>
      </c>
      <c r="H32" s="2">
        <v>283.92</v>
      </c>
      <c r="I32" s="2">
        <v>263.38</v>
      </c>
      <c r="J32" s="11">
        <v>547.29999999999995</v>
      </c>
      <c r="K32" s="2">
        <v>1554.21</v>
      </c>
    </row>
    <row r="33" spans="1:12">
      <c r="A33" s="10" t="s">
        <v>1075</v>
      </c>
      <c r="B33" s="2">
        <v>526.7399999999999</v>
      </c>
      <c r="C33" s="2">
        <v>14.23</v>
      </c>
      <c r="D33" s="11">
        <v>540.96999999999991</v>
      </c>
      <c r="E33" s="2">
        <v>51.97</v>
      </c>
      <c r="F33" s="2">
        <v>406.44</v>
      </c>
      <c r="G33" s="11">
        <v>458.40999999999997</v>
      </c>
      <c r="H33" s="2">
        <v>207.12</v>
      </c>
      <c r="I33" s="2">
        <v>603.45999999999992</v>
      </c>
      <c r="J33" s="11">
        <v>810.57999999999993</v>
      </c>
      <c r="K33" s="2">
        <v>1809.96</v>
      </c>
    </row>
    <row r="34" spans="1:12">
      <c r="A34" s="10" t="s">
        <v>1073</v>
      </c>
      <c r="B34" s="2">
        <v>212.24</v>
      </c>
      <c r="C34" s="2">
        <v>575.26</v>
      </c>
      <c r="D34" s="11">
        <v>787.5</v>
      </c>
      <c r="E34" s="2">
        <v>585.65</v>
      </c>
      <c r="F34" s="2">
        <v>457.74999999999994</v>
      </c>
      <c r="G34" s="11">
        <v>1043.3999999999999</v>
      </c>
      <c r="H34" s="2">
        <v>93.4</v>
      </c>
      <c r="I34" s="2">
        <v>171.10999999999999</v>
      </c>
      <c r="J34" s="11">
        <v>264.51</v>
      </c>
      <c r="K34" s="2">
        <v>2095.4100000000003</v>
      </c>
    </row>
    <row r="35" spans="1:12">
      <c r="A35" s="7" t="s">
        <v>54</v>
      </c>
      <c r="B35" s="8">
        <v>740.54</v>
      </c>
      <c r="C35" s="8">
        <v>730.44</v>
      </c>
      <c r="D35" s="9">
        <v>1470.98</v>
      </c>
      <c r="E35" s="8">
        <v>821.71</v>
      </c>
      <c r="F35" s="8">
        <v>838.66</v>
      </c>
      <c r="G35" s="9">
        <v>1660.3700000000001</v>
      </c>
      <c r="H35" s="8">
        <v>432.51000000000005</v>
      </c>
      <c r="I35" s="8">
        <v>722.10000000000014</v>
      </c>
      <c r="J35" s="9">
        <v>1154.6100000000001</v>
      </c>
      <c r="K35" s="8">
        <v>4285.9600000000009</v>
      </c>
      <c r="L35" s="8"/>
    </row>
    <row r="36" spans="1:12">
      <c r="A36" s="10" t="s">
        <v>1074</v>
      </c>
      <c r="B36" s="2">
        <v>270.21999999999997</v>
      </c>
      <c r="C36" s="2">
        <v>299.61</v>
      </c>
      <c r="D36" s="11">
        <v>569.82999999999993</v>
      </c>
      <c r="E36" s="2">
        <v>378.05</v>
      </c>
      <c r="F36" s="2">
        <v>187.11</v>
      </c>
      <c r="G36" s="11">
        <v>565.16000000000008</v>
      </c>
      <c r="H36" s="2">
        <v>81.87</v>
      </c>
      <c r="I36" s="2">
        <v>176.32000000000002</v>
      </c>
      <c r="J36" s="11">
        <v>258.19000000000005</v>
      </c>
      <c r="K36" s="2">
        <v>1393.1799999999996</v>
      </c>
    </row>
    <row r="37" spans="1:12">
      <c r="A37" s="10" t="s">
        <v>1075</v>
      </c>
      <c r="B37" s="2">
        <v>306</v>
      </c>
      <c r="C37" s="2">
        <v>236.73</v>
      </c>
      <c r="D37" s="11">
        <v>542.73</v>
      </c>
      <c r="E37" s="2">
        <v>214.57</v>
      </c>
      <c r="F37" s="2">
        <v>135.03</v>
      </c>
      <c r="G37" s="11">
        <v>349.6</v>
      </c>
      <c r="H37" s="2">
        <v>269.22000000000003</v>
      </c>
      <c r="I37" s="2">
        <v>357.73</v>
      </c>
      <c r="J37" s="11">
        <v>626.95000000000005</v>
      </c>
      <c r="K37" s="2">
        <v>1519.28</v>
      </c>
    </row>
    <row r="38" spans="1:12">
      <c r="A38" s="10" t="s">
        <v>1073</v>
      </c>
      <c r="B38" s="2">
        <v>164.32</v>
      </c>
      <c r="C38" s="2">
        <v>194.1</v>
      </c>
      <c r="D38" s="11">
        <v>358.41999999999996</v>
      </c>
      <c r="E38" s="2">
        <v>229.09</v>
      </c>
      <c r="F38" s="2">
        <v>516.52</v>
      </c>
      <c r="G38" s="11">
        <v>745.61</v>
      </c>
      <c r="H38" s="2">
        <v>81.42</v>
      </c>
      <c r="I38" s="2">
        <v>188.05</v>
      </c>
      <c r="J38" s="11">
        <v>269.47000000000003</v>
      </c>
      <c r="K38" s="2">
        <v>1373.5</v>
      </c>
    </row>
    <row r="39" spans="1:12">
      <c r="A39" s="6" t="s">
        <v>1068</v>
      </c>
      <c r="B39" s="6">
        <v>1775.33</v>
      </c>
      <c r="C39" s="6">
        <v>1505.68</v>
      </c>
      <c r="D39" s="4">
        <v>3281.01</v>
      </c>
      <c r="E39" s="6">
        <v>888.88</v>
      </c>
      <c r="F39" s="6">
        <v>1590.9499999999998</v>
      </c>
      <c r="G39" s="4">
        <v>2479.8300000000004</v>
      </c>
      <c r="H39" s="6">
        <v>2012.35</v>
      </c>
      <c r="I39" s="6">
        <v>1687.69</v>
      </c>
      <c r="J39" s="4">
        <v>3700.04</v>
      </c>
      <c r="K39" s="6">
        <v>9460.8799999999974</v>
      </c>
      <c r="L39" s="8"/>
    </row>
    <row r="40" spans="1:12">
      <c r="A40" s="7" t="s">
        <v>48</v>
      </c>
      <c r="B40" s="8">
        <v>624.43000000000006</v>
      </c>
      <c r="C40" s="8">
        <v>939.54</v>
      </c>
      <c r="D40" s="9">
        <v>1563.97</v>
      </c>
      <c r="E40" s="8">
        <v>617.75</v>
      </c>
      <c r="F40" s="8">
        <v>785.87999999999988</v>
      </c>
      <c r="G40" s="9">
        <v>1403.63</v>
      </c>
      <c r="H40" s="8">
        <v>851.97</v>
      </c>
      <c r="I40" s="8">
        <v>1018.06</v>
      </c>
      <c r="J40" s="9">
        <v>1870.03</v>
      </c>
      <c r="K40" s="8">
        <v>4837.6299999999992</v>
      </c>
      <c r="L40" s="8"/>
    </row>
    <row r="41" spans="1:12">
      <c r="A41" s="10" t="s">
        <v>1074</v>
      </c>
      <c r="B41" s="2">
        <v>256.43</v>
      </c>
      <c r="C41" s="2">
        <v>423.46</v>
      </c>
      <c r="D41" s="11">
        <v>679.89</v>
      </c>
      <c r="E41" s="2">
        <v>97.63000000000001</v>
      </c>
      <c r="F41" s="2">
        <v>200.55</v>
      </c>
      <c r="G41" s="11">
        <v>298.18</v>
      </c>
      <c r="H41" s="2">
        <v>37.32</v>
      </c>
      <c r="I41" s="2">
        <v>239.67000000000002</v>
      </c>
      <c r="J41" s="11">
        <v>276.99</v>
      </c>
      <c r="K41" s="2">
        <v>1255.06</v>
      </c>
    </row>
    <row r="42" spans="1:12">
      <c r="A42" s="10" t="s">
        <v>1075</v>
      </c>
      <c r="B42" s="2">
        <v>278.94</v>
      </c>
      <c r="C42" s="2">
        <v>212.14</v>
      </c>
      <c r="D42" s="11">
        <v>491.08</v>
      </c>
      <c r="E42" s="2">
        <v>362.91</v>
      </c>
      <c r="F42" s="2">
        <v>409.02</v>
      </c>
      <c r="G42" s="11">
        <v>771.93000000000006</v>
      </c>
      <c r="H42" s="2">
        <v>384.76</v>
      </c>
      <c r="I42" s="2">
        <v>427.46</v>
      </c>
      <c r="J42" s="11">
        <v>812.22</v>
      </c>
      <c r="K42" s="2">
        <v>2075.23</v>
      </c>
    </row>
    <row r="43" spans="1:12">
      <c r="A43" s="10" t="s">
        <v>1073</v>
      </c>
      <c r="B43" s="2">
        <v>89.06</v>
      </c>
      <c r="C43" s="2">
        <v>303.94</v>
      </c>
      <c r="D43" s="11">
        <v>393</v>
      </c>
      <c r="E43" s="2">
        <v>157.20999999999998</v>
      </c>
      <c r="F43" s="2">
        <v>176.31</v>
      </c>
      <c r="G43" s="11">
        <v>333.52</v>
      </c>
      <c r="H43" s="2">
        <v>429.89</v>
      </c>
      <c r="I43" s="2">
        <v>350.92999999999995</v>
      </c>
      <c r="J43" s="11">
        <v>780.81999999999994</v>
      </c>
      <c r="K43" s="2">
        <v>1507.3399999999997</v>
      </c>
    </row>
    <row r="44" spans="1:12">
      <c r="A44" s="7" t="s">
        <v>54</v>
      </c>
      <c r="B44" s="8">
        <v>1150.9000000000001</v>
      </c>
      <c r="C44" s="8">
        <v>566.14</v>
      </c>
      <c r="D44" s="9">
        <v>1717.0399999999997</v>
      </c>
      <c r="E44" s="8">
        <v>271.13</v>
      </c>
      <c r="F44" s="8">
        <v>805.06999999999994</v>
      </c>
      <c r="G44" s="9">
        <v>1076.2</v>
      </c>
      <c r="H44" s="8">
        <v>1160.3800000000001</v>
      </c>
      <c r="I44" s="8">
        <v>669.63</v>
      </c>
      <c r="J44" s="9">
        <v>1830.01</v>
      </c>
      <c r="K44" s="8">
        <v>4623.25</v>
      </c>
      <c r="L44" s="8"/>
    </row>
    <row r="45" spans="1:12">
      <c r="A45" s="10" t="s">
        <v>1074</v>
      </c>
      <c r="B45" s="2">
        <v>431.85999999999996</v>
      </c>
      <c r="C45" s="2">
        <v>230.95999999999998</v>
      </c>
      <c r="D45" s="11">
        <v>662.81999999999994</v>
      </c>
      <c r="E45" s="2">
        <v>271.13</v>
      </c>
      <c r="F45" s="2">
        <v>248.56</v>
      </c>
      <c r="G45" s="11">
        <v>519.69000000000005</v>
      </c>
      <c r="H45" s="2">
        <v>413.2</v>
      </c>
      <c r="I45" s="2">
        <v>288.82</v>
      </c>
      <c r="J45" s="11">
        <v>702.02</v>
      </c>
      <c r="K45" s="2">
        <v>1884.53</v>
      </c>
    </row>
    <row r="46" spans="1:12">
      <c r="A46" s="10" t="s">
        <v>1075</v>
      </c>
      <c r="B46" s="2">
        <v>283.65999999999997</v>
      </c>
      <c r="C46" s="2">
        <v>138.78</v>
      </c>
      <c r="D46" s="11">
        <v>422.43999999999994</v>
      </c>
      <c r="F46" s="2">
        <v>169.24</v>
      </c>
      <c r="G46" s="11">
        <v>169.24</v>
      </c>
      <c r="H46" s="2">
        <v>249.24</v>
      </c>
      <c r="I46" s="2">
        <v>75.430000000000007</v>
      </c>
      <c r="J46" s="11">
        <v>324.67</v>
      </c>
      <c r="K46" s="2">
        <v>916.34999999999991</v>
      </c>
    </row>
    <row r="47" spans="1:12">
      <c r="A47" s="10" t="s">
        <v>1073</v>
      </c>
      <c r="B47" s="2">
        <v>435.38</v>
      </c>
      <c r="C47" s="2">
        <v>196.4</v>
      </c>
      <c r="D47" s="11">
        <v>631.78</v>
      </c>
      <c r="F47" s="2">
        <v>387.27</v>
      </c>
      <c r="G47" s="11">
        <v>387.27</v>
      </c>
      <c r="H47" s="2">
        <v>497.93999999999994</v>
      </c>
      <c r="I47" s="2">
        <v>305.38</v>
      </c>
      <c r="J47" s="11">
        <v>803.31999999999994</v>
      </c>
      <c r="K47" s="2">
        <v>1822.37</v>
      </c>
    </row>
    <row r="48" spans="1:12">
      <c r="A48" s="6" t="s">
        <v>1070</v>
      </c>
      <c r="B48" s="6">
        <v>1777.33</v>
      </c>
      <c r="C48" s="6">
        <v>1852.6399999999999</v>
      </c>
      <c r="D48" s="4">
        <v>3629.9700000000003</v>
      </c>
      <c r="E48" s="6">
        <v>1109.44</v>
      </c>
      <c r="F48" s="6">
        <v>1335.6000000000001</v>
      </c>
      <c r="G48" s="4">
        <v>2445.04</v>
      </c>
      <c r="H48" s="6">
        <v>1441.78</v>
      </c>
      <c r="I48" s="6">
        <v>1333.92</v>
      </c>
      <c r="J48" s="4">
        <v>2775.7</v>
      </c>
      <c r="K48" s="6">
        <v>8850.7099999999991</v>
      </c>
      <c r="L48" s="8"/>
    </row>
    <row r="49" spans="1:12">
      <c r="A49" s="7" t="s">
        <v>48</v>
      </c>
      <c r="B49" s="8">
        <v>957.36</v>
      </c>
      <c r="C49" s="8">
        <v>957.93000000000006</v>
      </c>
      <c r="D49" s="9">
        <v>1915.29</v>
      </c>
      <c r="E49" s="8">
        <v>512.04</v>
      </c>
      <c r="F49" s="8">
        <v>1016.9300000000001</v>
      </c>
      <c r="G49" s="9">
        <v>1528.9699999999998</v>
      </c>
      <c r="H49" s="8">
        <v>395.23</v>
      </c>
      <c r="I49" s="8">
        <v>735.49</v>
      </c>
      <c r="J49" s="9">
        <v>1130.72</v>
      </c>
      <c r="K49" s="8">
        <v>4574.9799999999996</v>
      </c>
      <c r="L49" s="8"/>
    </row>
    <row r="50" spans="1:12">
      <c r="A50" s="10" t="s">
        <v>1074</v>
      </c>
      <c r="B50" s="2">
        <v>306.55</v>
      </c>
      <c r="C50" s="2">
        <v>303.35000000000002</v>
      </c>
      <c r="D50" s="11">
        <v>609.90000000000009</v>
      </c>
      <c r="E50" s="2">
        <v>222.2</v>
      </c>
      <c r="F50" s="2">
        <v>298.34000000000003</v>
      </c>
      <c r="G50" s="11">
        <v>520.54</v>
      </c>
      <c r="H50" s="2">
        <v>75.72</v>
      </c>
      <c r="I50" s="2">
        <v>321.52</v>
      </c>
      <c r="J50" s="11">
        <v>397.24</v>
      </c>
      <c r="K50" s="2">
        <v>1527.68</v>
      </c>
    </row>
    <row r="51" spans="1:12">
      <c r="A51" s="10" t="s">
        <v>1075</v>
      </c>
      <c r="B51" s="2">
        <v>175.04000000000002</v>
      </c>
      <c r="C51" s="2">
        <v>248.46</v>
      </c>
      <c r="D51" s="11">
        <v>423.5</v>
      </c>
      <c r="E51" s="2">
        <v>158.87</v>
      </c>
      <c r="F51" s="2">
        <v>249.11</v>
      </c>
      <c r="G51" s="11">
        <v>407.98</v>
      </c>
      <c r="H51" s="2">
        <v>89.63</v>
      </c>
      <c r="I51" s="2">
        <v>273.39999999999998</v>
      </c>
      <c r="J51" s="11">
        <v>363.03</v>
      </c>
      <c r="K51" s="2">
        <v>1194.51</v>
      </c>
    </row>
    <row r="52" spans="1:12">
      <c r="A52" s="10" t="s">
        <v>1073</v>
      </c>
      <c r="B52" s="2">
        <v>475.77</v>
      </c>
      <c r="C52" s="2">
        <v>406.12</v>
      </c>
      <c r="D52" s="11">
        <v>881.89</v>
      </c>
      <c r="E52" s="2">
        <v>130.97</v>
      </c>
      <c r="F52" s="2">
        <v>469.47999999999996</v>
      </c>
      <c r="G52" s="11">
        <v>600.44999999999993</v>
      </c>
      <c r="H52" s="2">
        <v>229.88</v>
      </c>
      <c r="I52" s="2">
        <v>140.57</v>
      </c>
      <c r="J52" s="11">
        <v>370.45</v>
      </c>
      <c r="K52" s="2">
        <v>1852.7899999999997</v>
      </c>
    </row>
    <row r="53" spans="1:12">
      <c r="A53" s="7" t="s">
        <v>54</v>
      </c>
      <c r="B53" s="8">
        <v>819.97</v>
      </c>
      <c r="C53" s="8">
        <v>894.71</v>
      </c>
      <c r="D53" s="9">
        <v>1714.6800000000003</v>
      </c>
      <c r="E53" s="8">
        <v>597.4</v>
      </c>
      <c r="F53" s="8">
        <v>318.67</v>
      </c>
      <c r="G53" s="9">
        <v>916.07</v>
      </c>
      <c r="H53" s="8">
        <v>1046.55</v>
      </c>
      <c r="I53" s="8">
        <v>598.43000000000006</v>
      </c>
      <c r="J53" s="9">
        <v>1644.98</v>
      </c>
      <c r="K53" s="8">
        <v>4275.7300000000005</v>
      </c>
      <c r="L53" s="8"/>
    </row>
    <row r="54" spans="1:12">
      <c r="A54" s="10" t="s">
        <v>1074</v>
      </c>
      <c r="B54" s="2">
        <v>363.02000000000004</v>
      </c>
      <c r="C54" s="2">
        <v>373.4</v>
      </c>
      <c r="D54" s="11">
        <v>736.42000000000007</v>
      </c>
      <c r="E54" s="2">
        <v>304.56</v>
      </c>
      <c r="F54" s="2">
        <v>143.67000000000002</v>
      </c>
      <c r="G54" s="11">
        <v>448.23</v>
      </c>
      <c r="H54" s="2">
        <v>687.81999999999994</v>
      </c>
      <c r="I54" s="2">
        <v>296.28999999999996</v>
      </c>
      <c r="J54" s="11">
        <v>984.1099999999999</v>
      </c>
      <c r="K54" s="2">
        <v>2168.7600000000002</v>
      </c>
    </row>
    <row r="55" spans="1:12">
      <c r="A55" s="10" t="s">
        <v>1075</v>
      </c>
      <c r="B55" s="2">
        <v>120.11999999999999</v>
      </c>
      <c r="C55" s="2">
        <v>230.74</v>
      </c>
      <c r="D55" s="11">
        <v>350.86</v>
      </c>
      <c r="E55" s="2">
        <v>118.69</v>
      </c>
      <c r="F55" s="2">
        <v>115.19</v>
      </c>
      <c r="G55" s="11">
        <v>233.88</v>
      </c>
      <c r="H55" s="2">
        <v>208.67000000000002</v>
      </c>
      <c r="I55" s="2">
        <v>234.7</v>
      </c>
      <c r="J55" s="11">
        <v>443.37</v>
      </c>
      <c r="K55" s="2">
        <v>1028.1100000000001</v>
      </c>
    </row>
    <row r="56" spans="1:12">
      <c r="A56" s="10" t="s">
        <v>1073</v>
      </c>
      <c r="B56" s="2">
        <v>336.83</v>
      </c>
      <c r="C56" s="2">
        <v>290.57000000000005</v>
      </c>
      <c r="D56" s="11">
        <v>627.40000000000009</v>
      </c>
      <c r="E56" s="2">
        <v>174.15</v>
      </c>
      <c r="F56" s="2">
        <v>59.81</v>
      </c>
      <c r="G56" s="11">
        <v>233.96</v>
      </c>
      <c r="H56" s="2">
        <v>150.06</v>
      </c>
      <c r="I56" s="2">
        <v>67.44</v>
      </c>
      <c r="J56" s="11">
        <v>217.5</v>
      </c>
      <c r="K56" s="2">
        <v>1078.8600000000001</v>
      </c>
    </row>
    <row r="57" spans="1:12">
      <c r="A57" s="12" t="s">
        <v>1061</v>
      </c>
      <c r="B57" s="12">
        <v>9595.6200000000008</v>
      </c>
      <c r="C57" s="12">
        <v>9029.869999999999</v>
      </c>
      <c r="D57" s="12">
        <v>18625.489999999998</v>
      </c>
      <c r="E57" s="12">
        <v>8685.6299999999992</v>
      </c>
      <c r="F57" s="12">
        <v>9882.1299999999992</v>
      </c>
      <c r="G57" s="12">
        <v>18567.759999999998</v>
      </c>
      <c r="H57" s="12">
        <v>9703.6399999999976</v>
      </c>
      <c r="I57" s="12">
        <v>8775.24</v>
      </c>
      <c r="J57" s="12">
        <v>18478.879999999997</v>
      </c>
      <c r="K57" s="6">
        <v>55672.13</v>
      </c>
      <c r="L57" s="8"/>
    </row>
  </sheetData>
  <mergeCells count="5">
    <mergeCell ref="B1:C1"/>
    <mergeCell ref="E1:F1"/>
    <mergeCell ref="H1:I1"/>
    <mergeCell ref="M13:Q13"/>
    <mergeCell ref="M14:Q20"/>
  </mergeCells>
  <conditionalFormatting sqref="T2:T11">
    <cfRule type="cellIs" dxfId="9" priority="1" operator="equal">
      <formula>"BENAR"</formula>
    </cfRule>
    <cfRule type="cellIs" dxfId="8" priority="2" operator="equal">
      <formula>"SALAH"</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C817-D250-D746-B85B-DB82EF41F43E}">
  <dimension ref="A1:AA997"/>
  <sheetViews>
    <sheetView workbookViewId="0">
      <selection activeCell="H28" sqref="H28"/>
    </sheetView>
  </sheetViews>
  <sheetFormatPr defaultColWidth="10.83203125" defaultRowHeight="15.5"/>
  <cols>
    <col min="1" max="1" width="10.83203125" style="21"/>
    <col min="2" max="2" width="24.1640625" style="21" customWidth="1"/>
    <col min="3" max="3" width="20.6640625" style="21" customWidth="1"/>
    <col min="4" max="4" width="21" style="21" customWidth="1"/>
    <col min="5" max="5" width="14.83203125" style="21" customWidth="1"/>
    <col min="6" max="7" width="31.33203125" style="21" customWidth="1"/>
    <col min="8" max="8" width="25.5" style="21" customWidth="1"/>
    <col min="9" max="9" width="14.1640625" style="21" customWidth="1"/>
    <col min="10" max="10" width="19.33203125" style="21" customWidth="1"/>
    <col min="11" max="11" width="6.33203125" style="21" bestFit="1" customWidth="1"/>
    <col min="12" max="12" width="14" style="21" bestFit="1" customWidth="1"/>
    <col min="13" max="16384" width="10.83203125" style="21"/>
  </cols>
  <sheetData>
    <row r="1" spans="1:27">
      <c r="A1" s="45" t="s">
        <v>40</v>
      </c>
      <c r="B1" s="45" t="s">
        <v>1127</v>
      </c>
      <c r="C1" s="33" t="s">
        <v>1052</v>
      </c>
      <c r="D1" s="33" t="s">
        <v>1054</v>
      </c>
      <c r="E1" s="33" t="s">
        <v>41</v>
      </c>
      <c r="F1" s="33" t="s">
        <v>1059</v>
      </c>
      <c r="G1" s="33" t="s">
        <v>1143</v>
      </c>
      <c r="H1" s="45" t="s">
        <v>42</v>
      </c>
      <c r="I1" s="45" t="s">
        <v>1142</v>
      </c>
      <c r="J1" s="45" t="s">
        <v>1160</v>
      </c>
      <c r="K1" s="19"/>
      <c r="L1" s="19"/>
      <c r="M1" s="20"/>
      <c r="N1" s="169"/>
      <c r="O1" s="169"/>
      <c r="P1" s="169"/>
      <c r="Q1" s="20"/>
      <c r="R1" s="20"/>
      <c r="S1" s="20"/>
      <c r="T1" s="20"/>
      <c r="U1" s="20"/>
      <c r="V1" s="20"/>
      <c r="W1" s="20"/>
      <c r="X1" s="20"/>
      <c r="Y1" s="20"/>
      <c r="Z1" s="20"/>
    </row>
    <row r="2" spans="1:27">
      <c r="A2" s="46">
        <v>1</v>
      </c>
      <c r="B2" s="23" t="s">
        <v>383</v>
      </c>
      <c r="C2" s="46"/>
      <c r="D2" s="46"/>
      <c r="E2" s="47"/>
      <c r="F2" s="46"/>
      <c r="G2" s="46"/>
      <c r="H2" s="46"/>
      <c r="I2" s="46"/>
      <c r="J2" s="46" t="str">
        <f>IF(AND('XLOOKUP, IF, dan Rank'!$B$2='Kunci Jawaban'!$B$42,'XLOOKUP, IF, dan Rank'!$C$2='Kunci Jawaban'!$C$42,'XLOOKUP, IF, dan Rank'!$D$2='Kunci Jawaban'!$D$42,'XLOOKUP, IF, dan Rank'!$E$2='Kunci Jawaban'!$E$42,'XLOOKUP, IF, dan Rank'!$F$2='Kunci Jawaban'!$F$42,'XLOOKUP, IF, dan Rank'!$G$2='Kunci Jawaban'!$G$42,'XLOOKUP, IF, dan Rank'!$H$2='Kunci Jawaban'!$H$42,'XLOOKUP, IF, dan Rank'!$I$2='Kunci Jawaban'!$I$42),"BENAR","SALAH")</f>
        <v>SALAH</v>
      </c>
      <c r="K2" s="20"/>
      <c r="L2" s="20"/>
      <c r="M2" s="20"/>
      <c r="N2" s="19"/>
      <c r="O2" s="19"/>
      <c r="P2" s="20"/>
      <c r="Q2" s="20"/>
      <c r="R2" s="20"/>
      <c r="S2" s="20"/>
      <c r="T2" s="20"/>
      <c r="U2" s="20"/>
      <c r="V2" s="20"/>
      <c r="W2" s="20"/>
      <c r="X2" s="20"/>
      <c r="Y2" s="20"/>
      <c r="Z2" s="20"/>
      <c r="AA2" s="20"/>
    </row>
    <row r="3" spans="1:27">
      <c r="A3" s="46">
        <v>2</v>
      </c>
      <c r="B3" s="23" t="s">
        <v>518</v>
      </c>
      <c r="C3" s="46"/>
      <c r="D3" s="46"/>
      <c r="E3" s="47"/>
      <c r="F3" s="46"/>
      <c r="G3" s="46"/>
      <c r="H3" s="46"/>
      <c r="I3" s="46"/>
      <c r="J3" s="46" t="str">
        <f>IF(AND('XLOOKUP, IF, dan Rank'!$B$3='Kunci Jawaban'!$B$43,'XLOOKUP, IF, dan Rank'!$C$3='Kunci Jawaban'!$C$43,'XLOOKUP, IF, dan Rank'!$D$3='Kunci Jawaban'!$D$43,'XLOOKUP, IF, dan Rank'!$E$3='Kunci Jawaban'!$E$43,'XLOOKUP, IF, dan Rank'!$F$3='Kunci Jawaban'!$F$43,'XLOOKUP, IF, dan Rank'!$G$3='Kunci Jawaban'!$G$43,'XLOOKUP, IF, dan Rank'!$H$3='Kunci Jawaban'!$H$43,'XLOOKUP, IF, dan Rank'!$I$3='Kunci Jawaban'!$I$43),"BENAR","SALAH")</f>
        <v>SALAH</v>
      </c>
      <c r="K3" s="20"/>
      <c r="L3" s="20"/>
      <c r="M3" s="20"/>
      <c r="N3" s="20"/>
      <c r="O3" s="20"/>
      <c r="P3" s="20"/>
      <c r="Q3" s="20"/>
      <c r="R3" s="20"/>
      <c r="S3" s="20"/>
      <c r="T3" s="20"/>
      <c r="U3" s="20"/>
      <c r="V3" s="20"/>
      <c r="W3" s="20"/>
      <c r="X3" s="20"/>
      <c r="Y3" s="20"/>
      <c r="Z3" s="20"/>
      <c r="AA3" s="20"/>
    </row>
    <row r="4" spans="1:27">
      <c r="A4" s="46">
        <v>3</v>
      </c>
      <c r="B4" s="23" t="s">
        <v>210</v>
      </c>
      <c r="C4" s="46"/>
      <c r="D4" s="46"/>
      <c r="E4" s="47"/>
      <c r="F4" s="46"/>
      <c r="G4" s="46"/>
      <c r="H4" s="46"/>
      <c r="I4" s="46"/>
      <c r="J4" s="46" t="str">
        <f>IF(AND('XLOOKUP, IF, dan Rank'!$B$4='Kunci Jawaban'!$B$44,'XLOOKUP, IF, dan Rank'!$C$4='Kunci Jawaban'!$C$44,'XLOOKUP, IF, dan Rank'!$D$4='Kunci Jawaban'!$D$44,'XLOOKUP, IF, dan Rank'!$E$4='Kunci Jawaban'!$E$44,'XLOOKUP, IF, dan Rank'!$F$4='Kunci Jawaban'!$F$44,'XLOOKUP, IF, dan Rank'!$G$4='Kunci Jawaban'!$G$44,'XLOOKUP, IF, dan Rank'!$H$4='Kunci Jawaban'!$H$44,'XLOOKUP, IF, dan Rank'!$I$4='Kunci Jawaban'!$I$44),"BENAR","SALAH")</f>
        <v>SALAH</v>
      </c>
      <c r="K4" s="20"/>
      <c r="L4" s="20"/>
      <c r="M4" s="20"/>
      <c r="N4" s="20"/>
      <c r="O4" s="20"/>
      <c r="P4" s="20"/>
      <c r="Q4" s="20"/>
      <c r="R4" s="20"/>
      <c r="S4" s="20"/>
      <c r="T4" s="20"/>
      <c r="U4" s="20"/>
      <c r="V4" s="20"/>
      <c r="W4" s="20"/>
      <c r="X4" s="20"/>
      <c r="Y4" s="20"/>
      <c r="Z4" s="20"/>
      <c r="AA4" s="20"/>
    </row>
    <row r="5" spans="1:27">
      <c r="A5" s="46">
        <v>4</v>
      </c>
      <c r="B5" s="23" t="s">
        <v>710</v>
      </c>
      <c r="C5" s="46"/>
      <c r="D5" s="46"/>
      <c r="E5" s="47"/>
      <c r="F5" s="46"/>
      <c r="G5" s="46"/>
      <c r="H5" s="46"/>
      <c r="I5" s="46"/>
      <c r="J5" s="46" t="str">
        <f>IF(AND('XLOOKUP, IF, dan Rank'!$B$5='Kunci Jawaban'!$B$45,'XLOOKUP, IF, dan Rank'!$C$5='Kunci Jawaban'!$C$45,'XLOOKUP, IF, dan Rank'!$D$5='Kunci Jawaban'!$D$45,'XLOOKUP, IF, dan Rank'!$E$5='Kunci Jawaban'!$E$45,'XLOOKUP, IF, dan Rank'!$F$5='Kunci Jawaban'!$F$45,'XLOOKUP, IF, dan Rank'!$G$5='Kunci Jawaban'!$G$45,'XLOOKUP, IF, dan Rank'!$H$5='Kunci Jawaban'!$H$45,'XLOOKUP, IF, dan Rank'!$I$5='Kunci Jawaban'!$I$45),"BENAR","SALAH")</f>
        <v>SALAH</v>
      </c>
      <c r="K5" s="20"/>
      <c r="L5" s="20"/>
      <c r="M5" s="20"/>
      <c r="N5" s="20"/>
      <c r="O5" s="20"/>
      <c r="P5" s="20"/>
      <c r="Q5" s="20"/>
      <c r="R5" s="20"/>
      <c r="S5" s="20"/>
      <c r="T5" s="20"/>
      <c r="U5" s="20"/>
      <c r="V5" s="20"/>
      <c r="W5" s="20"/>
      <c r="X5" s="20"/>
      <c r="Y5" s="20"/>
      <c r="Z5" s="20"/>
      <c r="AA5" s="20"/>
    </row>
    <row r="6" spans="1:27">
      <c r="A6" s="46">
        <v>5</v>
      </c>
      <c r="B6" s="23" t="s">
        <v>881</v>
      </c>
      <c r="C6" s="46"/>
      <c r="D6" s="46"/>
      <c r="E6" s="47"/>
      <c r="F6" s="46"/>
      <c r="G6" s="46"/>
      <c r="H6" s="46"/>
      <c r="I6" s="46"/>
      <c r="J6" s="46" t="str">
        <f>IF(AND('XLOOKUP, IF, dan Rank'!$B$6='Kunci Jawaban'!$B$46,'XLOOKUP, IF, dan Rank'!$C$6='Kunci Jawaban'!$C$46,'XLOOKUP, IF, dan Rank'!$D$6='Kunci Jawaban'!$D$46,'XLOOKUP, IF, dan Rank'!$E$6='Kunci Jawaban'!$E$46,'XLOOKUP, IF, dan Rank'!$F$6='Kunci Jawaban'!$F$46,'XLOOKUP, IF, dan Rank'!$G$6='Kunci Jawaban'!$G$46,'XLOOKUP, IF, dan Rank'!$H$6='Kunci Jawaban'!$H$46,'XLOOKUP, IF, dan Rank'!$I$6='Kunci Jawaban'!$I$46),"BENAR","SALAH")</f>
        <v>SALAH</v>
      </c>
      <c r="K6" s="20"/>
      <c r="L6" s="20"/>
      <c r="M6" s="20"/>
      <c r="N6" s="20"/>
      <c r="O6" s="20"/>
      <c r="P6" s="20"/>
      <c r="Q6" s="20"/>
      <c r="R6" s="20"/>
      <c r="S6" s="20"/>
      <c r="T6" s="20"/>
      <c r="U6" s="20"/>
      <c r="V6" s="20"/>
      <c r="W6" s="20"/>
      <c r="X6" s="20"/>
      <c r="Y6" s="20"/>
      <c r="Z6" s="20"/>
      <c r="AA6" s="20"/>
    </row>
    <row r="7" spans="1:27">
      <c r="A7" s="46">
        <v>6</v>
      </c>
      <c r="B7" s="23" t="s">
        <v>1047</v>
      </c>
      <c r="C7" s="46"/>
      <c r="D7" s="46"/>
      <c r="E7" s="47"/>
      <c r="F7" s="46"/>
      <c r="G7" s="46"/>
      <c r="H7" s="46"/>
      <c r="I7" s="46"/>
      <c r="J7" s="46" t="str">
        <f>IF(AND('XLOOKUP, IF, dan Rank'!$B$7='Kunci Jawaban'!$B$47,'XLOOKUP, IF, dan Rank'!$C$7='Kunci Jawaban'!$C$47,'XLOOKUP, IF, dan Rank'!$D$7='Kunci Jawaban'!$D$47,'XLOOKUP, IF, dan Rank'!$E$7='Kunci Jawaban'!$E$47,'XLOOKUP, IF, dan Rank'!$F$7='Kunci Jawaban'!$F$47,'XLOOKUP, IF, dan Rank'!$G$7='Kunci Jawaban'!$G$47,'XLOOKUP, IF, dan Rank'!$H$7='Kunci Jawaban'!$H$47,'XLOOKUP, IF, dan Rank'!$I$7='Kunci Jawaban'!$I$47),"BENAR","SALAH")</f>
        <v>SALAH</v>
      </c>
      <c r="K7" s="20"/>
      <c r="L7" s="20"/>
      <c r="M7" s="20"/>
      <c r="N7" s="169"/>
      <c r="O7" s="169"/>
      <c r="P7" s="169"/>
      <c r="Q7" s="20"/>
      <c r="R7" s="20"/>
      <c r="S7" s="20"/>
      <c r="T7" s="20"/>
      <c r="U7" s="20"/>
      <c r="V7" s="20"/>
      <c r="W7" s="20"/>
      <c r="X7" s="20"/>
      <c r="Y7" s="20"/>
    </row>
    <row r="8" spans="1:27">
      <c r="A8" s="46">
        <v>7</v>
      </c>
      <c r="B8" s="23" t="s">
        <v>1033</v>
      </c>
      <c r="C8" s="46"/>
      <c r="D8" s="46"/>
      <c r="E8" s="47"/>
      <c r="F8" s="46"/>
      <c r="G8" s="46"/>
      <c r="H8" s="46"/>
      <c r="I8" s="46"/>
      <c r="J8" s="46" t="str">
        <f>IF(AND('XLOOKUP, IF, dan Rank'!$B$8='Kunci Jawaban'!$B$48,'XLOOKUP, IF, dan Rank'!$C$8='Kunci Jawaban'!$C$48,'XLOOKUP, IF, dan Rank'!$D$8='Kunci Jawaban'!$D$48,'XLOOKUP, IF, dan Rank'!$E$8='Kunci Jawaban'!$E$48,'XLOOKUP, IF, dan Rank'!$F$8='Kunci Jawaban'!$F$48,'XLOOKUP, IF, dan Rank'!$G$8='Kunci Jawaban'!$G$48,'XLOOKUP, IF, dan Rank'!$H$8='Kunci Jawaban'!$H$48,'XLOOKUP, IF, dan Rank'!$I$8='Kunci Jawaban'!$I$48),"BENAR","SALAH")</f>
        <v>SALAH</v>
      </c>
      <c r="K8" s="20"/>
      <c r="L8" s="20"/>
      <c r="M8" s="20"/>
      <c r="N8" s="19"/>
      <c r="O8" s="19"/>
      <c r="P8" s="19"/>
      <c r="Q8" s="20"/>
      <c r="R8" s="20"/>
      <c r="S8" s="20"/>
      <c r="T8" s="20"/>
      <c r="U8" s="20"/>
      <c r="V8" s="20"/>
      <c r="W8" s="20"/>
      <c r="X8" s="20"/>
      <c r="Y8" s="20"/>
      <c r="Z8" s="20"/>
      <c r="AA8" s="20"/>
    </row>
    <row r="9" spans="1:27">
      <c r="A9" s="46">
        <v>8</v>
      </c>
      <c r="B9" s="23" t="s">
        <v>959</v>
      </c>
      <c r="C9" s="46"/>
      <c r="D9" s="46"/>
      <c r="E9" s="47"/>
      <c r="F9" s="46"/>
      <c r="G9" s="46"/>
      <c r="H9" s="46"/>
      <c r="I9" s="46"/>
      <c r="J9" s="46" t="str">
        <f>IF(AND('XLOOKUP, IF, dan Rank'!$B$9='Kunci Jawaban'!$B$49,'XLOOKUP, IF, dan Rank'!$C$9='Kunci Jawaban'!$C$49,'XLOOKUP, IF, dan Rank'!$D$9='Kunci Jawaban'!$D$49,'XLOOKUP, IF, dan Rank'!$E$9='Kunci Jawaban'!$E$49,'XLOOKUP, IF, dan Rank'!$F$9='Kunci Jawaban'!$F$49,'XLOOKUP, IF, dan Rank'!$G$9='Kunci Jawaban'!$G$49,'XLOOKUP, IF, dan Rank'!$H$9='Kunci Jawaban'!$H$49,'XLOOKUP, IF, dan Rank'!$I$9='Kunci Jawaban'!$I$49),"BENAR","SALAH")</f>
        <v>SALAH</v>
      </c>
      <c r="K9" s="20"/>
      <c r="L9" s="20"/>
      <c r="M9" s="20"/>
      <c r="N9" s="20"/>
      <c r="O9" s="20"/>
      <c r="P9" s="20"/>
      <c r="Q9" s="20"/>
      <c r="R9" s="20"/>
      <c r="S9" s="20"/>
      <c r="T9" s="20"/>
      <c r="U9" s="20"/>
      <c r="V9" s="20"/>
      <c r="W9" s="20"/>
      <c r="X9" s="20"/>
      <c r="Y9" s="20"/>
      <c r="Z9" s="20"/>
      <c r="AA9" s="20"/>
    </row>
    <row r="10" spans="1:27">
      <c r="A10" s="46">
        <v>9</v>
      </c>
      <c r="B10" s="23" t="s">
        <v>802</v>
      </c>
      <c r="C10" s="46"/>
      <c r="D10" s="46"/>
      <c r="E10" s="47"/>
      <c r="F10" s="46"/>
      <c r="G10" s="46"/>
      <c r="H10" s="46"/>
      <c r="I10" s="46"/>
      <c r="J10" s="46" t="str">
        <f>IF(AND('XLOOKUP, IF, dan Rank'!$B$10='Kunci Jawaban'!$B$50,'XLOOKUP, IF, dan Rank'!$C$10='Kunci Jawaban'!$C$50,'XLOOKUP, IF, dan Rank'!$D$10='Kunci Jawaban'!$D$50,'XLOOKUP, IF, dan Rank'!$E$10='Kunci Jawaban'!$E$50,'XLOOKUP, IF, dan Rank'!$F$10='Kunci Jawaban'!$F$50,'XLOOKUP, IF, dan Rank'!$G$10='Kunci Jawaban'!$G$50,'XLOOKUP, IF, dan Rank'!$H$10='Kunci Jawaban'!$H$50,'XLOOKUP, IF, dan Rank'!$I$10='Kunci Jawaban'!$I$50),"BENAR","SALAH")</f>
        <v>SALAH</v>
      </c>
      <c r="K10" s="20"/>
      <c r="L10" s="20"/>
      <c r="M10" s="20"/>
      <c r="N10" s="20"/>
      <c r="O10" s="20"/>
      <c r="P10" s="20"/>
      <c r="Q10" s="20"/>
      <c r="R10" s="20"/>
      <c r="S10" s="20"/>
      <c r="T10" s="20"/>
      <c r="U10" s="20"/>
      <c r="V10" s="20"/>
      <c r="W10" s="20"/>
      <c r="X10" s="20"/>
      <c r="Y10" s="20"/>
      <c r="Z10" s="20"/>
      <c r="AA10" s="20"/>
    </row>
    <row r="11" spans="1:27">
      <c r="A11" s="46">
        <v>10</v>
      </c>
      <c r="B11" s="23" t="s">
        <v>746</v>
      </c>
      <c r="C11" s="46"/>
      <c r="D11" s="46"/>
      <c r="E11" s="47"/>
      <c r="F11" s="46"/>
      <c r="G11" s="46"/>
      <c r="H11" s="46"/>
      <c r="I11" s="46"/>
      <c r="J11" s="46" t="str">
        <f>IF(AND('XLOOKUP, IF, dan Rank'!$B$11='Kunci Jawaban'!$B$51,'XLOOKUP, IF, dan Rank'!$C$11='Kunci Jawaban'!$C$51,'XLOOKUP, IF, dan Rank'!$D$11='Kunci Jawaban'!$D$51,'XLOOKUP, IF, dan Rank'!$E$11='Kunci Jawaban'!$E$51,'XLOOKUP, IF, dan Rank'!$F$11='Kunci Jawaban'!$F$51,'XLOOKUP, IF, dan Rank'!$G$11='Kunci Jawaban'!$G$51,'XLOOKUP, IF, dan Rank'!$H$11='Kunci Jawaban'!$H$51,'XLOOKUP, IF, dan Rank'!$I$11='Kunci Jawaban'!$I$51),"BENAR","SALAH")</f>
        <v>SALAH</v>
      </c>
      <c r="K11" s="20"/>
      <c r="L11" s="20"/>
      <c r="M11" s="20"/>
      <c r="N11" s="20"/>
      <c r="O11" s="20"/>
      <c r="P11" s="20"/>
      <c r="Q11" s="20"/>
      <c r="R11" s="20"/>
      <c r="S11" s="20"/>
      <c r="T11" s="20"/>
      <c r="U11" s="20"/>
      <c r="V11" s="20"/>
      <c r="W11" s="20"/>
      <c r="X11" s="20"/>
      <c r="Y11" s="20"/>
      <c r="Z11" s="20"/>
      <c r="AA11" s="20"/>
    </row>
    <row r="12" spans="1:27">
      <c r="A12" s="46">
        <v>11</v>
      </c>
      <c r="B12" s="23" t="s">
        <v>713</v>
      </c>
      <c r="C12" s="46"/>
      <c r="D12" s="46"/>
      <c r="E12" s="47"/>
      <c r="F12" s="46"/>
      <c r="G12" s="46"/>
      <c r="H12" s="46"/>
      <c r="I12" s="46"/>
      <c r="J12" s="46" t="str">
        <f>IF(AND('XLOOKUP, IF, dan Rank'!$B$12='Kunci Jawaban'!$B$52,'XLOOKUP, IF, dan Rank'!$C$12='Kunci Jawaban'!$C$52,'XLOOKUP, IF, dan Rank'!$D$12='Kunci Jawaban'!$D$52,'XLOOKUP, IF, dan Rank'!$E$12='Kunci Jawaban'!$E$52,'XLOOKUP, IF, dan Rank'!$F$12='Kunci Jawaban'!$F$52,'XLOOKUP, IF, dan Rank'!$G$12='Kunci Jawaban'!$G$52,'XLOOKUP, IF, dan Rank'!$H$12='Kunci Jawaban'!$H$52,'XLOOKUP, IF, dan Rank'!$I$12='Kunci Jawaban'!$I$52),"BENAR","SALAH")</f>
        <v>SALAH</v>
      </c>
      <c r="K12" s="20"/>
      <c r="L12" s="20"/>
      <c r="M12" s="20"/>
      <c r="N12" s="20"/>
      <c r="O12" s="20"/>
      <c r="P12" s="20"/>
      <c r="Q12" s="20"/>
      <c r="R12" s="20"/>
      <c r="S12" s="20"/>
      <c r="T12" s="20"/>
      <c r="U12" s="20"/>
      <c r="V12" s="20"/>
      <c r="W12" s="20"/>
      <c r="X12" s="20"/>
      <c r="Y12" s="20"/>
      <c r="Z12" s="20"/>
      <c r="AA12" s="20"/>
    </row>
    <row r="13" spans="1:27">
      <c r="A13" s="46">
        <v>12</v>
      </c>
      <c r="B13" s="23" t="s">
        <v>211</v>
      </c>
      <c r="C13" s="46"/>
      <c r="D13" s="46"/>
      <c r="E13" s="47"/>
      <c r="F13" s="46"/>
      <c r="G13" s="46"/>
      <c r="H13" s="46"/>
      <c r="I13" s="46"/>
      <c r="J13" s="46" t="str">
        <f>IF(AND('XLOOKUP, IF, dan Rank'!$B$13='Kunci Jawaban'!$B$53,'XLOOKUP, IF, dan Rank'!$C$13='Kunci Jawaban'!$C$53,'XLOOKUP, IF, dan Rank'!$D$13='Kunci Jawaban'!$D$53,'XLOOKUP, IF, dan Rank'!$E$13='Kunci Jawaban'!$E$53,'XLOOKUP, IF, dan Rank'!$F$13='Kunci Jawaban'!$F$53,'XLOOKUP, IF, dan Rank'!$G$13='Kunci Jawaban'!$G$53,'XLOOKUP, IF, dan Rank'!$H$13='Kunci Jawaban'!$H$53,'XLOOKUP, IF, dan Rank'!$I$13='Kunci Jawaban'!$I$53),"BENAR","SALAH")</f>
        <v>SALAH</v>
      </c>
      <c r="K13" s="20"/>
      <c r="L13" s="20"/>
      <c r="M13" s="20"/>
      <c r="N13" s="20"/>
      <c r="O13" s="20"/>
      <c r="P13" s="20"/>
      <c r="Q13" s="20"/>
      <c r="R13" s="20"/>
      <c r="S13" s="20"/>
      <c r="T13" s="20"/>
      <c r="U13" s="20"/>
      <c r="V13" s="20"/>
      <c r="W13" s="20"/>
      <c r="X13" s="20"/>
      <c r="Y13" s="20"/>
      <c r="Z13" s="20"/>
      <c r="AA13" s="20"/>
    </row>
    <row r="14" spans="1:27">
      <c r="A14" s="46">
        <v>13</v>
      </c>
      <c r="B14" s="23" t="s">
        <v>261</v>
      </c>
      <c r="C14" s="46"/>
      <c r="D14" s="46"/>
      <c r="E14" s="47"/>
      <c r="F14" s="46"/>
      <c r="G14" s="46"/>
      <c r="H14" s="46"/>
      <c r="I14" s="46"/>
      <c r="J14" s="46" t="str">
        <f>IF(AND('XLOOKUP, IF, dan Rank'!$B$14='Kunci Jawaban'!$B$54,'XLOOKUP, IF, dan Rank'!$C$14='Kunci Jawaban'!$C$54,'XLOOKUP, IF, dan Rank'!$D$14='Kunci Jawaban'!$D$54,'XLOOKUP, IF, dan Rank'!$E$14='Kunci Jawaban'!$E$54,'XLOOKUP, IF, dan Rank'!$F$14='Kunci Jawaban'!$F$54,'XLOOKUP, IF, dan Rank'!$G$14='Kunci Jawaban'!$G$54,'XLOOKUP, IF, dan Rank'!$H$14='Kunci Jawaban'!$H$54,'XLOOKUP, IF, dan Rank'!$I$14='Kunci Jawaban'!$I$54),"BENAR","SALAH")</f>
        <v>SALAH</v>
      </c>
      <c r="K14" s="20"/>
      <c r="L14" s="20"/>
      <c r="M14" s="20"/>
      <c r="N14" s="20"/>
      <c r="O14" s="20"/>
      <c r="P14" s="20"/>
      <c r="Q14" s="20"/>
      <c r="R14" s="20"/>
      <c r="S14" s="20"/>
      <c r="T14" s="20"/>
      <c r="U14" s="20"/>
      <c r="V14" s="20"/>
      <c r="W14" s="20"/>
      <c r="X14" s="20"/>
      <c r="Y14" s="20"/>
      <c r="Z14" s="20"/>
      <c r="AA14" s="20"/>
    </row>
    <row r="15" spans="1:27">
      <c r="A15" s="46">
        <v>14</v>
      </c>
      <c r="B15" s="23" t="s">
        <v>332</v>
      </c>
      <c r="C15" s="46"/>
      <c r="D15" s="46"/>
      <c r="E15" s="47"/>
      <c r="F15" s="46"/>
      <c r="G15" s="46"/>
      <c r="H15" s="46"/>
      <c r="I15" s="46"/>
      <c r="J15" s="46" t="str">
        <f>IF(AND('XLOOKUP, IF, dan Rank'!$B$15='Kunci Jawaban'!$B$55,'XLOOKUP, IF, dan Rank'!$C$15='Kunci Jawaban'!$C$55,'XLOOKUP, IF, dan Rank'!$D$15='Kunci Jawaban'!$D$55,'XLOOKUP, IF, dan Rank'!$E$15='Kunci Jawaban'!$E$55,'XLOOKUP, IF, dan Rank'!$F$15='Kunci Jawaban'!$F$55,'XLOOKUP, IF, dan Rank'!$G$15='Kunci Jawaban'!$G$55,'XLOOKUP, IF, dan Rank'!$H$15='Kunci Jawaban'!$H$55,'XLOOKUP, IF, dan Rank'!$I$15='Kunci Jawaban'!$I$55),"BENAR","SALAH")</f>
        <v>SALAH</v>
      </c>
      <c r="K15" s="20"/>
      <c r="L15" s="20"/>
      <c r="M15" s="20"/>
      <c r="N15" s="20"/>
      <c r="O15" s="20"/>
      <c r="P15" s="20"/>
      <c r="Q15" s="20"/>
      <c r="R15" s="20"/>
      <c r="S15" s="20"/>
      <c r="T15" s="20"/>
      <c r="U15" s="20"/>
      <c r="V15" s="20"/>
      <c r="W15" s="20"/>
      <c r="X15" s="20"/>
      <c r="Y15" s="20"/>
      <c r="Z15" s="20"/>
      <c r="AA15" s="20"/>
    </row>
    <row r="16" spans="1:27">
      <c r="A16" s="46">
        <v>15</v>
      </c>
      <c r="B16" s="23" t="s">
        <v>334</v>
      </c>
      <c r="C16" s="46"/>
      <c r="D16" s="46"/>
      <c r="E16" s="47"/>
      <c r="F16" s="46"/>
      <c r="G16" s="46"/>
      <c r="H16" s="46"/>
      <c r="I16" s="46"/>
      <c r="J16" s="46" t="str">
        <f>IF(AND('XLOOKUP, IF, dan Rank'!$B$16='Kunci Jawaban'!$B$56,'XLOOKUP, IF, dan Rank'!$C$16='Kunci Jawaban'!$C$56,'XLOOKUP, IF, dan Rank'!$D$16='Kunci Jawaban'!$D$56,'XLOOKUP, IF, dan Rank'!$E$16='Kunci Jawaban'!$E$56,'XLOOKUP, IF, dan Rank'!$F$16='Kunci Jawaban'!$F$56,'XLOOKUP, IF, dan Rank'!$G$16='Kunci Jawaban'!$G$56,'XLOOKUP, IF, dan Rank'!$H$16='Kunci Jawaban'!$H$56,'XLOOKUP, IF, dan Rank'!$I$16='Kunci Jawaban'!$I$56),"BENAR","SALAH")</f>
        <v>SALAH</v>
      </c>
      <c r="K16" s="20"/>
      <c r="L16" s="20"/>
      <c r="M16" s="20"/>
      <c r="N16" s="20"/>
      <c r="O16" s="20"/>
      <c r="P16" s="20"/>
      <c r="Q16" s="20"/>
      <c r="R16" s="20"/>
      <c r="S16" s="20"/>
      <c r="T16" s="20"/>
      <c r="U16" s="20"/>
      <c r="V16" s="20"/>
      <c r="W16" s="20"/>
      <c r="X16" s="20"/>
      <c r="Y16" s="20"/>
      <c r="Z16" s="20"/>
      <c r="AA16" s="20"/>
    </row>
    <row r="17" spans="1:27">
      <c r="A17" s="46">
        <v>16</v>
      </c>
      <c r="B17" s="23" t="s">
        <v>440</v>
      </c>
      <c r="C17" s="46"/>
      <c r="D17" s="46"/>
      <c r="E17" s="47"/>
      <c r="F17" s="46"/>
      <c r="G17" s="46"/>
      <c r="H17" s="46"/>
      <c r="I17" s="46"/>
      <c r="J17" s="46" t="str">
        <f>IF(AND('XLOOKUP, IF, dan Rank'!$B$17='Kunci Jawaban'!$B$57,'XLOOKUP, IF, dan Rank'!$C$17='Kunci Jawaban'!$C$57,'XLOOKUP, IF, dan Rank'!$D$17='Kunci Jawaban'!$D$57,'XLOOKUP, IF, dan Rank'!$E$17='Kunci Jawaban'!$E$57,'XLOOKUP, IF, dan Rank'!$F$17='Kunci Jawaban'!$F$57,'XLOOKUP, IF, dan Rank'!$G$17='Kunci Jawaban'!$G$57,'XLOOKUP, IF, dan Rank'!$H$17='Kunci Jawaban'!$H$57,'XLOOKUP, IF, dan Rank'!$I$17='Kunci Jawaban'!$I$57),"BENAR","SALAH")</f>
        <v>SALAH</v>
      </c>
      <c r="K17" s="20"/>
      <c r="L17" s="20"/>
      <c r="M17" s="20"/>
      <c r="N17" s="20"/>
      <c r="O17" s="20"/>
      <c r="P17" s="20"/>
      <c r="Q17" s="20"/>
      <c r="R17" s="20"/>
      <c r="S17" s="20"/>
      <c r="T17" s="20"/>
      <c r="U17" s="20"/>
      <c r="V17" s="20"/>
    </row>
    <row r="18" spans="1:27">
      <c r="A18" s="46">
        <v>17</v>
      </c>
      <c r="B18" s="23" t="s">
        <v>449</v>
      </c>
      <c r="C18" s="46"/>
      <c r="D18" s="46"/>
      <c r="E18" s="47"/>
      <c r="F18" s="46"/>
      <c r="G18" s="46"/>
      <c r="H18" s="46"/>
      <c r="I18" s="46"/>
      <c r="J18" s="46" t="str">
        <f>IF(AND('XLOOKUP, IF, dan Rank'!$B$18='Kunci Jawaban'!$B$58,'XLOOKUP, IF, dan Rank'!$C$18='Kunci Jawaban'!$C$58,'XLOOKUP, IF, dan Rank'!$D$18='Kunci Jawaban'!$D$58,'XLOOKUP, IF, dan Rank'!$E$18='Kunci Jawaban'!$E$58,'XLOOKUP, IF, dan Rank'!$F$18='Kunci Jawaban'!$F$58,'XLOOKUP, IF, dan Rank'!$G$18='Kunci Jawaban'!$G$58,'XLOOKUP, IF, dan Rank'!$H$18='Kunci Jawaban'!$H$58,'XLOOKUP, IF, dan Rank'!$I$18='Kunci Jawaban'!$I$58),"BENAR","SALAH")</f>
        <v>SALAH</v>
      </c>
      <c r="K18" s="20"/>
      <c r="L18" s="20"/>
      <c r="M18" s="20"/>
      <c r="N18" s="20"/>
      <c r="O18" s="20"/>
      <c r="P18" s="20"/>
      <c r="Q18" s="20"/>
      <c r="R18" s="20"/>
      <c r="S18" s="20"/>
      <c r="T18" s="20"/>
      <c r="U18" s="20"/>
      <c r="V18" s="20"/>
    </row>
    <row r="19" spans="1:27">
      <c r="A19" s="46">
        <v>18</v>
      </c>
      <c r="B19" s="23" t="s">
        <v>579</v>
      </c>
      <c r="C19" s="46"/>
      <c r="D19" s="46"/>
      <c r="E19" s="47"/>
      <c r="F19" s="46"/>
      <c r="G19" s="46"/>
      <c r="H19" s="46"/>
      <c r="I19" s="46"/>
      <c r="J19" s="46" t="str">
        <f>IF(AND('XLOOKUP, IF, dan Rank'!$B$19='Kunci Jawaban'!$B$59,'XLOOKUP, IF, dan Rank'!$C$19='Kunci Jawaban'!$C$59,'XLOOKUP, IF, dan Rank'!$D$19='Kunci Jawaban'!$D$59,'XLOOKUP, IF, dan Rank'!$E$19='Kunci Jawaban'!$E$59,'XLOOKUP, IF, dan Rank'!$F$19='Kunci Jawaban'!$F$59,'XLOOKUP, IF, dan Rank'!$G$19='Kunci Jawaban'!$G$59,'XLOOKUP, IF, dan Rank'!$H$19='Kunci Jawaban'!$H$59,'XLOOKUP, IF, dan Rank'!$I$19='Kunci Jawaban'!$I$59),"BENAR","SALAH")</f>
        <v>SALAH</v>
      </c>
      <c r="K19" s="20"/>
      <c r="L19" s="20"/>
      <c r="M19" s="20"/>
      <c r="N19" s="20"/>
      <c r="O19" s="20"/>
      <c r="P19" s="20"/>
      <c r="Q19" s="20"/>
      <c r="R19" s="20"/>
      <c r="S19" s="20"/>
      <c r="T19" s="20"/>
      <c r="U19" s="20"/>
      <c r="V19" s="20"/>
      <c r="W19" s="20"/>
      <c r="X19" s="20"/>
      <c r="Y19" s="20"/>
      <c r="Z19" s="20"/>
      <c r="AA19" s="20"/>
    </row>
    <row r="20" spans="1:27">
      <c r="A20" s="46">
        <v>19</v>
      </c>
      <c r="B20" s="23" t="s">
        <v>729</v>
      </c>
      <c r="C20" s="46"/>
      <c r="D20" s="46"/>
      <c r="E20" s="47"/>
      <c r="F20" s="46"/>
      <c r="G20" s="46"/>
      <c r="H20" s="46"/>
      <c r="I20" s="46"/>
      <c r="J20" s="46" t="str">
        <f>IF(AND('XLOOKUP, IF, dan Rank'!$B$20='Kunci Jawaban'!$B$60,'XLOOKUP, IF, dan Rank'!$C$20='Kunci Jawaban'!$C$60,'XLOOKUP, IF, dan Rank'!$D$20='Kunci Jawaban'!$D$60,'XLOOKUP, IF, dan Rank'!$E$20='Kunci Jawaban'!$E$60,'XLOOKUP, IF, dan Rank'!$F$20='Kunci Jawaban'!$F$60,'XLOOKUP, IF, dan Rank'!$G$20='Kunci Jawaban'!$G$60,'XLOOKUP, IF, dan Rank'!$H$20='Kunci Jawaban'!$H$60,'XLOOKUP, IF, dan Rank'!$I$20='Kunci Jawaban'!$I$60),"BENAR","SALAH")</f>
        <v>SALAH</v>
      </c>
      <c r="K20" s="20"/>
      <c r="L20" s="20"/>
      <c r="M20" s="20"/>
      <c r="N20" s="20"/>
      <c r="O20" s="20"/>
      <c r="P20" s="20"/>
      <c r="Q20" s="20"/>
      <c r="R20" s="20"/>
      <c r="S20" s="20"/>
      <c r="T20" s="20"/>
      <c r="U20" s="20"/>
      <c r="V20" s="20"/>
      <c r="W20" s="20"/>
      <c r="X20" s="20"/>
      <c r="Y20" s="20"/>
      <c r="Z20" s="20"/>
      <c r="AA20" s="20"/>
    </row>
    <row r="21" spans="1:27">
      <c r="A21" s="46">
        <v>20</v>
      </c>
      <c r="B21" s="23" t="s">
        <v>852</v>
      </c>
      <c r="C21" s="46"/>
      <c r="D21" s="46"/>
      <c r="E21" s="47"/>
      <c r="F21" s="46"/>
      <c r="G21" s="46"/>
      <c r="H21" s="46"/>
      <c r="I21" s="46"/>
      <c r="J21" s="46" t="str">
        <f>IF(AND('XLOOKUP, IF, dan Rank'!$B$21='Kunci Jawaban'!$B$61,'XLOOKUP, IF, dan Rank'!$C$21='Kunci Jawaban'!$C$61,'XLOOKUP, IF, dan Rank'!$D$21='Kunci Jawaban'!$D$61,'XLOOKUP, IF, dan Rank'!$E$21='Kunci Jawaban'!$E$61,'XLOOKUP, IF, dan Rank'!$F$21='Kunci Jawaban'!$F$61,'XLOOKUP, IF, dan Rank'!$G$21='Kunci Jawaban'!$G$61,'XLOOKUP, IF, dan Rank'!$H$21='Kunci Jawaban'!$H$61,'XLOOKUP, IF, dan Rank'!$I$21='Kunci Jawaban'!$I$61),"BENAR","SALAH")</f>
        <v>SALAH</v>
      </c>
      <c r="K21" s="20"/>
      <c r="L21" s="20"/>
      <c r="M21" s="20"/>
      <c r="N21" s="20"/>
      <c r="O21" s="20"/>
      <c r="P21" s="20"/>
      <c r="Q21" s="20"/>
      <c r="R21" s="20"/>
      <c r="S21" s="20"/>
      <c r="T21" s="20"/>
      <c r="U21" s="20"/>
      <c r="V21" s="20"/>
      <c r="W21" s="20"/>
      <c r="X21" s="20"/>
      <c r="Y21" s="20"/>
      <c r="Z21" s="20"/>
      <c r="AA21" s="20"/>
    </row>
    <row r="22" spans="1:27">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row>
    <row r="23" spans="1:27">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row>
    <row r="24" spans="1:27">
      <c r="A24" s="20"/>
      <c r="B24" s="167" t="s">
        <v>1162</v>
      </c>
      <c r="C24" s="167"/>
      <c r="D24" s="167"/>
      <c r="E24" s="167"/>
      <c r="F24" s="167"/>
      <c r="G24" s="20"/>
      <c r="H24" s="20"/>
      <c r="I24" s="20"/>
      <c r="J24" s="20"/>
      <c r="K24" s="20"/>
      <c r="L24" s="20"/>
      <c r="M24" s="20"/>
      <c r="N24" s="20"/>
      <c r="O24" s="20"/>
      <c r="P24" s="20"/>
      <c r="Q24" s="20"/>
      <c r="R24" s="20"/>
      <c r="S24" s="20"/>
      <c r="T24" s="20"/>
      <c r="U24" s="20"/>
      <c r="V24" s="20"/>
      <c r="W24" s="20"/>
      <c r="X24" s="20"/>
      <c r="Y24" s="20"/>
      <c r="Z24" s="20"/>
      <c r="AA24" s="20"/>
    </row>
    <row r="25" spans="1:27" ht="16" customHeight="1">
      <c r="A25" s="20"/>
      <c r="B25" s="142" t="s">
        <v>1326</v>
      </c>
      <c r="C25" s="143"/>
      <c r="D25" s="143"/>
      <c r="E25" s="143"/>
      <c r="F25" s="143"/>
      <c r="G25" s="20"/>
      <c r="H25" s="20"/>
      <c r="I25" s="20"/>
      <c r="J25" s="20"/>
      <c r="K25" s="20"/>
      <c r="L25" s="20"/>
      <c r="M25" s="20"/>
      <c r="N25" s="20"/>
      <c r="O25" s="20"/>
      <c r="P25" s="20"/>
      <c r="Q25" s="20"/>
      <c r="R25" s="20"/>
      <c r="S25" s="20"/>
      <c r="T25" s="20"/>
      <c r="U25" s="20"/>
      <c r="V25" s="20"/>
      <c r="W25" s="20"/>
      <c r="X25" s="20"/>
      <c r="Y25" s="20"/>
      <c r="Z25" s="20"/>
      <c r="AA25" s="20"/>
    </row>
    <row r="26" spans="1:27">
      <c r="A26" s="20"/>
      <c r="B26" s="143"/>
      <c r="C26" s="143"/>
      <c r="D26" s="143"/>
      <c r="E26" s="143"/>
      <c r="F26" s="143"/>
      <c r="G26" s="20"/>
      <c r="H26" s="20"/>
      <c r="I26" s="20"/>
      <c r="J26" s="20"/>
      <c r="K26" s="20"/>
      <c r="L26" s="20"/>
      <c r="M26" s="20"/>
      <c r="N26" s="20"/>
      <c r="O26" s="20"/>
      <c r="P26" s="20"/>
      <c r="Q26" s="20"/>
      <c r="R26" s="20"/>
      <c r="S26" s="20"/>
      <c r="T26" s="20"/>
      <c r="U26" s="20"/>
      <c r="V26" s="20"/>
      <c r="W26" s="20"/>
      <c r="X26" s="20"/>
      <c r="Y26" s="20"/>
      <c r="Z26" s="20"/>
      <c r="AA26" s="20"/>
    </row>
    <row r="27" spans="1:27">
      <c r="A27" s="20"/>
      <c r="B27" s="143"/>
      <c r="C27" s="143"/>
      <c r="D27" s="143"/>
      <c r="E27" s="143"/>
      <c r="F27" s="143"/>
      <c r="G27" s="20"/>
      <c r="H27" s="20"/>
      <c r="I27" s="20"/>
      <c r="J27" s="20"/>
      <c r="K27" s="20"/>
      <c r="L27" s="20"/>
      <c r="M27" s="20"/>
      <c r="N27" s="20"/>
      <c r="O27" s="20"/>
      <c r="P27" s="20"/>
      <c r="Q27" s="20"/>
      <c r="R27" s="20"/>
      <c r="S27" s="20"/>
      <c r="T27" s="20"/>
      <c r="U27" s="20"/>
      <c r="V27" s="20"/>
      <c r="W27" s="20"/>
      <c r="X27" s="20"/>
      <c r="Y27" s="20"/>
      <c r="Z27" s="20"/>
      <c r="AA27" s="20"/>
    </row>
    <row r="28" spans="1:27">
      <c r="A28" s="20"/>
      <c r="B28" s="143"/>
      <c r="C28" s="143"/>
      <c r="D28" s="143"/>
      <c r="E28" s="143"/>
      <c r="F28" s="143"/>
      <c r="G28" s="20"/>
      <c r="H28" s="20"/>
      <c r="I28" s="20"/>
      <c r="J28" s="20"/>
      <c r="K28" s="20"/>
      <c r="L28" s="20"/>
      <c r="M28" s="20"/>
      <c r="N28" s="20"/>
      <c r="O28" s="20"/>
      <c r="P28" s="20"/>
      <c r="Q28" s="20"/>
      <c r="R28" s="20"/>
      <c r="S28" s="20"/>
      <c r="T28" s="20"/>
      <c r="U28" s="20"/>
      <c r="V28" s="20"/>
      <c r="W28" s="20"/>
      <c r="X28" s="20"/>
      <c r="Y28" s="20"/>
      <c r="Z28" s="20"/>
      <c r="AA28" s="20"/>
    </row>
    <row r="29" spans="1:27">
      <c r="A29" s="20"/>
      <c r="B29" s="143"/>
      <c r="C29" s="143"/>
      <c r="D29" s="143"/>
      <c r="E29" s="143"/>
      <c r="F29" s="143"/>
      <c r="G29" s="20"/>
      <c r="H29" s="20"/>
      <c r="I29" s="20"/>
      <c r="J29" s="20"/>
      <c r="K29" s="20"/>
      <c r="L29" s="20"/>
      <c r="M29" s="20"/>
      <c r="N29" s="20"/>
      <c r="O29" s="20"/>
      <c r="P29" s="20"/>
      <c r="Q29" s="20"/>
      <c r="R29" s="20"/>
      <c r="S29" s="20"/>
      <c r="T29" s="20"/>
      <c r="U29" s="20"/>
      <c r="V29" s="20"/>
      <c r="W29" s="20"/>
      <c r="X29" s="20"/>
      <c r="Y29" s="20"/>
      <c r="Z29" s="20"/>
      <c r="AA29" s="20"/>
    </row>
    <row r="30" spans="1:27">
      <c r="A30" s="20"/>
      <c r="B30" s="143"/>
      <c r="C30" s="143"/>
      <c r="D30" s="143"/>
      <c r="E30" s="143"/>
      <c r="F30" s="143"/>
      <c r="G30" s="20"/>
      <c r="H30" s="20"/>
      <c r="I30" s="20"/>
      <c r="J30" s="20"/>
      <c r="K30" s="20"/>
      <c r="L30" s="20"/>
      <c r="M30" s="20"/>
      <c r="N30" s="20"/>
      <c r="O30" s="20"/>
      <c r="P30" s="20"/>
      <c r="Q30" s="20"/>
      <c r="R30" s="20"/>
      <c r="S30" s="20"/>
      <c r="T30" s="20"/>
      <c r="U30" s="20"/>
      <c r="V30" s="20"/>
      <c r="W30" s="20"/>
      <c r="X30" s="20"/>
      <c r="Y30" s="20"/>
      <c r="Z30" s="20"/>
      <c r="AA30" s="20"/>
    </row>
    <row r="31" spans="1:27">
      <c r="A31" s="20"/>
      <c r="B31" s="143"/>
      <c r="C31" s="143"/>
      <c r="D31" s="143"/>
      <c r="E31" s="143"/>
      <c r="F31" s="143"/>
      <c r="G31" s="20"/>
      <c r="H31" s="20"/>
      <c r="I31" s="20"/>
      <c r="J31" s="20"/>
      <c r="K31" s="20"/>
      <c r="L31" s="20"/>
      <c r="M31" s="20"/>
      <c r="N31" s="20"/>
      <c r="O31" s="20"/>
      <c r="P31" s="20"/>
      <c r="Q31" s="20"/>
      <c r="R31" s="20"/>
      <c r="S31" s="20"/>
      <c r="T31" s="20"/>
      <c r="U31" s="20"/>
      <c r="V31" s="20"/>
      <c r="W31" s="20"/>
      <c r="X31" s="20"/>
      <c r="Y31" s="20"/>
      <c r="Z31" s="20"/>
      <c r="AA31" s="20"/>
    </row>
    <row r="32" spans="1:27">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1:27">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1:27">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1:27">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spans="1:27">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spans="1:27">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spans="1:27">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spans="1:27">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spans="1:27">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1:27">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1:2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27">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spans="1:27">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spans="1:27">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spans="1:27">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spans="1:27">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spans="1:27">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spans="1:27">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spans="1:27">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spans="1:27">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spans="1:2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spans="1:27">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spans="1:27">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spans="1:27">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spans="1:27">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spans="1:27">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spans="1:27">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spans="1:27">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spans="1:2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spans="1:27">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spans="1:27">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spans="1:27">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spans="1:27">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spans="1:27">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spans="1:27">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spans="1:27">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spans="1:27">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spans="1:27">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spans="1:2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spans="1:27">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spans="1:27">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spans="1:27">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spans="1:27">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spans="1:27">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spans="1:27">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spans="1:27">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spans="1:27">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spans="1:27">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spans="1:2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spans="1:27">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spans="1:27">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spans="1:27">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spans="1:27">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spans="1:27">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spans="1:27">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spans="1:27">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spans="1:27">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spans="1:27">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spans="1:2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spans="1:27">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spans="1:27">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spans="1:27">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spans="1:27">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spans="1:27">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spans="1:27">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spans="1:27">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spans="1:27">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1:27">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1:27">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1:2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1:27">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1:27">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1:27">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spans="1:27">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spans="1:27">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spans="1:27">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spans="1:27">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spans="1:27">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spans="1:27">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spans="1:2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spans="1:27">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spans="1:27">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spans="1:27">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spans="1:27">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spans="1:27">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spans="1:27">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spans="1:27">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spans="1:27">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spans="1:27">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spans="1:2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spans="1:27">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spans="1:27">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spans="1:27">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spans="1:27">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spans="1:27">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spans="1:27">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spans="1:27">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spans="1:27">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spans="1:27">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spans="1:2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spans="1:27">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spans="1:27">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spans="1:27">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spans="1:27">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spans="1:27">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spans="1:27">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spans="1:27">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spans="1:27">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spans="1:27">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spans="1:2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spans="1:27">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spans="1:27">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spans="1:27">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spans="1:27">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spans="1:27">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spans="1:27">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spans="1:27">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spans="1:27">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spans="1:27">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spans="1:2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spans="1:27">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spans="1:27">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spans="1:27">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spans="1:27">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spans="1:27">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spans="1:27">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spans="1:27">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spans="1:27">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spans="1:27">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spans="1:2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spans="1:27">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spans="1:27">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spans="1:27">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spans="1:27">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spans="1:27">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spans="1:27">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spans="1:27">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spans="1:27">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spans="1:27">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spans="1: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spans="1:27">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spans="1:27">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spans="1:27">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spans="1:27">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spans="1:27">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spans="1:27">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spans="1:27">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spans="1:27">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spans="1:27">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spans="1:2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spans="1:27">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spans="1:27">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spans="1:27">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spans="1:27">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spans="1:27">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spans="1:27">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spans="1:27">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spans="1:27">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spans="1:27">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spans="1:2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spans="1:27">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spans="1:27">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spans="1:27">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spans="1:27">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spans="1:27">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spans="1:27">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spans="1:27">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spans="1:27">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spans="1:27">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spans="1:2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spans="1:27">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spans="1:27">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spans="1:27">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spans="1:27">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spans="1:27">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spans="1:27">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spans="1:27">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spans="1:27">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spans="1:27">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spans="1:2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spans="1:27">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spans="1:27">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spans="1:27">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spans="1:27">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spans="1:27">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spans="1:27">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spans="1:27">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spans="1:27">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spans="1:27">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spans="1:2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spans="1:27">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spans="1:27">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spans="1:27">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spans="1:27">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spans="1:27">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spans="1:27">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spans="1:27">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spans="1:27">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spans="1:27">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spans="1:2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spans="1:27">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spans="1:27">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spans="1:27">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spans="1:27">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spans="1:27">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spans="1:27">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spans="1:27">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spans="1:27">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spans="1:27">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spans="1:2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spans="1:27">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spans="1:27">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spans="1:27">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spans="1:27">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spans="1:27">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spans="1:27">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spans="1:27">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spans="1:27">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spans="1:27">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spans="1:2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spans="1:27">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spans="1:27">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spans="1:27">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spans="1:27">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spans="1:27">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spans="1:27">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spans="1:27">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spans="1:27">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spans="1:27">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spans="1:2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spans="1:27">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spans="1:27">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spans="1:27">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spans="1:27">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spans="1:27">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spans="1:27">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spans="1:27">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spans="1:27">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spans="1:27">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spans="1: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spans="1:27">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spans="1:27">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spans="1:27">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spans="1:27">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spans="1:27">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spans="1:27">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spans="1:27">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spans="1:27">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spans="1:27">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spans="1:2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spans="1:27">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spans="1:27">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spans="1:27">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spans="1:27">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spans="1:27">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spans="1:27">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spans="1:27">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spans="1:27">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spans="1:27">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spans="1:2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spans="1:27">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spans="1:27">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spans="1:27">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spans="1:27">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spans="1:27">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spans="1:27">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spans="1:27">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spans="1:27">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spans="1:27">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spans="1:2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spans="1:27">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spans="1:27">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spans="1:27">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spans="1:27">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spans="1:27">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spans="1:27">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spans="1:27">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spans="1:27">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spans="1:27">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spans="1:2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spans="1:27">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spans="1:27">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spans="1:27">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spans="1:27">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spans="1:27">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spans="1:27">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spans="1:27">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spans="1:27">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spans="1:27">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spans="1:2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spans="1:27">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spans="1:27">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spans="1:27">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spans="1:27">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spans="1:27">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spans="1:27">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spans="1:27">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spans="1:27">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spans="1:27">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spans="1:2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spans="1:27">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spans="1:27">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spans="1:27">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spans="1:27">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spans="1:27">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spans="1:27">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spans="1:27">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spans="1:27">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spans="1:27">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spans="1:2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spans="1:27">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spans="1:27">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spans="1:27">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spans="1:27">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spans="1:27">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spans="1:27">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spans="1:27">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spans="1:27">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spans="1:27">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spans="1:2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spans="1:27">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spans="1:27">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spans="1:27">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spans="1:27">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spans="1:27">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spans="1:27">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spans="1:27">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spans="1:27">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spans="1:27">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spans="1:2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spans="1:27">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spans="1:27">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spans="1:27">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spans="1:27">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spans="1:27">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spans="1:27">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spans="1:27">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spans="1:27">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spans="1:27">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spans="1: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spans="1:27">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spans="1:27">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spans="1:27">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spans="1:27">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spans="1:27">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spans="1:27">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spans="1:27">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spans="1:27">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spans="1:27">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spans="1:2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spans="1:27">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spans="1:27">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spans="1:27">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spans="1:27">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spans="1:27">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spans="1:27">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spans="1:27">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spans="1:27">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spans="1:27">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spans="1:2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spans="1:27">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spans="1:27">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spans="1:27">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spans="1:27">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spans="1:27">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spans="1:27">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spans="1:27">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spans="1:27">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spans="1:27">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spans="1:2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spans="1:27">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spans="1:27">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spans="1:27">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spans="1:27">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spans="1:27">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spans="1:27">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spans="1:27">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spans="1:27">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spans="1:27">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spans="1:2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spans="1:27">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spans="1:27">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spans="1:27">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spans="1:27">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spans="1:27">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spans="1:27">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spans="1:27">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spans="1:27">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spans="1:27">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spans="1:2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spans="1:27">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spans="1:27">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spans="1:27">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spans="1:27">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spans="1:27">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spans="1:27">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spans="1:27">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spans="1:27">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spans="1:27">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spans="1:2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spans="1:27">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spans="1:27">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spans="1:27">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spans="1:27">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spans="1:27">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spans="1:27">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spans="1:27">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spans="1:27">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spans="1:27">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spans="1:2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spans="1:27">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spans="1:27">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spans="1:27">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spans="1:27">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spans="1:27">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spans="1:27">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spans="1:27">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spans="1:27">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spans="1:27">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spans="1:2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spans="1:27">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spans="1:27">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spans="1:27">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spans="1:27">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spans="1:27">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spans="1:27">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spans="1:27">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spans="1:27">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spans="1:27">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spans="1:2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spans="1:27">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spans="1:27">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spans="1:27">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spans="1:27">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spans="1:27">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spans="1:27">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spans="1:27">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spans="1:27">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spans="1:27">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spans="1: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spans="1:27">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spans="1:27">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spans="1:27">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spans="1:27">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spans="1:27">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spans="1:27">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spans="1:27">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spans="1:27">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spans="1:27">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spans="1:2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spans="1:27">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spans="1:27">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spans="1:27">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spans="1:27">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spans="1:27">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spans="1:27">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spans="1:27">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spans="1:27">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spans="1:27">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spans="1:2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spans="1:27">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spans="1:27">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spans="1:27">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spans="1:27">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spans="1:27">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spans="1:27">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spans="1:27">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spans="1:27">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spans="1:27">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spans="1:2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spans="1:27">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spans="1:27">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spans="1:27">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spans="1:27">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spans="1:27">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spans="1:27">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spans="1:27">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spans="1:27">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spans="1:27">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spans="1:2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spans="1:27">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spans="1:27">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spans="1:27">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spans="1:27">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spans="1:27">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spans="1:27">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spans="1:27">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spans="1:27">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spans="1:27">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spans="1:2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spans="1:27">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spans="1:27">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spans="1:27">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spans="1:27">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spans="1:27">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spans="1:27">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spans="1:27">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spans="1:27">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spans="1:27">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spans="1:2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spans="1:27">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spans="1:27">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spans="1:27">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spans="1:27">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spans="1:27">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spans="1:27">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spans="1:27">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spans="1:27">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spans="1:27">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spans="1:2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spans="1:27">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spans="1:27">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spans="1:27">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spans="1:27">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spans="1:27">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spans="1:27">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spans="1:27">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spans="1:27">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spans="1:27">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spans="1:2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spans="1:27">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spans="1:27">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spans="1:27">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spans="1:27">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spans="1:27">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spans="1:27">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spans="1:27">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spans="1:27">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spans="1:27">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spans="1:2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spans="1:27">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spans="1:27">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spans="1:27">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spans="1:27">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spans="1:27">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spans="1:27">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spans="1:27">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spans="1:27">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spans="1:27">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spans="1: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spans="1:27">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spans="1:27">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spans="1:27">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spans="1:27">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spans="1:27">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spans="1:27">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spans="1:27">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spans="1:27">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spans="1:27">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spans="1:2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spans="1:27">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spans="1:27">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spans="1:27">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spans="1:27">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spans="1:27">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spans="1:27">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spans="1:27">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spans="1:27">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spans="1:27">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spans="1:2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spans="1:27">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spans="1:27">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spans="1:27">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spans="1:27">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spans="1:27">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spans="1:27">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spans="1:27">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spans="1:27">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spans="1:27">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spans="1:2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spans="1:27">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spans="1:27">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spans="1:27">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spans="1:27">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spans="1:27">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spans="1:27">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spans="1:27">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spans="1:27">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spans="1:27">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spans="1:2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spans="1:27">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spans="1:27">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spans="1:27">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spans="1:27">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spans="1:27">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spans="1:27">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spans="1:27">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spans="1:27">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spans="1:27">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spans="1:2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spans="1:27">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spans="1:27">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spans="1:27">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spans="1:27">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spans="1:27">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spans="1:27">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spans="1:27">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spans="1:27">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spans="1:27">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spans="1:2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spans="1:27">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spans="1:27">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spans="1:27">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spans="1:27">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spans="1:27">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spans="1:27">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spans="1:27">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spans="1:27">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spans="1:27">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spans="1:2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spans="1:27">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spans="1:27">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spans="1:27">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spans="1:27">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spans="1:27">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spans="1:27">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spans="1:27">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spans="1:27">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spans="1:27">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spans="1:2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spans="1:27">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spans="1:27">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spans="1:27">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spans="1:27">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spans="1:27">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spans="1:27">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spans="1:27">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spans="1:27">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spans="1:27">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spans="1:2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spans="1:27">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spans="1:27">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spans="1:27">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spans="1:27">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spans="1:27">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spans="1:27">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spans="1:27">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spans="1:27">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spans="1:27">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spans="1: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spans="1:27">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spans="1:27">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spans="1:27">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spans="1:27">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spans="1:27">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spans="1:27">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spans="1:27">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spans="1:27">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spans="1:27">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spans="1:2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spans="1:27">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spans="1:27">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spans="1:27">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spans="1:27">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spans="1:27">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spans="1:27">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spans="1:27">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spans="1:27">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spans="1:27">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spans="1:2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spans="1:27">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spans="1:27">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spans="1:27">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spans="1:27">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spans="1:27">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spans="1:27">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spans="1:27">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spans="1:27">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spans="1:27">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spans="1:2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spans="1:27">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spans="1:27">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spans="1:27">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spans="1:27">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spans="1:27">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spans="1:27">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spans="1:27">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spans="1:27">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spans="1:27">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spans="1:2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spans="1:27">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spans="1:27">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spans="1:27">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spans="1:27">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spans="1:27">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spans="1:27">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spans="1:27">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spans="1:27">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spans="1:27">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spans="1:2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spans="1:27">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spans="1:27">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spans="1:27">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spans="1:27">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spans="1:27">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spans="1:27">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spans="1:27">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spans="1:27">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spans="1:27">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spans="1:2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spans="1:27">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spans="1:27">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spans="1:27">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spans="1:27">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spans="1:27">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spans="1:27">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spans="1:27">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spans="1:27">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spans="1:27">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spans="1:2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spans="1:27">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spans="1:27">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spans="1:27">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spans="1:27">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spans="1:27">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spans="1:27">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spans="1:27">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spans="1:27">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spans="1:27">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spans="1:2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spans="1:27">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spans="1:27">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spans="1:27">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spans="1:27">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spans="1:27">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spans="1:27">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spans="1:27">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spans="1:27">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spans="1:27">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spans="1:2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spans="1:27">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spans="1:27">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spans="1:27">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spans="1:27">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spans="1:27">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spans="1:27">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spans="1:27">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spans="1:27">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spans="1:27">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spans="1: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spans="1:27">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spans="1:27">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spans="1:27">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spans="1:27">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spans="1:27">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spans="1:27">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spans="1:27">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spans="1:27">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spans="1:27">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spans="1:2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spans="1:27">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spans="1:27">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spans="1:27">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spans="1:27">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spans="1:27">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spans="1:27">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spans="1:27">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spans="1:27">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spans="1:27">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spans="1:2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spans="1:27">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spans="1:27">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spans="1:27">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spans="1:27">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spans="1:27">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spans="1:27">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spans="1:27">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spans="1:27">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spans="1:27">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spans="1:2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spans="1:27">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spans="1:27">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spans="1:27">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spans="1:27">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spans="1:27">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spans="1:27">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spans="1:27">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spans="1:27">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spans="1:27">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spans="1:2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spans="1:27">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spans="1:27">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spans="1:27">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spans="1:27">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spans="1:27">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spans="1:27">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spans="1:27">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spans="1:27">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spans="1:27">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spans="1:2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spans="1:27">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spans="1:27">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spans="1:27">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spans="1:27">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spans="1:27">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spans="1:27">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spans="1:27">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spans="1:27">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spans="1:27">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spans="1:2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spans="1:27">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spans="1:27">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spans="1:27">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spans="1:27">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spans="1:27">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spans="1:27">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spans="1:27">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spans="1:27">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spans="1:27">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spans="1:2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spans="1:27">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spans="1:27">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spans="1:27">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spans="1:27">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spans="1:27">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spans="1:27">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spans="1:27">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spans="1:27">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spans="1:27">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spans="1:2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spans="1:27">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spans="1:27">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spans="1:27">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spans="1:27">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spans="1:27">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spans="1:27">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spans="1:27">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spans="1:27">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spans="1:27">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spans="1:2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spans="1:27">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spans="1:27">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spans="1:27">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spans="1:27">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spans="1:27">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spans="1:27">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spans="1:27">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spans="1:27">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spans="1:27">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spans="1: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spans="1:27">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spans="1:27">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spans="1:27">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spans="1:27">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spans="1:27">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spans="1:27">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spans="1:27">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spans="1:27">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spans="1:27">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spans="1:2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spans="1:27">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spans="1:27">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spans="1:27">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spans="1:27">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spans="1:27">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spans="1:27">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spans="1:27">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spans="1:27">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spans="1:27">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spans="1:2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spans="1:27">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spans="1:27">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spans="1:27">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spans="1:27">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spans="1:27">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spans="1:27">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spans="1:27">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spans="1:27">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spans="1:27">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spans="1:2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spans="1:27">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spans="1:27">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spans="1:27">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spans="1:27">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spans="1:27">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spans="1:27">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spans="1:27">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spans="1:27">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spans="1:27">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spans="1:2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spans="1:27">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spans="1:27">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spans="1:27">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spans="1:27">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spans="1:27">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spans="1:27">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spans="1:27">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spans="1:27">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spans="1:27">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spans="1:2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spans="1:27">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spans="1:27">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spans="1:27">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spans="1:27">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spans="1:27">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spans="1:27">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spans="1:27">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spans="1:27">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spans="1:27">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spans="1:2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spans="1:27">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spans="1:27">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spans="1:27">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spans="1:27">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spans="1:27">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spans="1:27">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spans="1:27">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spans="1:27">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spans="1:27">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spans="1:2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sheetData>
  <mergeCells count="4">
    <mergeCell ref="N1:P1"/>
    <mergeCell ref="N7:P7"/>
    <mergeCell ref="B24:F24"/>
    <mergeCell ref="B25:F31"/>
  </mergeCells>
  <conditionalFormatting sqref="J2:J21">
    <cfRule type="cellIs" dxfId="7" priority="1" operator="equal">
      <formula>"BENAR"</formula>
    </cfRule>
    <cfRule type="cellIs" dxfId="6" priority="2" operator="equal">
      <formula>"SALAH"</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5A249-57E8-CD4D-87B7-7537D7760F62}">
  <dimension ref="A1:AA997"/>
  <sheetViews>
    <sheetView workbookViewId="0">
      <selection activeCell="D2" sqref="D2:D21"/>
    </sheetView>
  </sheetViews>
  <sheetFormatPr defaultColWidth="10.83203125" defaultRowHeight="15.5"/>
  <cols>
    <col min="1" max="1" width="10.83203125" style="21"/>
    <col min="2" max="2" width="24.1640625" style="21" customWidth="1"/>
    <col min="3" max="3" width="20.6640625" style="21" customWidth="1"/>
    <col min="4" max="4" width="22.33203125" style="21" bestFit="1" customWidth="1"/>
    <col min="5" max="5" width="14.83203125" style="21" customWidth="1"/>
    <col min="6" max="7" width="31.33203125" style="21" customWidth="1"/>
    <col min="8" max="8" width="25.5" style="21" customWidth="1"/>
    <col min="9" max="9" width="14.1640625" style="21" customWidth="1"/>
    <col min="10" max="10" width="19.33203125" style="21" customWidth="1"/>
    <col min="11" max="11" width="6.33203125" style="21" bestFit="1" customWidth="1"/>
    <col min="12" max="12" width="14" style="21" bestFit="1" customWidth="1"/>
    <col min="13" max="16384" width="10.83203125" style="21"/>
  </cols>
  <sheetData>
    <row r="1" spans="1:27">
      <c r="A1" s="45" t="s">
        <v>40</v>
      </c>
      <c r="B1" s="45" t="s">
        <v>1127</v>
      </c>
      <c r="C1" s="33" t="s">
        <v>1052</v>
      </c>
      <c r="D1" s="33" t="s">
        <v>1054</v>
      </c>
      <c r="E1" s="33" t="s">
        <v>41</v>
      </c>
      <c r="F1" s="33" t="s">
        <v>1059</v>
      </c>
      <c r="G1" s="33" t="s">
        <v>1143</v>
      </c>
      <c r="H1" s="45" t="s">
        <v>42</v>
      </c>
      <c r="I1" s="45" t="s">
        <v>1142</v>
      </c>
      <c r="J1" s="45" t="s">
        <v>1160</v>
      </c>
      <c r="K1" s="19"/>
      <c r="L1" s="19"/>
      <c r="M1" s="20"/>
      <c r="N1" s="169"/>
      <c r="O1" s="169"/>
      <c r="P1" s="169"/>
      <c r="Q1" s="20"/>
      <c r="R1" s="20"/>
      <c r="S1" s="20"/>
      <c r="T1" s="20"/>
      <c r="U1" s="20"/>
      <c r="V1" s="20"/>
      <c r="W1" s="20"/>
      <c r="X1" s="20"/>
      <c r="Y1" s="20"/>
      <c r="Z1" s="20"/>
    </row>
    <row r="2" spans="1:27">
      <c r="A2" s="46">
        <v>1</v>
      </c>
      <c r="B2" s="23" t="s">
        <v>383</v>
      </c>
      <c r="C2" s="49"/>
      <c r="D2" s="49"/>
      <c r="E2" s="49"/>
      <c r="F2" s="49"/>
      <c r="G2" s="49"/>
      <c r="H2" s="49"/>
      <c r="I2" s="46"/>
      <c r="J2" s="46" t="str">
        <f>IF(AND('VLOOKUP, IF, dan Rank'!$B$2='Kunci Jawaban'!$B$42,'VLOOKUP, IF, dan Rank'!$C$2='Kunci Jawaban'!$C$42,'VLOOKUP, IF, dan Rank'!$D$2='Kunci Jawaban'!$D$42,'VLOOKUP, IF, dan Rank'!$E$2='Kunci Jawaban'!$E$42,'VLOOKUP, IF, dan Rank'!$F$2='Kunci Jawaban'!$F$42,'VLOOKUP, IF, dan Rank'!$G$2='Kunci Jawaban'!$G$42,'VLOOKUP, IF, dan Rank'!$H$2='Kunci Jawaban'!$H$42,'VLOOKUP, IF, dan Rank'!$I$2='Kunci Jawaban'!$I$42),"BENAR","SALAH")</f>
        <v>SALAH</v>
      </c>
      <c r="K2" s="20"/>
      <c r="L2" s="20"/>
      <c r="M2" s="20"/>
      <c r="N2" s="19"/>
      <c r="O2" s="19"/>
      <c r="P2" s="20"/>
      <c r="Q2" s="20"/>
      <c r="R2" s="20"/>
      <c r="S2" s="20"/>
      <c r="T2" s="20"/>
      <c r="U2" s="20"/>
      <c r="V2" s="20"/>
      <c r="W2" s="20"/>
      <c r="X2" s="20"/>
      <c r="Y2" s="20"/>
      <c r="Z2" s="20"/>
      <c r="AA2" s="20"/>
    </row>
    <row r="3" spans="1:27">
      <c r="A3" s="46">
        <v>2</v>
      </c>
      <c r="B3" s="23" t="s">
        <v>518</v>
      </c>
      <c r="C3" s="49"/>
      <c r="D3" s="49"/>
      <c r="E3" s="49"/>
      <c r="F3" s="49"/>
      <c r="G3" s="49"/>
      <c r="H3" s="49"/>
      <c r="I3" s="46"/>
      <c r="J3" s="46" t="str">
        <f>IF(AND('VLOOKUP, IF, dan Rank'!$B$3='Kunci Jawaban'!$B$43,'VLOOKUP, IF, dan Rank'!$C$3='Kunci Jawaban'!$C$43,'VLOOKUP, IF, dan Rank'!$D$3='Kunci Jawaban'!$D$43,'VLOOKUP, IF, dan Rank'!$E$3='Kunci Jawaban'!$E$43,'VLOOKUP, IF, dan Rank'!$F$3='Kunci Jawaban'!$F$43,'VLOOKUP, IF, dan Rank'!$G$3='Kunci Jawaban'!$G$43,'VLOOKUP, IF, dan Rank'!$H$3='Kunci Jawaban'!$H$43,'VLOOKUP, IF, dan Rank'!$I$3='Kunci Jawaban'!$I$43),"BENAR","SALAH")</f>
        <v>SALAH</v>
      </c>
      <c r="K3" s="20"/>
      <c r="L3" s="20"/>
      <c r="M3" s="20"/>
      <c r="N3" s="20"/>
      <c r="O3" s="20"/>
      <c r="P3" s="20"/>
      <c r="Q3" s="20"/>
      <c r="R3" s="20"/>
      <c r="S3" s="20"/>
      <c r="T3" s="20"/>
      <c r="U3" s="20"/>
      <c r="V3" s="20"/>
      <c r="W3" s="20"/>
      <c r="X3" s="20"/>
      <c r="Y3" s="20"/>
      <c r="Z3" s="20"/>
      <c r="AA3" s="20"/>
    </row>
    <row r="4" spans="1:27">
      <c r="A4" s="46">
        <v>3</v>
      </c>
      <c r="B4" s="23" t="s">
        <v>210</v>
      </c>
      <c r="C4" s="49"/>
      <c r="D4" s="49"/>
      <c r="E4" s="49"/>
      <c r="F4" s="49"/>
      <c r="G4" s="49"/>
      <c r="H4" s="49"/>
      <c r="I4" s="46"/>
      <c r="J4" s="46" t="str">
        <f>IF(AND('VLOOKUP, IF, dan Rank'!$B$4='Kunci Jawaban'!$B$44,'VLOOKUP, IF, dan Rank'!$C$4='Kunci Jawaban'!$C$44,'VLOOKUP, IF, dan Rank'!$D$4='Kunci Jawaban'!$D$44,'VLOOKUP, IF, dan Rank'!$E$4='Kunci Jawaban'!$E$44,'VLOOKUP, IF, dan Rank'!$F$4='Kunci Jawaban'!$F$44,'VLOOKUP, IF, dan Rank'!$G$4='Kunci Jawaban'!$G$44,'VLOOKUP, IF, dan Rank'!$H$4='Kunci Jawaban'!$H$44,'VLOOKUP, IF, dan Rank'!$I$4='Kunci Jawaban'!$I$44),"BENAR","SALAH")</f>
        <v>SALAH</v>
      </c>
      <c r="K4" s="20"/>
      <c r="L4" s="20"/>
      <c r="M4" s="20"/>
      <c r="N4" s="20"/>
      <c r="O4" s="20"/>
      <c r="P4" s="20"/>
      <c r="Q4" s="20"/>
      <c r="R4" s="20"/>
      <c r="S4" s="20"/>
      <c r="T4" s="20"/>
      <c r="U4" s="20"/>
      <c r="V4" s="20"/>
      <c r="W4" s="20"/>
      <c r="X4" s="20"/>
      <c r="Y4" s="20"/>
      <c r="Z4" s="20"/>
      <c r="AA4" s="20"/>
    </row>
    <row r="5" spans="1:27">
      <c r="A5" s="46">
        <v>4</v>
      </c>
      <c r="B5" s="23" t="s">
        <v>710</v>
      </c>
      <c r="C5" s="49"/>
      <c r="D5" s="49"/>
      <c r="E5" s="49"/>
      <c r="F5" s="49"/>
      <c r="G5" s="49"/>
      <c r="H5" s="49"/>
      <c r="I5" s="46"/>
      <c r="J5" s="46" t="str">
        <f>IF(AND('VLOOKUP, IF, dan Rank'!$B$5='Kunci Jawaban'!$B$45,'VLOOKUP, IF, dan Rank'!$C$5='Kunci Jawaban'!$C$45,'VLOOKUP, IF, dan Rank'!$D$5='Kunci Jawaban'!$D$45,'VLOOKUP, IF, dan Rank'!$E$5='Kunci Jawaban'!$E$45,'VLOOKUP, IF, dan Rank'!$F$5='Kunci Jawaban'!$F$45,'VLOOKUP, IF, dan Rank'!$G$5='Kunci Jawaban'!$G$45,'VLOOKUP, IF, dan Rank'!$H$5='Kunci Jawaban'!$H$45,'VLOOKUP, IF, dan Rank'!$I$5='Kunci Jawaban'!$I$45),"BENAR","SALAH")</f>
        <v>SALAH</v>
      </c>
      <c r="K5" s="20"/>
      <c r="L5" s="20"/>
      <c r="M5" s="20"/>
      <c r="N5" s="20"/>
      <c r="O5" s="20"/>
      <c r="P5" s="20"/>
      <c r="Q5" s="20"/>
      <c r="R5" s="20"/>
      <c r="S5" s="20"/>
      <c r="T5" s="20"/>
      <c r="U5" s="20"/>
      <c r="V5" s="20"/>
      <c r="W5" s="20"/>
      <c r="X5" s="20"/>
      <c r="Y5" s="20"/>
      <c r="Z5" s="20"/>
      <c r="AA5" s="20"/>
    </row>
    <row r="6" spans="1:27">
      <c r="A6" s="46">
        <v>5</v>
      </c>
      <c r="B6" s="23" t="s">
        <v>881</v>
      </c>
      <c r="C6" s="49"/>
      <c r="D6" s="49"/>
      <c r="E6" s="49"/>
      <c r="F6" s="49"/>
      <c r="G6" s="49"/>
      <c r="H6" s="49"/>
      <c r="I6" s="46"/>
      <c r="J6" s="46" t="str">
        <f>IF(AND('VLOOKUP, IF, dan Rank'!$B$6='Kunci Jawaban'!$B$46,'VLOOKUP, IF, dan Rank'!$C$6='Kunci Jawaban'!$C$46,'VLOOKUP, IF, dan Rank'!$D$6='Kunci Jawaban'!$D$46,'VLOOKUP, IF, dan Rank'!$E$6='Kunci Jawaban'!$E$46,'VLOOKUP, IF, dan Rank'!$F$6='Kunci Jawaban'!$F$46,'VLOOKUP, IF, dan Rank'!$G$6='Kunci Jawaban'!$G$46,'VLOOKUP, IF, dan Rank'!$H$6='Kunci Jawaban'!$H$46,'VLOOKUP, IF, dan Rank'!$I$6='Kunci Jawaban'!$I$46),"BENAR","SALAH")</f>
        <v>SALAH</v>
      </c>
      <c r="K6" s="20"/>
      <c r="L6" s="20"/>
      <c r="M6" s="20"/>
      <c r="N6" s="20"/>
      <c r="O6" s="20"/>
      <c r="P6" s="20"/>
      <c r="Q6" s="20"/>
      <c r="R6" s="20"/>
      <c r="S6" s="20"/>
      <c r="T6" s="20"/>
      <c r="U6" s="20"/>
      <c r="V6" s="20"/>
      <c r="W6" s="20"/>
      <c r="X6" s="20"/>
      <c r="Y6" s="20"/>
      <c r="Z6" s="20"/>
      <c r="AA6" s="20"/>
    </row>
    <row r="7" spans="1:27">
      <c r="A7" s="46">
        <v>6</v>
      </c>
      <c r="B7" s="23" t="s">
        <v>1047</v>
      </c>
      <c r="C7" s="49"/>
      <c r="D7" s="49"/>
      <c r="E7" s="49"/>
      <c r="F7" s="49"/>
      <c r="G7" s="49"/>
      <c r="H7" s="49"/>
      <c r="I7" s="46"/>
      <c r="J7" s="46" t="str">
        <f>IF(AND('VLOOKUP, IF, dan Rank'!$B$7='Kunci Jawaban'!$B$47,'VLOOKUP, IF, dan Rank'!$C$7='Kunci Jawaban'!$C$47,'VLOOKUP, IF, dan Rank'!$D$7='Kunci Jawaban'!$D$47,'VLOOKUP, IF, dan Rank'!$E$7='Kunci Jawaban'!$E$47,'VLOOKUP, IF, dan Rank'!$F$7='Kunci Jawaban'!$F$47,'VLOOKUP, IF, dan Rank'!$G$7='Kunci Jawaban'!$G$47,'VLOOKUP, IF, dan Rank'!$H$7='Kunci Jawaban'!$H$47,'VLOOKUP, IF, dan Rank'!$I$7='Kunci Jawaban'!$I$47),"BENAR","SALAH")</f>
        <v>SALAH</v>
      </c>
      <c r="K7" s="20"/>
      <c r="L7" s="20"/>
      <c r="M7" s="20"/>
      <c r="N7" s="169"/>
      <c r="O7" s="169"/>
      <c r="P7" s="169"/>
      <c r="Q7" s="20"/>
      <c r="R7" s="20"/>
      <c r="S7" s="20"/>
      <c r="T7" s="20"/>
      <c r="U7" s="20"/>
      <c r="V7" s="20"/>
      <c r="W7" s="20"/>
      <c r="X7" s="20"/>
      <c r="Y7" s="20"/>
    </row>
    <row r="8" spans="1:27">
      <c r="A8" s="46">
        <v>7</v>
      </c>
      <c r="B8" s="23" t="s">
        <v>1033</v>
      </c>
      <c r="C8" s="49"/>
      <c r="D8" s="49"/>
      <c r="E8" s="49"/>
      <c r="F8" s="49"/>
      <c r="G8" s="49"/>
      <c r="H8" s="49"/>
      <c r="I8" s="46"/>
      <c r="J8" s="46" t="str">
        <f>IF(AND('VLOOKUP, IF, dan Rank'!$B$8='Kunci Jawaban'!$B$48,'VLOOKUP, IF, dan Rank'!$C$8='Kunci Jawaban'!$C$48,'VLOOKUP, IF, dan Rank'!$D$8='Kunci Jawaban'!$D$48,'VLOOKUP, IF, dan Rank'!$E$8='Kunci Jawaban'!$E$48,'VLOOKUP, IF, dan Rank'!$F$8='Kunci Jawaban'!$F$48,'VLOOKUP, IF, dan Rank'!$G$8='Kunci Jawaban'!$G$48,'VLOOKUP, IF, dan Rank'!$H$8='Kunci Jawaban'!$H$48,'VLOOKUP, IF, dan Rank'!$I$8='Kunci Jawaban'!$I$48),"BENAR","SALAH")</f>
        <v>SALAH</v>
      </c>
      <c r="K8" s="20"/>
      <c r="L8" s="20"/>
      <c r="M8" s="20"/>
      <c r="N8" s="19"/>
      <c r="O8" s="19"/>
      <c r="P8" s="19"/>
      <c r="Q8" s="20"/>
      <c r="R8" s="20"/>
      <c r="S8" s="20"/>
      <c r="T8" s="20"/>
      <c r="U8" s="20"/>
      <c r="V8" s="20"/>
      <c r="W8" s="20"/>
      <c r="X8" s="20"/>
      <c r="Y8" s="20"/>
      <c r="Z8" s="20"/>
      <c r="AA8" s="20"/>
    </row>
    <row r="9" spans="1:27">
      <c r="A9" s="46">
        <v>8</v>
      </c>
      <c r="B9" s="23" t="s">
        <v>959</v>
      </c>
      <c r="C9" s="49"/>
      <c r="D9" s="49"/>
      <c r="E9" s="49"/>
      <c r="F9" s="49"/>
      <c r="G9" s="49"/>
      <c r="H9" s="49"/>
      <c r="I9" s="46"/>
      <c r="J9" s="46" t="str">
        <f>IF(AND('VLOOKUP, IF, dan Rank'!$B$9='Kunci Jawaban'!$B$49,'VLOOKUP, IF, dan Rank'!$C$9='Kunci Jawaban'!$C$49,'VLOOKUP, IF, dan Rank'!$D$9='Kunci Jawaban'!$D$49,'VLOOKUP, IF, dan Rank'!$E$9='Kunci Jawaban'!$E$49,'VLOOKUP, IF, dan Rank'!$F$9='Kunci Jawaban'!$F$49,'VLOOKUP, IF, dan Rank'!$G$9='Kunci Jawaban'!$G$49,'VLOOKUP, IF, dan Rank'!$H$9='Kunci Jawaban'!$H$49,'VLOOKUP, IF, dan Rank'!$I$9='Kunci Jawaban'!$I$49),"BENAR","SALAH")</f>
        <v>SALAH</v>
      </c>
      <c r="K9" s="20"/>
      <c r="L9" s="20"/>
      <c r="M9" s="20"/>
      <c r="N9" s="20"/>
      <c r="O9" s="20"/>
      <c r="P9" s="20"/>
      <c r="Q9" s="20"/>
      <c r="R9" s="20"/>
      <c r="S9" s="20"/>
      <c r="T9" s="20"/>
      <c r="U9" s="20"/>
      <c r="V9" s="20"/>
      <c r="W9" s="20"/>
      <c r="X9" s="20"/>
      <c r="Y9" s="20"/>
      <c r="Z9" s="20"/>
      <c r="AA9" s="20"/>
    </row>
    <row r="10" spans="1:27">
      <c r="A10" s="46">
        <v>9</v>
      </c>
      <c r="B10" s="23" t="s">
        <v>802</v>
      </c>
      <c r="C10" s="49"/>
      <c r="D10" s="49"/>
      <c r="E10" s="49"/>
      <c r="F10" s="49"/>
      <c r="G10" s="49"/>
      <c r="H10" s="49"/>
      <c r="I10" s="46"/>
      <c r="J10" s="46" t="str">
        <f>IF(AND('VLOOKUP, IF, dan Rank'!$B$10='Kunci Jawaban'!$B$50,'VLOOKUP, IF, dan Rank'!$C$10='Kunci Jawaban'!$C$50,'VLOOKUP, IF, dan Rank'!$D$10='Kunci Jawaban'!$D$50,'VLOOKUP, IF, dan Rank'!$E$10='Kunci Jawaban'!$E$50,'VLOOKUP, IF, dan Rank'!$F$10='Kunci Jawaban'!$F$50,'VLOOKUP, IF, dan Rank'!$G$10='Kunci Jawaban'!$G$50,'VLOOKUP, IF, dan Rank'!$H$10='Kunci Jawaban'!$H$50,'VLOOKUP, IF, dan Rank'!$I$10='Kunci Jawaban'!$I$50),"BENAR","SALAH")</f>
        <v>SALAH</v>
      </c>
      <c r="K10" s="20"/>
      <c r="L10" s="20"/>
      <c r="M10" s="20"/>
      <c r="N10" s="20"/>
      <c r="O10" s="20"/>
      <c r="P10" s="20"/>
      <c r="Q10" s="20"/>
      <c r="R10" s="20"/>
      <c r="S10" s="20"/>
      <c r="T10" s="20"/>
      <c r="U10" s="20"/>
      <c r="V10" s="20"/>
      <c r="W10" s="20"/>
      <c r="X10" s="20"/>
      <c r="Y10" s="20"/>
      <c r="Z10" s="20"/>
      <c r="AA10" s="20"/>
    </row>
    <row r="11" spans="1:27">
      <c r="A11" s="46">
        <v>10</v>
      </c>
      <c r="B11" s="23" t="s">
        <v>746</v>
      </c>
      <c r="C11" s="49"/>
      <c r="D11" s="49"/>
      <c r="E11" s="49"/>
      <c r="F11" s="49"/>
      <c r="G11" s="49"/>
      <c r="H11" s="49"/>
      <c r="I11" s="46"/>
      <c r="J11" s="46" t="str">
        <f>IF(AND('VLOOKUP, IF, dan Rank'!$B$11='Kunci Jawaban'!$B$51,'VLOOKUP, IF, dan Rank'!$C$11='Kunci Jawaban'!$C$51,'VLOOKUP, IF, dan Rank'!$D$11='Kunci Jawaban'!$D$51,'VLOOKUP, IF, dan Rank'!$E$11='Kunci Jawaban'!$E$51,'VLOOKUP, IF, dan Rank'!$F$11='Kunci Jawaban'!$F$51,'VLOOKUP, IF, dan Rank'!$G$11='Kunci Jawaban'!$G$51,'VLOOKUP, IF, dan Rank'!$H$11='Kunci Jawaban'!$H$51,'VLOOKUP, IF, dan Rank'!$I$11='Kunci Jawaban'!$I$51),"BENAR","SALAH")</f>
        <v>SALAH</v>
      </c>
      <c r="K11" s="20"/>
      <c r="L11" s="20"/>
      <c r="M11" s="20"/>
      <c r="N11" s="20"/>
      <c r="O11" s="20"/>
      <c r="P11" s="20"/>
      <c r="Q11" s="20"/>
      <c r="R11" s="20"/>
      <c r="S11" s="20"/>
      <c r="T11" s="20"/>
      <c r="U11" s="20"/>
      <c r="V11" s="20"/>
      <c r="W11" s="20"/>
      <c r="X11" s="20"/>
      <c r="Y11" s="20"/>
      <c r="Z11" s="20"/>
      <c r="AA11" s="20"/>
    </row>
    <row r="12" spans="1:27">
      <c r="A12" s="46">
        <v>11</v>
      </c>
      <c r="B12" s="23" t="s">
        <v>713</v>
      </c>
      <c r="C12" s="49"/>
      <c r="D12" s="49"/>
      <c r="E12" s="49"/>
      <c r="F12" s="49"/>
      <c r="G12" s="49"/>
      <c r="H12" s="49"/>
      <c r="I12" s="46"/>
      <c r="J12" s="46" t="str">
        <f>IF(AND('VLOOKUP, IF, dan Rank'!$B$12='Kunci Jawaban'!$B$52,'VLOOKUP, IF, dan Rank'!$C$12='Kunci Jawaban'!$C$52,'VLOOKUP, IF, dan Rank'!$D$12='Kunci Jawaban'!$D$52,'VLOOKUP, IF, dan Rank'!$E$12='Kunci Jawaban'!$E$52,'VLOOKUP, IF, dan Rank'!$F$12='Kunci Jawaban'!$F$52,'VLOOKUP, IF, dan Rank'!$G$12='Kunci Jawaban'!$G$52,'VLOOKUP, IF, dan Rank'!$H$12='Kunci Jawaban'!$H$52,'VLOOKUP, IF, dan Rank'!$I$12='Kunci Jawaban'!$I$52),"BENAR","SALAH")</f>
        <v>SALAH</v>
      </c>
      <c r="K12" s="20"/>
      <c r="L12" s="20"/>
      <c r="M12" s="20"/>
      <c r="N12" s="20"/>
      <c r="O12" s="20"/>
      <c r="P12" s="20"/>
      <c r="Q12" s="20"/>
      <c r="R12" s="20"/>
      <c r="S12" s="20"/>
      <c r="T12" s="20"/>
      <c r="U12" s="20"/>
      <c r="V12" s="20"/>
      <c r="W12" s="20"/>
      <c r="X12" s="20"/>
      <c r="Y12" s="20"/>
      <c r="Z12" s="20"/>
      <c r="AA12" s="20"/>
    </row>
    <row r="13" spans="1:27">
      <c r="A13" s="46">
        <v>12</v>
      </c>
      <c r="B13" s="23" t="s">
        <v>211</v>
      </c>
      <c r="C13" s="49"/>
      <c r="D13" s="49"/>
      <c r="E13" s="49"/>
      <c r="F13" s="49"/>
      <c r="G13" s="49"/>
      <c r="H13" s="49"/>
      <c r="I13" s="46"/>
      <c r="J13" s="46" t="str">
        <f>IF(AND('VLOOKUP, IF, dan Rank'!$B$13='Kunci Jawaban'!$B$53,'VLOOKUP, IF, dan Rank'!$C$13='Kunci Jawaban'!$C$53,'VLOOKUP, IF, dan Rank'!$D$13='Kunci Jawaban'!$D$53,'VLOOKUP, IF, dan Rank'!$E$13='Kunci Jawaban'!$E$53,'VLOOKUP, IF, dan Rank'!$F$13='Kunci Jawaban'!$F$53,'VLOOKUP, IF, dan Rank'!$G$13='Kunci Jawaban'!$G$53,'VLOOKUP, IF, dan Rank'!$H$13='Kunci Jawaban'!$H$53,'VLOOKUP, IF, dan Rank'!$I$13='Kunci Jawaban'!$I$53),"BENAR","SALAH")</f>
        <v>SALAH</v>
      </c>
      <c r="K13" s="20"/>
      <c r="L13" s="20"/>
      <c r="M13" s="20"/>
      <c r="N13" s="20"/>
      <c r="O13" s="20"/>
      <c r="P13" s="20"/>
      <c r="Q13" s="20"/>
      <c r="R13" s="20"/>
      <c r="S13" s="20"/>
      <c r="T13" s="20"/>
      <c r="U13" s="20"/>
      <c r="V13" s="20"/>
      <c r="W13" s="20"/>
      <c r="X13" s="20"/>
      <c r="Y13" s="20"/>
      <c r="Z13" s="20"/>
      <c r="AA13" s="20"/>
    </row>
    <row r="14" spans="1:27">
      <c r="A14" s="46">
        <v>13</v>
      </c>
      <c r="B14" s="23" t="s">
        <v>261</v>
      </c>
      <c r="C14" s="49"/>
      <c r="D14" s="49"/>
      <c r="E14" s="49"/>
      <c r="F14" s="49"/>
      <c r="G14" s="49"/>
      <c r="H14" s="49"/>
      <c r="I14" s="46"/>
      <c r="J14" s="46" t="str">
        <f>IF(AND('VLOOKUP, IF, dan Rank'!$B$14='Kunci Jawaban'!$B$54,'VLOOKUP, IF, dan Rank'!$C$14='Kunci Jawaban'!$C$54,'VLOOKUP, IF, dan Rank'!$D$14='Kunci Jawaban'!$D$54,'VLOOKUP, IF, dan Rank'!$E$14='Kunci Jawaban'!$E$54,'VLOOKUP, IF, dan Rank'!$F$14='Kunci Jawaban'!$F$54,'VLOOKUP, IF, dan Rank'!$G$14='Kunci Jawaban'!$G$54,'VLOOKUP, IF, dan Rank'!$H$14='Kunci Jawaban'!$H$54,'VLOOKUP, IF, dan Rank'!$I$14='Kunci Jawaban'!$I$54),"BENAR","SALAH")</f>
        <v>SALAH</v>
      </c>
      <c r="K14" s="20"/>
      <c r="L14" s="20"/>
      <c r="M14" s="20"/>
      <c r="N14" s="20"/>
      <c r="O14" s="20"/>
      <c r="P14" s="20"/>
      <c r="Q14" s="20"/>
      <c r="R14" s="20"/>
      <c r="S14" s="20"/>
      <c r="T14" s="20"/>
      <c r="U14" s="20"/>
      <c r="V14" s="20"/>
      <c r="W14" s="20"/>
      <c r="X14" s="20"/>
      <c r="Y14" s="20"/>
      <c r="Z14" s="20"/>
      <c r="AA14" s="20"/>
    </row>
    <row r="15" spans="1:27">
      <c r="A15" s="46">
        <v>14</v>
      </c>
      <c r="B15" s="23" t="s">
        <v>332</v>
      </c>
      <c r="C15" s="49"/>
      <c r="D15" s="49"/>
      <c r="E15" s="49"/>
      <c r="F15" s="49"/>
      <c r="G15" s="49"/>
      <c r="H15" s="49"/>
      <c r="I15" s="46"/>
      <c r="J15" s="46" t="str">
        <f>IF(AND('VLOOKUP, IF, dan Rank'!$B$15='Kunci Jawaban'!$B$55,'VLOOKUP, IF, dan Rank'!$C$15='Kunci Jawaban'!$C$55,'VLOOKUP, IF, dan Rank'!$D$15='Kunci Jawaban'!$D$55,'VLOOKUP, IF, dan Rank'!$E$15='Kunci Jawaban'!$E$55,'VLOOKUP, IF, dan Rank'!$F$15='Kunci Jawaban'!$F$55,'VLOOKUP, IF, dan Rank'!$G$15='Kunci Jawaban'!$G$55,'VLOOKUP, IF, dan Rank'!$H$15='Kunci Jawaban'!$H$55,'VLOOKUP, IF, dan Rank'!$I$15='Kunci Jawaban'!$I$55),"BENAR","SALAH")</f>
        <v>SALAH</v>
      </c>
      <c r="K15" s="20"/>
      <c r="L15" s="20"/>
      <c r="M15" s="20"/>
      <c r="N15" s="20"/>
      <c r="O15" s="20"/>
      <c r="P15" s="20"/>
      <c r="Q15" s="20"/>
      <c r="R15" s="20"/>
      <c r="S15" s="20"/>
      <c r="T15" s="20"/>
      <c r="U15" s="20"/>
      <c r="V15" s="20"/>
      <c r="W15" s="20"/>
      <c r="X15" s="20"/>
      <c r="Y15" s="20"/>
      <c r="Z15" s="20"/>
      <c r="AA15" s="20"/>
    </row>
    <row r="16" spans="1:27">
      <c r="A16" s="46">
        <v>15</v>
      </c>
      <c r="B16" s="23" t="s">
        <v>334</v>
      </c>
      <c r="C16" s="49"/>
      <c r="D16" s="49"/>
      <c r="E16" s="49"/>
      <c r="F16" s="49"/>
      <c r="G16" s="49"/>
      <c r="H16" s="49"/>
      <c r="I16" s="46"/>
      <c r="J16" s="46" t="str">
        <f>IF(AND('VLOOKUP, IF, dan Rank'!$B$16='Kunci Jawaban'!$B$56,'VLOOKUP, IF, dan Rank'!$C$16='Kunci Jawaban'!$C$56,'VLOOKUP, IF, dan Rank'!$D$16='Kunci Jawaban'!$D$56,'VLOOKUP, IF, dan Rank'!$E$16='Kunci Jawaban'!$E$56,'VLOOKUP, IF, dan Rank'!$F$16='Kunci Jawaban'!$F$56,'VLOOKUP, IF, dan Rank'!$G$16='Kunci Jawaban'!$G$56,'VLOOKUP, IF, dan Rank'!$H$16='Kunci Jawaban'!$H$56,'VLOOKUP, IF, dan Rank'!$I$16='Kunci Jawaban'!$I$56),"BENAR","SALAH")</f>
        <v>SALAH</v>
      </c>
      <c r="K16" s="20"/>
      <c r="L16" s="20"/>
      <c r="M16" s="20"/>
      <c r="N16" s="20"/>
      <c r="O16" s="20"/>
      <c r="P16" s="20"/>
      <c r="Q16" s="20"/>
      <c r="R16" s="20"/>
      <c r="S16" s="20"/>
      <c r="T16" s="20"/>
      <c r="U16" s="20"/>
      <c r="V16" s="20"/>
      <c r="W16" s="20"/>
      <c r="X16" s="20"/>
      <c r="Y16" s="20"/>
      <c r="Z16" s="20"/>
      <c r="AA16" s="20"/>
    </row>
    <row r="17" spans="1:27">
      <c r="A17" s="46">
        <v>16</v>
      </c>
      <c r="B17" s="23" t="s">
        <v>440</v>
      </c>
      <c r="C17" s="49"/>
      <c r="D17" s="49"/>
      <c r="E17" s="49"/>
      <c r="F17" s="49"/>
      <c r="G17" s="49"/>
      <c r="H17" s="49"/>
      <c r="I17" s="46"/>
      <c r="J17" s="46" t="str">
        <f>IF(AND('VLOOKUP, IF, dan Rank'!$B$17='Kunci Jawaban'!$B$57,'VLOOKUP, IF, dan Rank'!$C$17='Kunci Jawaban'!$C$57,'VLOOKUP, IF, dan Rank'!$D$17='Kunci Jawaban'!$D$57,'VLOOKUP, IF, dan Rank'!$E$17='Kunci Jawaban'!$E$57,'VLOOKUP, IF, dan Rank'!$F$17='Kunci Jawaban'!$F$57,'VLOOKUP, IF, dan Rank'!$G$17='Kunci Jawaban'!$G$57,'VLOOKUP, IF, dan Rank'!$H$17='Kunci Jawaban'!$H$57,'VLOOKUP, IF, dan Rank'!$I$17='Kunci Jawaban'!$I$57),"BENAR","SALAH")</f>
        <v>SALAH</v>
      </c>
      <c r="K17" s="20"/>
      <c r="L17" s="20"/>
      <c r="M17" s="20"/>
      <c r="N17" s="20"/>
      <c r="O17" s="20"/>
      <c r="P17" s="20"/>
      <c r="Q17" s="20"/>
      <c r="R17" s="20"/>
      <c r="S17" s="20"/>
      <c r="T17" s="20"/>
      <c r="U17" s="20"/>
      <c r="V17" s="20"/>
    </row>
    <row r="18" spans="1:27">
      <c r="A18" s="46">
        <v>17</v>
      </c>
      <c r="B18" s="23" t="s">
        <v>449</v>
      </c>
      <c r="C18" s="49"/>
      <c r="D18" s="49"/>
      <c r="E18" s="49"/>
      <c r="F18" s="49"/>
      <c r="G18" s="49"/>
      <c r="H18" s="49"/>
      <c r="I18" s="46"/>
      <c r="J18" s="46" t="str">
        <f>IF(AND('VLOOKUP, IF, dan Rank'!$B$18='Kunci Jawaban'!$B$58,'VLOOKUP, IF, dan Rank'!$C$18='Kunci Jawaban'!$C$58,'VLOOKUP, IF, dan Rank'!$D$18='Kunci Jawaban'!$D$58,'VLOOKUP, IF, dan Rank'!$E$18='Kunci Jawaban'!$E$58,'VLOOKUP, IF, dan Rank'!$F$18='Kunci Jawaban'!$F$58,'VLOOKUP, IF, dan Rank'!$G$18='Kunci Jawaban'!$G$58,'VLOOKUP, IF, dan Rank'!$H$18='Kunci Jawaban'!$H$58,'VLOOKUP, IF, dan Rank'!$I$18='Kunci Jawaban'!$I$58),"BENAR","SALAH")</f>
        <v>SALAH</v>
      </c>
      <c r="K18" s="20"/>
      <c r="L18" s="20"/>
      <c r="M18" s="20"/>
      <c r="N18" s="20"/>
      <c r="O18" s="20"/>
      <c r="P18" s="20"/>
      <c r="Q18" s="20"/>
      <c r="R18" s="20"/>
      <c r="S18" s="20"/>
      <c r="T18" s="20"/>
      <c r="U18" s="20"/>
      <c r="V18" s="20"/>
    </row>
    <row r="19" spans="1:27">
      <c r="A19" s="46">
        <v>18</v>
      </c>
      <c r="B19" s="23" t="s">
        <v>579</v>
      </c>
      <c r="C19" s="49"/>
      <c r="D19" s="49"/>
      <c r="E19" s="49"/>
      <c r="F19" s="49"/>
      <c r="G19" s="49"/>
      <c r="H19" s="49"/>
      <c r="I19" s="46"/>
      <c r="J19" s="46" t="str">
        <f>IF(AND('VLOOKUP, IF, dan Rank'!$B$19='Kunci Jawaban'!$B$59,'VLOOKUP, IF, dan Rank'!$C$19='Kunci Jawaban'!$C$59,'VLOOKUP, IF, dan Rank'!$D$19='Kunci Jawaban'!$D$59,'VLOOKUP, IF, dan Rank'!$E$19='Kunci Jawaban'!$E$59,'VLOOKUP, IF, dan Rank'!$F$19='Kunci Jawaban'!$F$59,'VLOOKUP, IF, dan Rank'!$G$19='Kunci Jawaban'!$G$59,'VLOOKUP, IF, dan Rank'!$H$19='Kunci Jawaban'!$H$59,'VLOOKUP, IF, dan Rank'!$I$19='Kunci Jawaban'!$I$59),"BENAR","SALAH")</f>
        <v>SALAH</v>
      </c>
      <c r="K19" s="20"/>
      <c r="L19" s="20"/>
      <c r="M19" s="20"/>
      <c r="N19" s="20"/>
      <c r="O19" s="20"/>
      <c r="P19" s="20"/>
      <c r="Q19" s="20"/>
      <c r="R19" s="20"/>
      <c r="S19" s="20"/>
      <c r="T19" s="20"/>
      <c r="U19" s="20"/>
      <c r="V19" s="20"/>
      <c r="W19" s="20"/>
      <c r="X19" s="20"/>
      <c r="Y19" s="20"/>
      <c r="Z19" s="20"/>
      <c r="AA19" s="20"/>
    </row>
    <row r="20" spans="1:27">
      <c r="A20" s="46">
        <v>19</v>
      </c>
      <c r="B20" s="23" t="s">
        <v>729</v>
      </c>
      <c r="C20" s="49"/>
      <c r="D20" s="49"/>
      <c r="E20" s="49"/>
      <c r="F20" s="49"/>
      <c r="G20" s="49"/>
      <c r="H20" s="49"/>
      <c r="I20" s="46"/>
      <c r="J20" s="46" t="str">
        <f>IF(AND('VLOOKUP, IF, dan Rank'!$B$20='Kunci Jawaban'!$B$60,'VLOOKUP, IF, dan Rank'!$C$20='Kunci Jawaban'!$C$60,'VLOOKUP, IF, dan Rank'!$D$20='Kunci Jawaban'!$D$60,'VLOOKUP, IF, dan Rank'!$E$20='Kunci Jawaban'!$E$60,'VLOOKUP, IF, dan Rank'!$F$20='Kunci Jawaban'!$F$60,'VLOOKUP, IF, dan Rank'!$G$20='Kunci Jawaban'!$G$60,'VLOOKUP, IF, dan Rank'!$H$20='Kunci Jawaban'!$H$60,'VLOOKUP, IF, dan Rank'!$I$20='Kunci Jawaban'!$I$60),"BENAR","SALAH")</f>
        <v>SALAH</v>
      </c>
      <c r="K20" s="20"/>
      <c r="L20" s="20"/>
      <c r="M20" s="20"/>
      <c r="N20" s="20"/>
      <c r="O20" s="20"/>
      <c r="P20" s="20"/>
      <c r="Q20" s="20"/>
      <c r="R20" s="20"/>
      <c r="S20" s="20"/>
      <c r="T20" s="20"/>
      <c r="U20" s="20"/>
      <c r="V20" s="20"/>
      <c r="W20" s="20"/>
      <c r="X20" s="20"/>
      <c r="Y20" s="20"/>
      <c r="Z20" s="20"/>
      <c r="AA20" s="20"/>
    </row>
    <row r="21" spans="1:27">
      <c r="A21" s="46">
        <v>20</v>
      </c>
      <c r="B21" s="23" t="s">
        <v>852</v>
      </c>
      <c r="C21" s="49"/>
      <c r="D21" s="49"/>
      <c r="E21" s="49"/>
      <c r="F21" s="49"/>
      <c r="G21" s="49"/>
      <c r="H21" s="49"/>
      <c r="I21" s="46"/>
      <c r="J21" s="46" t="str">
        <f>IF(AND('VLOOKUP, IF, dan Rank'!$B$21='Kunci Jawaban'!$B$61,'VLOOKUP, IF, dan Rank'!$C$21='Kunci Jawaban'!$C$61,'VLOOKUP, IF, dan Rank'!$D$21='Kunci Jawaban'!$D$61,'VLOOKUP, IF, dan Rank'!$E$21='Kunci Jawaban'!$E$61,'VLOOKUP, IF, dan Rank'!$F$21='Kunci Jawaban'!$F$61,'VLOOKUP, IF, dan Rank'!$G$21='Kunci Jawaban'!$G$61,'VLOOKUP, IF, dan Rank'!$H$21='Kunci Jawaban'!$H$61,'VLOOKUP, IF, dan Rank'!$I$21='Kunci Jawaban'!$I$61),"BENAR","SALAH")</f>
        <v>SALAH</v>
      </c>
      <c r="K21" s="20"/>
      <c r="L21" s="20"/>
      <c r="M21" s="20"/>
      <c r="N21" s="20"/>
      <c r="O21" s="20"/>
      <c r="P21" s="20"/>
      <c r="Q21" s="20"/>
      <c r="R21" s="20"/>
      <c r="S21" s="20"/>
      <c r="T21" s="20"/>
      <c r="U21" s="20"/>
      <c r="V21" s="20"/>
      <c r="W21" s="20"/>
      <c r="X21" s="20"/>
      <c r="Y21" s="20"/>
      <c r="Z21" s="20"/>
      <c r="AA21" s="20"/>
    </row>
    <row r="22" spans="1:27">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row>
    <row r="23" spans="1:27">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row>
    <row r="24" spans="1:27">
      <c r="A24" s="20"/>
      <c r="B24" s="167" t="s">
        <v>1162</v>
      </c>
      <c r="C24" s="167"/>
      <c r="D24" s="167"/>
      <c r="E24" s="167"/>
      <c r="F24" s="167"/>
      <c r="G24" s="20"/>
      <c r="H24" s="20"/>
      <c r="I24" s="20"/>
      <c r="J24" s="20"/>
      <c r="K24" s="20"/>
      <c r="L24" s="20"/>
      <c r="M24" s="20"/>
      <c r="N24" s="20"/>
      <c r="O24" s="20"/>
      <c r="P24" s="20"/>
      <c r="Q24" s="20"/>
      <c r="R24" s="20"/>
      <c r="S24" s="20"/>
      <c r="T24" s="20"/>
      <c r="U24" s="20"/>
      <c r="V24" s="20"/>
      <c r="W24" s="20"/>
      <c r="X24" s="20"/>
      <c r="Y24" s="20"/>
      <c r="Z24" s="20"/>
      <c r="AA24" s="20"/>
    </row>
    <row r="25" spans="1:27" ht="16" customHeight="1">
      <c r="A25" s="20"/>
      <c r="B25" s="142" t="s">
        <v>1166</v>
      </c>
      <c r="C25" s="143"/>
      <c r="D25" s="143"/>
      <c r="E25" s="143"/>
      <c r="F25" s="143"/>
      <c r="G25" s="20"/>
      <c r="H25" s="20"/>
      <c r="I25" s="20"/>
      <c r="J25" s="20"/>
      <c r="K25" s="20"/>
      <c r="L25" s="20"/>
      <c r="M25" s="20"/>
      <c r="N25" s="20"/>
      <c r="O25" s="20"/>
      <c r="P25" s="20"/>
      <c r="Q25" s="20"/>
      <c r="R25" s="20"/>
      <c r="S25" s="20"/>
      <c r="T25" s="20"/>
      <c r="U25" s="20"/>
      <c r="V25" s="20"/>
      <c r="W25" s="20"/>
      <c r="X25" s="20"/>
      <c r="Y25" s="20"/>
      <c r="Z25" s="20"/>
      <c r="AA25" s="20"/>
    </row>
    <row r="26" spans="1:27">
      <c r="A26" s="20"/>
      <c r="B26" s="143"/>
      <c r="C26" s="143"/>
      <c r="D26" s="143"/>
      <c r="E26" s="143"/>
      <c r="F26" s="143"/>
      <c r="G26" s="20"/>
      <c r="H26" s="20"/>
      <c r="I26" s="20"/>
      <c r="J26" s="20"/>
      <c r="K26" s="20"/>
      <c r="L26" s="20"/>
      <c r="M26" s="20"/>
      <c r="N26" s="20"/>
      <c r="O26" s="20"/>
      <c r="P26" s="20"/>
      <c r="Q26" s="20"/>
      <c r="R26" s="20"/>
      <c r="S26" s="20"/>
      <c r="T26" s="20"/>
      <c r="U26" s="20"/>
      <c r="V26" s="20"/>
      <c r="W26" s="20"/>
      <c r="X26" s="20"/>
      <c r="Y26" s="20"/>
      <c r="Z26" s="20"/>
      <c r="AA26" s="20"/>
    </row>
    <row r="27" spans="1:27">
      <c r="A27" s="20"/>
      <c r="B27" s="143"/>
      <c r="C27" s="143"/>
      <c r="D27" s="143"/>
      <c r="E27" s="143"/>
      <c r="F27" s="143"/>
      <c r="G27" s="20"/>
      <c r="H27" s="20"/>
      <c r="I27" s="20"/>
      <c r="J27" s="20"/>
      <c r="K27" s="20"/>
      <c r="L27" s="20"/>
      <c r="M27" s="20"/>
      <c r="N27" s="20"/>
      <c r="O27" s="20"/>
      <c r="P27" s="20"/>
      <c r="Q27" s="20"/>
      <c r="R27" s="20"/>
      <c r="S27" s="20"/>
      <c r="T27" s="20"/>
      <c r="U27" s="20"/>
      <c r="V27" s="20"/>
      <c r="W27" s="20"/>
      <c r="X27" s="20"/>
      <c r="Y27" s="20"/>
      <c r="Z27" s="20"/>
      <c r="AA27" s="20"/>
    </row>
    <row r="28" spans="1:27">
      <c r="A28" s="20"/>
      <c r="B28" s="143"/>
      <c r="C28" s="143"/>
      <c r="D28" s="143"/>
      <c r="E28" s="143"/>
      <c r="F28" s="143"/>
      <c r="G28" s="20"/>
      <c r="H28" s="20"/>
      <c r="I28" s="20"/>
      <c r="J28" s="20"/>
      <c r="K28" s="20"/>
      <c r="L28" s="20"/>
      <c r="M28" s="20"/>
      <c r="N28" s="20"/>
      <c r="O28" s="20"/>
      <c r="P28" s="20"/>
      <c r="Q28" s="20"/>
      <c r="R28" s="20"/>
      <c r="S28" s="20"/>
      <c r="T28" s="20"/>
      <c r="U28" s="20"/>
      <c r="V28" s="20"/>
      <c r="W28" s="20"/>
      <c r="X28" s="20"/>
      <c r="Y28" s="20"/>
      <c r="Z28" s="20"/>
      <c r="AA28" s="20"/>
    </row>
    <row r="29" spans="1:27">
      <c r="A29" s="20"/>
      <c r="B29" s="143"/>
      <c r="C29" s="143"/>
      <c r="D29" s="143"/>
      <c r="E29" s="143"/>
      <c r="F29" s="143"/>
      <c r="G29" s="20"/>
      <c r="H29" s="20"/>
      <c r="I29" s="20"/>
      <c r="J29" s="20"/>
      <c r="K29" s="20"/>
      <c r="L29" s="20"/>
      <c r="M29" s="20"/>
      <c r="N29" s="20"/>
      <c r="O29" s="20"/>
      <c r="P29" s="20"/>
      <c r="Q29" s="20"/>
      <c r="R29" s="20"/>
      <c r="S29" s="20"/>
      <c r="T29" s="20"/>
      <c r="U29" s="20"/>
      <c r="V29" s="20"/>
      <c r="W29" s="20"/>
      <c r="X29" s="20"/>
      <c r="Y29" s="20"/>
      <c r="Z29" s="20"/>
      <c r="AA29" s="20"/>
    </row>
    <row r="30" spans="1:27">
      <c r="A30" s="20"/>
      <c r="B30" s="143"/>
      <c r="C30" s="143"/>
      <c r="D30" s="143"/>
      <c r="E30" s="143"/>
      <c r="F30" s="143"/>
      <c r="G30" s="20"/>
      <c r="H30" s="20"/>
      <c r="I30" s="20"/>
      <c r="J30" s="20"/>
      <c r="K30" s="20"/>
      <c r="L30" s="20"/>
      <c r="M30" s="20"/>
      <c r="N30" s="20"/>
      <c r="O30" s="20"/>
      <c r="P30" s="20"/>
      <c r="Q30" s="20"/>
      <c r="R30" s="20"/>
      <c r="S30" s="20"/>
      <c r="T30" s="20"/>
      <c r="U30" s="20"/>
      <c r="V30" s="20"/>
      <c r="W30" s="20"/>
      <c r="X30" s="20"/>
      <c r="Y30" s="20"/>
      <c r="Z30" s="20"/>
      <c r="AA30" s="20"/>
    </row>
    <row r="31" spans="1:27">
      <c r="A31" s="20"/>
      <c r="B31" s="143"/>
      <c r="C31" s="143"/>
      <c r="D31" s="143"/>
      <c r="E31" s="143"/>
      <c r="F31" s="143"/>
      <c r="G31" s="20"/>
      <c r="H31" s="20"/>
      <c r="I31" s="20"/>
      <c r="J31" s="20"/>
      <c r="K31" s="20"/>
      <c r="L31" s="20"/>
      <c r="M31" s="20"/>
      <c r="N31" s="20"/>
      <c r="O31" s="20"/>
      <c r="P31" s="20"/>
      <c r="Q31" s="20"/>
      <c r="R31" s="20"/>
      <c r="S31" s="20"/>
      <c r="T31" s="20"/>
      <c r="U31" s="20"/>
      <c r="V31" s="20"/>
      <c r="W31" s="20"/>
      <c r="X31" s="20"/>
      <c r="Y31" s="20"/>
      <c r="Z31" s="20"/>
      <c r="AA31" s="20"/>
    </row>
    <row r="32" spans="1:27">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1:27">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1:27">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1:27">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spans="1:27">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spans="1:27">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spans="1:27">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spans="1:27">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spans="1:27">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1:27">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1:2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27">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spans="1:27">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spans="1:27">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spans="1:27">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spans="1:27">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spans="1:27">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spans="1:27">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spans="1:27">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spans="1:27">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spans="1:2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spans="1:27">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spans="1:27">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spans="1:27">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spans="1:27">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spans="1:27">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spans="1:27">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spans="1:27">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spans="1:2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spans="1:27">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spans="1:27">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spans="1:27">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spans="1:27">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spans="1:27">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spans="1:27">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spans="1:27">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spans="1:27">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spans="1:27">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spans="1:2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spans="1:27">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spans="1:27">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spans="1:27">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spans="1:27">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spans="1:27">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spans="1:27">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spans="1:27">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spans="1:27">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spans="1:27">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spans="1:2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spans="1:27">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spans="1:27">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spans="1:27">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spans="1:27">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spans="1:27">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spans="1:27">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spans="1:27">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spans="1:27">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spans="1:27">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spans="1:2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spans="1:27">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spans="1:27">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spans="1:27">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spans="1:27">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spans="1:27">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spans="1:27">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spans="1:27">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spans="1:27">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1:27">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1:27">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1:2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1:27">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1:27">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1:27">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spans="1:27">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spans="1:27">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spans="1:27">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spans="1:27">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spans="1:27">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spans="1:27">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spans="1:2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spans="1:27">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spans="1:27">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spans="1:27">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spans="1:27">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spans="1:27">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spans="1:27">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spans="1:27">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spans="1:27">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spans="1:27">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spans="1:2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spans="1:27">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spans="1:27">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spans="1:27">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spans="1:27">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spans="1:27">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spans="1:27">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spans="1:27">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spans="1:27">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spans="1:27">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spans="1:2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spans="1:27">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spans="1:27">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spans="1:27">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spans="1:27">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spans="1:27">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spans="1:27">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spans="1:27">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spans="1:27">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spans="1:27">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spans="1:2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spans="1:27">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spans="1:27">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spans="1:27">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spans="1:27">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spans="1:27">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spans="1:27">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spans="1:27">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spans="1:27">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spans="1:27">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spans="1:2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spans="1:27">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spans="1:27">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spans="1:27">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spans="1:27">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spans="1:27">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spans="1:27">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spans="1:27">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spans="1:27">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spans="1:27">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spans="1:2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spans="1:27">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spans="1:27">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spans="1:27">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spans="1:27">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spans="1:27">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spans="1:27">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spans="1:27">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spans="1:27">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spans="1:27">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spans="1: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spans="1:27">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spans="1:27">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spans="1:27">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spans="1:27">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spans="1:27">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spans="1:27">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spans="1:27">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spans="1:27">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spans="1:27">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spans="1:2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spans="1:27">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spans="1:27">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spans="1:27">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spans="1:27">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spans="1:27">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spans="1:27">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spans="1:27">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spans="1:27">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spans="1:27">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spans="1:2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spans="1:27">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spans="1:27">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spans="1:27">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spans="1:27">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spans="1:27">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spans="1:27">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spans="1:27">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spans="1:27">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spans="1:27">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spans="1:2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spans="1:27">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spans="1:27">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spans="1:27">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spans="1:27">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spans="1:27">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spans="1:27">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spans="1:27">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spans="1:27">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spans="1:27">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spans="1:2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spans="1:27">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spans="1:27">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spans="1:27">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spans="1:27">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spans="1:27">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spans="1:27">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spans="1:27">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spans="1:27">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spans="1:27">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spans="1:2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spans="1:27">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spans="1:27">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spans="1:27">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spans="1:27">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spans="1:27">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spans="1:27">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spans="1:27">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spans="1:27">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spans="1:27">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spans="1:2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spans="1:27">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spans="1:27">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spans="1:27">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spans="1:27">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spans="1:27">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spans="1:27">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spans="1:27">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spans="1:27">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spans="1:27">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spans="1:2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spans="1:27">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spans="1:27">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spans="1:27">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spans="1:27">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spans="1:27">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spans="1:27">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spans="1:27">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spans="1:27">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spans="1:27">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spans="1:2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spans="1:27">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spans="1:27">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spans="1:27">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spans="1:27">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spans="1:27">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spans="1:27">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spans="1:27">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spans="1:27">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spans="1:27">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spans="1:2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spans="1:27">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spans="1:27">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spans="1:27">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spans="1:27">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spans="1:27">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spans="1:27">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spans="1:27">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spans="1:27">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spans="1:27">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spans="1: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spans="1:27">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spans="1:27">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spans="1:27">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spans="1:27">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spans="1:27">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spans="1:27">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spans="1:27">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spans="1:27">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spans="1:27">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spans="1:2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spans="1:27">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spans="1:27">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spans="1:27">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spans="1:27">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spans="1:27">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spans="1:27">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spans="1:27">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spans="1:27">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spans="1:27">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spans="1:2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spans="1:27">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spans="1:27">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spans="1:27">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spans="1:27">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spans="1:27">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spans="1:27">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spans="1:27">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spans="1:27">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spans="1:27">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spans="1:2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spans="1:27">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spans="1:27">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spans="1:27">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spans="1:27">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spans="1:27">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spans="1:27">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spans="1:27">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spans="1:27">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spans="1:27">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spans="1:2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spans="1:27">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spans="1:27">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spans="1:27">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spans="1:27">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spans="1:27">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spans="1:27">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spans="1:27">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spans="1:27">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spans="1:27">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spans="1:2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spans="1:27">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spans="1:27">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spans="1:27">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spans="1:27">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spans="1:27">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spans="1:27">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spans="1:27">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spans="1:27">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spans="1:27">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spans="1:2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spans="1:27">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spans="1:27">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spans="1:27">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spans="1:27">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spans="1:27">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spans="1:27">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spans="1:27">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spans="1:27">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spans="1:27">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spans="1:2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spans="1:27">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spans="1:27">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spans="1:27">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spans="1:27">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spans="1:27">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spans="1:27">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spans="1:27">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spans="1:27">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spans="1:27">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spans="1:2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spans="1:27">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spans="1:27">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spans="1:27">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spans="1:27">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spans="1:27">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spans="1:27">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spans="1:27">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spans="1:27">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spans="1:27">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spans="1:2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spans="1:27">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spans="1:27">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spans="1:27">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spans="1:27">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spans="1:27">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spans="1:27">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spans="1:27">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spans="1:27">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spans="1:27">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spans="1: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spans="1:27">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spans="1:27">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spans="1:27">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spans="1:27">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spans="1:27">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spans="1:27">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spans="1:27">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spans="1:27">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spans="1:27">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spans="1:2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spans="1:27">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spans="1:27">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spans="1:27">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spans="1:27">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spans="1:27">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spans="1:27">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spans="1:27">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spans="1:27">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spans="1:27">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spans="1:2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spans="1:27">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spans="1:27">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spans="1:27">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spans="1:27">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spans="1:27">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spans="1:27">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spans="1:27">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spans="1:27">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spans="1:27">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spans="1:2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spans="1:27">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spans="1:27">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spans="1:27">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spans="1:27">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spans="1:27">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spans="1:27">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spans="1:27">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spans="1:27">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spans="1:27">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spans="1:2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spans="1:27">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spans="1:27">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spans="1:27">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spans="1:27">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spans="1:27">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spans="1:27">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spans="1:27">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spans="1:27">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spans="1:27">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spans="1:2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spans="1:27">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spans="1:27">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spans="1:27">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spans="1:27">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spans="1:27">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spans="1:27">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spans="1:27">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spans="1:27">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spans="1:27">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spans="1:2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spans="1:27">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spans="1:27">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spans="1:27">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spans="1:27">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spans="1:27">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spans="1:27">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spans="1:27">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spans="1:27">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spans="1:27">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spans="1:2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spans="1:27">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spans="1:27">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spans="1:27">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spans="1:27">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spans="1:27">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spans="1:27">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spans="1:27">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spans="1:27">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spans="1:27">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spans="1:2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spans="1:27">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spans="1:27">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spans="1:27">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spans="1:27">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spans="1:27">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spans="1:27">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spans="1:27">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spans="1:27">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spans="1:27">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spans="1:2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spans="1:27">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spans="1:27">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spans="1:27">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spans="1:27">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spans="1:27">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spans="1:27">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spans="1:27">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spans="1:27">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spans="1:27">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spans="1: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spans="1:27">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spans="1:27">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spans="1:27">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spans="1:27">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spans="1:27">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spans="1:27">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spans="1:27">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spans="1:27">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spans="1:27">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spans="1:2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spans="1:27">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spans="1:27">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spans="1:27">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spans="1:27">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spans="1:27">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spans="1:27">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spans="1:27">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spans="1:27">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spans="1:27">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spans="1:2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spans="1:27">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spans="1:27">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spans="1:27">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spans="1:27">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spans="1:27">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spans="1:27">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spans="1:27">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spans="1:27">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spans="1:27">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spans="1:2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spans="1:27">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spans="1:27">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spans="1:27">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spans="1:27">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spans="1:27">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spans="1:27">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spans="1:27">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spans="1:27">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spans="1:27">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spans="1:2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spans="1:27">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spans="1:27">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spans="1:27">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spans="1:27">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spans="1:27">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spans="1:27">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spans="1:27">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spans="1:27">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spans="1:27">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spans="1:2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spans="1:27">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spans="1:27">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spans="1:27">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spans="1:27">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spans="1:27">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spans="1:27">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spans="1:27">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spans="1:27">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spans="1:27">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spans="1:2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spans="1:27">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spans="1:27">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spans="1:27">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spans="1:27">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spans="1:27">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spans="1:27">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spans="1:27">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spans="1:27">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spans="1:27">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spans="1:2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spans="1:27">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spans="1:27">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spans="1:27">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spans="1:27">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spans="1:27">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spans="1:27">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spans="1:27">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spans="1:27">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spans="1:27">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spans="1:2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spans="1:27">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spans="1:27">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spans="1:27">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spans="1:27">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spans="1:27">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spans="1:27">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spans="1:27">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spans="1:27">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spans="1:27">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spans="1:2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spans="1:27">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spans="1:27">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spans="1:27">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spans="1:27">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spans="1:27">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spans="1:27">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spans="1:27">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spans="1:27">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spans="1:27">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spans="1: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spans="1:27">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spans="1:27">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spans="1:27">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spans="1:27">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spans="1:27">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spans="1:27">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spans="1:27">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spans="1:27">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spans="1:27">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spans="1:2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spans="1:27">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spans="1:27">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spans="1:27">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spans="1:27">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spans="1:27">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spans="1:27">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spans="1:27">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spans="1:27">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spans="1:27">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spans="1:2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spans="1:27">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spans="1:27">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spans="1:27">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spans="1:27">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spans="1:27">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spans="1:27">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spans="1:27">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spans="1:27">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spans="1:27">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spans="1:2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spans="1:27">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spans="1:27">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spans="1:27">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spans="1:27">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spans="1:27">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spans="1:27">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spans="1:27">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spans="1:27">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spans="1:27">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spans="1:2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spans="1:27">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spans="1:27">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spans="1:27">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spans="1:27">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spans="1:27">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spans="1:27">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spans="1:27">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spans="1:27">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spans="1:27">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spans="1:2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spans="1:27">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spans="1:27">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spans="1:27">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spans="1:27">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spans="1:27">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spans="1:27">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spans="1:27">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spans="1:27">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spans="1:27">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spans="1:2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spans="1:27">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spans="1:27">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spans="1:27">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spans="1:27">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spans="1:27">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spans="1:27">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spans="1:27">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spans="1:27">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spans="1:27">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spans="1:2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spans="1:27">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spans="1:27">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spans="1:27">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spans="1:27">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spans="1:27">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spans="1:27">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spans="1:27">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spans="1:27">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spans="1:27">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spans="1:2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spans="1:27">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spans="1:27">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spans="1:27">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spans="1:27">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spans="1:27">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spans="1:27">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spans="1:27">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spans="1:27">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spans="1:27">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spans="1:2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spans="1:27">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spans="1:27">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spans="1:27">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spans="1:27">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spans="1:27">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spans="1:27">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spans="1:27">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spans="1:27">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spans="1:27">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spans="1: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spans="1:27">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spans="1:27">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spans="1:27">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spans="1:27">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spans="1:27">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spans="1:27">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spans="1:27">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spans="1:27">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spans="1:27">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spans="1:2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spans="1:27">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spans="1:27">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spans="1:27">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spans="1:27">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spans="1:27">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spans="1:27">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spans="1:27">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spans="1:27">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spans="1:27">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spans="1:2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spans="1:27">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spans="1:27">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spans="1:27">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spans="1:27">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spans="1:27">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spans="1:27">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spans="1:27">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spans="1:27">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spans="1:27">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spans="1:2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spans="1:27">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spans="1:27">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spans="1:27">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spans="1:27">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spans="1:27">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spans="1:27">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spans="1:27">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spans="1:27">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spans="1:27">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spans="1:2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spans="1:27">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spans="1:27">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spans="1:27">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spans="1:27">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spans="1:27">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spans="1:27">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spans="1:27">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spans="1:27">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spans="1:27">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spans="1:2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spans="1:27">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spans="1:27">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spans="1:27">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spans="1:27">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spans="1:27">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spans="1:27">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spans="1:27">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spans="1:27">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spans="1:27">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spans="1:2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spans="1:27">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spans="1:27">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spans="1:27">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spans="1:27">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spans="1:27">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spans="1:27">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spans="1:27">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spans="1:27">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spans="1:27">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spans="1:2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spans="1:27">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spans="1:27">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spans="1:27">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spans="1:27">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spans="1:27">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spans="1:27">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spans="1:27">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spans="1:27">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spans="1:27">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spans="1:2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spans="1:27">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spans="1:27">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spans="1:27">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spans="1:27">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spans="1:27">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spans="1:27">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spans="1:27">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spans="1:27">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spans="1:27">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spans="1:2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spans="1:27">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spans="1:27">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spans="1:27">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spans="1:27">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spans="1:27">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spans="1:27">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spans="1:27">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spans="1:27">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spans="1:27">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spans="1: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spans="1:27">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spans="1:27">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spans="1:27">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spans="1:27">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spans="1:27">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spans="1:27">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spans="1:27">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spans="1:27">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spans="1:27">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spans="1:2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spans="1:27">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spans="1:27">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spans="1:27">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spans="1:27">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spans="1:27">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spans="1:27">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spans="1:27">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spans="1:27">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spans="1:27">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spans="1:2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spans="1:27">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spans="1:27">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spans="1:27">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spans="1:27">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spans="1:27">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spans="1:27">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spans="1:27">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spans="1:27">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spans="1:27">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spans="1:2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spans="1:27">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spans="1:27">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spans="1:27">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spans="1:27">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spans="1:27">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spans="1:27">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spans="1:27">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spans="1:27">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spans="1:27">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spans="1:2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spans="1:27">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spans="1:27">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spans="1:27">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spans="1:27">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spans="1:27">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spans="1:27">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spans="1:27">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spans="1:27">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spans="1:27">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spans="1:2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spans="1:27">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spans="1:27">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spans="1:27">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spans="1:27">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spans="1:27">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spans="1:27">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spans="1:27">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spans="1:27">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spans="1:27">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spans="1:2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spans="1:27">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spans="1:27">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spans="1:27">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spans="1:27">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spans="1:27">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spans="1:27">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spans="1:27">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spans="1:27">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spans="1:27">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spans="1:2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spans="1:27">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spans="1:27">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spans="1:27">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spans="1:27">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spans="1:27">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spans="1:27">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spans="1:27">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spans="1:27">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spans="1:27">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spans="1:2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spans="1:27">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spans="1:27">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spans="1:27">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spans="1:27">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spans="1:27">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spans="1:27">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spans="1:27">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spans="1:27">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spans="1:27">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spans="1:2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spans="1:27">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spans="1:27">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spans="1:27">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spans="1:27">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spans="1:27">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spans="1:27">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spans="1:27">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spans="1:27">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spans="1:27">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spans="1: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spans="1:27">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spans="1:27">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spans="1:27">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spans="1:27">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spans="1:27">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spans="1:27">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spans="1:27">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spans="1:27">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spans="1:27">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spans="1:2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spans="1:27">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spans="1:27">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spans="1:27">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spans="1:27">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spans="1:27">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spans="1:27">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spans="1:27">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spans="1:27">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spans="1:27">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spans="1:2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spans="1:27">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spans="1:27">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spans="1:27">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spans="1:27">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spans="1:27">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spans="1:27">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spans="1:27">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spans="1:27">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spans="1:27">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spans="1:2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spans="1:27">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spans="1:27">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spans="1:27">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spans="1:27">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spans="1:27">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spans="1:27">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spans="1:27">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spans="1:27">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spans="1:27">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spans="1:2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spans="1:27">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spans="1:27">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spans="1:27">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spans="1:27">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spans="1:27">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spans="1:27">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spans="1:27">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spans="1:27">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spans="1:27">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spans="1:2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spans="1:27">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spans="1:27">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spans="1:27">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spans="1:27">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spans="1:27">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spans="1:27">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spans="1:27">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spans="1:27">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spans="1:27">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spans="1:2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spans="1:27">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spans="1:27">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spans="1:27">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spans="1:27">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spans="1:27">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spans="1:27">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spans="1:27">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spans="1:27">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spans="1:27">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spans="1:2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sheetData>
  <mergeCells count="4">
    <mergeCell ref="B25:F31"/>
    <mergeCell ref="N1:P1"/>
    <mergeCell ref="N7:P7"/>
    <mergeCell ref="B24:F24"/>
  </mergeCells>
  <conditionalFormatting sqref="J2:J21">
    <cfRule type="cellIs" dxfId="5" priority="1" operator="equal">
      <formula>"BENAR"</formula>
    </cfRule>
    <cfRule type="cellIs" dxfId="4" priority="2" operator="equal">
      <formula>"SALAH"</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F627E-BB8D-8549-BD7E-8FF1C3E4BD86}">
  <dimension ref="A1:L22"/>
  <sheetViews>
    <sheetView workbookViewId="0">
      <selection activeCell="K18" sqref="K18"/>
    </sheetView>
  </sheetViews>
  <sheetFormatPr defaultColWidth="10.83203125" defaultRowHeight="15.5"/>
  <cols>
    <col min="1" max="1" width="10.83203125" style="63"/>
    <col min="2" max="2" width="16.33203125" style="63" customWidth="1"/>
    <col min="3" max="3" width="13.6640625" style="64" customWidth="1"/>
    <col min="4" max="4" width="13.83203125" style="64" customWidth="1"/>
    <col min="5" max="5" width="15.5" style="64" customWidth="1"/>
    <col min="6" max="6" width="29.83203125" style="63" hidden="1" customWidth="1"/>
    <col min="7" max="7" width="29.83203125" style="75" customWidth="1"/>
    <col min="8" max="12" width="10.83203125" style="63" customWidth="1"/>
    <col min="13" max="16384" width="10.83203125" style="63"/>
  </cols>
  <sheetData>
    <row r="1" spans="1:12">
      <c r="A1" s="65" t="s">
        <v>40</v>
      </c>
      <c r="B1" s="65" t="s">
        <v>1127</v>
      </c>
      <c r="C1" s="65" t="s">
        <v>1168</v>
      </c>
      <c r="D1" s="65" t="s">
        <v>1169</v>
      </c>
      <c r="E1" s="65" t="s">
        <v>1170</v>
      </c>
      <c r="F1" s="45" t="s">
        <v>1160</v>
      </c>
      <c r="G1" s="74"/>
    </row>
    <row r="2" spans="1:12">
      <c r="A2" s="49">
        <v>1</v>
      </c>
      <c r="B2" s="23" t="s">
        <v>383</v>
      </c>
      <c r="C2" s="71"/>
      <c r="D2" s="71"/>
      <c r="E2" s="71"/>
      <c r="F2" s="46" t="str">
        <f>IF(AND('Left, Right, Mid'!C2='Kunci Jawaban'!C122,'Left, Right, Mid'!D2='Kunci Jawaban'!D122,'Left, Right, Mid'!E2='Kunci Jawaban'!E122),"BENAR","SALAH")</f>
        <v>SALAH</v>
      </c>
      <c r="G2" s="20"/>
    </row>
    <row r="3" spans="1:12">
      <c r="A3" s="49">
        <v>2</v>
      </c>
      <c r="B3" s="23" t="s">
        <v>518</v>
      </c>
      <c r="C3" s="71"/>
      <c r="D3" s="71"/>
      <c r="E3" s="71"/>
      <c r="F3" s="46" t="str">
        <f>IF(AND('Left, Right, Mid'!C3='Kunci Jawaban'!C123,'Left, Right, Mid'!D3='Kunci Jawaban'!D123,'Left, Right, Mid'!E3='Kunci Jawaban'!E123),"BENAR","SALAH")</f>
        <v>SALAH</v>
      </c>
      <c r="G3" s="20"/>
    </row>
    <row r="4" spans="1:12">
      <c r="A4" s="49">
        <v>3</v>
      </c>
      <c r="B4" s="23" t="s">
        <v>210</v>
      </c>
      <c r="C4" s="71"/>
      <c r="D4" s="71"/>
      <c r="E4" s="71"/>
      <c r="F4" s="46" t="str">
        <f>IF(AND('Left, Right, Mid'!C4='Kunci Jawaban'!C124,'Left, Right, Mid'!D4='Kunci Jawaban'!D124,'Left, Right, Mid'!E4='Kunci Jawaban'!E124),"BENAR","SALAH")</f>
        <v>SALAH</v>
      </c>
      <c r="G4" s="20"/>
    </row>
    <row r="5" spans="1:12">
      <c r="A5" s="49">
        <v>4</v>
      </c>
      <c r="B5" s="23" t="s">
        <v>710</v>
      </c>
      <c r="C5" s="71"/>
      <c r="D5" s="71"/>
      <c r="E5" s="71"/>
      <c r="F5" s="46" t="str">
        <f>IF(AND('Left, Right, Mid'!C5='Kunci Jawaban'!C125,'Left, Right, Mid'!D5='Kunci Jawaban'!D125,'Left, Right, Mid'!E5='Kunci Jawaban'!E125),"BENAR","SALAH")</f>
        <v>SALAH</v>
      </c>
      <c r="G5" s="62"/>
      <c r="H5" s="68"/>
    </row>
    <row r="6" spans="1:12">
      <c r="A6" s="49">
        <v>5</v>
      </c>
      <c r="B6" s="23" t="s">
        <v>881</v>
      </c>
      <c r="C6" s="71"/>
      <c r="D6" s="71"/>
      <c r="E6" s="71"/>
      <c r="F6" s="46" t="str">
        <f>IF(AND('Left, Right, Mid'!C6='Kunci Jawaban'!C126,'Left, Right, Mid'!D6='Kunci Jawaban'!D126,'Left, Right, Mid'!E6='Kunci Jawaban'!E126),"BENAR","SALAH")</f>
        <v>SALAH</v>
      </c>
      <c r="G6" s="62"/>
      <c r="H6" s="167" t="s">
        <v>1162</v>
      </c>
      <c r="I6" s="167"/>
      <c r="J6" s="167"/>
      <c r="K6" s="167"/>
      <c r="L6" s="167"/>
    </row>
    <row r="7" spans="1:12">
      <c r="A7" s="49">
        <v>6</v>
      </c>
      <c r="B7" s="23" t="s">
        <v>1047</v>
      </c>
      <c r="C7" s="71"/>
      <c r="D7" s="71"/>
      <c r="E7" s="71"/>
      <c r="F7" s="46" t="str">
        <f>IF(AND('Left, Right, Mid'!C7='Kunci Jawaban'!C127,'Left, Right, Mid'!D7='Kunci Jawaban'!D127,'Left, Right, Mid'!E7='Kunci Jawaban'!E127),"BENAR","SALAH")</f>
        <v>SALAH</v>
      </c>
      <c r="G7" s="62"/>
      <c r="H7" s="170" t="s">
        <v>1330</v>
      </c>
      <c r="I7" s="143"/>
      <c r="J7" s="143"/>
      <c r="K7" s="143"/>
      <c r="L7" s="143"/>
    </row>
    <row r="8" spans="1:12">
      <c r="A8" s="49">
        <v>7</v>
      </c>
      <c r="B8" s="23" t="s">
        <v>1033</v>
      </c>
      <c r="C8" s="71"/>
      <c r="D8" s="71"/>
      <c r="E8" s="71"/>
      <c r="F8" s="46" t="str">
        <f>IF(AND('Left, Right, Mid'!C8='Kunci Jawaban'!C128,'Left, Right, Mid'!D8='Kunci Jawaban'!D128,'Left, Right, Mid'!E8='Kunci Jawaban'!E128),"BENAR","SALAH")</f>
        <v>SALAH</v>
      </c>
      <c r="G8" s="62"/>
      <c r="H8" s="171"/>
      <c r="I8" s="143"/>
      <c r="J8" s="143"/>
      <c r="K8" s="143"/>
      <c r="L8" s="143"/>
    </row>
    <row r="9" spans="1:12">
      <c r="A9" s="49">
        <v>8</v>
      </c>
      <c r="B9" s="23" t="s">
        <v>959</v>
      </c>
      <c r="C9" s="71"/>
      <c r="D9" s="71"/>
      <c r="E9" s="71"/>
      <c r="F9" s="46" t="str">
        <f>IF(AND('Left, Right, Mid'!C9='Kunci Jawaban'!C129,'Left, Right, Mid'!D9='Kunci Jawaban'!D129,'Left, Right, Mid'!E9='Kunci Jawaban'!E129),"BENAR","SALAH")</f>
        <v>SALAH</v>
      </c>
      <c r="G9" s="62"/>
      <c r="H9" s="171"/>
      <c r="I9" s="143"/>
      <c r="J9" s="143"/>
      <c r="K9" s="143"/>
      <c r="L9" s="143"/>
    </row>
    <row r="10" spans="1:12">
      <c r="A10" s="49">
        <v>9</v>
      </c>
      <c r="B10" s="23" t="s">
        <v>802</v>
      </c>
      <c r="C10" s="71"/>
      <c r="D10" s="71"/>
      <c r="E10" s="71"/>
      <c r="F10" s="46" t="str">
        <f>IF(AND('Left, Right, Mid'!C10='Kunci Jawaban'!C130,'Left, Right, Mid'!D10='Kunci Jawaban'!D130,'Left, Right, Mid'!E10='Kunci Jawaban'!E130),"BENAR","SALAH")</f>
        <v>SALAH</v>
      </c>
      <c r="G10" s="62"/>
      <c r="H10" s="171"/>
      <c r="I10" s="143"/>
      <c r="J10" s="143"/>
      <c r="K10" s="143"/>
      <c r="L10" s="143"/>
    </row>
    <row r="11" spans="1:12">
      <c r="A11" s="49">
        <v>10</v>
      </c>
      <c r="B11" s="23" t="s">
        <v>746</v>
      </c>
      <c r="C11" s="71"/>
      <c r="D11" s="71"/>
      <c r="E11" s="71"/>
      <c r="F11" s="46" t="str">
        <f>IF(AND('Left, Right, Mid'!C11='Kunci Jawaban'!C131,'Left, Right, Mid'!D11='Kunci Jawaban'!D131,'Left, Right, Mid'!E11='Kunci Jawaban'!E131),"BENAR","SALAH")</f>
        <v>SALAH</v>
      </c>
      <c r="G11" s="62"/>
      <c r="H11" s="171"/>
      <c r="I11" s="143"/>
      <c r="J11" s="143"/>
      <c r="K11" s="143"/>
      <c r="L11" s="143"/>
    </row>
    <row r="12" spans="1:12">
      <c r="A12" s="49">
        <v>11</v>
      </c>
      <c r="B12" s="23" t="s">
        <v>713</v>
      </c>
      <c r="C12" s="71"/>
      <c r="D12" s="71"/>
      <c r="E12" s="71"/>
      <c r="F12" s="46" t="str">
        <f>IF(AND('Left, Right, Mid'!C12='Kunci Jawaban'!C132,'Left, Right, Mid'!D12='Kunci Jawaban'!D132,'Left, Right, Mid'!E12='Kunci Jawaban'!E132),"BENAR","SALAH")</f>
        <v>SALAH</v>
      </c>
      <c r="G12" s="62"/>
      <c r="H12" s="171"/>
      <c r="I12" s="143"/>
      <c r="J12" s="143"/>
      <c r="K12" s="143"/>
      <c r="L12" s="143"/>
    </row>
    <row r="13" spans="1:12">
      <c r="A13" s="49">
        <v>12</v>
      </c>
      <c r="B13" s="23" t="s">
        <v>211</v>
      </c>
      <c r="C13" s="71"/>
      <c r="D13" s="71"/>
      <c r="E13" s="71"/>
      <c r="F13" s="46" t="str">
        <f>IF(AND('Left, Right, Mid'!C13='Kunci Jawaban'!C133,'Left, Right, Mid'!D13='Kunci Jawaban'!D133,'Left, Right, Mid'!E13='Kunci Jawaban'!E133),"BENAR","SALAH")</f>
        <v>SALAH</v>
      </c>
      <c r="G13" s="62"/>
      <c r="H13" s="171"/>
      <c r="I13" s="143"/>
      <c r="J13" s="143"/>
      <c r="K13" s="143"/>
      <c r="L13" s="143"/>
    </row>
    <row r="14" spans="1:12">
      <c r="A14" s="49">
        <v>13</v>
      </c>
      <c r="B14" s="23" t="s">
        <v>261</v>
      </c>
      <c r="C14" s="71"/>
      <c r="D14" s="71"/>
      <c r="E14" s="71"/>
      <c r="F14" s="46" t="str">
        <f>IF(AND('Left, Right, Mid'!C14='Kunci Jawaban'!C134,'Left, Right, Mid'!D14='Kunci Jawaban'!D134,'Left, Right, Mid'!E14='Kunci Jawaban'!E134),"BENAR","SALAH")</f>
        <v>SALAH</v>
      </c>
      <c r="G14" s="62"/>
      <c r="H14" s="68"/>
    </row>
    <row r="15" spans="1:12">
      <c r="A15" s="49">
        <v>14</v>
      </c>
      <c r="B15" s="23" t="s">
        <v>332</v>
      </c>
      <c r="C15" s="71"/>
      <c r="D15" s="71"/>
      <c r="E15" s="71"/>
      <c r="F15" s="46" t="str">
        <f>IF(AND('Left, Right, Mid'!C15='Kunci Jawaban'!C135,'Left, Right, Mid'!D15='Kunci Jawaban'!D135,'Left, Right, Mid'!E15='Kunci Jawaban'!E135),"BENAR","SALAH")</f>
        <v>SALAH</v>
      </c>
      <c r="G15" s="62"/>
      <c r="H15" s="68"/>
    </row>
    <row r="16" spans="1:12">
      <c r="A16" s="49">
        <v>15</v>
      </c>
      <c r="B16" s="23" t="s">
        <v>334</v>
      </c>
      <c r="C16" s="71"/>
      <c r="D16" s="71"/>
      <c r="E16" s="71"/>
      <c r="F16" s="46" t="str">
        <f>IF(AND('Left, Right, Mid'!C16='Kunci Jawaban'!C136,'Left, Right, Mid'!D16='Kunci Jawaban'!D136,'Left, Right, Mid'!E16='Kunci Jawaban'!E136),"BENAR","SALAH")</f>
        <v>SALAH</v>
      </c>
      <c r="G16" s="62"/>
      <c r="H16" s="68"/>
    </row>
    <row r="17" spans="1:8">
      <c r="A17" s="49">
        <v>16</v>
      </c>
      <c r="B17" s="23" t="s">
        <v>440</v>
      </c>
      <c r="C17" s="71"/>
      <c r="D17" s="71"/>
      <c r="E17" s="71"/>
      <c r="F17" s="46" t="str">
        <f>IF(AND('Left, Right, Mid'!C17='Kunci Jawaban'!C137,'Left, Right, Mid'!D17='Kunci Jawaban'!D137,'Left, Right, Mid'!E17='Kunci Jawaban'!E137),"BENAR","SALAH")</f>
        <v>SALAH</v>
      </c>
      <c r="G17" s="62"/>
      <c r="H17" s="68"/>
    </row>
    <row r="18" spans="1:8">
      <c r="A18" s="49">
        <v>17</v>
      </c>
      <c r="B18" s="23" t="s">
        <v>449</v>
      </c>
      <c r="C18" s="71"/>
      <c r="D18" s="71"/>
      <c r="E18" s="71"/>
      <c r="F18" s="46" t="str">
        <f>IF(AND('Left, Right, Mid'!C18='Kunci Jawaban'!C138,'Left, Right, Mid'!D18='Kunci Jawaban'!D138,'Left, Right, Mid'!E18='Kunci Jawaban'!E138),"BENAR","SALAH")</f>
        <v>SALAH</v>
      </c>
      <c r="G18" s="62"/>
      <c r="H18" s="68"/>
    </row>
    <row r="19" spans="1:8">
      <c r="A19" s="49">
        <v>18</v>
      </c>
      <c r="B19" s="23" t="s">
        <v>579</v>
      </c>
      <c r="C19" s="71"/>
      <c r="D19" s="71"/>
      <c r="E19" s="71"/>
      <c r="F19" s="46" t="str">
        <f>IF(AND('Left, Right, Mid'!C19='Kunci Jawaban'!C139,'Left, Right, Mid'!D19='Kunci Jawaban'!D139,'Left, Right, Mid'!E19='Kunci Jawaban'!E139),"BENAR","SALAH")</f>
        <v>SALAH</v>
      </c>
      <c r="G19" s="20"/>
    </row>
    <row r="20" spans="1:8">
      <c r="A20" s="49">
        <v>19</v>
      </c>
      <c r="B20" s="23" t="s">
        <v>729</v>
      </c>
      <c r="C20" s="71"/>
      <c r="D20" s="71"/>
      <c r="E20" s="71"/>
      <c r="F20" s="46" t="str">
        <f>IF(AND('Left, Right, Mid'!C20='Kunci Jawaban'!C140,'Left, Right, Mid'!D20='Kunci Jawaban'!D140,'Left, Right, Mid'!E20='Kunci Jawaban'!E140),"BENAR","SALAH")</f>
        <v>SALAH</v>
      </c>
      <c r="G20" s="20"/>
    </row>
    <row r="21" spans="1:8">
      <c r="A21" s="49">
        <v>20</v>
      </c>
      <c r="B21" s="23" t="s">
        <v>852</v>
      </c>
      <c r="C21" s="71"/>
      <c r="D21" s="71"/>
      <c r="E21" s="71"/>
      <c r="F21" s="46" t="str">
        <f>IF(AND('Left, Right, Mid'!C21='Kunci Jawaban'!C141,'Left, Right, Mid'!D21='Kunci Jawaban'!D141,'Left, Right, Mid'!E21='Kunci Jawaban'!E141),"BENAR","SALAH")</f>
        <v>SALAH</v>
      </c>
      <c r="G21" s="20"/>
    </row>
    <row r="22" spans="1:8">
      <c r="A22" s="69"/>
      <c r="B22" s="69"/>
      <c r="C22" s="70"/>
      <c r="D22" s="70"/>
      <c r="E22" s="70"/>
    </row>
  </sheetData>
  <mergeCells count="2">
    <mergeCell ref="H6:L6"/>
    <mergeCell ref="H7:L13"/>
  </mergeCells>
  <conditionalFormatting sqref="F2:G21">
    <cfRule type="cellIs" dxfId="3" priority="1" operator="equal">
      <formula>"BENAR"</formula>
    </cfRule>
    <cfRule type="cellIs" dxfId="2" priority="2" operator="equal">
      <formula>"SALAH"</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EFB5C-32DF-AE44-8FCE-EBB359E51B77}">
  <dimension ref="A1:AB32"/>
  <sheetViews>
    <sheetView topLeftCell="Q1" workbookViewId="0">
      <selection activeCell="L26" sqref="L26"/>
    </sheetView>
  </sheetViews>
  <sheetFormatPr defaultColWidth="10.83203125" defaultRowHeight="16"/>
  <cols>
    <col min="1" max="1" width="11.5" style="57" bestFit="1" customWidth="1"/>
    <col min="2" max="2" width="8" style="57" bestFit="1" customWidth="1"/>
    <col min="3" max="3" width="8.1640625" style="57" bestFit="1" customWidth="1"/>
    <col min="4" max="4" width="14.33203125" style="57" bestFit="1" customWidth="1"/>
    <col min="5" max="5" width="9.83203125" style="57" bestFit="1" customWidth="1"/>
    <col min="6" max="6" width="21.1640625" style="57" bestFit="1" customWidth="1"/>
    <col min="7" max="7" width="13.33203125" style="57" bestFit="1" customWidth="1"/>
    <col min="8" max="8" width="9.6640625" style="57" bestFit="1" customWidth="1"/>
    <col min="9" max="9" width="11" style="57" bestFit="1" customWidth="1"/>
    <col min="10" max="10" width="8.6640625" style="57" bestFit="1" customWidth="1"/>
    <col min="11" max="11" width="10.1640625" style="57" bestFit="1" customWidth="1"/>
    <col min="12" max="12" width="16.5" style="57" bestFit="1" customWidth="1"/>
    <col min="13" max="13" width="28" style="57" bestFit="1" customWidth="1"/>
    <col min="14" max="14" width="10.83203125" style="57"/>
    <col min="15" max="15" width="11.5" style="57" bestFit="1" customWidth="1"/>
    <col min="16" max="16" width="8" style="57" bestFit="1" customWidth="1"/>
    <col min="17" max="17" width="15.1640625" style="57" customWidth="1"/>
    <col min="18" max="18" width="14.33203125" style="57" bestFit="1" customWidth="1"/>
    <col min="19" max="19" width="12.6640625" style="57" customWidth="1"/>
    <col min="20" max="20" width="26.1640625" style="57" customWidth="1"/>
    <col min="21" max="21" width="13.33203125" style="57" bestFit="1" customWidth="1"/>
    <col min="22" max="22" width="9.6640625" style="57" bestFit="1" customWidth="1"/>
    <col min="23" max="23" width="11" style="57" bestFit="1" customWidth="1"/>
    <col min="24" max="24" width="8.6640625" style="57" bestFit="1" customWidth="1"/>
    <col min="25" max="25" width="10.1640625" style="57" bestFit="1" customWidth="1"/>
    <col min="26" max="26" width="16.5" style="57" bestFit="1" customWidth="1"/>
    <col min="27" max="27" width="28" style="57" bestFit="1" customWidth="1"/>
    <col min="28" max="28" width="21.33203125" style="57" customWidth="1"/>
    <col min="29" max="16384" width="10.83203125" style="57"/>
  </cols>
  <sheetData>
    <row r="1" spans="1:28">
      <c r="A1" s="172" t="s">
        <v>1274</v>
      </c>
      <c r="B1" s="172"/>
      <c r="C1" s="172"/>
      <c r="D1" s="172"/>
      <c r="E1" s="172"/>
      <c r="F1" s="172"/>
      <c r="G1" s="172"/>
      <c r="H1" s="172"/>
      <c r="I1" s="172"/>
      <c r="J1" s="172"/>
      <c r="K1" s="172"/>
      <c r="L1" s="172"/>
      <c r="M1" s="172"/>
      <c r="N1" s="61"/>
      <c r="O1" s="172" t="s">
        <v>1275</v>
      </c>
      <c r="P1" s="172"/>
      <c r="Q1" s="172"/>
      <c r="R1" s="172"/>
      <c r="S1" s="172"/>
      <c r="T1" s="172"/>
      <c r="U1" s="172"/>
      <c r="V1" s="172"/>
      <c r="W1" s="172"/>
      <c r="X1" s="172"/>
      <c r="Y1" s="172"/>
      <c r="Z1" s="172"/>
      <c r="AA1" s="172"/>
      <c r="AB1" s="173" t="s">
        <v>1160</v>
      </c>
    </row>
    <row r="2" spans="1:28">
      <c r="A2" s="59" t="s">
        <v>44</v>
      </c>
      <c r="B2" s="59" t="s">
        <v>1051</v>
      </c>
      <c r="C2" s="59" t="s">
        <v>1052</v>
      </c>
      <c r="D2" s="59" t="s">
        <v>1053</v>
      </c>
      <c r="E2" s="59" t="s">
        <v>45</v>
      </c>
      <c r="F2" s="59" t="s">
        <v>1054</v>
      </c>
      <c r="G2" s="59" t="s">
        <v>1055</v>
      </c>
      <c r="H2" s="59" t="s">
        <v>1056</v>
      </c>
      <c r="I2" s="59" t="s">
        <v>1057</v>
      </c>
      <c r="J2" s="59" t="s">
        <v>43</v>
      </c>
      <c r="K2" s="59" t="s">
        <v>41</v>
      </c>
      <c r="L2" s="59" t="s">
        <v>1058</v>
      </c>
      <c r="M2" s="59" t="s">
        <v>1059</v>
      </c>
      <c r="N2" s="61"/>
      <c r="O2" s="59" t="s">
        <v>44</v>
      </c>
      <c r="P2" s="59" t="s">
        <v>1051</v>
      </c>
      <c r="Q2" s="59" t="s">
        <v>1052</v>
      </c>
      <c r="R2" s="59" t="s">
        <v>1053</v>
      </c>
      <c r="S2" s="59" t="s">
        <v>45</v>
      </c>
      <c r="T2" s="59" t="s">
        <v>1054</v>
      </c>
      <c r="U2" s="59" t="s">
        <v>1055</v>
      </c>
      <c r="V2" s="59" t="s">
        <v>1056</v>
      </c>
      <c r="W2" s="59" t="s">
        <v>1057</v>
      </c>
      <c r="X2" s="59" t="s">
        <v>43</v>
      </c>
      <c r="Y2" s="59" t="s">
        <v>41</v>
      </c>
      <c r="Z2" s="59" t="s">
        <v>1058</v>
      </c>
      <c r="AA2" s="59" t="s">
        <v>1059</v>
      </c>
      <c r="AB2" s="174"/>
    </row>
    <row r="3" spans="1:28">
      <c r="A3" s="23" t="s">
        <v>46</v>
      </c>
      <c r="B3" s="23" t="s">
        <v>1171</v>
      </c>
      <c r="C3" s="23" t="s">
        <v>1172</v>
      </c>
      <c r="D3" s="23" t="s">
        <v>1173</v>
      </c>
      <c r="E3" s="23" t="s">
        <v>1174</v>
      </c>
      <c r="F3" s="23" t="s">
        <v>1175</v>
      </c>
      <c r="G3" s="23">
        <v>35.54</v>
      </c>
      <c r="H3" s="23" t="s">
        <v>1177</v>
      </c>
      <c r="I3" s="23" t="s">
        <v>1178</v>
      </c>
      <c r="J3" s="23" t="s">
        <v>1179</v>
      </c>
      <c r="K3" s="60">
        <v>44199</v>
      </c>
      <c r="L3" s="23" t="s">
        <v>1180</v>
      </c>
      <c r="M3" s="23" t="s">
        <v>1181</v>
      </c>
      <c r="N3" s="61"/>
      <c r="O3" s="23" t="s">
        <v>46</v>
      </c>
      <c r="P3" s="76" t="s">
        <v>1171</v>
      </c>
      <c r="Q3" s="76" t="s">
        <v>1171</v>
      </c>
      <c r="R3" s="76" t="s">
        <v>1171</v>
      </c>
      <c r="S3" s="76" t="s">
        <v>1171</v>
      </c>
      <c r="T3" s="76" t="s">
        <v>1171</v>
      </c>
      <c r="U3" s="23" t="s">
        <v>1176</v>
      </c>
      <c r="V3" s="23" t="s">
        <v>1177</v>
      </c>
      <c r="W3" s="23" t="s">
        <v>1178</v>
      </c>
      <c r="X3" s="23" t="s">
        <v>1179</v>
      </c>
      <c r="Y3" s="60">
        <v>44199</v>
      </c>
      <c r="Z3" s="23"/>
      <c r="AA3" s="23" t="s">
        <v>1181</v>
      </c>
      <c r="AB3" s="46" t="str">
        <f>IF(AND(EXACT(P3,PROPER(P3)),EXACT(Q3,PROPER(Q3)),EXACT(R3,PROPER(R3)),EXACT(S3,PROPER(S3)),EXACT(T3,PROPER(T3)),EXACT(Z3,PROPER(Z3))),"BENAR","SALAH")</f>
        <v>SALAH</v>
      </c>
    </row>
    <row r="4" spans="1:28">
      <c r="A4" s="23" t="s">
        <v>49</v>
      </c>
      <c r="B4" s="23" t="s">
        <v>1182</v>
      </c>
      <c r="C4" s="23" t="s">
        <v>1183</v>
      </c>
      <c r="D4" s="23" t="s">
        <v>1173</v>
      </c>
      <c r="E4" s="23" t="s">
        <v>1184</v>
      </c>
      <c r="F4" s="23" t="s">
        <v>1185</v>
      </c>
      <c r="G4" s="23">
        <v>72.17</v>
      </c>
      <c r="H4" s="23" t="s">
        <v>1187</v>
      </c>
      <c r="I4" s="23" t="s">
        <v>1188</v>
      </c>
      <c r="J4" s="23" t="s">
        <v>1189</v>
      </c>
      <c r="K4" s="60">
        <v>44200</v>
      </c>
      <c r="L4" s="23" t="s">
        <v>1190</v>
      </c>
      <c r="M4" s="23" t="s">
        <v>1191</v>
      </c>
      <c r="N4" s="61"/>
      <c r="O4" s="23" t="s">
        <v>49</v>
      </c>
      <c r="P4" s="76" t="s">
        <v>1171</v>
      </c>
      <c r="Q4" s="76" t="s">
        <v>1171</v>
      </c>
      <c r="R4" s="76" t="s">
        <v>1171</v>
      </c>
      <c r="S4" s="76" t="s">
        <v>1171</v>
      </c>
      <c r="T4" s="76" t="s">
        <v>1171</v>
      </c>
      <c r="U4" s="23" t="s">
        <v>1186</v>
      </c>
      <c r="V4" s="23" t="s">
        <v>1187</v>
      </c>
      <c r="W4" s="23" t="s">
        <v>1188</v>
      </c>
      <c r="X4" s="23" t="s">
        <v>1189</v>
      </c>
      <c r="Y4" s="60">
        <v>44200</v>
      </c>
      <c r="Z4" s="23"/>
      <c r="AA4" s="23" t="s">
        <v>1191</v>
      </c>
      <c r="AB4" s="46" t="str">
        <f t="shared" ref="AB4:AB21" si="0">IF(AND(EXACT(P4,PROPER(P4)),EXACT(Q4,PROPER(Q4)),EXACT(R4,PROPER(R4)),EXACT(S4,PROPER(S4)),EXACT(T4,PROPER(T4)),EXACT(Z4,PROPER(Z4))),"BENAR","SALAH")</f>
        <v>SALAH</v>
      </c>
    </row>
    <row r="5" spans="1:28">
      <c r="A5" s="23" t="s">
        <v>51</v>
      </c>
      <c r="B5" s="23" t="s">
        <v>1182</v>
      </c>
      <c r="C5" s="23" t="s">
        <v>1183</v>
      </c>
      <c r="D5" s="23" t="s">
        <v>1173</v>
      </c>
      <c r="E5" s="23" t="s">
        <v>1174</v>
      </c>
      <c r="F5" s="23" t="s">
        <v>1192</v>
      </c>
      <c r="G5" s="23">
        <v>56.47</v>
      </c>
      <c r="H5" s="23" t="s">
        <v>1194</v>
      </c>
      <c r="I5" s="23" t="s">
        <v>1195</v>
      </c>
      <c r="J5" s="23" t="s">
        <v>1196</v>
      </c>
      <c r="K5" s="60">
        <v>44202</v>
      </c>
      <c r="L5" s="23" t="s">
        <v>1180</v>
      </c>
      <c r="M5" s="23" t="s">
        <v>1197</v>
      </c>
      <c r="N5" s="61"/>
      <c r="O5" s="23" t="s">
        <v>51</v>
      </c>
      <c r="P5" s="76" t="s">
        <v>1171</v>
      </c>
      <c r="Q5" s="76" t="s">
        <v>1171</v>
      </c>
      <c r="R5" s="76" t="s">
        <v>1171</v>
      </c>
      <c r="S5" s="76" t="s">
        <v>1171</v>
      </c>
      <c r="T5" s="76" t="s">
        <v>1171</v>
      </c>
      <c r="U5" s="23" t="s">
        <v>1193</v>
      </c>
      <c r="V5" s="23" t="s">
        <v>1194</v>
      </c>
      <c r="W5" s="23" t="s">
        <v>1195</v>
      </c>
      <c r="X5" s="23" t="s">
        <v>1196</v>
      </c>
      <c r="Y5" s="60">
        <v>44202</v>
      </c>
      <c r="Z5" s="23"/>
      <c r="AA5" s="23" t="s">
        <v>1197</v>
      </c>
      <c r="AB5" s="46" t="str">
        <f t="shared" si="0"/>
        <v>SALAH</v>
      </c>
    </row>
    <row r="6" spans="1:28">
      <c r="A6" s="23" t="s">
        <v>52</v>
      </c>
      <c r="B6" s="23" t="s">
        <v>1198</v>
      </c>
      <c r="C6" s="23" t="s">
        <v>1199</v>
      </c>
      <c r="D6" s="23" t="s">
        <v>1200</v>
      </c>
      <c r="E6" s="23" t="s">
        <v>1174</v>
      </c>
      <c r="F6" s="23" t="s">
        <v>1201</v>
      </c>
      <c r="G6" s="23">
        <v>80.97</v>
      </c>
      <c r="H6" s="23" t="s">
        <v>1194</v>
      </c>
      <c r="I6" s="23" t="s">
        <v>1203</v>
      </c>
      <c r="J6" s="23" t="s">
        <v>1204</v>
      </c>
      <c r="K6" s="60">
        <v>44202</v>
      </c>
      <c r="L6" s="23" t="s">
        <v>1190</v>
      </c>
      <c r="M6" s="23" t="s">
        <v>1205</v>
      </c>
      <c r="N6" s="61"/>
      <c r="O6" s="23" t="s">
        <v>52</v>
      </c>
      <c r="P6" s="76" t="s">
        <v>1171</v>
      </c>
      <c r="Q6" s="76" t="s">
        <v>1171</v>
      </c>
      <c r="R6" s="76" t="s">
        <v>1171</v>
      </c>
      <c r="S6" s="76" t="s">
        <v>1171</v>
      </c>
      <c r="T6" s="76" t="s">
        <v>1171</v>
      </c>
      <c r="U6" s="23" t="s">
        <v>1202</v>
      </c>
      <c r="V6" s="23" t="s">
        <v>1194</v>
      </c>
      <c r="W6" s="23" t="s">
        <v>1203</v>
      </c>
      <c r="X6" s="23" t="s">
        <v>1204</v>
      </c>
      <c r="Y6" s="60">
        <v>44202</v>
      </c>
      <c r="Z6" s="23"/>
      <c r="AA6" s="23" t="s">
        <v>1205</v>
      </c>
      <c r="AB6" s="46" t="str">
        <f t="shared" si="0"/>
        <v>SALAH</v>
      </c>
    </row>
    <row r="7" spans="1:28">
      <c r="A7" s="23" t="s">
        <v>55</v>
      </c>
      <c r="B7" s="23" t="s">
        <v>1182</v>
      </c>
      <c r="C7" s="23" t="s">
        <v>1183</v>
      </c>
      <c r="D7" s="23" t="s">
        <v>1173</v>
      </c>
      <c r="E7" s="23" t="s">
        <v>1174</v>
      </c>
      <c r="F7" s="23" t="s">
        <v>1206</v>
      </c>
      <c r="G7" s="23">
        <v>74.599999999999994</v>
      </c>
      <c r="H7" s="23" t="s">
        <v>1177</v>
      </c>
      <c r="I7" s="23" t="s">
        <v>1208</v>
      </c>
      <c r="J7" s="23" t="s">
        <v>1209</v>
      </c>
      <c r="K7" s="60">
        <v>44202</v>
      </c>
      <c r="L7" s="23" t="s">
        <v>1190</v>
      </c>
      <c r="M7" s="23" t="s">
        <v>1210</v>
      </c>
      <c r="N7" s="61"/>
      <c r="O7" s="23" t="s">
        <v>55</v>
      </c>
      <c r="P7" s="76" t="s">
        <v>1171</v>
      </c>
      <c r="Q7" s="76" t="s">
        <v>1171</v>
      </c>
      <c r="R7" s="76" t="s">
        <v>1171</v>
      </c>
      <c r="S7" s="76" t="s">
        <v>1171</v>
      </c>
      <c r="T7" s="76" t="s">
        <v>1171</v>
      </c>
      <c r="U7" s="23" t="s">
        <v>1207</v>
      </c>
      <c r="V7" s="23" t="s">
        <v>1177</v>
      </c>
      <c r="W7" s="23" t="s">
        <v>1208</v>
      </c>
      <c r="X7" s="23" t="s">
        <v>1209</v>
      </c>
      <c r="Y7" s="60">
        <v>44202</v>
      </c>
      <c r="Z7" s="23"/>
      <c r="AA7" s="23" t="s">
        <v>1210</v>
      </c>
      <c r="AB7" s="46" t="str">
        <f t="shared" si="0"/>
        <v>SALAH</v>
      </c>
    </row>
    <row r="8" spans="1:28">
      <c r="A8" s="23" t="s">
        <v>56</v>
      </c>
      <c r="B8" s="23" t="s">
        <v>1171</v>
      </c>
      <c r="C8" s="23" t="s">
        <v>1172</v>
      </c>
      <c r="D8" s="23" t="s">
        <v>1173</v>
      </c>
      <c r="E8" s="23" t="s">
        <v>1174</v>
      </c>
      <c r="F8" s="23" t="s">
        <v>1185</v>
      </c>
      <c r="G8" s="23">
        <v>28.45</v>
      </c>
      <c r="H8" s="23" t="s">
        <v>1212</v>
      </c>
      <c r="I8" s="23" t="s">
        <v>1213</v>
      </c>
      <c r="J8" s="23" t="s">
        <v>1214</v>
      </c>
      <c r="K8" s="60">
        <v>44204</v>
      </c>
      <c r="L8" s="23" t="s">
        <v>1215</v>
      </c>
      <c r="M8" s="23" t="s">
        <v>1216</v>
      </c>
      <c r="N8" s="61"/>
      <c r="O8" s="23" t="s">
        <v>56</v>
      </c>
      <c r="P8" s="76" t="s">
        <v>1171</v>
      </c>
      <c r="Q8" s="76" t="s">
        <v>1171</v>
      </c>
      <c r="R8" s="76" t="s">
        <v>1171</v>
      </c>
      <c r="S8" s="76" t="s">
        <v>1171</v>
      </c>
      <c r="T8" s="76" t="s">
        <v>1171</v>
      </c>
      <c r="U8" s="23" t="s">
        <v>1211</v>
      </c>
      <c r="V8" s="23" t="s">
        <v>1212</v>
      </c>
      <c r="W8" s="23" t="s">
        <v>1213</v>
      </c>
      <c r="X8" s="23" t="s">
        <v>1214</v>
      </c>
      <c r="Y8" s="60">
        <v>44204</v>
      </c>
      <c r="Z8" s="23"/>
      <c r="AA8" s="23" t="s">
        <v>1216</v>
      </c>
      <c r="AB8" s="46" t="str">
        <f t="shared" si="0"/>
        <v>SALAH</v>
      </c>
    </row>
    <row r="9" spans="1:28">
      <c r="A9" s="23" t="s">
        <v>57</v>
      </c>
      <c r="B9" s="23" t="s">
        <v>1171</v>
      </c>
      <c r="C9" s="23" t="s">
        <v>1172</v>
      </c>
      <c r="D9" s="23" t="s">
        <v>1173</v>
      </c>
      <c r="E9" s="23" t="s">
        <v>1184</v>
      </c>
      <c r="F9" s="23" t="s">
        <v>1206</v>
      </c>
      <c r="G9" s="23">
        <v>80.959999999999994</v>
      </c>
      <c r="H9" s="23" t="s">
        <v>1194</v>
      </c>
      <c r="I9" s="23" t="s">
        <v>1218</v>
      </c>
      <c r="J9" s="23" t="s">
        <v>1219</v>
      </c>
      <c r="K9" s="60">
        <v>44205</v>
      </c>
      <c r="L9" s="23" t="s">
        <v>1215</v>
      </c>
      <c r="M9" s="23" t="s">
        <v>1220</v>
      </c>
      <c r="N9" s="61"/>
      <c r="O9" s="23" t="s">
        <v>57</v>
      </c>
      <c r="P9" s="76" t="s">
        <v>1171</v>
      </c>
      <c r="Q9" s="76" t="s">
        <v>1171</v>
      </c>
      <c r="R9" s="76" t="s">
        <v>1171</v>
      </c>
      <c r="S9" s="76" t="s">
        <v>1171</v>
      </c>
      <c r="T9" s="76" t="s">
        <v>1171</v>
      </c>
      <c r="U9" s="23" t="s">
        <v>1217</v>
      </c>
      <c r="V9" s="23" t="s">
        <v>1194</v>
      </c>
      <c r="W9" s="23" t="s">
        <v>1218</v>
      </c>
      <c r="X9" s="23" t="s">
        <v>1219</v>
      </c>
      <c r="Y9" s="60">
        <v>44205</v>
      </c>
      <c r="Z9" s="23"/>
      <c r="AA9" s="23" t="s">
        <v>1220</v>
      </c>
      <c r="AB9" s="46" t="str">
        <f t="shared" si="0"/>
        <v>SALAH</v>
      </c>
    </row>
    <row r="10" spans="1:28">
      <c r="A10" s="23" t="s">
        <v>58</v>
      </c>
      <c r="B10" s="23" t="s">
        <v>1182</v>
      </c>
      <c r="C10" s="23" t="s">
        <v>1183</v>
      </c>
      <c r="D10" s="23" t="s">
        <v>1200</v>
      </c>
      <c r="E10" s="23" t="s">
        <v>1174</v>
      </c>
      <c r="F10" s="23" t="s">
        <v>1206</v>
      </c>
      <c r="G10" s="23">
        <v>88.36</v>
      </c>
      <c r="H10" s="23" t="s">
        <v>1212</v>
      </c>
      <c r="I10" s="23" t="s">
        <v>1222</v>
      </c>
      <c r="J10" s="23" t="s">
        <v>1223</v>
      </c>
      <c r="K10" s="60">
        <v>44206</v>
      </c>
      <c r="L10" s="23" t="s">
        <v>1190</v>
      </c>
      <c r="M10" s="23" t="s">
        <v>1224</v>
      </c>
      <c r="N10" s="61"/>
      <c r="O10" s="23" t="s">
        <v>58</v>
      </c>
      <c r="P10" s="76" t="s">
        <v>1171</v>
      </c>
      <c r="Q10" s="76" t="s">
        <v>1171</v>
      </c>
      <c r="R10" s="76" t="s">
        <v>1171</v>
      </c>
      <c r="S10" s="76" t="s">
        <v>1171</v>
      </c>
      <c r="T10" s="76" t="s">
        <v>1171</v>
      </c>
      <c r="U10" s="23" t="s">
        <v>1221</v>
      </c>
      <c r="V10" s="23" t="s">
        <v>1212</v>
      </c>
      <c r="W10" s="23" t="s">
        <v>1222</v>
      </c>
      <c r="X10" s="23" t="s">
        <v>1223</v>
      </c>
      <c r="Y10" s="60">
        <v>44206</v>
      </c>
      <c r="Z10" s="23"/>
      <c r="AA10" s="23" t="s">
        <v>1224</v>
      </c>
      <c r="AB10" s="46" t="str">
        <f t="shared" si="0"/>
        <v>SALAH</v>
      </c>
    </row>
    <row r="11" spans="1:28">
      <c r="A11" s="23" t="s">
        <v>59</v>
      </c>
      <c r="B11" s="23" t="s">
        <v>1198</v>
      </c>
      <c r="C11" s="23" t="s">
        <v>1199</v>
      </c>
      <c r="D11" s="23" t="s">
        <v>1173</v>
      </c>
      <c r="E11" s="23" t="s">
        <v>1174</v>
      </c>
      <c r="F11" s="23" t="s">
        <v>1225</v>
      </c>
      <c r="G11" s="23">
        <v>47.71</v>
      </c>
      <c r="H11" s="23" t="s">
        <v>1227</v>
      </c>
      <c r="I11" s="23" t="s">
        <v>1228</v>
      </c>
      <c r="J11" s="23" t="s">
        <v>1229</v>
      </c>
      <c r="K11" s="60">
        <v>44208</v>
      </c>
      <c r="L11" s="23" t="s">
        <v>1180</v>
      </c>
      <c r="M11" s="23" t="s">
        <v>1230</v>
      </c>
      <c r="N11" s="61"/>
      <c r="O11" s="23" t="s">
        <v>59</v>
      </c>
      <c r="P11" s="76" t="s">
        <v>1171</v>
      </c>
      <c r="Q11" s="76" t="s">
        <v>1171</v>
      </c>
      <c r="R11" s="76" t="s">
        <v>1171</v>
      </c>
      <c r="S11" s="76" t="s">
        <v>1171</v>
      </c>
      <c r="T11" s="76" t="s">
        <v>1171</v>
      </c>
      <c r="U11" s="23" t="s">
        <v>1226</v>
      </c>
      <c r="V11" s="23" t="s">
        <v>1227</v>
      </c>
      <c r="W11" s="23" t="s">
        <v>1228</v>
      </c>
      <c r="X11" s="23" t="s">
        <v>1229</v>
      </c>
      <c r="Y11" s="60">
        <v>44208</v>
      </c>
      <c r="Z11" s="23"/>
      <c r="AA11" s="23" t="s">
        <v>1230</v>
      </c>
      <c r="AB11" s="46" t="str">
        <f t="shared" si="0"/>
        <v>SALAH</v>
      </c>
    </row>
    <row r="12" spans="1:28">
      <c r="A12" s="23" t="s">
        <v>60</v>
      </c>
      <c r="B12" s="23" t="s">
        <v>1198</v>
      </c>
      <c r="C12" s="23" t="s">
        <v>1199</v>
      </c>
      <c r="D12" s="23" t="s">
        <v>1200</v>
      </c>
      <c r="E12" s="23" t="s">
        <v>1184</v>
      </c>
      <c r="F12" s="23" t="s">
        <v>1175</v>
      </c>
      <c r="G12" s="23">
        <v>46.22</v>
      </c>
      <c r="H12" s="23" t="s">
        <v>1232</v>
      </c>
      <c r="I12" s="23" t="s">
        <v>1233</v>
      </c>
      <c r="J12" s="23" t="s">
        <v>1234</v>
      </c>
      <c r="K12" s="60">
        <v>44209</v>
      </c>
      <c r="L12" s="23" t="s">
        <v>1215</v>
      </c>
      <c r="M12" s="23" t="s">
        <v>1235</v>
      </c>
      <c r="N12" s="61"/>
      <c r="O12" s="23" t="s">
        <v>60</v>
      </c>
      <c r="P12" s="76" t="s">
        <v>1171</v>
      </c>
      <c r="Q12" s="76" t="s">
        <v>1171</v>
      </c>
      <c r="R12" s="76" t="s">
        <v>1171</v>
      </c>
      <c r="S12" s="76" t="s">
        <v>1171</v>
      </c>
      <c r="T12" s="76" t="s">
        <v>1171</v>
      </c>
      <c r="U12" s="23" t="s">
        <v>1231</v>
      </c>
      <c r="V12" s="23" t="s">
        <v>1232</v>
      </c>
      <c r="W12" s="23" t="s">
        <v>1233</v>
      </c>
      <c r="X12" s="23" t="s">
        <v>1234</v>
      </c>
      <c r="Y12" s="60">
        <v>44209</v>
      </c>
      <c r="Z12" s="23"/>
      <c r="AA12" s="23" t="s">
        <v>1235</v>
      </c>
      <c r="AB12" s="46" t="str">
        <f t="shared" si="0"/>
        <v>SALAH</v>
      </c>
    </row>
    <row r="13" spans="1:28">
      <c r="A13" s="23" t="s">
        <v>61</v>
      </c>
      <c r="B13" s="23" t="s">
        <v>1182</v>
      </c>
      <c r="C13" s="23" t="s">
        <v>1183</v>
      </c>
      <c r="D13" s="23" t="s">
        <v>1173</v>
      </c>
      <c r="E13" s="23" t="s">
        <v>1174</v>
      </c>
      <c r="F13" s="23" t="s">
        <v>1225</v>
      </c>
      <c r="G13" s="23">
        <v>27.07</v>
      </c>
      <c r="H13" s="23" t="s">
        <v>1187</v>
      </c>
      <c r="I13" s="23" t="s">
        <v>1237</v>
      </c>
      <c r="J13" s="23" t="s">
        <v>1238</v>
      </c>
      <c r="K13" s="60">
        <v>44209</v>
      </c>
      <c r="L13" s="23" t="s">
        <v>1215</v>
      </c>
      <c r="M13" s="23" t="s">
        <v>1239</v>
      </c>
      <c r="N13" s="61"/>
      <c r="O13" s="23" t="s">
        <v>61</v>
      </c>
      <c r="P13" s="76" t="s">
        <v>1171</v>
      </c>
      <c r="Q13" s="76" t="s">
        <v>1171</v>
      </c>
      <c r="R13" s="76" t="s">
        <v>1171</v>
      </c>
      <c r="S13" s="76" t="s">
        <v>1171</v>
      </c>
      <c r="T13" s="76" t="s">
        <v>1171</v>
      </c>
      <c r="U13" s="23" t="s">
        <v>1236</v>
      </c>
      <c r="V13" s="23" t="s">
        <v>1187</v>
      </c>
      <c r="W13" s="23" t="s">
        <v>1237</v>
      </c>
      <c r="X13" s="23" t="s">
        <v>1238</v>
      </c>
      <c r="Y13" s="60">
        <v>44209</v>
      </c>
      <c r="Z13" s="23"/>
      <c r="AA13" s="23" t="s">
        <v>1239</v>
      </c>
      <c r="AB13" s="46" t="str">
        <f t="shared" si="0"/>
        <v>SALAH</v>
      </c>
    </row>
    <row r="14" spans="1:28">
      <c r="A14" s="23" t="s">
        <v>62</v>
      </c>
      <c r="B14" s="23" t="s">
        <v>1171</v>
      </c>
      <c r="C14" s="23" t="s">
        <v>1172</v>
      </c>
      <c r="D14" s="23" t="s">
        <v>1173</v>
      </c>
      <c r="E14" s="23" t="s">
        <v>1184</v>
      </c>
      <c r="F14" s="23" t="s">
        <v>1225</v>
      </c>
      <c r="G14" s="23">
        <v>10.08</v>
      </c>
      <c r="H14" s="23" t="s">
        <v>1181</v>
      </c>
      <c r="I14" s="23" t="s">
        <v>1241</v>
      </c>
      <c r="J14" s="23" t="s">
        <v>1242</v>
      </c>
      <c r="K14" s="60">
        <v>44209</v>
      </c>
      <c r="L14" s="23" t="s">
        <v>1190</v>
      </c>
      <c r="M14" s="23" t="s">
        <v>1243</v>
      </c>
      <c r="N14" s="61"/>
      <c r="O14" s="23" t="s">
        <v>62</v>
      </c>
      <c r="P14" s="76" t="s">
        <v>1171</v>
      </c>
      <c r="Q14" s="76" t="s">
        <v>1171</v>
      </c>
      <c r="R14" s="76" t="s">
        <v>1171</v>
      </c>
      <c r="S14" s="76" t="s">
        <v>1171</v>
      </c>
      <c r="T14" s="76" t="s">
        <v>1171</v>
      </c>
      <c r="U14" s="23" t="s">
        <v>1240</v>
      </c>
      <c r="V14" s="23" t="s">
        <v>1181</v>
      </c>
      <c r="W14" s="23" t="s">
        <v>1241</v>
      </c>
      <c r="X14" s="23" t="s">
        <v>1242</v>
      </c>
      <c r="Y14" s="60">
        <v>44209</v>
      </c>
      <c r="Z14" s="23"/>
      <c r="AA14" s="23" t="s">
        <v>1243</v>
      </c>
      <c r="AB14" s="46" t="str">
        <f t="shared" si="0"/>
        <v>SALAH</v>
      </c>
    </row>
    <row r="15" spans="1:28">
      <c r="A15" s="23" t="s">
        <v>63</v>
      </c>
      <c r="B15" s="23" t="s">
        <v>1171</v>
      </c>
      <c r="C15" s="23" t="s">
        <v>1172</v>
      </c>
      <c r="D15" s="23" t="s">
        <v>1200</v>
      </c>
      <c r="E15" s="23" t="s">
        <v>1184</v>
      </c>
      <c r="F15" s="23" t="s">
        <v>1206</v>
      </c>
      <c r="G15" s="23">
        <v>73.88</v>
      </c>
      <c r="H15" s="23" t="s">
        <v>1227</v>
      </c>
      <c r="I15" s="23" t="s">
        <v>1245</v>
      </c>
      <c r="J15" s="23" t="s">
        <v>1246</v>
      </c>
      <c r="K15" s="60">
        <v>44210</v>
      </c>
      <c r="L15" s="23" t="s">
        <v>1180</v>
      </c>
      <c r="M15" s="23" t="s">
        <v>1230</v>
      </c>
      <c r="N15" s="61"/>
      <c r="O15" s="23" t="s">
        <v>63</v>
      </c>
      <c r="P15" s="76" t="s">
        <v>1171</v>
      </c>
      <c r="Q15" s="76" t="s">
        <v>1171</v>
      </c>
      <c r="R15" s="76" t="s">
        <v>1171</v>
      </c>
      <c r="S15" s="76" t="s">
        <v>1171</v>
      </c>
      <c r="T15" s="76" t="s">
        <v>1171</v>
      </c>
      <c r="U15" s="23" t="s">
        <v>1244</v>
      </c>
      <c r="V15" s="23" t="s">
        <v>1227</v>
      </c>
      <c r="W15" s="23" t="s">
        <v>1245</v>
      </c>
      <c r="X15" s="23" t="s">
        <v>1246</v>
      </c>
      <c r="Y15" s="60">
        <v>44210</v>
      </c>
      <c r="Z15" s="23"/>
      <c r="AA15" s="23" t="s">
        <v>1230</v>
      </c>
      <c r="AB15" s="46" t="str">
        <f t="shared" si="0"/>
        <v>SALAH</v>
      </c>
    </row>
    <row r="16" spans="1:28">
      <c r="A16" s="23" t="s">
        <v>64</v>
      </c>
      <c r="B16" s="23" t="s">
        <v>1182</v>
      </c>
      <c r="C16" s="23" t="s">
        <v>1183</v>
      </c>
      <c r="D16" s="23" t="s">
        <v>1200</v>
      </c>
      <c r="E16" s="23" t="s">
        <v>1174</v>
      </c>
      <c r="F16" s="23" t="s">
        <v>1185</v>
      </c>
      <c r="G16" s="23">
        <v>57.91</v>
      </c>
      <c r="H16" s="23" t="s">
        <v>1194</v>
      </c>
      <c r="I16" s="23" t="s">
        <v>1248</v>
      </c>
      <c r="J16" s="23" t="s">
        <v>1249</v>
      </c>
      <c r="K16" s="60">
        <v>44210</v>
      </c>
      <c r="L16" s="23" t="s">
        <v>1190</v>
      </c>
      <c r="M16" s="23" t="s">
        <v>1250</v>
      </c>
      <c r="N16" s="61"/>
      <c r="O16" s="23" t="s">
        <v>64</v>
      </c>
      <c r="P16" s="76" t="s">
        <v>1171</v>
      </c>
      <c r="Q16" s="76" t="s">
        <v>1171</v>
      </c>
      <c r="R16" s="76" t="s">
        <v>1171</v>
      </c>
      <c r="S16" s="76" t="s">
        <v>1171</v>
      </c>
      <c r="T16" s="76" t="s">
        <v>1171</v>
      </c>
      <c r="U16" s="23" t="s">
        <v>1247</v>
      </c>
      <c r="V16" s="23" t="s">
        <v>1194</v>
      </c>
      <c r="W16" s="23" t="s">
        <v>1248</v>
      </c>
      <c r="X16" s="23" t="s">
        <v>1249</v>
      </c>
      <c r="Y16" s="60">
        <v>44210</v>
      </c>
      <c r="Z16" s="23"/>
      <c r="AA16" s="23" t="s">
        <v>1250</v>
      </c>
      <c r="AB16" s="46" t="str">
        <f t="shared" si="0"/>
        <v>SALAH</v>
      </c>
    </row>
    <row r="17" spans="1:28">
      <c r="A17" s="23" t="s">
        <v>65</v>
      </c>
      <c r="B17" s="23" t="s">
        <v>1171</v>
      </c>
      <c r="C17" s="23" t="s">
        <v>1172</v>
      </c>
      <c r="D17" s="23" t="s">
        <v>1200</v>
      </c>
      <c r="E17" s="23" t="s">
        <v>1174</v>
      </c>
      <c r="F17" s="23" t="s">
        <v>1185</v>
      </c>
      <c r="G17" s="23">
        <v>46.61</v>
      </c>
      <c r="H17" s="23" t="s">
        <v>1252</v>
      </c>
      <c r="I17" s="23" t="s">
        <v>1253</v>
      </c>
      <c r="J17" s="23" t="s">
        <v>1254</v>
      </c>
      <c r="K17" s="60">
        <v>44212</v>
      </c>
      <c r="L17" s="23" t="s">
        <v>1215</v>
      </c>
      <c r="M17" s="23" t="s">
        <v>1255</v>
      </c>
      <c r="N17" s="61"/>
      <c r="O17" s="23" t="s">
        <v>65</v>
      </c>
      <c r="P17" s="76" t="s">
        <v>1171</v>
      </c>
      <c r="Q17" s="76" t="s">
        <v>1171</v>
      </c>
      <c r="R17" s="76" t="s">
        <v>1171</v>
      </c>
      <c r="S17" s="76" t="s">
        <v>1171</v>
      </c>
      <c r="T17" s="76" t="s">
        <v>1171</v>
      </c>
      <c r="U17" s="23" t="s">
        <v>1251</v>
      </c>
      <c r="V17" s="23" t="s">
        <v>1252</v>
      </c>
      <c r="W17" s="23" t="s">
        <v>1253</v>
      </c>
      <c r="X17" s="23" t="s">
        <v>1254</v>
      </c>
      <c r="Y17" s="60">
        <v>44212</v>
      </c>
      <c r="Z17" s="23"/>
      <c r="AA17" s="23" t="s">
        <v>1255</v>
      </c>
      <c r="AB17" s="46" t="str">
        <f t="shared" si="0"/>
        <v>SALAH</v>
      </c>
    </row>
    <row r="18" spans="1:28">
      <c r="A18" s="23" t="s">
        <v>66</v>
      </c>
      <c r="B18" s="23" t="s">
        <v>1182</v>
      </c>
      <c r="C18" s="23" t="s">
        <v>1183</v>
      </c>
      <c r="D18" s="23" t="s">
        <v>1200</v>
      </c>
      <c r="E18" s="23" t="s">
        <v>1184</v>
      </c>
      <c r="F18" s="23" t="s">
        <v>1225</v>
      </c>
      <c r="G18" s="23" t="s">
        <v>1256</v>
      </c>
      <c r="H18" s="23" t="s">
        <v>1257</v>
      </c>
      <c r="I18" s="23" t="s">
        <v>1258</v>
      </c>
      <c r="J18" s="23" t="s">
        <v>1259</v>
      </c>
      <c r="K18" s="60">
        <v>44214</v>
      </c>
      <c r="L18" s="23" t="s">
        <v>1215</v>
      </c>
      <c r="M18" s="23" t="s">
        <v>1260</v>
      </c>
      <c r="N18" s="61"/>
      <c r="O18" s="23" t="s">
        <v>66</v>
      </c>
      <c r="P18" s="76" t="s">
        <v>1171</v>
      </c>
      <c r="Q18" s="76" t="s">
        <v>1171</v>
      </c>
      <c r="R18" s="76" t="s">
        <v>1171</v>
      </c>
      <c r="S18" s="76" t="s">
        <v>1171</v>
      </c>
      <c r="T18" s="76" t="s">
        <v>1171</v>
      </c>
      <c r="U18" s="23" t="s">
        <v>1256</v>
      </c>
      <c r="V18" s="23" t="s">
        <v>1257</v>
      </c>
      <c r="W18" s="23" t="s">
        <v>1258</v>
      </c>
      <c r="X18" s="23" t="s">
        <v>1259</v>
      </c>
      <c r="Y18" s="60">
        <v>44214</v>
      </c>
      <c r="Z18" s="23"/>
      <c r="AA18" s="23" t="s">
        <v>1260</v>
      </c>
      <c r="AB18" s="46" t="str">
        <f t="shared" si="0"/>
        <v>SALAH</v>
      </c>
    </row>
    <row r="19" spans="1:28">
      <c r="A19" s="23" t="s">
        <v>67</v>
      </c>
      <c r="B19" s="23" t="s">
        <v>1182</v>
      </c>
      <c r="C19" s="23" t="s">
        <v>1183</v>
      </c>
      <c r="D19" s="23" t="s">
        <v>1200</v>
      </c>
      <c r="E19" s="23" t="s">
        <v>1184</v>
      </c>
      <c r="F19" s="23" t="s">
        <v>1192</v>
      </c>
      <c r="G19" s="23" t="s">
        <v>1261</v>
      </c>
      <c r="H19" s="23" t="s">
        <v>1252</v>
      </c>
      <c r="I19" s="23" t="s">
        <v>1262</v>
      </c>
      <c r="J19" s="23" t="s">
        <v>1263</v>
      </c>
      <c r="K19" s="60">
        <v>44215</v>
      </c>
      <c r="L19" s="23" t="s">
        <v>1190</v>
      </c>
      <c r="M19" s="23" t="s">
        <v>1264</v>
      </c>
      <c r="N19" s="61"/>
      <c r="O19" s="23" t="s">
        <v>67</v>
      </c>
      <c r="P19" s="76" t="s">
        <v>1171</v>
      </c>
      <c r="Q19" s="76" t="s">
        <v>1171</v>
      </c>
      <c r="R19" s="76" t="s">
        <v>1171</v>
      </c>
      <c r="S19" s="76" t="s">
        <v>1171</v>
      </c>
      <c r="T19" s="76" t="s">
        <v>1171</v>
      </c>
      <c r="U19" s="23" t="s">
        <v>1261</v>
      </c>
      <c r="V19" s="23" t="s">
        <v>1252</v>
      </c>
      <c r="W19" s="23" t="s">
        <v>1262</v>
      </c>
      <c r="X19" s="23" t="s">
        <v>1263</v>
      </c>
      <c r="Y19" s="60">
        <v>44215</v>
      </c>
      <c r="Z19" s="23"/>
      <c r="AA19" s="23" t="s">
        <v>1264</v>
      </c>
      <c r="AB19" s="46" t="str">
        <f t="shared" si="0"/>
        <v>SALAH</v>
      </c>
    </row>
    <row r="20" spans="1:28">
      <c r="A20" s="23" t="s">
        <v>68</v>
      </c>
      <c r="B20" s="23" t="s">
        <v>1198</v>
      </c>
      <c r="C20" s="23" t="s">
        <v>1199</v>
      </c>
      <c r="D20" s="23" t="s">
        <v>1173</v>
      </c>
      <c r="E20" s="23" t="s">
        <v>1184</v>
      </c>
      <c r="F20" s="23" t="s">
        <v>1201</v>
      </c>
      <c r="G20" s="23" t="s">
        <v>1265</v>
      </c>
      <c r="H20" s="23" t="s">
        <v>1187</v>
      </c>
      <c r="I20" s="23" t="s">
        <v>1266</v>
      </c>
      <c r="J20" s="23" t="s">
        <v>1267</v>
      </c>
      <c r="K20" s="60">
        <v>44219</v>
      </c>
      <c r="L20" s="23" t="s">
        <v>1215</v>
      </c>
      <c r="M20" s="23" t="s">
        <v>1264</v>
      </c>
      <c r="N20" s="61"/>
      <c r="O20" s="23" t="s">
        <v>68</v>
      </c>
      <c r="P20" s="76" t="s">
        <v>1171</v>
      </c>
      <c r="Q20" s="76" t="s">
        <v>1171</v>
      </c>
      <c r="R20" s="76" t="s">
        <v>1171</v>
      </c>
      <c r="S20" s="76" t="s">
        <v>1171</v>
      </c>
      <c r="T20" s="76" t="s">
        <v>1171</v>
      </c>
      <c r="U20" s="23" t="s">
        <v>1265</v>
      </c>
      <c r="V20" s="23" t="s">
        <v>1187</v>
      </c>
      <c r="W20" s="23" t="s">
        <v>1266</v>
      </c>
      <c r="X20" s="23" t="s">
        <v>1267</v>
      </c>
      <c r="Y20" s="60">
        <v>44219</v>
      </c>
      <c r="Z20" s="23"/>
      <c r="AA20" s="23" t="s">
        <v>1264</v>
      </c>
      <c r="AB20" s="46" t="str">
        <f t="shared" si="0"/>
        <v>SALAH</v>
      </c>
    </row>
    <row r="21" spans="1:28">
      <c r="A21" s="23" t="s">
        <v>69</v>
      </c>
      <c r="B21" s="23" t="s">
        <v>1182</v>
      </c>
      <c r="C21" s="23" t="s">
        <v>1183</v>
      </c>
      <c r="D21" s="23" t="s">
        <v>1173</v>
      </c>
      <c r="E21" s="23" t="s">
        <v>1174</v>
      </c>
      <c r="F21" s="23" t="s">
        <v>1201</v>
      </c>
      <c r="G21" s="23" t="s">
        <v>1268</v>
      </c>
      <c r="H21" s="23" t="s">
        <v>1252</v>
      </c>
      <c r="I21" s="23" t="s">
        <v>1269</v>
      </c>
      <c r="J21" s="23" t="s">
        <v>1270</v>
      </c>
      <c r="K21" s="60">
        <v>44220</v>
      </c>
      <c r="L21" s="23" t="s">
        <v>1180</v>
      </c>
      <c r="M21" s="23" t="s">
        <v>1271</v>
      </c>
      <c r="N21" s="61"/>
      <c r="O21" s="23" t="s">
        <v>69</v>
      </c>
      <c r="P21" s="76" t="s">
        <v>1171</v>
      </c>
      <c r="Q21" s="76" t="s">
        <v>1171</v>
      </c>
      <c r="R21" s="76" t="s">
        <v>1171</v>
      </c>
      <c r="S21" s="76" t="s">
        <v>1171</v>
      </c>
      <c r="T21" s="76" t="s">
        <v>1171</v>
      </c>
      <c r="U21" s="23" t="s">
        <v>1268</v>
      </c>
      <c r="V21" s="23" t="s">
        <v>1252</v>
      </c>
      <c r="W21" s="23" t="s">
        <v>1269</v>
      </c>
      <c r="X21" s="23" t="s">
        <v>1270</v>
      </c>
      <c r="Y21" s="60">
        <v>44220</v>
      </c>
      <c r="Z21" s="23"/>
      <c r="AA21" s="23" t="s">
        <v>1271</v>
      </c>
      <c r="AB21" s="46" t="str">
        <f t="shared" si="0"/>
        <v>SALAH</v>
      </c>
    </row>
    <row r="22" spans="1:28">
      <c r="A22" s="58"/>
      <c r="B22" s="58"/>
      <c r="C22" s="58"/>
      <c r="D22" s="58"/>
      <c r="E22" s="58"/>
      <c r="F22" s="58"/>
      <c r="G22" s="58"/>
      <c r="H22" s="58"/>
      <c r="I22" s="58"/>
      <c r="J22" s="58"/>
      <c r="K22" s="58"/>
      <c r="L22" s="58"/>
      <c r="M22" s="58"/>
      <c r="O22" s="58"/>
      <c r="P22" s="58"/>
      <c r="Q22" s="58"/>
      <c r="R22" s="58"/>
      <c r="S22" s="58"/>
      <c r="T22" s="58"/>
      <c r="U22" s="58"/>
      <c r="V22" s="58"/>
      <c r="W22" s="58"/>
      <c r="X22" s="58"/>
      <c r="Y22" s="58"/>
      <c r="Z22" s="58"/>
      <c r="AA22" s="58"/>
    </row>
    <row r="25" spans="1:28">
      <c r="D25" s="167" t="s">
        <v>1162</v>
      </c>
      <c r="E25" s="167"/>
      <c r="F25" s="167"/>
      <c r="G25" s="167"/>
      <c r="H25" s="167"/>
    </row>
    <row r="26" spans="1:28">
      <c r="D26" s="142" t="s">
        <v>1331</v>
      </c>
      <c r="E26" s="143"/>
      <c r="F26" s="143"/>
      <c r="G26" s="143"/>
      <c r="H26" s="143"/>
    </row>
    <row r="27" spans="1:28">
      <c r="D27" s="143"/>
      <c r="E27" s="143"/>
      <c r="F27" s="143"/>
      <c r="G27" s="143"/>
      <c r="H27" s="143"/>
    </row>
    <row r="28" spans="1:28">
      <c r="D28" s="143"/>
      <c r="E28" s="143"/>
      <c r="F28" s="143"/>
      <c r="G28" s="143"/>
      <c r="H28" s="143"/>
    </row>
    <row r="29" spans="1:28">
      <c r="D29" s="143"/>
      <c r="E29" s="143"/>
      <c r="F29" s="143"/>
      <c r="G29" s="143"/>
      <c r="H29" s="143"/>
    </row>
    <row r="30" spans="1:28">
      <c r="D30" s="143"/>
      <c r="E30" s="143"/>
      <c r="F30" s="143"/>
      <c r="G30" s="143"/>
      <c r="H30" s="143"/>
    </row>
    <row r="31" spans="1:28">
      <c r="D31" s="143"/>
      <c r="E31" s="143"/>
      <c r="F31" s="143"/>
      <c r="G31" s="143"/>
      <c r="H31" s="143"/>
    </row>
    <row r="32" spans="1:28">
      <c r="D32" s="143"/>
      <c r="E32" s="143"/>
      <c r="F32" s="143"/>
      <c r="G32" s="143"/>
      <c r="H32" s="143"/>
    </row>
  </sheetData>
  <mergeCells count="5">
    <mergeCell ref="A1:M1"/>
    <mergeCell ref="O1:AA1"/>
    <mergeCell ref="D25:H25"/>
    <mergeCell ref="D26:H32"/>
    <mergeCell ref="AB1:AB2"/>
  </mergeCells>
  <conditionalFormatting sqref="AB3:AB21">
    <cfRule type="cellIs" dxfId="1" priority="1" operator="equal">
      <formula>"BENAR"</formula>
    </cfRule>
    <cfRule type="cellIs" dxfId="0" priority="2" operator="equal">
      <formula>"SALAH"</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9</vt:i4>
      </vt:variant>
    </vt:vector>
  </HeadingPairs>
  <TitlesOfParts>
    <vt:vector size="22" baseType="lpstr">
      <vt:lpstr>Open me first!</vt:lpstr>
      <vt:lpstr>Penjelasan Formula</vt:lpstr>
      <vt:lpstr>Kunci Jawaban</vt:lpstr>
      <vt:lpstr>Sum</vt:lpstr>
      <vt:lpstr>Ifs</vt:lpstr>
      <vt:lpstr>Roundup &amp; Rounddown</vt:lpstr>
      <vt:lpstr>Dataset</vt:lpstr>
      <vt:lpstr>Countif dan Counta</vt:lpstr>
      <vt:lpstr>Max, Min, Average, Median</vt:lpstr>
      <vt:lpstr>XLOOKUP, IF, dan Rank</vt:lpstr>
      <vt:lpstr>VLOOKUP, IF, dan Rank</vt:lpstr>
      <vt:lpstr>Left, Right, Mid</vt:lpstr>
      <vt:lpstr>Proper</vt:lpstr>
      <vt:lpstr>A</vt:lpstr>
      <vt:lpstr>BULAN_TANGGAL</vt:lpstr>
      <vt:lpstr>GENDER</vt:lpstr>
      <vt:lpstr>KOTA</vt:lpstr>
      <vt:lpstr>TANGGAL_BULAN_TAHUN</vt:lpstr>
      <vt:lpstr>TIPE_PELANGGAN</vt:lpstr>
      <vt:lpstr>TIPE_PEMBAYARAN</vt:lpstr>
      <vt:lpstr>TIPE_PRODUK</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Kadek Danan Jaya Antara Putra</dc:creator>
  <cp:lastModifiedBy>ASUS</cp:lastModifiedBy>
  <dcterms:created xsi:type="dcterms:W3CDTF">2024-08-31T03:33:18Z</dcterms:created>
  <dcterms:modified xsi:type="dcterms:W3CDTF">2025-04-22T14:42:16Z</dcterms:modified>
</cp:coreProperties>
</file>