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uclac.sharepoint.com/sites/AHRC-PBDExhibitios-UCL_CodeAll/Shared Documents/UCL_Code(All)/0.Board Manufacturing&amp;Box building/1.In-home manufacturing/OpenMPD Hardware/Electronics/Controller/"/>
    </mc:Choice>
  </mc:AlternateContent>
  <xr:revisionPtr revIDLastSave="3" documentId="13_ncr:1_{02556260-09F1-4FAD-893A-359C48819009}" xr6:coauthVersionLast="47" xr6:coauthVersionMax="47" xr10:uidLastSave="{B834C240-0A40-42E6-AB89-D95897EFE5F6}"/>
  <bookViews>
    <workbookView xWindow="38280" yWindow="-120" windowWidth="38640" windowHeight="21240" xr2:uid="{00000000-000D-0000-FFFF-FFFF00000000}"/>
  </bookViews>
  <sheets>
    <sheet name="Costing" sheetId="1" r:id="rId1"/>
    <sheet name="Labour only" sheetId="2" r:id="rId2"/>
  </sheets>
  <definedNames>
    <definedName name="_xlnm._FilterDatabase" localSheetId="0" hidden="1">Costing!$A$19:$U$65</definedName>
    <definedName name="_xlnm.Print_Area" localSheetId="0">Costing!$B$1:$T$7</definedName>
    <definedName name="TABLE" localSheetId="0">Costing!#REF!</definedName>
    <definedName name="TABLE_2" localSheetId="0">Costing!#REF!</definedName>
    <definedName name="TABLE_3" localSheetId="0">Costing!#REF!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44" i="1"/>
  <c r="I77" i="2" l="1"/>
  <c r="I76" i="2"/>
  <c r="I74" i="2"/>
  <c r="I73" i="2"/>
  <c r="I75" i="2" s="1"/>
  <c r="I78" i="2" s="1"/>
  <c r="L67" i="2"/>
  <c r="I67" i="2"/>
  <c r="H63" i="2"/>
  <c r="H62" i="2"/>
  <c r="H61" i="2"/>
  <c r="I61" i="2" s="1"/>
  <c r="J60" i="2"/>
  <c r="I60" i="2"/>
  <c r="J59" i="2"/>
  <c r="I59" i="2"/>
  <c r="J58" i="2"/>
  <c r="I58" i="2"/>
  <c r="J57" i="2"/>
  <c r="I57" i="2"/>
  <c r="L54" i="2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Q47" i="2"/>
  <c r="I47" i="2"/>
  <c r="Q46" i="2"/>
  <c r="L46" i="2"/>
  <c r="I46" i="2"/>
  <c r="Q45" i="2"/>
  <c r="L45" i="2"/>
  <c r="I45" i="2"/>
  <c r="Q44" i="2"/>
  <c r="L44" i="2"/>
  <c r="I44" i="2"/>
  <c r="Q43" i="2"/>
  <c r="L43" i="2"/>
  <c r="I43" i="2"/>
  <c r="Q42" i="2"/>
  <c r="L42" i="2"/>
  <c r="I42" i="2"/>
  <c r="Q41" i="2"/>
  <c r="L41" i="2"/>
  <c r="I41" i="2"/>
  <c r="Q40" i="2"/>
  <c r="L40" i="2"/>
  <c r="I40" i="2"/>
  <c r="Q39" i="2"/>
  <c r="L39" i="2"/>
  <c r="I39" i="2"/>
  <c r="Q38" i="2"/>
  <c r="L38" i="2"/>
  <c r="I38" i="2"/>
  <c r="Q37" i="2"/>
  <c r="L37" i="2"/>
  <c r="I37" i="2"/>
  <c r="L36" i="2"/>
  <c r="I36" i="2"/>
  <c r="L35" i="2"/>
  <c r="I35" i="2"/>
  <c r="Q34" i="2"/>
  <c r="L34" i="2"/>
  <c r="I34" i="2"/>
  <c r="Q33" i="2"/>
  <c r="L33" i="2"/>
  <c r="I33" i="2"/>
  <c r="Q32" i="2"/>
  <c r="L32" i="2"/>
  <c r="I32" i="2"/>
  <c r="L31" i="2"/>
  <c r="I31" i="2"/>
  <c r="L30" i="2"/>
  <c r="I30" i="2"/>
  <c r="L29" i="2"/>
  <c r="I29" i="2"/>
  <c r="L28" i="2"/>
  <c r="I28" i="2"/>
  <c r="Q27" i="2"/>
  <c r="L27" i="2"/>
  <c r="I27" i="2"/>
  <c r="Q26" i="2"/>
  <c r="L26" i="2"/>
  <c r="I26" i="2"/>
  <c r="L25" i="2"/>
  <c r="I25" i="2"/>
  <c r="L24" i="2"/>
  <c r="I24" i="2"/>
  <c r="L23" i="2"/>
  <c r="I23" i="2"/>
  <c r="L22" i="2"/>
  <c r="I22" i="2"/>
  <c r="Q21" i="2"/>
  <c r="L21" i="2"/>
  <c r="I21" i="2"/>
  <c r="Q20" i="2"/>
  <c r="K20" i="2"/>
  <c r="L20" i="2" s="1"/>
  <c r="I20" i="2"/>
  <c r="L24" i="1"/>
  <c r="I24" i="1"/>
  <c r="L23" i="1"/>
  <c r="I23" i="1"/>
  <c r="G62" i="2" l="1"/>
  <c r="I62" i="2" s="1"/>
  <c r="G56" i="2"/>
  <c r="J56" i="2"/>
  <c r="J64" i="2" s="1"/>
  <c r="C16" i="2" s="1"/>
  <c r="I56" i="2"/>
  <c r="C15" i="2"/>
  <c r="I55" i="2"/>
  <c r="I64" i="2" s="1"/>
  <c r="C13" i="2" s="1"/>
  <c r="C14" i="2" s="1"/>
  <c r="C17" i="2" s="1"/>
  <c r="L54" i="1"/>
  <c r="I54" i="1"/>
  <c r="L53" i="1"/>
  <c r="I53" i="1"/>
  <c r="L37" i="1" l="1"/>
  <c r="I37" i="1"/>
  <c r="I36" i="1"/>
  <c r="L36" i="1"/>
  <c r="L55" i="1"/>
  <c r="I55" i="1"/>
  <c r="L52" i="1"/>
  <c r="I52" i="1"/>
  <c r="L51" i="1"/>
  <c r="I51" i="1"/>
  <c r="L50" i="1"/>
  <c r="I50" i="1"/>
  <c r="L49" i="1"/>
  <c r="I49" i="1"/>
  <c r="Q48" i="1"/>
  <c r="I48" i="1"/>
  <c r="Q47" i="1"/>
  <c r="L47" i="1"/>
  <c r="I47" i="1"/>
  <c r="Q46" i="1"/>
  <c r="L46" i="1"/>
  <c r="I46" i="1"/>
  <c r="Q45" i="1"/>
  <c r="L45" i="1"/>
  <c r="I45" i="1"/>
  <c r="Q44" i="1"/>
  <c r="L44" i="1"/>
  <c r="Q43" i="1"/>
  <c r="L43" i="1"/>
  <c r="I43" i="1"/>
  <c r="Q42" i="1"/>
  <c r="L42" i="1"/>
  <c r="I42" i="1"/>
  <c r="Q41" i="1"/>
  <c r="L41" i="1"/>
  <c r="I41" i="1"/>
  <c r="Q40" i="1"/>
  <c r="L40" i="1"/>
  <c r="I40" i="1"/>
  <c r="Q39" i="1"/>
  <c r="L39" i="1"/>
  <c r="I39" i="1"/>
  <c r="Q38" i="1"/>
  <c r="L38" i="1"/>
  <c r="I38" i="1"/>
  <c r="Q35" i="1"/>
  <c r="L35" i="1"/>
  <c r="I35" i="1"/>
  <c r="Q33" i="1"/>
  <c r="L33" i="1"/>
  <c r="I33" i="1"/>
  <c r="Q32" i="1"/>
  <c r="L32" i="1"/>
  <c r="I32" i="1"/>
  <c r="L31" i="1"/>
  <c r="I31" i="1"/>
  <c r="L30" i="1"/>
  <c r="I30" i="1"/>
  <c r="L29" i="1"/>
  <c r="I29" i="1"/>
  <c r="L28" i="1"/>
  <c r="I28" i="1"/>
  <c r="Q27" i="1"/>
  <c r="L27" i="1"/>
  <c r="I27" i="1"/>
  <c r="Q26" i="1"/>
  <c r="L26" i="1"/>
  <c r="I26" i="1"/>
  <c r="L25" i="1"/>
  <c r="I25" i="1"/>
  <c r="L22" i="1"/>
  <c r="I22" i="1"/>
  <c r="Q21" i="1"/>
  <c r="L21" i="1"/>
  <c r="I21" i="1"/>
  <c r="Q20" i="1"/>
  <c r="K20" i="1"/>
  <c r="L20" i="1" s="1"/>
  <c r="I20" i="1"/>
</calcChain>
</file>

<file path=xl/sharedStrings.xml><?xml version="1.0" encoding="utf-8"?>
<sst xmlns="http://schemas.openxmlformats.org/spreadsheetml/2006/main" count="475" uniqueCount="247">
  <si>
    <t>Description</t>
  </si>
  <si>
    <t>Part Number</t>
  </si>
  <si>
    <t>Supplier</t>
  </si>
  <si>
    <t>Qty</t>
  </si>
  <si>
    <t>Cost</t>
  </si>
  <si>
    <t>Total</t>
  </si>
  <si>
    <t>Notes</t>
  </si>
  <si>
    <t>PROCUREMENT</t>
  </si>
  <si>
    <t>LABOUR</t>
  </si>
  <si>
    <t>TOTAL</t>
  </si>
  <si>
    <t>IF2 Part</t>
  </si>
  <si>
    <t>Stock</t>
  </si>
  <si>
    <t>INSPECTION</t>
  </si>
  <si>
    <t xml:space="preserve">Assy Time </t>
  </si>
  <si>
    <t>Total Time</t>
  </si>
  <si>
    <t>DELIVERY CHARGES</t>
  </si>
  <si>
    <t>SM MACHINE PROGRAMMING</t>
  </si>
  <si>
    <t>SM MACHINE SET UP</t>
  </si>
  <si>
    <t>PACKING</t>
  </si>
  <si>
    <t>Price checked means we have reviewed cheapest buying option on the day costing was created</t>
  </si>
  <si>
    <t>All prices are only a guide to what can be paid per component, if a cheaper option exists on Caliach it should be used.</t>
  </si>
  <si>
    <t>Additional</t>
  </si>
  <si>
    <t>Ident / Locations / Customer Part No.</t>
  </si>
  <si>
    <t>Batch size</t>
  </si>
  <si>
    <t>Customer Part No.</t>
  </si>
  <si>
    <t xml:space="preserve">Customer </t>
  </si>
  <si>
    <t>Unit Cost</t>
  </si>
  <si>
    <t>Order Value</t>
  </si>
  <si>
    <t>TOOLING COSTS</t>
  </si>
  <si>
    <t>MOQ</t>
  </si>
  <si>
    <t>EXCESS STOCK VALUE</t>
  </si>
  <si>
    <t>Req.</t>
  </si>
  <si>
    <t>Interface 2 Part No.</t>
  </si>
  <si>
    <t>Issue No.</t>
  </si>
  <si>
    <t>EXCESS STOCK</t>
  </si>
  <si>
    <t>Buy Value - Batch</t>
  </si>
  <si>
    <t>Labour required in hours</t>
  </si>
  <si>
    <t>Value</t>
  </si>
  <si>
    <t>Assy</t>
  </si>
  <si>
    <t>Any requirements specified by the customer, including the requirements for delivery and post-delivery activities?</t>
  </si>
  <si>
    <t>Statutory, Regulatory and Environmental requirements to be considered ?</t>
  </si>
  <si>
    <t>Mandatory QMS Information Questions</t>
  </si>
  <si>
    <t>Rosh</t>
  </si>
  <si>
    <t>Reach</t>
  </si>
  <si>
    <t>All parts supplied to conform to RoHS, and Reach Regulations including conflict minerals act.</t>
  </si>
  <si>
    <t>BEN @ UCL</t>
  </si>
  <si>
    <t>DAUGHTER BOARD (CONTROLLER ASSEMBLY)</t>
  </si>
  <si>
    <t>01</t>
  </si>
  <si>
    <t>SAMTEC TSSH-120-01-L-D</t>
  </si>
  <si>
    <t>TOBY</t>
  </si>
  <si>
    <t>TSSH-120-01-L-D</t>
  </si>
  <si>
    <t>1WK</t>
  </si>
  <si>
    <t>Tensility International Corp 10-03678 - USB 2.0, USB 3.2 Gen 2 (USB 3.1 Gen 2, Superspeed+ (USB 3.1)) Cable A Male to C Male 4.92' (1.50m) Shielded</t>
  </si>
  <si>
    <t>DIGIKEY</t>
  </si>
  <si>
    <t>839-10-03678-ND</t>
  </si>
  <si>
    <t>554</t>
  </si>
  <si>
    <t>WALSIN 0805B334K250CT
SMD Multilayer Ceramic Capacitor, 0.33 µF, 25 V, 0805 [2012 Metric], ± 10%, X7R</t>
  </si>
  <si>
    <t>FARNELL</t>
  </si>
  <si>
    <t>2496973RL</t>
  </si>
  <si>
    <t>1410</t>
  </si>
  <si>
    <t>TAJC106K010RNJ
AVX CORPORATION
TAJ TANT 10UF 10V 10% CASE C</t>
  </si>
  <si>
    <t>ANGLIA COMPONENTS</t>
  </si>
  <si>
    <t>TAJC106K010RNJ</t>
  </si>
  <si>
    <t>48600</t>
  </si>
  <si>
    <t>MOUSER</t>
  </si>
  <si>
    <t>80-R82DC3330AA60K</t>
  </si>
  <si>
    <t>KEMET R82DC3330AA60K - Film Capacitors 63V 0.33uF 10% LS=5mm AEC-Q200</t>
  </si>
  <si>
    <t>744</t>
  </si>
  <si>
    <t>655-PE014003</t>
  </si>
  <si>
    <t>TE PE014003 - General Purpose Relays PE014003</t>
  </si>
  <si>
    <t>665</t>
  </si>
  <si>
    <t>BOURNS 2324-H-RC
TOROIDAL INDUCTOR, 1MH, 2.4A, 15%</t>
  </si>
  <si>
    <t>1189587</t>
  </si>
  <si>
    <t>176</t>
  </si>
  <si>
    <t>SAMTEC FFSD-05-D-72.00-01-N</t>
  </si>
  <si>
    <t>SAMTEC STMM-115-02-L-D</t>
  </si>
  <si>
    <t>SAMTEC SQW-116-01-F-D</t>
  </si>
  <si>
    <t>SAMTEC SQW-127-01-F-D</t>
  </si>
  <si>
    <t>576-1812L110/33MR</t>
  </si>
  <si>
    <t>LITTLEFUSE 1812L110/33MR - Resettable Fuses - PPTC PTC 33V 1.10A POLY SURF MOUNT</t>
  </si>
  <si>
    <t>9021</t>
  </si>
  <si>
    <t>576-2920L100</t>
  </si>
  <si>
    <t>LITTLEFUSE 2920L100PR - Resettable Fuses - PPTC 1.10A 33V 2920</t>
  </si>
  <si>
    <t>3654</t>
  </si>
  <si>
    <t>RSC</t>
  </si>
  <si>
    <t>8910</t>
  </si>
  <si>
    <t>2N7000
Power MOSFET, N Channel, 60 V, 200 mA, 5 ohm, TO-92, Through Hole</t>
  </si>
  <si>
    <t xml:space="preserve"> 9845178</t>
  </si>
  <si>
    <t>43677</t>
  </si>
  <si>
    <t>485-2264</t>
  </si>
  <si>
    <t>323</t>
  </si>
  <si>
    <t>ADAFRUIT 2264 - Interface Development Tools Adafruit FT232H Breakout - General Purpose USB to GPIO SPI I2C - USB C &amp; Stemma QT</t>
  </si>
  <si>
    <t>580-OKI78SR5/1.5W36C</t>
  </si>
  <si>
    <t>MURATA OKI-78SR-5/1.5-W36-C - Non-Isolated DC/DC Converters 7.5W 24Vin 5Vout1 1.5A SIP Non-Iso</t>
  </si>
  <si>
    <t>4195</t>
  </si>
  <si>
    <t>200-SHF10501LDRA</t>
  </si>
  <si>
    <t>SAMTEC SHF-105-01-L-D-RA</t>
  </si>
  <si>
    <t>659</t>
  </si>
  <si>
    <t>710-150080RS75000</t>
  </si>
  <si>
    <t>710-150080VS75000</t>
  </si>
  <si>
    <t>710-150080BS75000</t>
  </si>
  <si>
    <t>WURTH 150080RS75000</t>
  </si>
  <si>
    <t>36635</t>
  </si>
  <si>
    <t>WURTH 150080VS75000</t>
  </si>
  <si>
    <t>20484</t>
  </si>
  <si>
    <t>WURTH 150080BS75000</t>
  </si>
  <si>
    <t>12876</t>
  </si>
  <si>
    <t>BOURNS CR0805-FX-1501ELF
SMD Chip Resistor, 1.5 kohm, ± 1%, 125 mW, 0805 [2012 Metric], Thick Film, General Purpose</t>
  </si>
  <si>
    <t>RES1766</t>
  </si>
  <si>
    <t>2333560RL</t>
  </si>
  <si>
    <t>1330</t>
  </si>
  <si>
    <t>STOCK</t>
  </si>
  <si>
    <t>Vishay Dale Manufacturer Part Number CRCW080510K0FKEAC 
10 kOhms ±1% 0.125W, 1/8W Chip Resistor 0805 (2012 Metric) Thick Film</t>
  </si>
  <si>
    <t>541-3976-6-ND</t>
  </si>
  <si>
    <t>Amphenol FCI 63429-202LF, Mini-Jump Jumper Female White Shunt 2 Way 1 Row 2.54mm Pitch</t>
  </si>
  <si>
    <t>8632721</t>
  </si>
  <si>
    <t>RS PRO 4700μF Electrolytic Capacitor 50V dc, Through Hole</t>
  </si>
  <si>
    <t>1701262</t>
  </si>
  <si>
    <t>50</t>
  </si>
  <si>
    <t xml:space="preserve">DIODES INC S1KB-13-F </t>
  </si>
  <si>
    <t>8855558</t>
  </si>
  <si>
    <t>3455</t>
  </si>
  <si>
    <t>V06-1x10-SV-GF-1</t>
  </si>
  <si>
    <t>V06 Series Valcon 2.54mm Pitch Single Row PCB Mount Socket</t>
  </si>
  <si>
    <t>1784</t>
  </si>
  <si>
    <t>CON0151</t>
  </si>
  <si>
    <t>INTERFACE 2</t>
  </si>
  <si>
    <t>PCB</t>
  </si>
  <si>
    <t>BEN</t>
  </si>
  <si>
    <t>200-STMM11502LD</t>
  </si>
  <si>
    <t>86</t>
  </si>
  <si>
    <t>200-SQW11601FD</t>
  </si>
  <si>
    <t>89</t>
  </si>
  <si>
    <t>NEWARK</t>
  </si>
  <si>
    <t>81P1316</t>
  </si>
  <si>
    <t>100</t>
  </si>
  <si>
    <t>SAM8779-ND</t>
  </si>
  <si>
    <t>27</t>
  </si>
  <si>
    <t>2856050</t>
  </si>
  <si>
    <t>7</t>
  </si>
  <si>
    <t>1800017</t>
  </si>
  <si>
    <t>3</t>
  </si>
  <si>
    <t>AUX</t>
  </si>
  <si>
    <t>C5</t>
  </si>
  <si>
    <t>J1, J2</t>
  </si>
  <si>
    <t>J3, J4</t>
  </si>
  <si>
    <t>J7, J8</t>
  </si>
  <si>
    <t>K1</t>
  </si>
  <si>
    <t>L1</t>
  </si>
  <si>
    <t>PF1</t>
  </si>
  <si>
    <t>PF2</t>
  </si>
  <si>
    <t>ASK QUESTION</t>
  </si>
  <si>
    <t>PWR</t>
  </si>
  <si>
    <t>Q1</t>
  </si>
  <si>
    <t>R6</t>
  </si>
  <si>
    <t>SYNC</t>
  </si>
  <si>
    <t>VR1</t>
  </si>
  <si>
    <t>C8</t>
  </si>
  <si>
    <t>IF25301</t>
  </si>
  <si>
    <t>FPGA</t>
  </si>
  <si>
    <t>POWER SUPPLY</t>
  </si>
  <si>
    <t>WAVE SHARE</t>
  </si>
  <si>
    <t>CoreEP4CE10</t>
  </si>
  <si>
    <t>TBC</t>
  </si>
  <si>
    <t>COREEP4CE10, ALTERA CORE BOARD</t>
  </si>
  <si>
    <t>HNP 72-UNI Universal power supply, 72 W, out 12 - 24 V</t>
  </si>
  <si>
    <t>GES HmbH</t>
  </si>
  <si>
    <t>HNP 72-UNI</t>
  </si>
  <si>
    <t>22</t>
  </si>
  <si>
    <t>USB CABLE</t>
  </si>
  <si>
    <t>C6</t>
  </si>
  <si>
    <t>D1, D2</t>
  </si>
  <si>
    <t>NOT FITTED TO PCB ONLY SUPPLIED WITH CABLE</t>
  </si>
  <si>
    <t>UM1</t>
  </si>
  <si>
    <t>VS</t>
  </si>
  <si>
    <t>Vin</t>
  </si>
  <si>
    <t>Vcc</t>
  </si>
  <si>
    <t>Vin SYNC, MS</t>
  </si>
  <si>
    <t>HH8, HH9</t>
  </si>
  <si>
    <t>EXT</t>
  </si>
  <si>
    <t>FIT IF THERE IS SPACE AFTER 1st BOARD HAS BEEN BUILT.</t>
  </si>
  <si>
    <t>SMATEC FFSD-05-01-N
IDC Connector, IDC Receptacle, Female, 1.27 mm, 2 Row, 10 Contacts, Cable Mount</t>
  </si>
  <si>
    <t>1753841</t>
  </si>
  <si>
    <t>PRO POWER R2651DTSY10SC85
Ribbon Cable, Per Metre, Unscreened, 10 Core, 28 AWG</t>
  </si>
  <si>
    <t>2628362</t>
  </si>
  <si>
    <t>https://www.hobbytronics.co.uk/</t>
  </si>
  <si>
    <t>PRT-00119</t>
  </si>
  <si>
    <t>PCB Mount DC Power Socket 2.1mm Right Angle 2.5A</t>
  </si>
  <si>
    <t>WAVESHARE, HOBBYCRAFT</t>
  </si>
  <si>
    <t>R1, R2</t>
  </si>
  <si>
    <t>CRCW0805330RFKEA
SMD Chip Resistor, 330 ohm, ± 1%, 125 mW, 0805 [2012 Metric], Thick Film, General Purpose</t>
  </si>
  <si>
    <t xml:space="preserve"> </t>
  </si>
  <si>
    <t>1469918</t>
  </si>
  <si>
    <t>R3, R5, R7, R11, R12</t>
  </si>
  <si>
    <t>C1</t>
  </si>
  <si>
    <t>C2, C7</t>
  </si>
  <si>
    <t>CAP0461</t>
  </si>
  <si>
    <t>AVX 08055C104KAT2A
SMD Multilayer Ceramic Capacitor, 0.1 µF, 50 V, 0805 [2012 Metric], ± 10%, X7R</t>
  </si>
  <si>
    <t>499687</t>
  </si>
  <si>
    <t>797434</t>
  </si>
  <si>
    <t>Vin SYNC, MS, REF</t>
  </si>
  <si>
    <t>2.54mm PITCH 36W SIL PIN HEADER STRIP GOLD PLATED</t>
  </si>
  <si>
    <t>CON2551</t>
  </si>
  <si>
    <t>CAB1289</t>
  </si>
  <si>
    <t>CON2552</t>
  </si>
  <si>
    <t>CAP1201</t>
  </si>
  <si>
    <t>CAP1202</t>
  </si>
  <si>
    <t>CAP1096</t>
  </si>
  <si>
    <t>CAP1203</t>
  </si>
  <si>
    <t>DID0634</t>
  </si>
  <si>
    <t>CON2553</t>
  </si>
  <si>
    <t>CON2554</t>
  </si>
  <si>
    <t>MEP1082</t>
  </si>
  <si>
    <t>MEP1083</t>
  </si>
  <si>
    <t>CAB1290</t>
  </si>
  <si>
    <t>MEP1084</t>
  </si>
  <si>
    <t>MEP1085</t>
  </si>
  <si>
    <t>CON2556</t>
  </si>
  <si>
    <t>SMC0444</t>
  </si>
  <si>
    <t>SMC1540</t>
  </si>
  <si>
    <t>MEP1086</t>
  </si>
  <si>
    <t>CON2557</t>
  </si>
  <si>
    <t>DID0635</t>
  </si>
  <si>
    <t>DID0636</t>
  </si>
  <si>
    <t>DID0637</t>
  </si>
  <si>
    <t>RES0755</t>
  </si>
  <si>
    <t>MEP1087</t>
  </si>
  <si>
    <t>SMC1541</t>
  </si>
  <si>
    <t>CUS0797</t>
  </si>
  <si>
    <t>SQW-116-01-F-D</t>
  </si>
  <si>
    <t>5 DAYS</t>
  </si>
  <si>
    <t>SQW-127-01-F-D</t>
  </si>
  <si>
    <t>STMM-115-02-L-D</t>
  </si>
  <si>
    <t>SHF-105-01-L-D-RA</t>
  </si>
  <si>
    <t>HOT MELT GLUE</t>
  </si>
  <si>
    <t>COS0023</t>
  </si>
  <si>
    <t>704-8117</t>
  </si>
  <si>
    <t>Bourns 10kΩ, 0805 (2012M) Thick Film SMD Resistor ±1% 0.25W - CRS0805-FX-1002ELF</t>
  </si>
  <si>
    <t>8672934</t>
  </si>
  <si>
    <t>550</t>
  </si>
  <si>
    <t>Ansmann 12 V dc, 15 V dc, 18 V dc, 19 V dc, 20 V dc, 22 V dc, 24 V dc Power Supply, 1 A, 1.2 A, 1.35 A, 1.4 A, 1.5 A</t>
  </si>
  <si>
    <t>SAMTEC SSW-111-01-G-S
PCB Receptacle, Board-to-Board, 2.54 mm, 1 Rows, 11 Contacts, Through Hole Mount, SSW Series</t>
  </si>
  <si>
    <t>2984477</t>
  </si>
  <si>
    <t>52</t>
  </si>
  <si>
    <t>CON2555</t>
  </si>
  <si>
    <t>RES1660</t>
  </si>
  <si>
    <t>MEP1088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</si>
</sst>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£-809]#,##0.00;[Red]\-[$£-809]#,##0.00"/>
  </numFmts>
  <fonts count="10">
    <font>
      <sz val="10"/>
      <name val="Thorndale"/>
    </font>
    <font>
      <sz val="10"/>
      <name val="Thorndale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Thorndale"/>
    </font>
    <font>
      <sz val="11"/>
      <name val="Cambria"/>
      <family val="1"/>
    </font>
    <font>
      <sz val="1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2" fontId="2" fillId="2" borderId="0" xfId="0" applyNumberFormat="1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9" fontId="3" fillId="3" borderId="1" xfId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2" borderId="1" xfId="0" quotePrefix="1" applyFont="1" applyFill="1" applyBorder="1"/>
    <xf numFmtId="0" fontId="2" fillId="2" borderId="1" xfId="0" applyFont="1" applyFill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1" xfId="0" quotePrefix="1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0" fontId="7" fillId="0" borderId="1" xfId="0" quotePrefix="1" applyFont="1" applyBorder="1"/>
    <xf numFmtId="0" fontId="2" fillId="2" borderId="3" xfId="0" quotePrefix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4" xfId="2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quotePrefix="1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2" fillId="2" borderId="6" xfId="2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2" xfId="0" quotePrefix="1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0" fontId="8" fillId="2" borderId="2" xfId="2" applyFont="1" applyFill="1" applyBorder="1" applyAlignment="1">
      <alignment vertical="center" wrapText="1"/>
    </xf>
    <xf numFmtId="0" fontId="4" fillId="2" borderId="3" xfId="2" applyFill="1" applyBorder="1" applyAlignment="1">
      <alignment vertical="center" wrapText="1"/>
    </xf>
    <xf numFmtId="0" fontId="2" fillId="2" borderId="1" xfId="0" quotePrefix="1" applyFont="1" applyFill="1" applyBorder="1" applyAlignment="1">
      <alignment horizontal="center"/>
    </xf>
    <xf numFmtId="0" fontId="9" fillId="2" borderId="1" xfId="0" quotePrefix="1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quotePrefix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obbytronics.co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bbytronics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4"/>
  <sheetViews>
    <sheetView tabSelected="1" topLeftCell="A29" zoomScale="90" zoomScaleNormal="90" workbookViewId="0">
      <selection sqref="A1:M18"/>
    </sheetView>
  </sheetViews>
  <sheetFormatPr defaultColWidth="9.28515625" defaultRowHeight="15.75"/>
  <cols>
    <col min="1" max="1" width="4.140625" style="1" customWidth="1"/>
    <col min="2" max="2" width="27.140625" style="2" bestFit="1" customWidth="1"/>
    <col min="3" max="3" width="61.5703125" style="8" customWidth="1"/>
    <col min="4" max="4" width="14.28515625" style="4" customWidth="1"/>
    <col min="5" max="5" width="29.42578125" style="3" customWidth="1"/>
    <col min="6" max="6" width="23.42578125" style="5" customWidth="1"/>
    <col min="7" max="7" width="9.28515625" style="1" customWidth="1"/>
    <col min="8" max="8" width="9.7109375" style="6" bestFit="1" customWidth="1"/>
    <col min="9" max="9" width="15.42578125" style="6" customWidth="1"/>
    <col min="10" max="10" width="13.7109375" style="5" customWidth="1"/>
    <col min="11" max="12" width="9.28515625" style="7" customWidth="1"/>
    <col min="13" max="14" width="9.7109375" style="5" customWidth="1"/>
    <col min="15" max="15" width="10.7109375" style="7" customWidth="1"/>
    <col min="16" max="16" width="9.28515625" style="7" customWidth="1"/>
    <col min="17" max="17" width="10.5703125" style="6" customWidth="1"/>
    <col min="18" max="18" width="9.7109375" style="5" customWidth="1"/>
    <col min="19" max="19" width="39.42578125" style="1" customWidth="1"/>
    <col min="20" max="20" width="30.28515625" style="8" customWidth="1"/>
    <col min="21" max="21" width="62.7109375" style="39" customWidth="1"/>
    <col min="22" max="16384" width="9.28515625" style="39"/>
  </cols>
  <sheetData>
    <row r="1" spans="2:8">
      <c r="C1" s="25"/>
      <c r="D1" s="26"/>
      <c r="E1" s="27"/>
      <c r="F1" s="28"/>
      <c r="G1" s="29"/>
      <c r="H1" s="30"/>
    </row>
    <row r="2" spans="2:8">
      <c r="C2" s="32"/>
      <c r="D2" s="26"/>
      <c r="E2" s="27"/>
      <c r="F2" s="28"/>
      <c r="G2" s="29"/>
      <c r="H2" s="30"/>
    </row>
    <row r="3" spans="2:8">
      <c r="B3" s="25"/>
      <c r="C3" s="32"/>
      <c r="D3" s="26"/>
      <c r="E3" s="27"/>
      <c r="F3" s="28"/>
      <c r="G3" s="29"/>
      <c r="H3" s="30"/>
    </row>
    <row r="4" spans="2:8">
      <c r="B4" s="47"/>
      <c r="C4" s="32"/>
      <c r="D4" s="26"/>
      <c r="E4" s="48"/>
      <c r="F4" s="28"/>
      <c r="G4" s="29"/>
      <c r="H4" s="30"/>
    </row>
    <row r="5" spans="2:8">
      <c r="B5" s="47"/>
      <c r="C5" s="32"/>
      <c r="D5" s="26"/>
      <c r="E5" s="27"/>
      <c r="F5" s="28"/>
      <c r="G5" s="29"/>
      <c r="H5" s="30"/>
    </row>
    <row r="6" spans="2:8">
      <c r="C6" s="32"/>
      <c r="D6" s="26"/>
      <c r="E6" s="27"/>
      <c r="F6" s="28"/>
      <c r="G6" s="29"/>
      <c r="H6" s="30"/>
    </row>
    <row r="7" spans="2:8">
      <c r="C7" s="32"/>
      <c r="D7" s="26"/>
      <c r="E7" s="27"/>
      <c r="F7" s="28"/>
      <c r="G7" s="29"/>
      <c r="H7" s="30"/>
    </row>
    <row r="8" spans="2:8">
      <c r="C8" s="3"/>
    </row>
    <row r="9" spans="2:8">
      <c r="C9" s="3"/>
      <c r="E9" s="9"/>
    </row>
    <row r="10" spans="2:8">
      <c r="C10" s="3"/>
      <c r="E10" s="9"/>
    </row>
    <row r="11" spans="2:8">
      <c r="C11" s="10"/>
      <c r="E11" s="9"/>
    </row>
    <row r="12" spans="2:8">
      <c r="C12" s="11"/>
      <c r="E12" s="9"/>
    </row>
    <row r="13" spans="2:8">
      <c r="C13" s="9"/>
      <c r="D13" s="49"/>
      <c r="E13" s="9"/>
    </row>
    <row r="14" spans="2:8">
      <c r="C14" s="9"/>
      <c r="E14" s="9"/>
    </row>
    <row r="15" spans="2:8">
      <c r="C15" s="9"/>
      <c r="E15" s="9"/>
    </row>
    <row r="16" spans="2:8">
      <c r="C16" s="11"/>
      <c r="E16" s="9"/>
    </row>
    <row r="17" spans="1:20">
      <c r="C17" s="9"/>
      <c r="E17" s="9"/>
    </row>
    <row r="19" spans="1:20" s="31" customFormat="1" ht="47.25">
      <c r="A19" s="12"/>
      <c r="B19" s="13" t="s">
        <v>22</v>
      </c>
      <c r="C19" s="14" t="s">
        <v>0</v>
      </c>
      <c r="D19" s="12" t="s">
        <v>10</v>
      </c>
      <c r="E19" s="13" t="s">
        <v>2</v>
      </c>
      <c r="F19" s="15" t="s">
        <v>1</v>
      </c>
      <c r="G19" s="12" t="s">
        <v>3</v>
      </c>
      <c r="H19" s="16" t="s">
        <v>4</v>
      </c>
      <c r="I19" s="16" t="s">
        <v>5</v>
      </c>
      <c r="J19" s="15" t="s">
        <v>11</v>
      </c>
      <c r="K19" s="17" t="s">
        <v>13</v>
      </c>
      <c r="L19" s="17" t="s">
        <v>14</v>
      </c>
      <c r="M19" s="15" t="s">
        <v>42</v>
      </c>
      <c r="N19" s="15" t="s">
        <v>43</v>
      </c>
      <c r="O19" s="17" t="s">
        <v>31</v>
      </c>
      <c r="P19" s="17" t="s">
        <v>29</v>
      </c>
      <c r="Q19" s="16" t="s">
        <v>30</v>
      </c>
      <c r="R19" s="15" t="s">
        <v>38</v>
      </c>
      <c r="S19" s="12" t="s">
        <v>21</v>
      </c>
      <c r="T19" s="14" t="s">
        <v>6</v>
      </c>
    </row>
    <row r="20" spans="1:20">
      <c r="A20" s="37">
        <v>1</v>
      </c>
      <c r="B20" s="44" t="s">
        <v>145</v>
      </c>
      <c r="C20" s="41" t="s">
        <v>48</v>
      </c>
      <c r="D20" s="43" t="s">
        <v>202</v>
      </c>
      <c r="E20" s="33" t="s">
        <v>49</v>
      </c>
      <c r="F20" s="34" t="s">
        <v>50</v>
      </c>
      <c r="G20" s="36">
        <v>2</v>
      </c>
      <c r="H20" s="38">
        <v>2.1</v>
      </c>
      <c r="I20" s="38">
        <f>H20*G20</f>
        <v>4.2</v>
      </c>
      <c r="J20" s="42" t="s">
        <v>51</v>
      </c>
      <c r="K20" s="40">
        <f>20*10</f>
        <v>200</v>
      </c>
      <c r="L20" s="40">
        <f>K20*G20</f>
        <v>400</v>
      </c>
      <c r="M20" s="42"/>
      <c r="N20" s="42"/>
      <c r="O20" s="40"/>
      <c r="P20" s="40"/>
      <c r="Q20" s="38">
        <f>(P20-O20)*H20</f>
        <v>0</v>
      </c>
      <c r="R20" s="42"/>
      <c r="S20" s="41"/>
      <c r="T20" s="41"/>
    </row>
    <row r="21" spans="1:20" ht="47.25">
      <c r="A21" s="37">
        <v>2</v>
      </c>
      <c r="B21" s="44" t="s">
        <v>169</v>
      </c>
      <c r="C21" s="44" t="s">
        <v>52</v>
      </c>
      <c r="D21" s="43" t="s">
        <v>203</v>
      </c>
      <c r="E21" s="41" t="s">
        <v>53</v>
      </c>
      <c r="F21" s="42" t="s">
        <v>54</v>
      </c>
      <c r="G21" s="36">
        <v>1</v>
      </c>
      <c r="H21" s="38">
        <v>4.4000000000000004</v>
      </c>
      <c r="I21" s="38">
        <f>H21*G21</f>
        <v>4.4000000000000004</v>
      </c>
      <c r="J21" s="42" t="s">
        <v>55</v>
      </c>
      <c r="K21" s="40">
        <v>60</v>
      </c>
      <c r="L21" s="40">
        <f t="shared" ref="L21:L55" si="0">K21*G21</f>
        <v>60</v>
      </c>
      <c r="M21" s="42"/>
      <c r="N21" s="42"/>
      <c r="O21" s="40"/>
      <c r="P21" s="40"/>
      <c r="Q21" s="38">
        <f t="shared" ref="Q21" si="1">(P21-O21)*H21</f>
        <v>0</v>
      </c>
      <c r="R21" s="42"/>
      <c r="S21" s="35"/>
      <c r="T21" s="41"/>
    </row>
    <row r="22" spans="1:20">
      <c r="A22" s="37">
        <v>3</v>
      </c>
      <c r="B22" s="44" t="s">
        <v>142</v>
      </c>
      <c r="C22" s="44" t="s">
        <v>75</v>
      </c>
      <c r="D22" s="43" t="s">
        <v>204</v>
      </c>
      <c r="E22" s="41" t="s">
        <v>49</v>
      </c>
      <c r="F22" s="42" t="s">
        <v>232</v>
      </c>
      <c r="G22" s="36">
        <v>1</v>
      </c>
      <c r="H22" s="38">
        <v>2.58</v>
      </c>
      <c r="I22" s="38">
        <f t="shared" ref="I22:I55" si="2">H22*G22</f>
        <v>2.58</v>
      </c>
      <c r="J22" s="42" t="s">
        <v>130</v>
      </c>
      <c r="K22" s="40">
        <v>150</v>
      </c>
      <c r="L22" s="40">
        <f t="shared" si="0"/>
        <v>150</v>
      </c>
      <c r="M22" s="42"/>
      <c r="N22" s="42"/>
      <c r="O22" s="40"/>
      <c r="P22" s="40"/>
      <c r="Q22" s="38"/>
      <c r="R22" s="42"/>
      <c r="S22" s="35"/>
      <c r="T22" s="41"/>
    </row>
    <row r="23" spans="1:20" ht="47.25">
      <c r="A23" s="37">
        <v>4</v>
      </c>
      <c r="B23" s="44" t="s">
        <v>194</v>
      </c>
      <c r="C23" s="44" t="s">
        <v>56</v>
      </c>
      <c r="D23" s="43" t="s">
        <v>205</v>
      </c>
      <c r="E23" s="41" t="s">
        <v>57</v>
      </c>
      <c r="F23" s="42" t="s">
        <v>58</v>
      </c>
      <c r="G23" s="36">
        <v>1</v>
      </c>
      <c r="H23" s="38">
        <v>0.03</v>
      </c>
      <c r="I23" s="38">
        <f t="shared" si="2"/>
        <v>0.03</v>
      </c>
      <c r="J23" s="42" t="s">
        <v>59</v>
      </c>
      <c r="K23" s="40">
        <v>20</v>
      </c>
      <c r="L23" s="40">
        <f t="shared" si="0"/>
        <v>20</v>
      </c>
      <c r="M23" s="42"/>
      <c r="N23" s="42"/>
      <c r="O23" s="40"/>
      <c r="P23" s="40"/>
      <c r="Q23" s="38"/>
      <c r="R23" s="42"/>
      <c r="S23" s="35"/>
      <c r="T23" s="41"/>
    </row>
    <row r="24" spans="1:20" ht="47.25">
      <c r="A24" s="37">
        <v>5</v>
      </c>
      <c r="B24" s="44" t="s">
        <v>195</v>
      </c>
      <c r="C24" s="44" t="s">
        <v>197</v>
      </c>
      <c r="D24" s="43" t="s">
        <v>196</v>
      </c>
      <c r="E24" s="41" t="s">
        <v>57</v>
      </c>
      <c r="F24" s="42" t="s">
        <v>198</v>
      </c>
      <c r="G24" s="36">
        <v>2</v>
      </c>
      <c r="H24" s="38">
        <v>3.2000000000000001E-2</v>
      </c>
      <c r="I24" s="38">
        <f t="shared" si="2"/>
        <v>6.4000000000000001E-2</v>
      </c>
      <c r="J24" s="42" t="s">
        <v>199</v>
      </c>
      <c r="K24" s="40">
        <v>20</v>
      </c>
      <c r="L24" s="40">
        <f t="shared" si="0"/>
        <v>40</v>
      </c>
      <c r="M24" s="42"/>
      <c r="N24" s="42"/>
      <c r="O24" s="40"/>
      <c r="P24" s="40"/>
      <c r="Q24" s="38"/>
      <c r="R24" s="42"/>
      <c r="S24" s="35"/>
      <c r="T24" s="41"/>
    </row>
    <row r="25" spans="1:20">
      <c r="A25" s="37">
        <v>6</v>
      </c>
      <c r="B25" s="44" t="s">
        <v>143</v>
      </c>
      <c r="C25" s="44" t="s">
        <v>116</v>
      </c>
      <c r="D25" s="43" t="s">
        <v>206</v>
      </c>
      <c r="E25" s="41" t="s">
        <v>84</v>
      </c>
      <c r="F25" s="42" t="s">
        <v>117</v>
      </c>
      <c r="G25" s="36">
        <v>1</v>
      </c>
      <c r="H25" s="38">
        <v>1.58</v>
      </c>
      <c r="I25" s="38">
        <f t="shared" si="2"/>
        <v>1.58</v>
      </c>
      <c r="J25" s="42" t="s">
        <v>118</v>
      </c>
      <c r="K25" s="40">
        <v>45</v>
      </c>
      <c r="L25" s="40">
        <f t="shared" si="0"/>
        <v>45</v>
      </c>
      <c r="M25" s="42"/>
      <c r="N25" s="42"/>
      <c r="O25" s="40"/>
      <c r="P25" s="40"/>
      <c r="Q25" s="38"/>
      <c r="R25" s="42"/>
      <c r="S25" s="35"/>
      <c r="T25" s="41"/>
    </row>
    <row r="26" spans="1:20" ht="47.25">
      <c r="A26" s="37">
        <v>7</v>
      </c>
      <c r="B26" s="44" t="s">
        <v>170</v>
      </c>
      <c r="C26" s="44" t="s">
        <v>60</v>
      </c>
      <c r="D26" s="43" t="s">
        <v>207</v>
      </c>
      <c r="E26" s="41" t="s">
        <v>61</v>
      </c>
      <c r="F26" s="42" t="s">
        <v>62</v>
      </c>
      <c r="G26" s="36">
        <v>1</v>
      </c>
      <c r="H26" s="38">
        <v>0.1</v>
      </c>
      <c r="I26" s="38">
        <f t="shared" si="2"/>
        <v>0.1</v>
      </c>
      <c r="J26" s="42" t="s">
        <v>63</v>
      </c>
      <c r="K26" s="40">
        <v>20</v>
      </c>
      <c r="L26" s="40">
        <f t="shared" si="0"/>
        <v>20</v>
      </c>
      <c r="M26" s="42"/>
      <c r="N26" s="42"/>
      <c r="O26" s="40"/>
      <c r="P26" s="40"/>
      <c r="Q26" s="38">
        <f t="shared" ref="Q26:Q27" si="3">(P26-O26)*H26</f>
        <v>0</v>
      </c>
      <c r="R26" s="42"/>
      <c r="S26" s="35"/>
      <c r="T26" s="41"/>
    </row>
    <row r="27" spans="1:20" ht="31.5">
      <c r="A27" s="37">
        <v>8</v>
      </c>
      <c r="B27" s="44" t="s">
        <v>157</v>
      </c>
      <c r="C27" s="41" t="s">
        <v>66</v>
      </c>
      <c r="D27" s="43" t="s">
        <v>208</v>
      </c>
      <c r="E27" s="33" t="s">
        <v>64</v>
      </c>
      <c r="F27" s="34" t="s">
        <v>65</v>
      </c>
      <c r="G27" s="36">
        <v>1</v>
      </c>
      <c r="H27" s="38">
        <v>0.11</v>
      </c>
      <c r="I27" s="38">
        <f t="shared" si="2"/>
        <v>0.11</v>
      </c>
      <c r="J27" s="42" t="s">
        <v>67</v>
      </c>
      <c r="K27" s="40">
        <v>30</v>
      </c>
      <c r="L27" s="40">
        <f t="shared" si="0"/>
        <v>30</v>
      </c>
      <c r="M27" s="42"/>
      <c r="N27" s="42"/>
      <c r="O27" s="40"/>
      <c r="P27" s="40"/>
      <c r="Q27" s="38">
        <f t="shared" si="3"/>
        <v>0</v>
      </c>
      <c r="R27" s="42"/>
      <c r="S27" s="35"/>
      <c r="T27" s="41"/>
    </row>
    <row r="28" spans="1:20">
      <c r="A28" s="37">
        <v>9</v>
      </c>
      <c r="B28" s="44" t="s">
        <v>171</v>
      </c>
      <c r="C28" s="41" t="s">
        <v>119</v>
      </c>
      <c r="D28" s="43" t="s">
        <v>209</v>
      </c>
      <c r="E28" s="33" t="s">
        <v>84</v>
      </c>
      <c r="F28" s="34" t="s">
        <v>120</v>
      </c>
      <c r="G28" s="36">
        <v>2</v>
      </c>
      <c r="H28" s="38">
        <v>0.1</v>
      </c>
      <c r="I28" s="38">
        <f t="shared" si="2"/>
        <v>0.2</v>
      </c>
      <c r="J28" s="42" t="s">
        <v>121</v>
      </c>
      <c r="K28" s="40">
        <v>30</v>
      </c>
      <c r="L28" s="40">
        <f t="shared" si="0"/>
        <v>60</v>
      </c>
      <c r="M28" s="42"/>
      <c r="N28" s="42"/>
      <c r="O28" s="40"/>
      <c r="P28" s="40"/>
      <c r="Q28" s="38"/>
      <c r="R28" s="42"/>
      <c r="S28" s="35"/>
      <c r="T28" s="41"/>
    </row>
    <row r="29" spans="1:20">
      <c r="A29" s="37">
        <v>10</v>
      </c>
      <c r="B29" s="54" t="s">
        <v>178</v>
      </c>
      <c r="C29" s="41" t="s">
        <v>76</v>
      </c>
      <c r="D29" s="43" t="s">
        <v>210</v>
      </c>
      <c r="E29" s="33" t="s">
        <v>49</v>
      </c>
      <c r="F29" s="34" t="s">
        <v>229</v>
      </c>
      <c r="G29" s="36">
        <v>2</v>
      </c>
      <c r="H29" s="38">
        <v>1.95</v>
      </c>
      <c r="I29" s="38">
        <f t="shared" si="2"/>
        <v>3.9</v>
      </c>
      <c r="J29" s="42" t="s">
        <v>230</v>
      </c>
      <c r="K29" s="40">
        <v>160</v>
      </c>
      <c r="L29" s="40">
        <f t="shared" si="0"/>
        <v>320</v>
      </c>
      <c r="M29" s="42"/>
      <c r="N29" s="42"/>
      <c r="O29" s="40"/>
      <c r="P29" s="40"/>
      <c r="Q29" s="38"/>
      <c r="R29" s="42"/>
      <c r="S29" s="35"/>
      <c r="T29" s="41"/>
    </row>
    <row r="30" spans="1:20">
      <c r="A30" s="37">
        <v>11</v>
      </c>
      <c r="B30" s="54" t="s">
        <v>144</v>
      </c>
      <c r="C30" s="41" t="s">
        <v>77</v>
      </c>
      <c r="D30" s="43" t="s">
        <v>211</v>
      </c>
      <c r="E30" s="33" t="s">
        <v>49</v>
      </c>
      <c r="F30" s="34" t="s">
        <v>231</v>
      </c>
      <c r="G30" s="36">
        <v>2</v>
      </c>
      <c r="H30" s="38">
        <v>3.3</v>
      </c>
      <c r="I30" s="38">
        <f t="shared" si="2"/>
        <v>6.6</v>
      </c>
      <c r="J30" s="42" t="s">
        <v>230</v>
      </c>
      <c r="K30" s="40">
        <v>540</v>
      </c>
      <c r="L30" s="40">
        <f t="shared" si="0"/>
        <v>1080</v>
      </c>
      <c r="M30" s="42"/>
      <c r="N30" s="42"/>
      <c r="O30" s="40"/>
      <c r="P30" s="40"/>
      <c r="Q30" s="38"/>
      <c r="R30" s="42"/>
      <c r="S30" s="35"/>
      <c r="T30" s="41"/>
    </row>
    <row r="31" spans="1:20" ht="47.25">
      <c r="A31" s="37">
        <v>12</v>
      </c>
      <c r="B31" s="54" t="s">
        <v>146</v>
      </c>
      <c r="C31" s="41" t="s">
        <v>241</v>
      </c>
      <c r="D31" s="43" t="s">
        <v>244</v>
      </c>
      <c r="E31" s="33" t="s">
        <v>57</v>
      </c>
      <c r="F31" s="34" t="s">
        <v>242</v>
      </c>
      <c r="G31" s="36">
        <v>2</v>
      </c>
      <c r="H31" s="38">
        <v>0.8</v>
      </c>
      <c r="I31" s="38">
        <f t="shared" si="2"/>
        <v>1.6</v>
      </c>
      <c r="J31" s="42" t="s">
        <v>243</v>
      </c>
      <c r="K31" s="40">
        <v>100</v>
      </c>
      <c r="L31" s="40">
        <f t="shared" si="0"/>
        <v>200</v>
      </c>
      <c r="M31" s="42"/>
      <c r="N31" s="42"/>
      <c r="O31" s="40"/>
      <c r="P31" s="40"/>
      <c r="Q31" s="38"/>
      <c r="R31" s="42"/>
      <c r="S31" s="35"/>
      <c r="T31" s="41"/>
    </row>
    <row r="32" spans="1:20">
      <c r="A32" s="37">
        <v>13</v>
      </c>
      <c r="B32" s="44" t="s">
        <v>147</v>
      </c>
      <c r="C32" s="44" t="s">
        <v>69</v>
      </c>
      <c r="D32" s="43" t="s">
        <v>212</v>
      </c>
      <c r="E32" s="41" t="s">
        <v>64</v>
      </c>
      <c r="F32" s="42" t="s">
        <v>68</v>
      </c>
      <c r="G32" s="36">
        <v>1</v>
      </c>
      <c r="H32" s="38">
        <v>2.2999999999999998</v>
      </c>
      <c r="I32" s="38">
        <f t="shared" si="2"/>
        <v>2.2999999999999998</v>
      </c>
      <c r="J32" s="42" t="s">
        <v>70</v>
      </c>
      <c r="K32" s="40">
        <v>45</v>
      </c>
      <c r="L32" s="40">
        <f t="shared" si="0"/>
        <v>45</v>
      </c>
      <c r="M32" s="42"/>
      <c r="N32" s="42"/>
      <c r="O32" s="40"/>
      <c r="P32" s="40"/>
      <c r="Q32" s="38">
        <f t="shared" ref="Q32:Q48" si="4">(P32-O32)*H32</f>
        <v>0</v>
      </c>
      <c r="R32" s="42"/>
      <c r="S32" s="35"/>
      <c r="T32" s="41"/>
    </row>
    <row r="33" spans="1:20" ht="31.5">
      <c r="A33" s="37">
        <v>14</v>
      </c>
      <c r="B33" s="44" t="s">
        <v>148</v>
      </c>
      <c r="C33" s="44" t="s">
        <v>71</v>
      </c>
      <c r="D33" s="43" t="s">
        <v>213</v>
      </c>
      <c r="E33" s="41" t="s">
        <v>57</v>
      </c>
      <c r="F33" s="42" t="s">
        <v>72</v>
      </c>
      <c r="G33" s="36">
        <v>1</v>
      </c>
      <c r="H33" s="38">
        <v>2</v>
      </c>
      <c r="I33" s="38">
        <f t="shared" si="2"/>
        <v>2</v>
      </c>
      <c r="J33" s="42" t="s">
        <v>73</v>
      </c>
      <c r="K33" s="40">
        <v>30</v>
      </c>
      <c r="L33" s="40">
        <f t="shared" si="0"/>
        <v>30</v>
      </c>
      <c r="M33" s="42"/>
      <c r="N33" s="42"/>
      <c r="O33" s="40"/>
      <c r="P33" s="40"/>
      <c r="Q33" s="38">
        <f t="shared" si="4"/>
        <v>0</v>
      </c>
      <c r="R33" s="42"/>
      <c r="S33" s="35"/>
      <c r="T33" s="41"/>
    </row>
    <row r="34" spans="1:20">
      <c r="A34" s="37"/>
      <c r="B34" s="44" t="s">
        <v>148</v>
      </c>
      <c r="C34" s="44" t="s">
        <v>234</v>
      </c>
      <c r="D34" s="43" t="s">
        <v>235</v>
      </c>
      <c r="E34" s="41" t="s">
        <v>57</v>
      </c>
      <c r="F34" s="42" t="s">
        <v>236</v>
      </c>
      <c r="G34" s="36">
        <v>0.01</v>
      </c>
      <c r="H34" s="38">
        <v>20</v>
      </c>
      <c r="I34" s="38">
        <f t="shared" si="2"/>
        <v>0.2</v>
      </c>
      <c r="J34" s="42" t="s">
        <v>111</v>
      </c>
      <c r="K34" s="40">
        <v>45</v>
      </c>
      <c r="L34" s="40">
        <v>45</v>
      </c>
      <c r="M34" s="42"/>
      <c r="N34" s="42"/>
      <c r="O34" s="40"/>
      <c r="P34" s="40"/>
      <c r="Q34" s="38"/>
      <c r="R34" s="42"/>
      <c r="S34" s="35"/>
      <c r="T34" s="41"/>
    </row>
    <row r="35" spans="1:20" s="88" customFormat="1" ht="32.25" thickBot="1">
      <c r="A35" s="37">
        <v>15</v>
      </c>
      <c r="B35" s="80" t="s">
        <v>172</v>
      </c>
      <c r="C35" s="80" t="s">
        <v>74</v>
      </c>
      <c r="D35" s="81" t="s">
        <v>214</v>
      </c>
      <c r="E35" s="82" t="s">
        <v>84</v>
      </c>
      <c r="F35" s="83" t="s">
        <v>140</v>
      </c>
      <c r="G35" s="84">
        <v>1</v>
      </c>
      <c r="H35" s="85">
        <v>12.92</v>
      </c>
      <c r="I35" s="85">
        <f t="shared" si="2"/>
        <v>12.92</v>
      </c>
      <c r="J35" s="83" t="s">
        <v>141</v>
      </c>
      <c r="K35" s="86">
        <v>60</v>
      </c>
      <c r="L35" s="86">
        <f t="shared" si="0"/>
        <v>60</v>
      </c>
      <c r="M35" s="83"/>
      <c r="N35" s="83"/>
      <c r="O35" s="86"/>
      <c r="P35" s="86"/>
      <c r="Q35" s="85">
        <f t="shared" si="4"/>
        <v>0</v>
      </c>
      <c r="R35" s="83"/>
      <c r="S35" s="87"/>
      <c r="T35" s="82"/>
    </row>
    <row r="36" spans="1:20" s="88" customFormat="1" ht="31.5" hidden="1">
      <c r="A36" s="37">
        <v>16</v>
      </c>
      <c r="B36" s="80" t="s">
        <v>172</v>
      </c>
      <c r="C36" s="80" t="s">
        <v>74</v>
      </c>
      <c r="D36" s="81"/>
      <c r="E36" s="82" t="s">
        <v>53</v>
      </c>
      <c r="F36" s="83" t="s">
        <v>136</v>
      </c>
      <c r="G36" s="84">
        <v>0</v>
      </c>
      <c r="H36" s="85">
        <v>13.06</v>
      </c>
      <c r="I36" s="85">
        <f t="shared" si="2"/>
        <v>0</v>
      </c>
      <c r="J36" s="83" t="s">
        <v>137</v>
      </c>
      <c r="K36" s="86">
        <v>60</v>
      </c>
      <c r="L36" s="86">
        <f t="shared" si="0"/>
        <v>0</v>
      </c>
      <c r="M36" s="83"/>
      <c r="N36" s="83"/>
      <c r="O36" s="86"/>
      <c r="P36" s="86"/>
      <c r="Q36" s="85"/>
      <c r="R36" s="83"/>
      <c r="S36" s="87"/>
      <c r="T36" s="82"/>
    </row>
    <row r="37" spans="1:20" s="88" customFormat="1" ht="32.25" hidden="1" thickBot="1">
      <c r="A37" s="37">
        <v>17</v>
      </c>
      <c r="B37" s="80" t="s">
        <v>172</v>
      </c>
      <c r="C37" s="89" t="s">
        <v>74</v>
      </c>
      <c r="D37" s="90"/>
      <c r="E37" s="91" t="s">
        <v>57</v>
      </c>
      <c r="F37" s="92" t="s">
        <v>138</v>
      </c>
      <c r="G37" s="93">
        <v>0</v>
      </c>
      <c r="H37" s="94">
        <v>15.44</v>
      </c>
      <c r="I37" s="94">
        <f t="shared" si="2"/>
        <v>0</v>
      </c>
      <c r="J37" s="92" t="s">
        <v>139</v>
      </c>
      <c r="K37" s="95">
        <v>60</v>
      </c>
      <c r="L37" s="95">
        <f t="shared" si="0"/>
        <v>0</v>
      </c>
      <c r="M37" s="92"/>
      <c r="N37" s="92"/>
      <c r="O37" s="95"/>
      <c r="P37" s="95"/>
      <c r="Q37" s="94"/>
      <c r="R37" s="92"/>
      <c r="S37" s="96"/>
      <c r="T37" s="91"/>
    </row>
    <row r="38" spans="1:20" ht="31.5">
      <c r="A38" s="37">
        <v>18</v>
      </c>
      <c r="B38" s="62" t="s">
        <v>149</v>
      </c>
      <c r="C38" s="62" t="s">
        <v>79</v>
      </c>
      <c r="D38" s="63" t="s">
        <v>215</v>
      </c>
      <c r="E38" s="64" t="s">
        <v>64</v>
      </c>
      <c r="F38" s="65" t="s">
        <v>78</v>
      </c>
      <c r="G38" s="66">
        <v>1</v>
      </c>
      <c r="H38" s="67">
        <v>0.32500000000000001</v>
      </c>
      <c r="I38" s="67">
        <f t="shared" si="2"/>
        <v>0.32500000000000001</v>
      </c>
      <c r="J38" s="65" t="s">
        <v>80</v>
      </c>
      <c r="K38" s="68">
        <v>30</v>
      </c>
      <c r="L38" s="68">
        <f t="shared" si="0"/>
        <v>30</v>
      </c>
      <c r="M38" s="65"/>
      <c r="N38" s="65"/>
      <c r="O38" s="68"/>
      <c r="P38" s="68"/>
      <c r="Q38" s="67">
        <f t="shared" si="4"/>
        <v>0</v>
      </c>
      <c r="R38" s="65"/>
      <c r="S38" s="69" t="s">
        <v>151</v>
      </c>
      <c r="T38" s="70"/>
    </row>
    <row r="39" spans="1:20" ht="32.25" thickBot="1">
      <c r="A39" s="37">
        <v>19</v>
      </c>
      <c r="B39" s="71" t="s">
        <v>150</v>
      </c>
      <c r="C39" s="71" t="s">
        <v>82</v>
      </c>
      <c r="D39" s="72" t="s">
        <v>216</v>
      </c>
      <c r="E39" s="73" t="s">
        <v>64</v>
      </c>
      <c r="F39" s="74" t="s">
        <v>81</v>
      </c>
      <c r="G39" s="75">
        <v>1</v>
      </c>
      <c r="H39" s="76">
        <v>0.38</v>
      </c>
      <c r="I39" s="76">
        <f t="shared" si="2"/>
        <v>0.38</v>
      </c>
      <c r="J39" s="74" t="s">
        <v>83</v>
      </c>
      <c r="K39" s="77">
        <v>30</v>
      </c>
      <c r="L39" s="77">
        <f t="shared" si="0"/>
        <v>30</v>
      </c>
      <c r="M39" s="74"/>
      <c r="N39" s="74"/>
      <c r="O39" s="77"/>
      <c r="P39" s="77"/>
      <c r="Q39" s="76">
        <f t="shared" si="4"/>
        <v>0</v>
      </c>
      <c r="R39" s="74"/>
      <c r="S39" s="78" t="s">
        <v>151</v>
      </c>
      <c r="T39" s="79"/>
    </row>
    <row r="40" spans="1:20">
      <c r="A40" s="37">
        <v>20</v>
      </c>
      <c r="B40" s="55" t="s">
        <v>152</v>
      </c>
      <c r="C40" s="55" t="s">
        <v>187</v>
      </c>
      <c r="D40" s="56" t="s">
        <v>217</v>
      </c>
      <c r="E40" s="97" t="s">
        <v>185</v>
      </c>
      <c r="F40" s="58" t="s">
        <v>186</v>
      </c>
      <c r="G40" s="59">
        <v>1</v>
      </c>
      <c r="H40" s="60">
        <v>0.6</v>
      </c>
      <c r="I40" s="60">
        <f t="shared" si="2"/>
        <v>0.6</v>
      </c>
      <c r="J40" s="58" t="s">
        <v>85</v>
      </c>
      <c r="K40" s="61">
        <v>45</v>
      </c>
      <c r="L40" s="61">
        <f t="shared" si="0"/>
        <v>45</v>
      </c>
      <c r="M40" s="58"/>
      <c r="N40" s="58"/>
      <c r="O40" s="61"/>
      <c r="P40" s="61"/>
      <c r="Q40" s="60">
        <f t="shared" si="4"/>
        <v>0</v>
      </c>
      <c r="R40" s="58"/>
      <c r="S40" s="57"/>
      <c r="T40" s="57"/>
    </row>
    <row r="41" spans="1:20" ht="47.25">
      <c r="A41" s="37">
        <v>21</v>
      </c>
      <c r="B41" s="44" t="s">
        <v>153</v>
      </c>
      <c r="C41" s="44" t="s">
        <v>86</v>
      </c>
      <c r="D41" s="43" t="s">
        <v>218</v>
      </c>
      <c r="E41" s="41" t="s">
        <v>57</v>
      </c>
      <c r="F41" s="42" t="s">
        <v>87</v>
      </c>
      <c r="G41" s="36">
        <v>1</v>
      </c>
      <c r="H41" s="38">
        <v>0.1</v>
      </c>
      <c r="I41" s="38">
        <f t="shared" si="2"/>
        <v>0.1</v>
      </c>
      <c r="J41" s="42" t="s">
        <v>88</v>
      </c>
      <c r="K41" s="40">
        <v>45</v>
      </c>
      <c r="L41" s="40">
        <f t="shared" si="0"/>
        <v>45</v>
      </c>
      <c r="M41" s="42"/>
      <c r="N41" s="42"/>
      <c r="O41" s="40"/>
      <c r="P41" s="40"/>
      <c r="Q41" s="38">
        <f t="shared" si="4"/>
        <v>0</v>
      </c>
      <c r="R41" s="42"/>
      <c r="S41" s="41"/>
      <c r="T41" s="41"/>
    </row>
    <row r="42" spans="1:20" ht="47.25">
      <c r="A42" s="37">
        <v>22</v>
      </c>
      <c r="B42" s="44" t="s">
        <v>173</v>
      </c>
      <c r="C42" s="44" t="s">
        <v>91</v>
      </c>
      <c r="D42" s="51" t="s">
        <v>219</v>
      </c>
      <c r="E42" s="41" t="s">
        <v>64</v>
      </c>
      <c r="F42" s="42" t="s">
        <v>89</v>
      </c>
      <c r="G42" s="36">
        <v>1</v>
      </c>
      <c r="H42" s="38">
        <v>11.39</v>
      </c>
      <c r="I42" s="38">
        <f t="shared" si="2"/>
        <v>11.39</v>
      </c>
      <c r="J42" s="42" t="s">
        <v>90</v>
      </c>
      <c r="K42" s="40">
        <v>120</v>
      </c>
      <c r="L42" s="40">
        <f t="shared" si="0"/>
        <v>120</v>
      </c>
      <c r="M42" s="42"/>
      <c r="N42" s="42"/>
      <c r="O42" s="40"/>
      <c r="P42" s="40"/>
      <c r="Q42" s="38">
        <f t="shared" si="4"/>
        <v>0</v>
      </c>
      <c r="R42" s="42"/>
      <c r="S42" s="41"/>
      <c r="T42" s="41"/>
    </row>
    <row r="43" spans="1:20" ht="31.5">
      <c r="A43" s="37">
        <v>23</v>
      </c>
      <c r="B43" s="44" t="s">
        <v>156</v>
      </c>
      <c r="C43" s="44" t="s">
        <v>93</v>
      </c>
      <c r="D43" s="43" t="s">
        <v>220</v>
      </c>
      <c r="E43" s="41" t="s">
        <v>64</v>
      </c>
      <c r="F43" s="42" t="s">
        <v>92</v>
      </c>
      <c r="G43" s="36">
        <v>1</v>
      </c>
      <c r="H43" s="38">
        <v>3.18</v>
      </c>
      <c r="I43" s="38">
        <f t="shared" si="2"/>
        <v>3.18</v>
      </c>
      <c r="J43" s="42" t="s">
        <v>94</v>
      </c>
      <c r="K43" s="40">
        <v>45</v>
      </c>
      <c r="L43" s="40">
        <f t="shared" si="0"/>
        <v>45</v>
      </c>
      <c r="M43" s="42"/>
      <c r="N43" s="42"/>
      <c r="O43" s="40"/>
      <c r="P43" s="40"/>
      <c r="Q43" s="38">
        <f t="shared" si="4"/>
        <v>0</v>
      </c>
      <c r="R43" s="42"/>
      <c r="S43" s="41"/>
      <c r="T43" s="41"/>
    </row>
    <row r="44" spans="1:20">
      <c r="A44" s="37">
        <v>24</v>
      </c>
      <c r="B44" s="44" t="s">
        <v>155</v>
      </c>
      <c r="C44" s="44" t="s">
        <v>96</v>
      </c>
      <c r="D44" s="43" t="s">
        <v>221</v>
      </c>
      <c r="E44" s="41" t="s">
        <v>49</v>
      </c>
      <c r="F44" s="42" t="s">
        <v>233</v>
      </c>
      <c r="G44" s="36">
        <v>1</v>
      </c>
      <c r="H44" s="38">
        <v>1.71</v>
      </c>
      <c r="I44" s="38">
        <f t="shared" si="2"/>
        <v>1.71</v>
      </c>
      <c r="J44" s="42" t="s">
        <v>51</v>
      </c>
      <c r="K44" s="40">
        <v>100</v>
      </c>
      <c r="L44" s="40">
        <f t="shared" si="0"/>
        <v>100</v>
      </c>
      <c r="M44" s="42"/>
      <c r="N44" s="42"/>
      <c r="O44" s="40"/>
      <c r="P44" s="40"/>
      <c r="Q44" s="38">
        <f t="shared" si="4"/>
        <v>0</v>
      </c>
      <c r="R44" s="42"/>
      <c r="S44" s="41"/>
      <c r="T44" s="41"/>
    </row>
    <row r="45" spans="1:20">
      <c r="A45" s="37">
        <v>25</v>
      </c>
      <c r="B45" s="44" t="s">
        <v>174</v>
      </c>
      <c r="C45" s="44" t="s">
        <v>101</v>
      </c>
      <c r="D45" s="43" t="s">
        <v>222</v>
      </c>
      <c r="E45" s="41" t="s">
        <v>64</v>
      </c>
      <c r="F45" s="42" t="s">
        <v>98</v>
      </c>
      <c r="G45" s="36">
        <v>1</v>
      </c>
      <c r="H45" s="38">
        <v>0.126</v>
      </c>
      <c r="I45" s="38">
        <f t="shared" si="2"/>
        <v>0.126</v>
      </c>
      <c r="J45" s="42" t="s">
        <v>102</v>
      </c>
      <c r="K45" s="40">
        <v>45</v>
      </c>
      <c r="L45" s="40">
        <f t="shared" si="0"/>
        <v>45</v>
      </c>
      <c r="M45" s="42"/>
      <c r="N45" s="42"/>
      <c r="O45" s="40"/>
      <c r="P45" s="40"/>
      <c r="Q45" s="38">
        <f t="shared" si="4"/>
        <v>0</v>
      </c>
      <c r="R45" s="42"/>
      <c r="S45" s="41"/>
      <c r="T45" s="41"/>
    </row>
    <row r="46" spans="1:20">
      <c r="A46" s="37">
        <v>26</v>
      </c>
      <c r="B46" s="44" t="s">
        <v>175</v>
      </c>
      <c r="C46" s="44" t="s">
        <v>103</v>
      </c>
      <c r="D46" s="43" t="s">
        <v>223</v>
      </c>
      <c r="E46" s="41" t="s">
        <v>64</v>
      </c>
      <c r="F46" s="42" t="s">
        <v>99</v>
      </c>
      <c r="G46" s="36">
        <v>1</v>
      </c>
      <c r="H46" s="38">
        <v>0.13</v>
      </c>
      <c r="I46" s="38">
        <f t="shared" si="2"/>
        <v>0.13</v>
      </c>
      <c r="J46" s="42" t="s">
        <v>104</v>
      </c>
      <c r="K46" s="40">
        <v>45</v>
      </c>
      <c r="L46" s="40">
        <f t="shared" si="0"/>
        <v>45</v>
      </c>
      <c r="M46" s="42"/>
      <c r="N46" s="42"/>
      <c r="O46" s="40"/>
      <c r="P46" s="40"/>
      <c r="Q46" s="38">
        <f t="shared" si="4"/>
        <v>0</v>
      </c>
      <c r="R46" s="42"/>
      <c r="S46" s="41"/>
      <c r="T46" s="41"/>
    </row>
    <row r="47" spans="1:20">
      <c r="A47" s="37">
        <v>27</v>
      </c>
      <c r="B47" s="44" t="s">
        <v>176</v>
      </c>
      <c r="C47" s="44" t="s">
        <v>105</v>
      </c>
      <c r="D47" s="43" t="s">
        <v>224</v>
      </c>
      <c r="E47" s="41" t="s">
        <v>64</v>
      </c>
      <c r="F47" s="42" t="s">
        <v>100</v>
      </c>
      <c r="G47" s="36">
        <v>1</v>
      </c>
      <c r="H47" s="38">
        <v>0.13</v>
      </c>
      <c r="I47" s="38">
        <f t="shared" si="2"/>
        <v>0.13</v>
      </c>
      <c r="J47" s="42" t="s">
        <v>106</v>
      </c>
      <c r="K47" s="40">
        <v>45</v>
      </c>
      <c r="L47" s="40">
        <f t="shared" si="0"/>
        <v>45</v>
      </c>
      <c r="M47" s="42"/>
      <c r="N47" s="42"/>
      <c r="O47" s="40"/>
      <c r="P47" s="40"/>
      <c r="Q47" s="38">
        <f t="shared" si="4"/>
        <v>0</v>
      </c>
      <c r="R47" s="42"/>
      <c r="S47" s="41"/>
      <c r="T47" s="41"/>
    </row>
    <row r="48" spans="1:20">
      <c r="A48" s="37">
        <v>28</v>
      </c>
      <c r="B48" s="44" t="s">
        <v>200</v>
      </c>
      <c r="C48" s="41" t="s">
        <v>201</v>
      </c>
      <c r="D48" s="98" t="s">
        <v>125</v>
      </c>
      <c r="E48" s="33" t="s">
        <v>126</v>
      </c>
      <c r="F48" s="34"/>
      <c r="G48" s="36">
        <v>1</v>
      </c>
      <c r="H48" s="38">
        <v>1.5</v>
      </c>
      <c r="I48" s="38">
        <f t="shared" si="2"/>
        <v>1.5</v>
      </c>
      <c r="J48" s="42" t="s">
        <v>111</v>
      </c>
      <c r="K48" s="40">
        <v>30</v>
      </c>
      <c r="L48" s="40">
        <v>180</v>
      </c>
      <c r="M48" s="42"/>
      <c r="N48" s="42"/>
      <c r="O48" s="40"/>
      <c r="P48" s="40"/>
      <c r="Q48" s="38">
        <f t="shared" si="4"/>
        <v>0</v>
      </c>
      <c r="R48" s="42"/>
      <c r="S48" s="41"/>
      <c r="T48" s="41"/>
    </row>
    <row r="49" spans="1:20" ht="47.25">
      <c r="A49" s="37">
        <v>29</v>
      </c>
      <c r="B49" s="44" t="s">
        <v>189</v>
      </c>
      <c r="C49" s="44" t="s">
        <v>107</v>
      </c>
      <c r="D49" s="43" t="s">
        <v>108</v>
      </c>
      <c r="E49" s="41" t="s">
        <v>57</v>
      </c>
      <c r="F49" s="42" t="s">
        <v>109</v>
      </c>
      <c r="G49" s="36">
        <v>2</v>
      </c>
      <c r="H49" s="38">
        <v>1.4999999999999999E-2</v>
      </c>
      <c r="I49" s="38">
        <f t="shared" si="2"/>
        <v>0.03</v>
      </c>
      <c r="J49" s="42" t="s">
        <v>110</v>
      </c>
      <c r="K49" s="40">
        <v>20</v>
      </c>
      <c r="L49" s="40">
        <f t="shared" si="0"/>
        <v>40</v>
      </c>
      <c r="M49" s="42"/>
      <c r="N49" s="42"/>
      <c r="O49" s="40"/>
      <c r="P49" s="40"/>
      <c r="Q49" s="38"/>
      <c r="R49" s="42"/>
      <c r="S49" s="41"/>
      <c r="T49" s="41"/>
    </row>
    <row r="50" spans="1:20" ht="47.25">
      <c r="A50" s="37">
        <v>30</v>
      </c>
      <c r="B50" s="44" t="s">
        <v>154</v>
      </c>
      <c r="C50" s="44" t="s">
        <v>190</v>
      </c>
      <c r="D50" s="43" t="s">
        <v>225</v>
      </c>
      <c r="E50" s="41" t="s">
        <v>57</v>
      </c>
      <c r="F50" s="42" t="s">
        <v>192</v>
      </c>
      <c r="G50" s="36">
        <v>1</v>
      </c>
      <c r="H50" s="38">
        <v>0.02</v>
      </c>
      <c r="I50" s="38">
        <f t="shared" si="2"/>
        <v>0.02</v>
      </c>
      <c r="J50" s="42" t="s">
        <v>111</v>
      </c>
      <c r="K50" s="40">
        <v>30</v>
      </c>
      <c r="L50" s="40">
        <f t="shared" si="0"/>
        <v>30</v>
      </c>
      <c r="M50" s="42"/>
      <c r="N50" s="42"/>
      <c r="O50" s="40"/>
      <c r="P50" s="40"/>
      <c r="Q50" s="38"/>
      <c r="R50" s="42"/>
      <c r="S50" s="41"/>
      <c r="T50" s="41"/>
    </row>
    <row r="51" spans="1:20" ht="31.5">
      <c r="A51" s="37">
        <v>31</v>
      </c>
      <c r="B51" s="54" t="s">
        <v>193</v>
      </c>
      <c r="C51" s="41" t="s">
        <v>237</v>
      </c>
      <c r="D51" s="51" t="s">
        <v>245</v>
      </c>
      <c r="E51" s="109" t="s">
        <v>84</v>
      </c>
      <c r="F51" s="34" t="s">
        <v>238</v>
      </c>
      <c r="G51" s="36">
        <v>5</v>
      </c>
      <c r="H51" s="38">
        <v>6.3E-2</v>
      </c>
      <c r="I51" s="38">
        <f t="shared" si="2"/>
        <v>0.315</v>
      </c>
      <c r="J51" s="42" t="s">
        <v>239</v>
      </c>
      <c r="K51" s="40">
        <v>20</v>
      </c>
      <c r="L51" s="40">
        <f t="shared" si="0"/>
        <v>100</v>
      </c>
      <c r="M51" s="42"/>
      <c r="N51" s="42"/>
      <c r="O51" s="40"/>
      <c r="P51" s="40"/>
      <c r="Q51" s="38"/>
      <c r="R51" s="42"/>
      <c r="S51" s="41"/>
      <c r="T51" s="41"/>
    </row>
    <row r="52" spans="1:20" ht="31.5">
      <c r="A52" s="37">
        <v>32</v>
      </c>
      <c r="B52" s="44" t="s">
        <v>177</v>
      </c>
      <c r="C52" s="41" t="s">
        <v>114</v>
      </c>
      <c r="D52" s="43" t="s">
        <v>226</v>
      </c>
      <c r="E52" s="46" t="s">
        <v>84</v>
      </c>
      <c r="F52" s="34" t="s">
        <v>115</v>
      </c>
      <c r="G52" s="36">
        <v>2</v>
      </c>
      <c r="H52" s="38">
        <v>0.126</v>
      </c>
      <c r="I52" s="38">
        <f t="shared" si="2"/>
        <v>0.252</v>
      </c>
      <c r="J52" s="42" t="s">
        <v>111</v>
      </c>
      <c r="K52" s="40">
        <v>20</v>
      </c>
      <c r="L52" s="40">
        <f t="shared" si="0"/>
        <v>40</v>
      </c>
      <c r="M52" s="42"/>
      <c r="N52" s="42"/>
      <c r="O52" s="40"/>
      <c r="P52" s="40"/>
      <c r="Q52" s="38"/>
      <c r="R52" s="42"/>
      <c r="S52" s="41"/>
      <c r="T52" s="41"/>
    </row>
    <row r="53" spans="1:20">
      <c r="A53" s="37">
        <v>33</v>
      </c>
      <c r="B53" s="44" t="s">
        <v>159</v>
      </c>
      <c r="C53" s="50" t="s">
        <v>164</v>
      </c>
      <c r="D53" s="43" t="s">
        <v>227</v>
      </c>
      <c r="E53" s="41" t="s">
        <v>161</v>
      </c>
      <c r="F53" s="51" t="s">
        <v>162</v>
      </c>
      <c r="G53" s="36">
        <v>1</v>
      </c>
      <c r="H53" s="38">
        <v>22.72</v>
      </c>
      <c r="I53" s="38">
        <f t="shared" si="2"/>
        <v>22.72</v>
      </c>
      <c r="J53" s="42" t="s">
        <v>163</v>
      </c>
      <c r="K53" s="40">
        <v>120</v>
      </c>
      <c r="L53" s="40">
        <f t="shared" si="0"/>
        <v>120</v>
      </c>
      <c r="M53" s="42"/>
      <c r="N53" s="42"/>
      <c r="O53" s="40"/>
      <c r="P53" s="40"/>
      <c r="Q53" s="38"/>
      <c r="R53" s="42"/>
      <c r="S53" s="41"/>
      <c r="T53" s="41"/>
    </row>
    <row r="54" spans="1:20" ht="31.5">
      <c r="A54" s="37">
        <v>34</v>
      </c>
      <c r="B54" s="44" t="s">
        <v>160</v>
      </c>
      <c r="C54" s="44" t="s">
        <v>240</v>
      </c>
      <c r="D54" s="43" t="s">
        <v>246</v>
      </c>
      <c r="E54" s="41" t="s">
        <v>84</v>
      </c>
      <c r="F54" s="51">
        <v>7023265</v>
      </c>
      <c r="G54" s="36">
        <v>1</v>
      </c>
      <c r="H54" s="38">
        <v>20.96</v>
      </c>
      <c r="I54" s="38">
        <f t="shared" si="2"/>
        <v>20.96</v>
      </c>
      <c r="J54" s="42" t="s">
        <v>168</v>
      </c>
      <c r="K54" s="40">
        <v>180</v>
      </c>
      <c r="L54" s="40">
        <f t="shared" si="0"/>
        <v>180</v>
      </c>
      <c r="M54" s="42"/>
      <c r="N54" s="42"/>
      <c r="O54" s="40"/>
      <c r="P54" s="40"/>
      <c r="Q54" s="38"/>
      <c r="R54" s="42"/>
      <c r="S54" s="41"/>
      <c r="T54" s="41"/>
    </row>
    <row r="55" spans="1:20">
      <c r="A55" s="37">
        <v>35</v>
      </c>
      <c r="B55" s="44" t="s">
        <v>127</v>
      </c>
      <c r="C55" s="41" t="s">
        <v>127</v>
      </c>
      <c r="D55" s="43" t="s">
        <v>228</v>
      </c>
      <c r="E55" s="41" t="s">
        <v>128</v>
      </c>
      <c r="F55" s="43"/>
      <c r="G55" s="36">
        <v>1</v>
      </c>
      <c r="H55" s="38">
        <v>0</v>
      </c>
      <c r="I55" s="38">
        <f t="shared" si="2"/>
        <v>0</v>
      </c>
      <c r="J55" s="42" t="s">
        <v>111</v>
      </c>
      <c r="K55" s="40">
        <v>600</v>
      </c>
      <c r="L55" s="40">
        <f t="shared" si="0"/>
        <v>600</v>
      </c>
      <c r="M55" s="42"/>
      <c r="N55" s="42"/>
      <c r="O55" s="40"/>
      <c r="P55" s="40"/>
      <c r="Q55" s="38"/>
      <c r="R55" s="42"/>
      <c r="S55" s="41"/>
      <c r="T55" s="41"/>
    </row>
    <row r="56" spans="1:20">
      <c r="A56" s="37"/>
      <c r="B56" s="18"/>
      <c r="C56" s="14"/>
      <c r="D56" s="12"/>
      <c r="E56" s="13"/>
      <c r="F56" s="15"/>
      <c r="G56" s="19"/>
      <c r="H56" s="20"/>
      <c r="I56" s="20"/>
      <c r="J56" s="15"/>
      <c r="K56" s="21"/>
      <c r="L56" s="21"/>
      <c r="M56" s="15"/>
      <c r="N56" s="15"/>
      <c r="O56" s="21"/>
      <c r="P56" s="21"/>
      <c r="Q56" s="20"/>
      <c r="R56" s="15"/>
      <c r="S56" s="20"/>
      <c r="T56" s="14"/>
    </row>
    <row r="57" spans="1:20">
      <c r="A57" s="37"/>
      <c r="B57" s="18"/>
      <c r="C57" s="14"/>
      <c r="D57" s="12"/>
      <c r="E57" s="13"/>
      <c r="F57" s="15"/>
      <c r="G57" s="21"/>
      <c r="H57" s="20"/>
      <c r="I57" s="20"/>
      <c r="J57" s="17"/>
      <c r="K57" s="21"/>
      <c r="L57" s="21"/>
      <c r="M57" s="17"/>
      <c r="N57" s="17"/>
      <c r="O57" s="21"/>
      <c r="P57" s="21"/>
      <c r="Q57" s="20"/>
      <c r="R57" s="15"/>
      <c r="S57" s="20"/>
      <c r="T57" s="14"/>
    </row>
    <row r="58" spans="1:20">
      <c r="A58" s="37"/>
      <c r="B58" s="18"/>
      <c r="C58" s="14"/>
      <c r="D58" s="12"/>
      <c r="E58" s="13"/>
      <c r="F58" s="15"/>
      <c r="G58" s="21"/>
      <c r="H58" s="20"/>
      <c r="I58" s="20"/>
      <c r="J58" s="17"/>
      <c r="K58" s="21"/>
      <c r="L58" s="21"/>
      <c r="M58" s="17"/>
      <c r="N58" s="17"/>
      <c r="O58" s="21"/>
      <c r="P58" s="21"/>
      <c r="Q58" s="20"/>
      <c r="R58" s="15"/>
      <c r="S58" s="20"/>
      <c r="T58" s="14"/>
    </row>
    <row r="59" spans="1:20">
      <c r="A59" s="37"/>
      <c r="B59" s="18"/>
      <c r="C59" s="14"/>
      <c r="D59" s="12"/>
      <c r="E59" s="13"/>
      <c r="F59" s="15"/>
      <c r="G59" s="21"/>
      <c r="H59" s="20"/>
      <c r="I59" s="20"/>
      <c r="J59" s="17"/>
      <c r="K59" s="21"/>
      <c r="L59" s="21"/>
      <c r="M59" s="17"/>
      <c r="N59" s="17"/>
      <c r="O59" s="21"/>
      <c r="P59" s="21"/>
      <c r="Q59" s="20"/>
      <c r="R59" s="15"/>
      <c r="S59" s="20"/>
      <c r="T59" s="14"/>
    </row>
    <row r="60" spans="1:20">
      <c r="A60" s="37"/>
      <c r="B60" s="18"/>
      <c r="C60" s="14"/>
      <c r="D60" s="12"/>
      <c r="E60" s="13"/>
      <c r="F60" s="15"/>
      <c r="G60" s="21"/>
      <c r="H60" s="20"/>
      <c r="I60" s="20"/>
      <c r="J60" s="17"/>
      <c r="K60" s="21"/>
      <c r="L60" s="21"/>
      <c r="M60" s="17"/>
      <c r="N60" s="17"/>
      <c r="O60" s="21"/>
      <c r="P60" s="21"/>
      <c r="Q60" s="20"/>
      <c r="R60" s="15"/>
      <c r="S60" s="20"/>
      <c r="T60" s="14"/>
    </row>
    <row r="61" spans="1:20">
      <c r="A61" s="37"/>
      <c r="B61" s="18"/>
      <c r="C61" s="14"/>
      <c r="D61" s="12"/>
      <c r="E61" s="13"/>
      <c r="F61" s="15"/>
      <c r="G61" s="21"/>
      <c r="H61" s="20"/>
      <c r="I61" s="20"/>
      <c r="J61" s="17"/>
      <c r="K61" s="21"/>
      <c r="L61" s="21"/>
      <c r="M61" s="17"/>
      <c r="N61" s="17"/>
      <c r="O61" s="21"/>
      <c r="P61" s="21"/>
      <c r="Q61" s="20"/>
      <c r="R61" s="15"/>
      <c r="S61" s="20"/>
      <c r="T61" s="14"/>
    </row>
    <row r="62" spans="1:20">
      <c r="A62" s="37"/>
      <c r="B62" s="18"/>
      <c r="C62" s="14"/>
      <c r="D62" s="12"/>
      <c r="E62" s="13"/>
      <c r="F62" s="15"/>
      <c r="G62" s="20"/>
      <c r="H62" s="19"/>
      <c r="I62" s="20"/>
      <c r="J62" s="17"/>
      <c r="K62" s="21"/>
      <c r="L62" s="21"/>
      <c r="M62" s="17"/>
      <c r="N62" s="17"/>
      <c r="O62" s="21"/>
      <c r="P62" s="21"/>
      <c r="Q62" s="20"/>
      <c r="R62" s="15"/>
      <c r="S62" s="20"/>
      <c r="T62" s="14"/>
    </row>
    <row r="63" spans="1:20">
      <c r="A63" s="37"/>
      <c r="B63" s="18"/>
      <c r="C63" s="14"/>
      <c r="D63" s="12"/>
      <c r="E63" s="13"/>
      <c r="F63" s="15"/>
      <c r="G63" s="22"/>
      <c r="H63" s="19"/>
      <c r="I63" s="20"/>
      <c r="J63" s="17"/>
      <c r="K63" s="21"/>
      <c r="L63" s="21"/>
      <c r="M63" s="17"/>
      <c r="N63" s="17"/>
      <c r="O63" s="21"/>
      <c r="P63" s="21"/>
      <c r="Q63" s="20"/>
      <c r="R63" s="15"/>
      <c r="S63" s="20"/>
      <c r="T63" s="14"/>
    </row>
    <row r="64" spans="1:20">
      <c r="A64" s="37"/>
      <c r="B64" s="18"/>
      <c r="C64" s="14"/>
      <c r="D64" s="12"/>
      <c r="E64" s="13"/>
      <c r="F64" s="15"/>
      <c r="G64" s="20"/>
      <c r="H64" s="19"/>
      <c r="I64" s="20"/>
      <c r="J64" s="17"/>
      <c r="K64" s="21"/>
      <c r="L64" s="21"/>
      <c r="M64" s="17"/>
      <c r="N64" s="17"/>
      <c r="O64" s="21"/>
      <c r="P64" s="21"/>
      <c r="Q64" s="20"/>
      <c r="R64" s="15"/>
      <c r="S64" s="20"/>
      <c r="T64" s="14"/>
    </row>
    <row r="65" spans="1:21">
      <c r="A65" s="37"/>
      <c r="B65" s="18"/>
      <c r="C65" s="14"/>
      <c r="D65" s="12"/>
      <c r="E65" s="13"/>
      <c r="F65" s="15"/>
      <c r="G65" s="23"/>
      <c r="H65" s="24"/>
      <c r="I65" s="20"/>
      <c r="J65" s="17"/>
      <c r="K65" s="21"/>
      <c r="L65" s="21"/>
      <c r="M65" s="17"/>
      <c r="N65" s="17"/>
      <c r="O65" s="21"/>
      <c r="P65" s="21"/>
      <c r="Q65" s="20"/>
      <c r="R65" s="15"/>
      <c r="S65" s="19"/>
      <c r="T65" s="14"/>
    </row>
    <row r="66" spans="1:21">
      <c r="U66" s="32"/>
    </row>
    <row r="67" spans="1:21" s="32" customFormat="1">
      <c r="A67" s="1"/>
      <c r="B67" s="2"/>
      <c r="C67" s="8"/>
      <c r="D67" s="4"/>
      <c r="E67" s="3"/>
      <c r="F67" s="5"/>
      <c r="G67" s="1"/>
      <c r="H67" s="6"/>
      <c r="I67" s="6"/>
      <c r="J67" s="5"/>
      <c r="K67" s="7"/>
      <c r="L67" s="7"/>
      <c r="M67" s="5"/>
      <c r="N67" s="5"/>
      <c r="O67" s="7"/>
      <c r="P67" s="7"/>
      <c r="Q67" s="6"/>
      <c r="R67" s="5"/>
      <c r="S67" s="1"/>
      <c r="T67" s="8"/>
    </row>
    <row r="68" spans="1:21" s="32" customFormat="1">
      <c r="A68" s="1"/>
      <c r="B68" s="54"/>
      <c r="C68" s="41"/>
      <c r="D68" s="43"/>
      <c r="E68" s="33"/>
      <c r="F68" s="34"/>
      <c r="G68" s="36"/>
      <c r="H68" s="38"/>
      <c r="I68" s="38"/>
      <c r="J68" s="42"/>
      <c r="K68" s="40"/>
      <c r="L68" s="40"/>
      <c r="M68" s="42"/>
      <c r="N68" s="42"/>
      <c r="O68" s="40"/>
      <c r="P68" s="40"/>
      <c r="Q68" s="38"/>
      <c r="R68" s="42"/>
      <c r="S68" s="35"/>
      <c r="T68" s="8"/>
    </row>
    <row r="69" spans="1:21" s="32" customFormat="1">
      <c r="A69" s="1"/>
      <c r="B69" s="2"/>
      <c r="C69" s="52"/>
      <c r="D69" s="4"/>
      <c r="E69" s="3"/>
      <c r="F69" s="5"/>
      <c r="G69" s="1"/>
      <c r="H69" s="6"/>
      <c r="I69" s="6"/>
      <c r="J69" s="5"/>
      <c r="K69" s="7"/>
      <c r="L69" s="7"/>
      <c r="M69" s="5"/>
      <c r="N69" s="5"/>
      <c r="O69" s="7"/>
      <c r="P69" s="7"/>
      <c r="Q69" s="6"/>
      <c r="R69" s="5"/>
      <c r="S69" s="1"/>
      <c r="T69" s="8"/>
    </row>
    <row r="70" spans="1:21" s="32" customFormat="1">
      <c r="A70" s="1"/>
      <c r="B70" s="2"/>
      <c r="C70" s="53"/>
      <c r="D70" s="4"/>
      <c r="E70" s="3"/>
      <c r="F70" s="5"/>
      <c r="G70" s="1"/>
      <c r="H70" s="6"/>
      <c r="I70" s="6"/>
      <c r="J70" s="5"/>
      <c r="K70" s="7"/>
      <c r="L70" s="7"/>
      <c r="M70" s="5"/>
      <c r="N70" s="5"/>
      <c r="O70" s="7"/>
      <c r="P70" s="7"/>
      <c r="Q70" s="6"/>
      <c r="R70" s="5"/>
      <c r="S70" s="1"/>
      <c r="T70" s="8"/>
    </row>
    <row r="71" spans="1:21" s="32" customFormat="1">
      <c r="A71" s="1"/>
      <c r="B71" s="2"/>
      <c r="C71" s="53"/>
      <c r="D71" s="4"/>
      <c r="E71" s="3"/>
      <c r="F71" s="5"/>
      <c r="G71" s="1"/>
      <c r="H71" s="6"/>
      <c r="I71" s="6"/>
      <c r="J71" s="5"/>
      <c r="K71" s="7"/>
      <c r="L71" s="7"/>
      <c r="M71" s="5"/>
      <c r="N71" s="5"/>
      <c r="O71" s="7"/>
      <c r="P71" s="7"/>
      <c r="Q71" s="6"/>
      <c r="R71" s="5"/>
      <c r="S71" s="1"/>
      <c r="T71" s="8"/>
    </row>
    <row r="72" spans="1:21" s="32" customFormat="1">
      <c r="A72" s="1"/>
      <c r="B72" s="2"/>
      <c r="C72" s="8"/>
      <c r="D72" s="4"/>
      <c r="E72" s="3"/>
      <c r="F72" s="5"/>
      <c r="G72" s="1"/>
      <c r="H72" s="6"/>
      <c r="I72" s="6"/>
      <c r="J72" s="5"/>
      <c r="K72" s="7"/>
      <c r="L72" s="7"/>
      <c r="M72" s="5"/>
      <c r="N72" s="5"/>
      <c r="O72" s="7"/>
      <c r="P72" s="7"/>
      <c r="Q72" s="6"/>
      <c r="R72" s="5"/>
      <c r="S72" s="1"/>
      <c r="T72" s="8"/>
    </row>
    <row r="73" spans="1:21" s="32" customFormat="1">
      <c r="A73" s="1"/>
      <c r="B73" s="2"/>
      <c r="C73" s="8"/>
      <c r="D73" s="4"/>
      <c r="E73" s="3"/>
      <c r="F73" s="5"/>
      <c r="G73" s="1"/>
      <c r="H73" s="6"/>
      <c r="I73" s="6"/>
      <c r="J73" s="5"/>
      <c r="K73" s="7"/>
      <c r="L73" s="7"/>
      <c r="M73" s="5"/>
      <c r="N73" s="5"/>
      <c r="O73" s="7"/>
      <c r="P73" s="7"/>
      <c r="Q73" s="6"/>
      <c r="R73" s="5"/>
      <c r="S73" s="1"/>
      <c r="T73" s="8"/>
      <c r="U73" s="39"/>
    </row>
    <row r="74" spans="1:21" s="32" customFormat="1">
      <c r="A74" s="1"/>
      <c r="B74" s="2"/>
      <c r="C74" s="8"/>
      <c r="D74" s="4"/>
      <c r="E74" s="3"/>
      <c r="F74" s="5"/>
      <c r="G74" s="1"/>
      <c r="H74" s="6"/>
      <c r="I74" s="6"/>
      <c r="J74" s="5"/>
      <c r="K74" s="7"/>
      <c r="L74" s="7"/>
      <c r="M74" s="5"/>
      <c r="N74" s="5"/>
      <c r="O74" s="7"/>
      <c r="P74" s="7"/>
      <c r="Q74" s="6"/>
      <c r="R74" s="5"/>
      <c r="S74" s="1"/>
      <c r="T74" s="8"/>
      <c r="U74" s="39"/>
    </row>
  </sheetData>
  <autoFilter ref="A19:U65" xr:uid="{46868CD4-4C35-491F-B493-1E2EFC9B28A4}"/>
  <hyperlinks>
    <hyperlink ref="E40" r:id="rId1" xr:uid="{A69F69CA-7274-4583-9F37-51EEE415697A}"/>
  </hyperlinks>
  <pageMargins left="0.25" right="0.25" top="0.75" bottom="0.75" header="0.3" footer="0.3"/>
  <pageSetup paperSize="9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53B1-954E-4381-86D5-A0C72001F393}">
  <dimension ref="A1:U78"/>
  <sheetViews>
    <sheetView topLeftCell="A16" zoomScale="90" zoomScaleNormal="90" workbookViewId="0">
      <selection activeCell="D20" sqref="D20"/>
    </sheetView>
  </sheetViews>
  <sheetFormatPr defaultColWidth="9.28515625" defaultRowHeight="15.75"/>
  <cols>
    <col min="1" max="1" width="4.140625" style="1" customWidth="1"/>
    <col min="2" max="2" width="27.140625" style="2" bestFit="1" customWidth="1"/>
    <col min="3" max="3" width="61.5703125" style="8" customWidth="1"/>
    <col min="4" max="4" width="14.28515625" style="4" customWidth="1"/>
    <col min="5" max="5" width="29.42578125" style="3" customWidth="1"/>
    <col min="6" max="6" width="23.42578125" style="5" customWidth="1"/>
    <col min="7" max="7" width="9.28515625" style="1"/>
    <col min="8" max="8" width="9.7109375" style="6" bestFit="1" customWidth="1"/>
    <col min="9" max="9" width="15.42578125" style="6" customWidth="1"/>
    <col min="10" max="10" width="13.7109375" style="5" customWidth="1"/>
    <col min="11" max="12" width="9.28515625" style="7"/>
    <col min="13" max="14" width="9.7109375" style="5" customWidth="1"/>
    <col min="15" max="15" width="10.7109375" style="7" customWidth="1"/>
    <col min="16" max="16" width="9.28515625" style="7"/>
    <col min="17" max="17" width="10.5703125" style="6" customWidth="1"/>
    <col min="18" max="18" width="9.7109375" style="5" customWidth="1"/>
    <col min="19" max="19" width="39.42578125" style="1" customWidth="1"/>
    <col min="20" max="20" width="30.28515625" style="8" customWidth="1"/>
    <col min="21" max="21" width="62.7109375" style="39" customWidth="1"/>
    <col min="22" max="16384" width="9.28515625" style="39"/>
  </cols>
  <sheetData>
    <row r="1" spans="2:8">
      <c r="C1" s="25" t="s">
        <v>19</v>
      </c>
      <c r="D1" s="26"/>
      <c r="E1" s="27"/>
      <c r="F1" s="28"/>
      <c r="G1" s="29"/>
      <c r="H1" s="30"/>
    </row>
    <row r="2" spans="2:8">
      <c r="C2" s="32" t="s">
        <v>20</v>
      </c>
      <c r="D2" s="26"/>
      <c r="E2" s="27"/>
      <c r="F2" s="28"/>
      <c r="G2" s="29"/>
      <c r="H2" s="30"/>
    </row>
    <row r="3" spans="2:8">
      <c r="B3" s="25" t="s">
        <v>41</v>
      </c>
      <c r="C3" s="32"/>
      <c r="D3" s="26"/>
      <c r="E3" s="27"/>
      <c r="F3" s="28"/>
      <c r="G3" s="29"/>
      <c r="H3" s="30"/>
    </row>
    <row r="4" spans="2:8">
      <c r="B4" s="47" t="s">
        <v>40</v>
      </c>
      <c r="C4" s="32"/>
      <c r="D4" s="26"/>
      <c r="E4" s="48" t="s">
        <v>44</v>
      </c>
      <c r="F4" s="28"/>
      <c r="G4" s="29"/>
      <c r="H4" s="30"/>
    </row>
    <row r="5" spans="2:8">
      <c r="B5" s="47" t="s">
        <v>39</v>
      </c>
      <c r="C5" s="32"/>
      <c r="D5" s="26"/>
      <c r="E5" s="27"/>
      <c r="F5" s="28"/>
      <c r="G5" s="29"/>
      <c r="H5" s="30"/>
    </row>
    <row r="6" spans="2:8">
      <c r="C6" s="32"/>
      <c r="D6" s="26"/>
      <c r="E6" s="27"/>
      <c r="F6" s="28"/>
      <c r="G6" s="29"/>
      <c r="H6" s="30"/>
    </row>
    <row r="7" spans="2:8">
      <c r="C7" s="32"/>
      <c r="D7" s="26"/>
      <c r="E7" s="27"/>
      <c r="F7" s="28"/>
      <c r="G7" s="29"/>
      <c r="H7" s="30"/>
    </row>
    <row r="8" spans="2:8">
      <c r="B8" s="2" t="s">
        <v>25</v>
      </c>
      <c r="C8" s="3" t="s">
        <v>45</v>
      </c>
    </row>
    <row r="9" spans="2:8">
      <c r="B9" s="2" t="s">
        <v>24</v>
      </c>
      <c r="C9" s="3" t="s">
        <v>46</v>
      </c>
      <c r="E9" s="9"/>
    </row>
    <row r="10" spans="2:8">
      <c r="B10" s="2" t="s">
        <v>32</v>
      </c>
      <c r="C10" s="3" t="s">
        <v>158</v>
      </c>
      <c r="E10" s="9"/>
    </row>
    <row r="11" spans="2:8">
      <c r="B11" s="2" t="s">
        <v>33</v>
      </c>
      <c r="C11" s="10" t="s">
        <v>47</v>
      </c>
      <c r="E11" s="9"/>
    </row>
    <row r="12" spans="2:8">
      <c r="B12" s="2" t="s">
        <v>23</v>
      </c>
      <c r="C12" s="11">
        <v>1</v>
      </c>
      <c r="E12" s="9"/>
    </row>
    <row r="13" spans="2:8">
      <c r="B13" s="2" t="s">
        <v>26</v>
      </c>
      <c r="C13" s="9">
        <f>I64</f>
        <v>45.666666666666664</v>
      </c>
      <c r="D13" s="49"/>
      <c r="E13" s="9"/>
    </row>
    <row r="14" spans="2:8">
      <c r="B14" s="2" t="s">
        <v>27</v>
      </c>
      <c r="C14" s="9">
        <f>C13*C12</f>
        <v>45.666666666666664</v>
      </c>
      <c r="E14" s="9"/>
    </row>
    <row r="15" spans="2:8">
      <c r="B15" s="2" t="s">
        <v>35</v>
      </c>
      <c r="C15" s="9">
        <f>(SUM(I20:I54))*C12</f>
        <v>0</v>
      </c>
      <c r="E15" s="9"/>
    </row>
    <row r="16" spans="2:8">
      <c r="B16" s="2" t="s">
        <v>36</v>
      </c>
      <c r="C16" s="11">
        <f>J64</f>
        <v>1.5222222222222221</v>
      </c>
      <c r="E16" s="9"/>
    </row>
    <row r="17" spans="1:20">
      <c r="B17" s="2" t="s">
        <v>37</v>
      </c>
      <c r="C17" s="9">
        <f>C14-((C15+(C16*8.5)))</f>
        <v>32.727777777777774</v>
      </c>
      <c r="E17" s="9"/>
    </row>
    <row r="19" spans="1:20" s="31" customFormat="1" ht="47.25">
      <c r="A19" s="12"/>
      <c r="B19" s="13" t="s">
        <v>22</v>
      </c>
      <c r="C19" s="14" t="s">
        <v>0</v>
      </c>
      <c r="D19" s="12" t="s">
        <v>10</v>
      </c>
      <c r="E19" s="13" t="s">
        <v>2</v>
      </c>
      <c r="F19" s="15" t="s">
        <v>1</v>
      </c>
      <c r="G19" s="12" t="s">
        <v>3</v>
      </c>
      <c r="H19" s="16" t="s">
        <v>4</v>
      </c>
      <c r="I19" s="16" t="s">
        <v>5</v>
      </c>
      <c r="J19" s="15" t="s">
        <v>11</v>
      </c>
      <c r="K19" s="17" t="s">
        <v>13</v>
      </c>
      <c r="L19" s="17" t="s">
        <v>14</v>
      </c>
      <c r="M19" s="15" t="s">
        <v>42</v>
      </c>
      <c r="N19" s="15" t="s">
        <v>43</v>
      </c>
      <c r="O19" s="17" t="s">
        <v>31</v>
      </c>
      <c r="P19" s="17" t="s">
        <v>29</v>
      </c>
      <c r="Q19" s="16" t="s">
        <v>30</v>
      </c>
      <c r="R19" s="15" t="s">
        <v>38</v>
      </c>
      <c r="S19" s="12" t="s">
        <v>21</v>
      </c>
      <c r="T19" s="14" t="s">
        <v>6</v>
      </c>
    </row>
    <row r="20" spans="1:20">
      <c r="A20" s="37">
        <v>1</v>
      </c>
      <c r="B20" s="44" t="s">
        <v>145</v>
      </c>
      <c r="C20" s="41" t="s">
        <v>48</v>
      </c>
      <c r="D20" s="43" t="s">
        <v>202</v>
      </c>
      <c r="E20" s="33" t="s">
        <v>49</v>
      </c>
      <c r="F20" s="34" t="s">
        <v>50</v>
      </c>
      <c r="G20" s="36">
        <v>2</v>
      </c>
      <c r="H20" s="38"/>
      <c r="I20" s="38">
        <f>H20*G20</f>
        <v>0</v>
      </c>
      <c r="J20" s="42" t="s">
        <v>51</v>
      </c>
      <c r="K20" s="40">
        <f>20*10</f>
        <v>200</v>
      </c>
      <c r="L20" s="40">
        <f>K20*G20</f>
        <v>400</v>
      </c>
      <c r="M20" s="42"/>
      <c r="N20" s="42"/>
      <c r="O20" s="40"/>
      <c r="P20" s="40"/>
      <c r="Q20" s="38">
        <f>(P20-O20)*H20</f>
        <v>0</v>
      </c>
      <c r="R20" s="42"/>
      <c r="S20" s="41"/>
      <c r="T20" s="41"/>
    </row>
    <row r="21" spans="1:20" ht="47.25">
      <c r="A21" s="37">
        <v>2</v>
      </c>
      <c r="B21" s="44" t="s">
        <v>169</v>
      </c>
      <c r="C21" s="44" t="s">
        <v>52</v>
      </c>
      <c r="D21" s="43"/>
      <c r="E21" s="41" t="s">
        <v>53</v>
      </c>
      <c r="F21" s="42" t="s">
        <v>54</v>
      </c>
      <c r="G21" s="36">
        <v>1</v>
      </c>
      <c r="H21" s="38"/>
      <c r="I21" s="38">
        <f>H21*G21</f>
        <v>0</v>
      </c>
      <c r="J21" s="42" t="s">
        <v>55</v>
      </c>
      <c r="K21" s="40">
        <v>60</v>
      </c>
      <c r="L21" s="40">
        <f t="shared" ref="L21:L54" si="0">K21*G21</f>
        <v>60</v>
      </c>
      <c r="M21" s="42"/>
      <c r="N21" s="42"/>
      <c r="O21" s="40"/>
      <c r="P21" s="40"/>
      <c r="Q21" s="38">
        <f t="shared" ref="Q21" si="1">(P21-O21)*H21</f>
        <v>0</v>
      </c>
      <c r="R21" s="42"/>
      <c r="S21" s="35"/>
      <c r="T21" s="41"/>
    </row>
    <row r="22" spans="1:20">
      <c r="A22" s="37">
        <v>3</v>
      </c>
      <c r="B22" s="44" t="s">
        <v>142</v>
      </c>
      <c r="C22" s="44" t="s">
        <v>75</v>
      </c>
      <c r="D22" s="43"/>
      <c r="E22" s="41" t="s">
        <v>64</v>
      </c>
      <c r="F22" s="42" t="s">
        <v>129</v>
      </c>
      <c r="G22" s="36">
        <v>1</v>
      </c>
      <c r="H22" s="38"/>
      <c r="I22" s="38">
        <f t="shared" ref="I22:I54" si="2">H22*G22</f>
        <v>0</v>
      </c>
      <c r="J22" s="42" t="s">
        <v>130</v>
      </c>
      <c r="K22" s="40">
        <v>150</v>
      </c>
      <c r="L22" s="40">
        <f t="shared" si="0"/>
        <v>150</v>
      </c>
      <c r="M22" s="42"/>
      <c r="N22" s="42"/>
      <c r="O22" s="40"/>
      <c r="P22" s="40"/>
      <c r="Q22" s="38"/>
      <c r="R22" s="42"/>
      <c r="S22" s="35"/>
      <c r="T22" s="41"/>
    </row>
    <row r="23" spans="1:20" ht="47.25">
      <c r="A23" s="37">
        <v>4</v>
      </c>
      <c r="B23" s="44" t="s">
        <v>194</v>
      </c>
      <c r="C23" s="44" t="s">
        <v>56</v>
      </c>
      <c r="D23" s="43"/>
      <c r="E23" s="41" t="s">
        <v>57</v>
      </c>
      <c r="F23" s="42" t="s">
        <v>58</v>
      </c>
      <c r="G23" s="36">
        <v>1</v>
      </c>
      <c r="H23" s="38"/>
      <c r="I23" s="38">
        <f t="shared" si="2"/>
        <v>0</v>
      </c>
      <c r="J23" s="42" t="s">
        <v>59</v>
      </c>
      <c r="K23" s="40">
        <v>20</v>
      </c>
      <c r="L23" s="40">
        <f t="shared" si="0"/>
        <v>20</v>
      </c>
      <c r="M23" s="42"/>
      <c r="N23" s="42"/>
      <c r="O23" s="40"/>
      <c r="P23" s="40"/>
      <c r="Q23" s="38"/>
      <c r="R23" s="42"/>
      <c r="S23" s="35"/>
      <c r="T23" s="41"/>
    </row>
    <row r="24" spans="1:20" ht="47.25">
      <c r="A24" s="37">
        <v>5</v>
      </c>
      <c r="B24" s="44" t="s">
        <v>195</v>
      </c>
      <c r="C24" s="44" t="s">
        <v>197</v>
      </c>
      <c r="D24" s="43" t="s">
        <v>196</v>
      </c>
      <c r="E24" s="41" t="s">
        <v>57</v>
      </c>
      <c r="F24" s="42" t="s">
        <v>198</v>
      </c>
      <c r="G24" s="36">
        <v>2</v>
      </c>
      <c r="H24" s="38"/>
      <c r="I24" s="38">
        <f t="shared" si="2"/>
        <v>0</v>
      </c>
      <c r="J24" s="42" t="s">
        <v>199</v>
      </c>
      <c r="K24" s="40">
        <v>20</v>
      </c>
      <c r="L24" s="40">
        <f t="shared" si="0"/>
        <v>40</v>
      </c>
      <c r="M24" s="42"/>
      <c r="N24" s="42"/>
      <c r="O24" s="40"/>
      <c r="P24" s="40"/>
      <c r="Q24" s="38"/>
      <c r="R24" s="42"/>
      <c r="S24" s="35"/>
      <c r="T24" s="41"/>
    </row>
    <row r="25" spans="1:20">
      <c r="A25" s="37">
        <v>6</v>
      </c>
      <c r="B25" s="44" t="s">
        <v>143</v>
      </c>
      <c r="C25" s="44" t="s">
        <v>116</v>
      </c>
      <c r="D25" s="43"/>
      <c r="E25" s="41" t="s">
        <v>84</v>
      </c>
      <c r="F25" s="42" t="s">
        <v>117</v>
      </c>
      <c r="G25" s="36">
        <v>1</v>
      </c>
      <c r="H25" s="38"/>
      <c r="I25" s="38">
        <f t="shared" si="2"/>
        <v>0</v>
      </c>
      <c r="J25" s="42" t="s">
        <v>118</v>
      </c>
      <c r="K25" s="40">
        <v>45</v>
      </c>
      <c r="L25" s="40">
        <f t="shared" si="0"/>
        <v>45</v>
      </c>
      <c r="M25" s="42"/>
      <c r="N25" s="42"/>
      <c r="O25" s="40"/>
      <c r="P25" s="40"/>
      <c r="Q25" s="38"/>
      <c r="R25" s="42"/>
      <c r="S25" s="35"/>
      <c r="T25" s="41"/>
    </row>
    <row r="26" spans="1:20" ht="47.25">
      <c r="A26" s="37">
        <v>7</v>
      </c>
      <c r="B26" s="44" t="s">
        <v>170</v>
      </c>
      <c r="C26" s="44" t="s">
        <v>60</v>
      </c>
      <c r="D26" s="43"/>
      <c r="E26" s="41" t="s">
        <v>61</v>
      </c>
      <c r="F26" s="42" t="s">
        <v>62</v>
      </c>
      <c r="G26" s="36">
        <v>1</v>
      </c>
      <c r="H26" s="38"/>
      <c r="I26" s="38">
        <f t="shared" si="2"/>
        <v>0</v>
      </c>
      <c r="J26" s="42" t="s">
        <v>63</v>
      </c>
      <c r="K26" s="40">
        <v>20</v>
      </c>
      <c r="L26" s="40">
        <f t="shared" si="0"/>
        <v>20</v>
      </c>
      <c r="M26" s="42"/>
      <c r="N26" s="42"/>
      <c r="O26" s="40"/>
      <c r="P26" s="40"/>
      <c r="Q26" s="38">
        <f t="shared" ref="Q26:Q27" si="3">(P26-O26)*H26</f>
        <v>0</v>
      </c>
      <c r="R26" s="42"/>
      <c r="S26" s="35"/>
      <c r="T26" s="41"/>
    </row>
    <row r="27" spans="1:20" ht="31.5">
      <c r="A27" s="37">
        <v>8</v>
      </c>
      <c r="B27" s="44" t="s">
        <v>157</v>
      </c>
      <c r="C27" s="41" t="s">
        <v>66</v>
      </c>
      <c r="D27" s="43"/>
      <c r="E27" s="33" t="s">
        <v>64</v>
      </c>
      <c r="F27" s="34" t="s">
        <v>65</v>
      </c>
      <c r="G27" s="36">
        <v>1</v>
      </c>
      <c r="H27" s="38"/>
      <c r="I27" s="38">
        <f t="shared" si="2"/>
        <v>0</v>
      </c>
      <c r="J27" s="42" t="s">
        <v>67</v>
      </c>
      <c r="K27" s="40">
        <v>30</v>
      </c>
      <c r="L27" s="40">
        <f t="shared" si="0"/>
        <v>30</v>
      </c>
      <c r="M27" s="42"/>
      <c r="N27" s="42"/>
      <c r="O27" s="40"/>
      <c r="P27" s="40"/>
      <c r="Q27" s="38">
        <f t="shared" si="3"/>
        <v>0</v>
      </c>
      <c r="R27" s="42"/>
      <c r="S27" s="35"/>
      <c r="T27" s="41"/>
    </row>
    <row r="28" spans="1:20">
      <c r="A28" s="37">
        <v>9</v>
      </c>
      <c r="B28" s="44" t="s">
        <v>171</v>
      </c>
      <c r="C28" s="41" t="s">
        <v>119</v>
      </c>
      <c r="D28" s="43"/>
      <c r="E28" s="33" t="s">
        <v>84</v>
      </c>
      <c r="F28" s="34" t="s">
        <v>120</v>
      </c>
      <c r="G28" s="36">
        <v>2</v>
      </c>
      <c r="H28" s="38"/>
      <c r="I28" s="38">
        <f t="shared" si="2"/>
        <v>0</v>
      </c>
      <c r="J28" s="42" t="s">
        <v>121</v>
      </c>
      <c r="K28" s="40">
        <v>30</v>
      </c>
      <c r="L28" s="40">
        <f t="shared" si="0"/>
        <v>60</v>
      </c>
      <c r="M28" s="42"/>
      <c r="N28" s="42"/>
      <c r="O28" s="40"/>
      <c r="P28" s="40"/>
      <c r="Q28" s="38"/>
      <c r="R28" s="42"/>
      <c r="S28" s="35"/>
      <c r="T28" s="41"/>
    </row>
    <row r="29" spans="1:20">
      <c r="A29" s="37">
        <v>10</v>
      </c>
      <c r="B29" s="54" t="s">
        <v>178</v>
      </c>
      <c r="C29" s="41" t="s">
        <v>76</v>
      </c>
      <c r="D29" s="43"/>
      <c r="E29" s="33" t="s">
        <v>64</v>
      </c>
      <c r="F29" s="34" t="s">
        <v>131</v>
      </c>
      <c r="G29" s="36">
        <v>2</v>
      </c>
      <c r="H29" s="38"/>
      <c r="I29" s="38">
        <f t="shared" si="2"/>
        <v>0</v>
      </c>
      <c r="J29" s="42" t="s">
        <v>132</v>
      </c>
      <c r="K29" s="40">
        <v>160</v>
      </c>
      <c r="L29" s="40">
        <f t="shared" si="0"/>
        <v>320</v>
      </c>
      <c r="M29" s="42"/>
      <c r="N29" s="42"/>
      <c r="O29" s="40"/>
      <c r="P29" s="40"/>
      <c r="Q29" s="38"/>
      <c r="R29" s="42"/>
      <c r="S29" s="35"/>
      <c r="T29" s="41"/>
    </row>
    <row r="30" spans="1:20">
      <c r="A30" s="37">
        <v>11</v>
      </c>
      <c r="B30" s="54" t="s">
        <v>144</v>
      </c>
      <c r="C30" s="41" t="s">
        <v>77</v>
      </c>
      <c r="D30" s="43"/>
      <c r="E30" s="33" t="s">
        <v>133</v>
      </c>
      <c r="F30" s="34" t="s">
        <v>134</v>
      </c>
      <c r="G30" s="36">
        <v>2</v>
      </c>
      <c r="H30" s="38"/>
      <c r="I30" s="38">
        <f t="shared" si="2"/>
        <v>0</v>
      </c>
      <c r="J30" s="42" t="s">
        <v>135</v>
      </c>
      <c r="K30" s="40">
        <v>540</v>
      </c>
      <c r="L30" s="40">
        <f t="shared" si="0"/>
        <v>1080</v>
      </c>
      <c r="M30" s="42"/>
      <c r="N30" s="42"/>
      <c r="O30" s="40"/>
      <c r="P30" s="40"/>
      <c r="Q30" s="38"/>
      <c r="R30" s="42"/>
      <c r="S30" s="35"/>
      <c r="T30" s="41"/>
    </row>
    <row r="31" spans="1:20">
      <c r="A31" s="37">
        <v>12</v>
      </c>
      <c r="B31" s="54" t="s">
        <v>146</v>
      </c>
      <c r="C31" s="41" t="s">
        <v>123</v>
      </c>
      <c r="D31" s="43"/>
      <c r="E31" s="33" t="s">
        <v>49</v>
      </c>
      <c r="F31" s="34" t="s">
        <v>122</v>
      </c>
      <c r="G31" s="36">
        <v>2</v>
      </c>
      <c r="H31" s="38"/>
      <c r="I31" s="38">
        <f t="shared" si="2"/>
        <v>0</v>
      </c>
      <c r="J31" s="42" t="s">
        <v>124</v>
      </c>
      <c r="K31" s="40">
        <v>100</v>
      </c>
      <c r="L31" s="40">
        <f t="shared" si="0"/>
        <v>200</v>
      </c>
      <c r="M31" s="42"/>
      <c r="N31" s="42"/>
      <c r="O31" s="40"/>
      <c r="P31" s="40"/>
      <c r="Q31" s="38"/>
      <c r="R31" s="42"/>
      <c r="S31" s="35"/>
      <c r="T31" s="41"/>
    </row>
    <row r="32" spans="1:20">
      <c r="A32" s="37">
        <v>13</v>
      </c>
      <c r="B32" s="44" t="s">
        <v>147</v>
      </c>
      <c r="C32" s="44" t="s">
        <v>69</v>
      </c>
      <c r="D32" s="43"/>
      <c r="E32" s="41" t="s">
        <v>64</v>
      </c>
      <c r="F32" s="42" t="s">
        <v>68</v>
      </c>
      <c r="G32" s="36">
        <v>1</v>
      </c>
      <c r="H32" s="38"/>
      <c r="I32" s="38">
        <f t="shared" si="2"/>
        <v>0</v>
      </c>
      <c r="J32" s="42" t="s">
        <v>70</v>
      </c>
      <c r="K32" s="40">
        <v>45</v>
      </c>
      <c r="L32" s="40">
        <f t="shared" si="0"/>
        <v>45</v>
      </c>
      <c r="M32" s="42"/>
      <c r="N32" s="42"/>
      <c r="O32" s="40"/>
      <c r="P32" s="40"/>
      <c r="Q32" s="38">
        <f t="shared" ref="Q32:Q47" si="4">(P32-O32)*H32</f>
        <v>0</v>
      </c>
      <c r="R32" s="42"/>
      <c r="S32" s="35"/>
      <c r="T32" s="41"/>
    </row>
    <row r="33" spans="1:20" ht="31.5">
      <c r="A33" s="37">
        <v>14</v>
      </c>
      <c r="B33" s="44" t="s">
        <v>148</v>
      </c>
      <c r="C33" s="44" t="s">
        <v>71</v>
      </c>
      <c r="D33" s="43"/>
      <c r="E33" s="41" t="s">
        <v>57</v>
      </c>
      <c r="F33" s="42" t="s">
        <v>72</v>
      </c>
      <c r="G33" s="36">
        <v>1</v>
      </c>
      <c r="H33" s="38"/>
      <c r="I33" s="38">
        <f t="shared" si="2"/>
        <v>0</v>
      </c>
      <c r="J33" s="42" t="s">
        <v>73</v>
      </c>
      <c r="K33" s="40">
        <v>30</v>
      </c>
      <c r="L33" s="40">
        <f t="shared" si="0"/>
        <v>30</v>
      </c>
      <c r="M33" s="42"/>
      <c r="N33" s="42"/>
      <c r="O33" s="40"/>
      <c r="P33" s="40"/>
      <c r="Q33" s="38">
        <f t="shared" si="4"/>
        <v>0</v>
      </c>
      <c r="R33" s="42"/>
      <c r="S33" s="35"/>
      <c r="T33" s="41"/>
    </row>
    <row r="34" spans="1:20" s="88" customFormat="1" ht="32.25" thickBot="1">
      <c r="A34" s="37">
        <v>15</v>
      </c>
      <c r="B34" s="80" t="s">
        <v>172</v>
      </c>
      <c r="C34" s="80" t="s">
        <v>74</v>
      </c>
      <c r="D34" s="81"/>
      <c r="E34" s="82" t="s">
        <v>84</v>
      </c>
      <c r="F34" s="83" t="s">
        <v>140</v>
      </c>
      <c r="G34" s="84">
        <v>2</v>
      </c>
      <c r="H34" s="85"/>
      <c r="I34" s="85">
        <f t="shared" si="2"/>
        <v>0</v>
      </c>
      <c r="J34" s="83" t="s">
        <v>141</v>
      </c>
      <c r="K34" s="86">
        <v>60</v>
      </c>
      <c r="L34" s="86">
        <f t="shared" si="0"/>
        <v>120</v>
      </c>
      <c r="M34" s="83"/>
      <c r="N34" s="83"/>
      <c r="O34" s="86"/>
      <c r="P34" s="86"/>
      <c r="Q34" s="85">
        <f t="shared" si="4"/>
        <v>0</v>
      </c>
      <c r="R34" s="83"/>
      <c r="S34" s="87"/>
      <c r="T34" s="82"/>
    </row>
    <row r="35" spans="1:20" s="88" customFormat="1" ht="32.25" hidden="1" thickBot="1">
      <c r="A35" s="37">
        <v>16</v>
      </c>
      <c r="B35" s="80" t="s">
        <v>172</v>
      </c>
      <c r="C35" s="80" t="s">
        <v>74</v>
      </c>
      <c r="D35" s="81"/>
      <c r="E35" s="82" t="s">
        <v>53</v>
      </c>
      <c r="F35" s="83" t="s">
        <v>136</v>
      </c>
      <c r="G35" s="84">
        <v>0</v>
      </c>
      <c r="H35" s="85"/>
      <c r="I35" s="85">
        <f t="shared" si="2"/>
        <v>0</v>
      </c>
      <c r="J35" s="83" t="s">
        <v>137</v>
      </c>
      <c r="K35" s="86">
        <v>60</v>
      </c>
      <c r="L35" s="86">
        <f t="shared" si="0"/>
        <v>0</v>
      </c>
      <c r="M35" s="83"/>
      <c r="N35" s="83"/>
      <c r="O35" s="86"/>
      <c r="P35" s="86"/>
      <c r="Q35" s="85"/>
      <c r="R35" s="83"/>
      <c r="S35" s="87"/>
      <c r="T35" s="82"/>
    </row>
    <row r="36" spans="1:20" s="88" customFormat="1" ht="32.25" hidden="1" thickBot="1">
      <c r="A36" s="37">
        <v>17</v>
      </c>
      <c r="B36" s="80" t="s">
        <v>172</v>
      </c>
      <c r="C36" s="89" t="s">
        <v>74</v>
      </c>
      <c r="D36" s="90"/>
      <c r="E36" s="91" t="s">
        <v>57</v>
      </c>
      <c r="F36" s="92" t="s">
        <v>138</v>
      </c>
      <c r="G36" s="93">
        <v>0</v>
      </c>
      <c r="H36" s="94"/>
      <c r="I36" s="94">
        <f t="shared" si="2"/>
        <v>0</v>
      </c>
      <c r="J36" s="92" t="s">
        <v>139</v>
      </c>
      <c r="K36" s="95">
        <v>60</v>
      </c>
      <c r="L36" s="95">
        <f t="shared" si="0"/>
        <v>0</v>
      </c>
      <c r="M36" s="92"/>
      <c r="N36" s="92"/>
      <c r="O36" s="95"/>
      <c r="P36" s="95"/>
      <c r="Q36" s="94"/>
      <c r="R36" s="92"/>
      <c r="S36" s="96"/>
      <c r="T36" s="91"/>
    </row>
    <row r="37" spans="1:20" ht="31.5">
      <c r="A37" s="37">
        <v>18</v>
      </c>
      <c r="B37" s="62" t="s">
        <v>149</v>
      </c>
      <c r="C37" s="62" t="s">
        <v>79</v>
      </c>
      <c r="D37" s="63"/>
      <c r="E37" s="64" t="s">
        <v>64</v>
      </c>
      <c r="F37" s="65" t="s">
        <v>78</v>
      </c>
      <c r="G37" s="66">
        <v>1</v>
      </c>
      <c r="H37" s="67"/>
      <c r="I37" s="67">
        <f t="shared" si="2"/>
        <v>0</v>
      </c>
      <c r="J37" s="65" t="s">
        <v>80</v>
      </c>
      <c r="K37" s="68">
        <v>30</v>
      </c>
      <c r="L37" s="68">
        <f t="shared" si="0"/>
        <v>30</v>
      </c>
      <c r="M37" s="65"/>
      <c r="N37" s="65"/>
      <c r="O37" s="68"/>
      <c r="P37" s="68"/>
      <c r="Q37" s="67">
        <f t="shared" si="4"/>
        <v>0</v>
      </c>
      <c r="R37" s="65"/>
      <c r="S37" s="69" t="s">
        <v>151</v>
      </c>
      <c r="T37" s="70"/>
    </row>
    <row r="38" spans="1:20" ht="32.25" thickBot="1">
      <c r="A38" s="37">
        <v>19</v>
      </c>
      <c r="B38" s="71" t="s">
        <v>150</v>
      </c>
      <c r="C38" s="71" t="s">
        <v>82</v>
      </c>
      <c r="D38" s="72"/>
      <c r="E38" s="73" t="s">
        <v>64</v>
      </c>
      <c r="F38" s="74" t="s">
        <v>81</v>
      </c>
      <c r="G38" s="75">
        <v>1</v>
      </c>
      <c r="H38" s="76"/>
      <c r="I38" s="76">
        <f t="shared" si="2"/>
        <v>0</v>
      </c>
      <c r="J38" s="74" t="s">
        <v>83</v>
      </c>
      <c r="K38" s="77">
        <v>30</v>
      </c>
      <c r="L38" s="77">
        <f t="shared" si="0"/>
        <v>30</v>
      </c>
      <c r="M38" s="74"/>
      <c r="N38" s="74"/>
      <c r="O38" s="77"/>
      <c r="P38" s="77"/>
      <c r="Q38" s="76">
        <f t="shared" si="4"/>
        <v>0</v>
      </c>
      <c r="R38" s="74"/>
      <c r="S38" s="78" t="s">
        <v>151</v>
      </c>
      <c r="T38" s="79"/>
    </row>
    <row r="39" spans="1:20">
      <c r="A39" s="37">
        <v>20</v>
      </c>
      <c r="B39" s="55" t="s">
        <v>152</v>
      </c>
      <c r="C39" s="55" t="s">
        <v>187</v>
      </c>
      <c r="D39" s="56"/>
      <c r="E39" s="97" t="s">
        <v>185</v>
      </c>
      <c r="F39" s="58" t="s">
        <v>186</v>
      </c>
      <c r="G39" s="59">
        <v>1</v>
      </c>
      <c r="H39" s="60"/>
      <c r="I39" s="60">
        <f t="shared" si="2"/>
        <v>0</v>
      </c>
      <c r="J39" s="58" t="s">
        <v>85</v>
      </c>
      <c r="K39" s="61">
        <v>45</v>
      </c>
      <c r="L39" s="61">
        <f t="shared" si="0"/>
        <v>45</v>
      </c>
      <c r="M39" s="58"/>
      <c r="N39" s="58"/>
      <c r="O39" s="61"/>
      <c r="P39" s="61"/>
      <c r="Q39" s="60">
        <f t="shared" si="4"/>
        <v>0</v>
      </c>
      <c r="R39" s="58"/>
      <c r="S39" s="57"/>
      <c r="T39" s="57"/>
    </row>
    <row r="40" spans="1:20" ht="47.25">
      <c r="A40" s="37">
        <v>21</v>
      </c>
      <c r="B40" s="44" t="s">
        <v>153</v>
      </c>
      <c r="C40" s="44" t="s">
        <v>86</v>
      </c>
      <c r="D40" s="43"/>
      <c r="E40" s="41" t="s">
        <v>57</v>
      </c>
      <c r="F40" s="42" t="s">
        <v>87</v>
      </c>
      <c r="G40" s="36">
        <v>1</v>
      </c>
      <c r="H40" s="38"/>
      <c r="I40" s="38">
        <f t="shared" si="2"/>
        <v>0</v>
      </c>
      <c r="J40" s="42" t="s">
        <v>88</v>
      </c>
      <c r="K40" s="40">
        <v>45</v>
      </c>
      <c r="L40" s="40">
        <f t="shared" si="0"/>
        <v>45</v>
      </c>
      <c r="M40" s="42"/>
      <c r="N40" s="42"/>
      <c r="O40" s="40"/>
      <c r="P40" s="40"/>
      <c r="Q40" s="38">
        <f t="shared" si="4"/>
        <v>0</v>
      </c>
      <c r="R40" s="42"/>
      <c r="S40" s="41"/>
      <c r="T40" s="41"/>
    </row>
    <row r="41" spans="1:20" ht="47.25">
      <c r="A41" s="37">
        <v>22</v>
      </c>
      <c r="B41" s="44" t="s">
        <v>173</v>
      </c>
      <c r="C41" s="44" t="s">
        <v>91</v>
      </c>
      <c r="D41" s="45"/>
      <c r="E41" s="41" t="s">
        <v>64</v>
      </c>
      <c r="F41" s="42" t="s">
        <v>89</v>
      </c>
      <c r="G41" s="36">
        <v>1</v>
      </c>
      <c r="H41" s="38"/>
      <c r="I41" s="38">
        <f t="shared" si="2"/>
        <v>0</v>
      </c>
      <c r="J41" s="42" t="s">
        <v>90</v>
      </c>
      <c r="K41" s="40">
        <v>120</v>
      </c>
      <c r="L41" s="40">
        <f t="shared" si="0"/>
        <v>120</v>
      </c>
      <c r="M41" s="42"/>
      <c r="N41" s="42"/>
      <c r="O41" s="40"/>
      <c r="P41" s="40"/>
      <c r="Q41" s="38">
        <f t="shared" si="4"/>
        <v>0</v>
      </c>
      <c r="R41" s="42"/>
      <c r="S41" s="41"/>
      <c r="T41" s="41"/>
    </row>
    <row r="42" spans="1:20" ht="31.5">
      <c r="A42" s="37">
        <v>23</v>
      </c>
      <c r="B42" s="44" t="s">
        <v>156</v>
      </c>
      <c r="C42" s="44" t="s">
        <v>93</v>
      </c>
      <c r="D42" s="43"/>
      <c r="E42" s="41" t="s">
        <v>64</v>
      </c>
      <c r="F42" s="42" t="s">
        <v>92</v>
      </c>
      <c r="G42" s="36">
        <v>1</v>
      </c>
      <c r="H42" s="38"/>
      <c r="I42" s="38">
        <f t="shared" si="2"/>
        <v>0</v>
      </c>
      <c r="J42" s="42" t="s">
        <v>94</v>
      </c>
      <c r="K42" s="40">
        <v>45</v>
      </c>
      <c r="L42" s="40">
        <f t="shared" si="0"/>
        <v>45</v>
      </c>
      <c r="M42" s="42"/>
      <c r="N42" s="42"/>
      <c r="O42" s="40"/>
      <c r="P42" s="40"/>
      <c r="Q42" s="38">
        <f t="shared" si="4"/>
        <v>0</v>
      </c>
      <c r="R42" s="42"/>
      <c r="S42" s="41"/>
      <c r="T42" s="41"/>
    </row>
    <row r="43" spans="1:20">
      <c r="A43" s="37">
        <v>24</v>
      </c>
      <c r="B43" s="44" t="s">
        <v>155</v>
      </c>
      <c r="C43" s="44" t="s">
        <v>96</v>
      </c>
      <c r="D43" s="43"/>
      <c r="E43" s="41" t="s">
        <v>64</v>
      </c>
      <c r="F43" s="42" t="s">
        <v>95</v>
      </c>
      <c r="G43" s="36">
        <v>1</v>
      </c>
      <c r="H43" s="38"/>
      <c r="I43" s="38">
        <f t="shared" si="2"/>
        <v>0</v>
      </c>
      <c r="J43" s="42" t="s">
        <v>97</v>
      </c>
      <c r="K43" s="40">
        <v>100</v>
      </c>
      <c r="L43" s="40">
        <f t="shared" si="0"/>
        <v>100</v>
      </c>
      <c r="M43" s="42"/>
      <c r="N43" s="42"/>
      <c r="O43" s="40"/>
      <c r="P43" s="40"/>
      <c r="Q43" s="38">
        <f t="shared" si="4"/>
        <v>0</v>
      </c>
      <c r="R43" s="42"/>
      <c r="S43" s="41"/>
      <c r="T43" s="41"/>
    </row>
    <row r="44" spans="1:20">
      <c r="A44" s="37">
        <v>25</v>
      </c>
      <c r="B44" s="44" t="s">
        <v>174</v>
      </c>
      <c r="C44" s="44" t="s">
        <v>101</v>
      </c>
      <c r="D44" s="43"/>
      <c r="E44" s="41" t="s">
        <v>64</v>
      </c>
      <c r="F44" s="42" t="s">
        <v>98</v>
      </c>
      <c r="G44" s="36">
        <v>1</v>
      </c>
      <c r="H44" s="38"/>
      <c r="I44" s="38">
        <f t="shared" si="2"/>
        <v>0</v>
      </c>
      <c r="J44" s="42" t="s">
        <v>102</v>
      </c>
      <c r="K44" s="40">
        <v>45</v>
      </c>
      <c r="L44" s="40">
        <f t="shared" si="0"/>
        <v>45</v>
      </c>
      <c r="M44" s="42"/>
      <c r="N44" s="42"/>
      <c r="O44" s="40"/>
      <c r="P44" s="40"/>
      <c r="Q44" s="38">
        <f t="shared" si="4"/>
        <v>0</v>
      </c>
      <c r="R44" s="42"/>
      <c r="S44" s="41"/>
      <c r="T44" s="41"/>
    </row>
    <row r="45" spans="1:20">
      <c r="A45" s="37">
        <v>26</v>
      </c>
      <c r="B45" s="44" t="s">
        <v>175</v>
      </c>
      <c r="C45" s="44" t="s">
        <v>103</v>
      </c>
      <c r="D45" s="43"/>
      <c r="E45" s="41" t="s">
        <v>64</v>
      </c>
      <c r="F45" s="42" t="s">
        <v>99</v>
      </c>
      <c r="G45" s="36">
        <v>1</v>
      </c>
      <c r="H45" s="38"/>
      <c r="I45" s="38">
        <f t="shared" si="2"/>
        <v>0</v>
      </c>
      <c r="J45" s="42" t="s">
        <v>104</v>
      </c>
      <c r="K45" s="40">
        <v>45</v>
      </c>
      <c r="L45" s="40">
        <f t="shared" si="0"/>
        <v>45</v>
      </c>
      <c r="M45" s="42"/>
      <c r="N45" s="42"/>
      <c r="O45" s="40"/>
      <c r="P45" s="40"/>
      <c r="Q45" s="38">
        <f t="shared" si="4"/>
        <v>0</v>
      </c>
      <c r="R45" s="42"/>
      <c r="S45" s="41"/>
      <c r="T45" s="41"/>
    </row>
    <row r="46" spans="1:20">
      <c r="A46" s="37">
        <v>27</v>
      </c>
      <c r="B46" s="44" t="s">
        <v>176</v>
      </c>
      <c r="C46" s="44" t="s">
        <v>105</v>
      </c>
      <c r="D46" s="43"/>
      <c r="E46" s="41" t="s">
        <v>64</v>
      </c>
      <c r="F46" s="42" t="s">
        <v>100</v>
      </c>
      <c r="G46" s="36">
        <v>1</v>
      </c>
      <c r="H46" s="38"/>
      <c r="I46" s="38">
        <f t="shared" si="2"/>
        <v>0</v>
      </c>
      <c r="J46" s="42" t="s">
        <v>106</v>
      </c>
      <c r="K46" s="40">
        <v>45</v>
      </c>
      <c r="L46" s="40">
        <f t="shared" si="0"/>
        <v>45</v>
      </c>
      <c r="M46" s="42"/>
      <c r="N46" s="42"/>
      <c r="O46" s="40"/>
      <c r="P46" s="40"/>
      <c r="Q46" s="38">
        <f t="shared" si="4"/>
        <v>0</v>
      </c>
      <c r="R46" s="42"/>
      <c r="S46" s="41"/>
      <c r="T46" s="41"/>
    </row>
    <row r="47" spans="1:20">
      <c r="A47" s="37">
        <v>28</v>
      </c>
      <c r="B47" s="44" t="s">
        <v>200</v>
      </c>
      <c r="C47" s="41" t="s">
        <v>201</v>
      </c>
      <c r="D47" s="98" t="s">
        <v>125</v>
      </c>
      <c r="E47" s="33" t="s">
        <v>126</v>
      </c>
      <c r="F47" s="34"/>
      <c r="G47" s="36">
        <v>1</v>
      </c>
      <c r="H47" s="38"/>
      <c r="I47" s="38">
        <f t="shared" si="2"/>
        <v>0</v>
      </c>
      <c r="J47" s="42" t="s">
        <v>111</v>
      </c>
      <c r="K47" s="40">
        <v>30</v>
      </c>
      <c r="L47" s="40">
        <v>180</v>
      </c>
      <c r="M47" s="42"/>
      <c r="N47" s="42"/>
      <c r="O47" s="40"/>
      <c r="P47" s="40"/>
      <c r="Q47" s="38">
        <f t="shared" si="4"/>
        <v>0</v>
      </c>
      <c r="R47" s="42"/>
      <c r="S47" s="41"/>
      <c r="T47" s="41"/>
    </row>
    <row r="48" spans="1:20" ht="47.25">
      <c r="A48" s="37">
        <v>29</v>
      </c>
      <c r="B48" s="44" t="s">
        <v>189</v>
      </c>
      <c r="C48" s="44" t="s">
        <v>107</v>
      </c>
      <c r="D48" s="43" t="s">
        <v>108</v>
      </c>
      <c r="E48" s="41" t="s">
        <v>57</v>
      </c>
      <c r="F48" s="42" t="s">
        <v>109</v>
      </c>
      <c r="G48" s="36">
        <v>2</v>
      </c>
      <c r="H48" s="38"/>
      <c r="I48" s="38">
        <f t="shared" si="2"/>
        <v>0</v>
      </c>
      <c r="J48" s="42" t="s">
        <v>110</v>
      </c>
      <c r="K48" s="40">
        <v>20</v>
      </c>
      <c r="L48" s="40">
        <f t="shared" si="0"/>
        <v>40</v>
      </c>
      <c r="M48" s="42"/>
      <c r="N48" s="42"/>
      <c r="O48" s="40"/>
      <c r="P48" s="40"/>
      <c r="Q48" s="38"/>
      <c r="R48" s="42"/>
      <c r="S48" s="41"/>
      <c r="T48" s="41"/>
    </row>
    <row r="49" spans="1:20" ht="47.25">
      <c r="A49" s="37">
        <v>30</v>
      </c>
      <c r="B49" s="44" t="s">
        <v>154</v>
      </c>
      <c r="C49" s="44" t="s">
        <v>190</v>
      </c>
      <c r="D49" s="43" t="s">
        <v>191</v>
      </c>
      <c r="E49" s="41" t="s">
        <v>57</v>
      </c>
      <c r="F49" s="42" t="s">
        <v>192</v>
      </c>
      <c r="G49" s="36">
        <v>1</v>
      </c>
      <c r="H49" s="38"/>
      <c r="I49" s="38">
        <f t="shared" si="2"/>
        <v>0</v>
      </c>
      <c r="J49" s="42" t="s">
        <v>111</v>
      </c>
      <c r="K49" s="40">
        <v>30</v>
      </c>
      <c r="L49" s="40">
        <f t="shared" si="0"/>
        <v>30</v>
      </c>
      <c r="M49" s="42"/>
      <c r="N49" s="42"/>
      <c r="O49" s="40"/>
      <c r="P49" s="40"/>
      <c r="Q49" s="38"/>
      <c r="R49" s="42"/>
      <c r="S49" s="41"/>
      <c r="T49" s="41"/>
    </row>
    <row r="50" spans="1:20" ht="47.25">
      <c r="A50" s="37">
        <v>31</v>
      </c>
      <c r="B50" s="54" t="s">
        <v>193</v>
      </c>
      <c r="C50" s="41" t="s">
        <v>112</v>
      </c>
      <c r="D50" s="45"/>
      <c r="E50" s="46" t="s">
        <v>53</v>
      </c>
      <c r="F50" s="34" t="s">
        <v>113</v>
      </c>
      <c r="G50" s="36">
        <v>5</v>
      </c>
      <c r="H50" s="38"/>
      <c r="I50" s="38">
        <f t="shared" si="2"/>
        <v>0</v>
      </c>
      <c r="J50" s="42" t="s">
        <v>111</v>
      </c>
      <c r="K50" s="40">
        <v>20</v>
      </c>
      <c r="L50" s="40">
        <f t="shared" si="0"/>
        <v>100</v>
      </c>
      <c r="M50" s="42"/>
      <c r="N50" s="42"/>
      <c r="O50" s="40"/>
      <c r="P50" s="40"/>
      <c r="Q50" s="38"/>
      <c r="R50" s="42"/>
      <c r="S50" s="41"/>
      <c r="T50" s="41"/>
    </row>
    <row r="51" spans="1:20" ht="31.5">
      <c r="A51" s="37">
        <v>32</v>
      </c>
      <c r="B51" s="44" t="s">
        <v>177</v>
      </c>
      <c r="C51" s="41" t="s">
        <v>114</v>
      </c>
      <c r="D51" s="43"/>
      <c r="E51" s="46" t="s">
        <v>84</v>
      </c>
      <c r="F51" s="34" t="s">
        <v>115</v>
      </c>
      <c r="G51" s="36">
        <v>2</v>
      </c>
      <c r="H51" s="38"/>
      <c r="I51" s="38">
        <f t="shared" si="2"/>
        <v>0</v>
      </c>
      <c r="J51" s="42" t="s">
        <v>111</v>
      </c>
      <c r="K51" s="40">
        <v>20</v>
      </c>
      <c r="L51" s="40">
        <f t="shared" si="0"/>
        <v>40</v>
      </c>
      <c r="M51" s="42"/>
      <c r="N51" s="42"/>
      <c r="O51" s="40"/>
      <c r="P51" s="40"/>
      <c r="Q51" s="38"/>
      <c r="R51" s="42"/>
      <c r="S51" s="41"/>
      <c r="T51" s="41"/>
    </row>
    <row r="52" spans="1:20">
      <c r="A52" s="37">
        <v>33</v>
      </c>
      <c r="B52" s="44" t="s">
        <v>159</v>
      </c>
      <c r="C52" s="50" t="s">
        <v>164</v>
      </c>
      <c r="D52" s="43"/>
      <c r="E52" s="41" t="s">
        <v>161</v>
      </c>
      <c r="F52" s="51" t="s">
        <v>162</v>
      </c>
      <c r="G52" s="36">
        <v>1</v>
      </c>
      <c r="H52" s="38"/>
      <c r="I52" s="38">
        <f t="shared" si="2"/>
        <v>0</v>
      </c>
      <c r="J52" s="42" t="s">
        <v>163</v>
      </c>
      <c r="K52" s="40">
        <v>120</v>
      </c>
      <c r="L52" s="40">
        <f t="shared" si="0"/>
        <v>120</v>
      </c>
      <c r="M52" s="42"/>
      <c r="N52" s="42"/>
      <c r="O52" s="40"/>
      <c r="P52" s="40"/>
      <c r="Q52" s="38"/>
      <c r="R52" s="42"/>
      <c r="S52" s="41"/>
      <c r="T52" s="41"/>
    </row>
    <row r="53" spans="1:20" s="108" customFormat="1">
      <c r="A53" s="37">
        <v>34</v>
      </c>
      <c r="B53" s="99" t="s">
        <v>160</v>
      </c>
      <c r="C53" s="100" t="s">
        <v>165</v>
      </c>
      <c r="D53" s="101"/>
      <c r="E53" s="102" t="s">
        <v>166</v>
      </c>
      <c r="F53" s="103" t="s">
        <v>167</v>
      </c>
      <c r="G53" s="104">
        <v>1</v>
      </c>
      <c r="H53" s="105"/>
      <c r="I53" s="105">
        <f t="shared" si="2"/>
        <v>0</v>
      </c>
      <c r="J53" s="106" t="s">
        <v>168</v>
      </c>
      <c r="K53" s="107">
        <v>180</v>
      </c>
      <c r="L53" s="107">
        <f t="shared" si="0"/>
        <v>180</v>
      </c>
      <c r="M53" s="106"/>
      <c r="N53" s="106"/>
      <c r="O53" s="107"/>
      <c r="P53" s="107"/>
      <c r="Q53" s="105"/>
      <c r="R53" s="106"/>
      <c r="S53" s="102"/>
      <c r="T53" s="102"/>
    </row>
    <row r="54" spans="1:20">
      <c r="A54" s="37">
        <v>35</v>
      </c>
      <c r="B54" s="44" t="s">
        <v>127</v>
      </c>
      <c r="C54" s="41" t="s">
        <v>127</v>
      </c>
      <c r="D54" s="43"/>
      <c r="E54" s="41" t="s">
        <v>128</v>
      </c>
      <c r="F54" s="43"/>
      <c r="G54" s="36">
        <v>1</v>
      </c>
      <c r="H54" s="38"/>
      <c r="I54" s="38">
        <f t="shared" si="2"/>
        <v>0</v>
      </c>
      <c r="J54" s="42" t="s">
        <v>111</v>
      </c>
      <c r="K54" s="40">
        <v>600</v>
      </c>
      <c r="L54" s="40">
        <f t="shared" si="0"/>
        <v>600</v>
      </c>
      <c r="M54" s="42"/>
      <c r="N54" s="42"/>
      <c r="O54" s="40"/>
      <c r="P54" s="40"/>
      <c r="Q54" s="38"/>
      <c r="R54" s="42"/>
      <c r="S54" s="41"/>
      <c r="T54" s="41"/>
    </row>
    <row r="55" spans="1:20">
      <c r="A55" s="37">
        <v>36</v>
      </c>
      <c r="B55" s="18"/>
      <c r="C55" s="14" t="s">
        <v>7</v>
      </c>
      <c r="D55" s="12"/>
      <c r="E55" s="13"/>
      <c r="F55" s="15"/>
      <c r="G55" s="19">
        <v>0.25</v>
      </c>
      <c r="H55" s="20"/>
      <c r="I55" s="20">
        <f>SUM(I20:I54)*G55</f>
        <v>0</v>
      </c>
      <c r="J55" s="15" t="s">
        <v>8</v>
      </c>
      <c r="K55" s="21"/>
      <c r="L55" s="21"/>
      <c r="M55" s="15"/>
      <c r="N55" s="15"/>
      <c r="O55" s="21"/>
      <c r="P55" s="21"/>
      <c r="Q55" s="20"/>
      <c r="R55" s="15"/>
      <c r="S55" s="20"/>
      <c r="T55" s="14"/>
    </row>
    <row r="56" spans="1:20">
      <c r="A56" s="37">
        <v>37</v>
      </c>
      <c r="B56" s="18"/>
      <c r="C56" s="14" t="s">
        <v>8</v>
      </c>
      <c r="D56" s="12"/>
      <c r="E56" s="13"/>
      <c r="F56" s="15"/>
      <c r="G56" s="21">
        <f>SUM(L20:L54)/60</f>
        <v>74.333333333333329</v>
      </c>
      <c r="H56" s="20">
        <v>0.5</v>
      </c>
      <c r="I56" s="20">
        <f>H56*G56</f>
        <v>37.166666666666664</v>
      </c>
      <c r="J56" s="17">
        <f>(G56*C12)/60</f>
        <v>1.2388888888888887</v>
      </c>
      <c r="K56" s="21"/>
      <c r="L56" s="21"/>
      <c r="M56" s="17"/>
      <c r="N56" s="17"/>
      <c r="O56" s="21"/>
      <c r="P56" s="21"/>
      <c r="Q56" s="20"/>
      <c r="R56" s="15"/>
      <c r="S56" s="20"/>
      <c r="T56" s="14"/>
    </row>
    <row r="57" spans="1:20">
      <c r="A57" s="37">
        <v>38</v>
      </c>
      <c r="B57" s="18"/>
      <c r="C57" s="14" t="s">
        <v>12</v>
      </c>
      <c r="D57" s="12"/>
      <c r="E57" s="13"/>
      <c r="F57" s="15"/>
      <c r="G57" s="21">
        <v>15</v>
      </c>
      <c r="H57" s="20">
        <v>0.5</v>
      </c>
      <c r="I57" s="20">
        <f>H57*G57</f>
        <v>7.5</v>
      </c>
      <c r="J57" s="17">
        <f>(G57*C12)/60</f>
        <v>0.25</v>
      </c>
      <c r="K57" s="21"/>
      <c r="L57" s="21"/>
      <c r="M57" s="17"/>
      <c r="N57" s="17"/>
      <c r="O57" s="21"/>
      <c r="P57" s="21"/>
      <c r="Q57" s="20"/>
      <c r="R57" s="15"/>
      <c r="S57" s="20"/>
      <c r="T57" s="14"/>
    </row>
    <row r="58" spans="1:20">
      <c r="A58" s="37">
        <v>39</v>
      </c>
      <c r="B58" s="18"/>
      <c r="C58" s="14" t="s">
        <v>18</v>
      </c>
      <c r="D58" s="12"/>
      <c r="E58" s="13"/>
      <c r="F58" s="15"/>
      <c r="G58" s="21">
        <v>2</v>
      </c>
      <c r="H58" s="20">
        <v>0.5</v>
      </c>
      <c r="I58" s="20">
        <f>H58*G58</f>
        <v>1</v>
      </c>
      <c r="J58" s="17">
        <f>(G58*C12)/60</f>
        <v>3.3333333333333333E-2</v>
      </c>
      <c r="K58" s="21"/>
      <c r="L58" s="21"/>
      <c r="M58" s="17"/>
      <c r="N58" s="17"/>
      <c r="O58" s="21"/>
      <c r="P58" s="21"/>
      <c r="Q58" s="20"/>
      <c r="R58" s="15"/>
      <c r="S58" s="20"/>
      <c r="T58" s="14"/>
    </row>
    <row r="59" spans="1:20">
      <c r="A59" s="37">
        <v>40</v>
      </c>
      <c r="B59" s="18"/>
      <c r="C59" s="14" t="s">
        <v>16</v>
      </c>
      <c r="D59" s="12"/>
      <c r="E59" s="13"/>
      <c r="F59" s="15"/>
      <c r="G59" s="21">
        <v>0</v>
      </c>
      <c r="H59" s="20">
        <v>0.5</v>
      </c>
      <c r="I59" s="20">
        <f t="shared" ref="I59:I60" si="5">H59*G59</f>
        <v>0</v>
      </c>
      <c r="J59" s="17">
        <f>(G59*C12)/60</f>
        <v>0</v>
      </c>
      <c r="K59" s="21"/>
      <c r="L59" s="21"/>
      <c r="M59" s="17"/>
      <c r="N59" s="17"/>
      <c r="O59" s="21"/>
      <c r="P59" s="21"/>
      <c r="Q59" s="20"/>
      <c r="R59" s="15"/>
      <c r="S59" s="20"/>
      <c r="T59" s="14"/>
    </row>
    <row r="60" spans="1:20">
      <c r="A60" s="37">
        <v>41</v>
      </c>
      <c r="B60" s="18"/>
      <c r="C60" s="14" t="s">
        <v>17</v>
      </c>
      <c r="D60" s="12"/>
      <c r="E60" s="13"/>
      <c r="F60" s="15"/>
      <c r="G60" s="21">
        <v>0</v>
      </c>
      <c r="H60" s="20">
        <v>0.5</v>
      </c>
      <c r="I60" s="20">
        <f t="shared" si="5"/>
        <v>0</v>
      </c>
      <c r="J60" s="17">
        <f>(G60*C12)/60</f>
        <v>0</v>
      </c>
      <c r="K60" s="21"/>
      <c r="L60" s="21"/>
      <c r="M60" s="17"/>
      <c r="N60" s="17"/>
      <c r="O60" s="21"/>
      <c r="P60" s="21"/>
      <c r="Q60" s="20"/>
      <c r="R60" s="15"/>
      <c r="S60" s="20"/>
      <c r="T60" s="14"/>
    </row>
    <row r="61" spans="1:20">
      <c r="A61" s="37">
        <v>42</v>
      </c>
      <c r="B61" s="18"/>
      <c r="C61" s="14" t="s">
        <v>28</v>
      </c>
      <c r="D61" s="12"/>
      <c r="E61" s="13"/>
      <c r="F61" s="15"/>
      <c r="G61" s="20">
        <v>0</v>
      </c>
      <c r="H61" s="19">
        <f>1/C12</f>
        <v>1</v>
      </c>
      <c r="I61" s="20">
        <f>G61*H61</f>
        <v>0</v>
      </c>
      <c r="J61" s="17"/>
      <c r="K61" s="21"/>
      <c r="L61" s="21"/>
      <c r="M61" s="17"/>
      <c r="N61" s="17"/>
      <c r="O61" s="21"/>
      <c r="P61" s="21"/>
      <c r="Q61" s="20"/>
      <c r="R61" s="15"/>
      <c r="S61" s="20"/>
      <c r="T61" s="14"/>
    </row>
    <row r="62" spans="1:20">
      <c r="A62" s="37">
        <v>43</v>
      </c>
      <c r="B62" s="18"/>
      <c r="C62" s="14" t="s">
        <v>34</v>
      </c>
      <c r="D62" s="12"/>
      <c r="E62" s="13"/>
      <c r="F62" s="15"/>
      <c r="G62" s="22">
        <f>SUM(Q20:Q54)</f>
        <v>0</v>
      </c>
      <c r="H62" s="19">
        <f>1/C12</f>
        <v>1</v>
      </c>
      <c r="I62" s="20">
        <f>G62*H62</f>
        <v>0</v>
      </c>
      <c r="J62" s="17"/>
      <c r="K62" s="21"/>
      <c r="L62" s="21"/>
      <c r="M62" s="17"/>
      <c r="N62" s="17"/>
      <c r="O62" s="21"/>
      <c r="P62" s="21"/>
      <c r="Q62" s="20"/>
      <c r="R62" s="15"/>
      <c r="S62" s="20"/>
      <c r="T62" s="14"/>
    </row>
    <row r="63" spans="1:20">
      <c r="A63" s="37">
        <v>44</v>
      </c>
      <c r="B63" s="18"/>
      <c r="C63" s="14" t="s">
        <v>15</v>
      </c>
      <c r="D63" s="12"/>
      <c r="E63" s="13" t="s">
        <v>188</v>
      </c>
      <c r="F63" s="15"/>
      <c r="G63" s="20">
        <v>59</v>
      </c>
      <c r="H63" s="19">
        <f>1/C12</f>
        <v>1</v>
      </c>
      <c r="I63" s="20">
        <v>0</v>
      </c>
      <c r="J63" s="17"/>
      <c r="K63" s="21"/>
      <c r="L63" s="21"/>
      <c r="M63" s="17"/>
      <c r="N63" s="17"/>
      <c r="O63" s="21"/>
      <c r="P63" s="21"/>
      <c r="Q63" s="20"/>
      <c r="R63" s="15"/>
      <c r="S63" s="20"/>
      <c r="T63" s="14"/>
    </row>
    <row r="64" spans="1:20">
      <c r="A64" s="37">
        <v>45</v>
      </c>
      <c r="B64" s="18"/>
      <c r="C64" s="14" t="s">
        <v>9</v>
      </c>
      <c r="D64" s="12"/>
      <c r="E64" s="13"/>
      <c r="F64" s="15"/>
      <c r="G64" s="23"/>
      <c r="H64" s="24"/>
      <c r="I64" s="20">
        <f>SUM(I20:I63)</f>
        <v>45.666666666666664</v>
      </c>
      <c r="J64" s="17">
        <f>SUM(J56:J58)</f>
        <v>1.5222222222222221</v>
      </c>
      <c r="K64" s="21"/>
      <c r="L64" s="21"/>
      <c r="M64" s="17"/>
      <c r="N64" s="17"/>
      <c r="O64" s="21"/>
      <c r="P64" s="21"/>
      <c r="Q64" s="20"/>
      <c r="R64" s="15"/>
      <c r="S64" s="19"/>
      <c r="T64" s="14"/>
    </row>
    <row r="65" spans="1:21">
      <c r="U65" s="32"/>
    </row>
    <row r="66" spans="1:21" s="32" customFormat="1">
      <c r="A66" s="1"/>
      <c r="B66" s="2"/>
      <c r="C66" s="8"/>
      <c r="D66" s="4"/>
      <c r="E66" s="3"/>
      <c r="F66" s="5"/>
      <c r="G66" s="1"/>
      <c r="H66" s="6"/>
      <c r="I66" s="6"/>
      <c r="J66" s="5"/>
      <c r="K66" s="7"/>
      <c r="L66" s="7"/>
      <c r="M66" s="5"/>
      <c r="N66" s="5"/>
      <c r="O66" s="7"/>
      <c r="P66" s="7"/>
      <c r="Q66" s="6"/>
      <c r="R66" s="5"/>
      <c r="S66" s="1"/>
      <c r="T66" s="8"/>
    </row>
    <row r="67" spans="1:21" s="32" customFormat="1" ht="31.5">
      <c r="A67" s="1"/>
      <c r="B67" s="54" t="s">
        <v>179</v>
      </c>
      <c r="C67" s="41" t="s">
        <v>76</v>
      </c>
      <c r="D67" s="43"/>
      <c r="E67" s="33" t="s">
        <v>64</v>
      </c>
      <c r="F67" s="34" t="s">
        <v>131</v>
      </c>
      <c r="G67" s="36">
        <v>1</v>
      </c>
      <c r="H67" s="38">
        <v>2.44</v>
      </c>
      <c r="I67" s="38">
        <f t="shared" ref="I67" si="6">H67*G67</f>
        <v>2.44</v>
      </c>
      <c r="J67" s="42" t="s">
        <v>132</v>
      </c>
      <c r="K67" s="40">
        <v>160</v>
      </c>
      <c r="L67" s="40">
        <f t="shared" ref="L67" si="7">K67*G67</f>
        <v>160</v>
      </c>
      <c r="M67" s="42"/>
      <c r="N67" s="42"/>
      <c r="O67" s="40"/>
      <c r="P67" s="40"/>
      <c r="Q67" s="38"/>
      <c r="R67" s="42"/>
      <c r="S67" s="35" t="s">
        <v>180</v>
      </c>
      <c r="T67" s="8"/>
    </row>
    <row r="68" spans="1:21" s="32" customFormat="1">
      <c r="A68" s="1"/>
      <c r="B68" s="2"/>
      <c r="C68" s="52"/>
      <c r="D68" s="4"/>
      <c r="E68" s="3"/>
      <c r="F68" s="5"/>
      <c r="G68" s="1"/>
      <c r="H68" s="6"/>
      <c r="I68" s="6"/>
      <c r="J68" s="5"/>
      <c r="K68" s="7"/>
      <c r="L68" s="7"/>
      <c r="M68" s="5"/>
      <c r="N68" s="5"/>
      <c r="O68" s="7"/>
      <c r="P68" s="7"/>
      <c r="Q68" s="6"/>
      <c r="R68" s="5"/>
      <c r="S68" s="1"/>
      <c r="T68" s="8"/>
    </row>
    <row r="69" spans="1:21" s="32" customFormat="1">
      <c r="A69" s="1"/>
      <c r="B69" s="2"/>
      <c r="C69" s="53"/>
      <c r="D69" s="4"/>
      <c r="E69" s="3"/>
      <c r="F69" s="5"/>
      <c r="G69" s="1"/>
      <c r="H69" s="6"/>
      <c r="I69" s="6"/>
      <c r="J69" s="5"/>
      <c r="K69" s="7"/>
      <c r="L69" s="7"/>
      <c r="M69" s="5"/>
      <c r="N69" s="5"/>
      <c r="O69" s="7"/>
      <c r="P69" s="7"/>
      <c r="Q69" s="6"/>
      <c r="R69" s="5"/>
      <c r="S69" s="1"/>
      <c r="T69" s="8"/>
    </row>
    <row r="70" spans="1:21" s="32" customFormat="1">
      <c r="A70" s="1"/>
      <c r="B70" s="2"/>
      <c r="C70" s="53"/>
      <c r="D70" s="4"/>
      <c r="E70" s="3"/>
      <c r="F70" s="5"/>
      <c r="G70" s="1"/>
      <c r="H70" s="6"/>
      <c r="I70" s="6"/>
      <c r="J70" s="5"/>
      <c r="K70" s="7"/>
      <c r="L70" s="7"/>
      <c r="M70" s="5"/>
      <c r="N70" s="5"/>
      <c r="O70" s="7"/>
      <c r="P70" s="7"/>
      <c r="Q70" s="6"/>
      <c r="R70" s="5"/>
      <c r="S70" s="1"/>
      <c r="T70" s="8"/>
    </row>
    <row r="71" spans="1:21" s="32" customFormat="1">
      <c r="A71" s="1"/>
      <c r="B71" s="2"/>
      <c r="C71" s="8"/>
      <c r="D71" s="4"/>
      <c r="E71" s="3"/>
      <c r="F71" s="5"/>
      <c r="G71" s="1"/>
      <c r="H71" s="6"/>
      <c r="I71" s="6"/>
      <c r="J71" s="5"/>
      <c r="K71" s="7"/>
      <c r="L71" s="7"/>
      <c r="M71" s="5"/>
      <c r="N71" s="5"/>
      <c r="O71" s="7"/>
      <c r="P71" s="7"/>
      <c r="Q71" s="6"/>
      <c r="R71" s="5"/>
      <c r="S71" s="1"/>
      <c r="T71" s="8"/>
    </row>
    <row r="72" spans="1:21" s="32" customFormat="1">
      <c r="A72" s="1"/>
      <c r="B72" s="2"/>
      <c r="C72" s="8"/>
      <c r="D72" s="4"/>
      <c r="E72" s="3"/>
      <c r="F72" s="5"/>
      <c r="G72" s="1"/>
      <c r="H72" s="6"/>
      <c r="I72" s="6"/>
      <c r="J72" s="5"/>
      <c r="K72" s="7"/>
      <c r="L72" s="7"/>
      <c r="M72" s="5"/>
      <c r="N72" s="5"/>
      <c r="O72" s="7"/>
      <c r="P72" s="7"/>
      <c r="Q72" s="6"/>
      <c r="R72" s="5"/>
      <c r="S72" s="1"/>
      <c r="T72" s="8"/>
      <c r="U72" s="39"/>
    </row>
    <row r="73" spans="1:21" s="32" customFormat="1" ht="47.25">
      <c r="A73" s="1"/>
      <c r="B73" s="2"/>
      <c r="C73" s="8" t="s">
        <v>181</v>
      </c>
      <c r="D73" s="4"/>
      <c r="E73" s="3" t="s">
        <v>57</v>
      </c>
      <c r="F73" s="5" t="s">
        <v>182</v>
      </c>
      <c r="G73" s="1">
        <v>2</v>
      </c>
      <c r="H73" s="6">
        <v>3.65</v>
      </c>
      <c r="I73" s="6">
        <f>H73*G73</f>
        <v>7.3</v>
      </c>
      <c r="J73" s="5"/>
      <c r="K73" s="7"/>
      <c r="L73" s="7"/>
      <c r="M73" s="5"/>
      <c r="N73" s="5"/>
      <c r="O73" s="7"/>
      <c r="P73" s="7"/>
      <c r="Q73" s="6"/>
      <c r="R73" s="5"/>
      <c r="S73" s="1"/>
      <c r="T73" s="8"/>
      <c r="U73" s="39"/>
    </row>
    <row r="74" spans="1:21" ht="31.5">
      <c r="C74" s="8" t="s">
        <v>183</v>
      </c>
      <c r="E74" s="3" t="s">
        <v>57</v>
      </c>
      <c r="F74" s="5" t="s">
        <v>184</v>
      </c>
      <c r="G74" s="1">
        <v>0.1</v>
      </c>
      <c r="H74" s="6">
        <v>0.86</v>
      </c>
      <c r="I74" s="6">
        <f>H74*G74</f>
        <v>8.6000000000000007E-2</v>
      </c>
    </row>
    <row r="75" spans="1:21">
      <c r="I75" s="6">
        <f>SUM(I73:I74)*0.3</f>
        <v>2.2157999999999998</v>
      </c>
    </row>
    <row r="76" spans="1:21">
      <c r="G76" s="1">
        <v>6</v>
      </c>
      <c r="H76" s="6">
        <v>0.5</v>
      </c>
      <c r="I76" s="6">
        <f>H76*G76</f>
        <v>3</v>
      </c>
    </row>
    <row r="77" spans="1:21">
      <c r="G77" s="1">
        <v>1</v>
      </c>
      <c r="H77" s="6">
        <v>0.5</v>
      </c>
      <c r="I77" s="6">
        <f>H77*G77</f>
        <v>0.5</v>
      </c>
    </row>
    <row r="78" spans="1:21">
      <c r="I78" s="6">
        <f>SUM(I73:I77)</f>
        <v>13.101800000000001</v>
      </c>
    </row>
  </sheetData>
  <hyperlinks>
    <hyperlink ref="E39" r:id="rId1" xr:uid="{7992491A-65E9-4162-84BF-E9EAE7FBB2B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EE7BC553C9A44995B9319A571C4399" ma:contentTypeVersion="14" ma:contentTypeDescription="Create a new document." ma:contentTypeScope="" ma:versionID="3918bd1c9f9d90cd6a39e03fcbbcfdd5">
  <xsd:schema xmlns:xsd="http://www.w3.org/2001/XMLSchema" xmlns:xs="http://www.w3.org/2001/XMLSchema" xmlns:p="http://schemas.microsoft.com/office/2006/metadata/properties" xmlns:ns2="e0739614-f5fc-4234-9a32-d9127cc1aedb" xmlns:ns3="3564be4b-a311-4b36-bfff-11dd05659c38" targetNamespace="http://schemas.microsoft.com/office/2006/metadata/properties" ma:root="true" ma:fieldsID="a61b92c342c5c2e27042d684c15cd26d" ns2:_="" ns3:_="">
    <xsd:import namespace="e0739614-f5fc-4234-9a32-d9127cc1aedb"/>
    <xsd:import namespace="3564be4b-a311-4b36-bfff-11dd05659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39614-f5fc-4234-9a32-d9127cc1ae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4be4b-a311-4b36-bfff-11dd05659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9d2b95c-6fe9-40fa-bfe2-236e63ce0ba6}" ma:internalName="TaxCatchAll" ma:showField="CatchAllData" ma:web="3564be4b-a311-4b36-bfff-11dd05659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4DC4E-2F67-4695-8FDB-F787CDBF49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F1937E-0BD9-4CA6-BFCC-2D6C155A3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739614-f5fc-4234-9a32-d9127cc1aedb"/>
    <ds:schemaRef ds:uri="3564be4b-a311-4b36-bfff-11dd05659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Costing</vt:lpstr>
      <vt:lpstr>Labour only</vt:lpstr>
      <vt:lpstr>Costing!Print_Area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10-16-1081 | MOLEX | Multipole | Connectors | Farnell</dc:title>
  <dc:creator>Tony Stone</dc:creator>
  <cp:lastModifiedBy>Ben Kazemi</cp:lastModifiedBy>
  <cp:lastPrinted>2013-07-25T14:38:05Z</cp:lastPrinted>
  <dcterms:created xsi:type="dcterms:W3CDTF">2006-11-28T13:00:00Z</dcterms:created>
  <dcterms:modified xsi:type="dcterms:W3CDTF">2023-05-30T10:32:53Z</dcterms:modified>
</cp:coreProperties>
</file>