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RIZON\Documents\"/>
    </mc:Choice>
  </mc:AlternateContent>
  <xr:revisionPtr revIDLastSave="0" documentId="13_ncr:1_{2921D935-6F61-4D63-A690-038FD780EF4D}" xr6:coauthVersionLast="47" xr6:coauthVersionMax="47" xr10:uidLastSave="{00000000-0000-0000-0000-000000000000}"/>
  <bookViews>
    <workbookView xWindow="-120" yWindow="-120" windowWidth="29040" windowHeight="15840" firstSheet="2" activeTab="2" xr2:uid="{BBC23A69-B603-4109-A85C-5044FDB5560A}"/>
  </bookViews>
  <sheets>
    <sheet name="Material Costing" sheetId="1" r:id="rId1"/>
    <sheet name="Timeline" sheetId="2" r:id="rId2"/>
    <sheet name="Tasks" sheetId="5" r:id="rId3"/>
    <sheet name="HR" sheetId="3" r:id="rId4"/>
    <sheet name="Summary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5" l="1"/>
  <c r="G43" i="5"/>
  <c r="G41" i="5"/>
  <c r="G35" i="5"/>
  <c r="G34" i="5"/>
  <c r="G33" i="5"/>
  <c r="G32" i="5"/>
  <c r="G10" i="5"/>
  <c r="D3" i="4"/>
  <c r="G12" i="3"/>
  <c r="G13" i="3" s="1"/>
  <c r="D4" i="4" s="1"/>
  <c r="G5" i="3"/>
  <c r="G6" i="3"/>
  <c r="G7" i="3"/>
  <c r="G8" i="3"/>
  <c r="G9" i="3"/>
  <c r="G10" i="3"/>
  <c r="G11" i="3"/>
  <c r="G4" i="3"/>
  <c r="F5" i="3"/>
  <c r="F6" i="3"/>
  <c r="F7" i="3"/>
  <c r="F8" i="3"/>
  <c r="F9" i="3"/>
  <c r="F10" i="3"/>
  <c r="F11" i="3"/>
  <c r="F4" i="3"/>
  <c r="G42" i="1"/>
  <c r="G40" i="1"/>
  <c r="F34" i="1"/>
  <c r="D6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5" i="1"/>
  <c r="F36" i="1"/>
  <c r="F37" i="1"/>
  <c r="F38" i="1"/>
  <c r="F4" i="1"/>
  <c r="D5" i="4" l="1"/>
  <c r="D6" i="4" s="1"/>
  <c r="F39" i="1"/>
  <c r="G39" i="1" s="1"/>
  <c r="D7" i="4" l="1"/>
</calcChain>
</file>

<file path=xl/sharedStrings.xml><?xml version="1.0" encoding="utf-8"?>
<sst xmlns="http://schemas.openxmlformats.org/spreadsheetml/2006/main" count="190" uniqueCount="151">
  <si>
    <t>Actuation System</t>
  </si>
  <si>
    <t>Cost / pc</t>
  </si>
  <si>
    <t>Qty Req</t>
  </si>
  <si>
    <t>Total Cost</t>
  </si>
  <si>
    <t>Clamps</t>
  </si>
  <si>
    <t>Clamp Mounts</t>
  </si>
  <si>
    <t>Load Cell</t>
  </si>
  <si>
    <t>Load Cell Mount</t>
  </si>
  <si>
    <t>Linear Actuator</t>
  </si>
  <si>
    <t>Limit Switches</t>
  </si>
  <si>
    <t>Limit Switch Mount</t>
  </si>
  <si>
    <t>Device Supports</t>
  </si>
  <si>
    <t>Frame</t>
  </si>
  <si>
    <t>MCU</t>
  </si>
  <si>
    <t>PCB</t>
  </si>
  <si>
    <t>Motor Drive</t>
  </si>
  <si>
    <t>Power Supply</t>
  </si>
  <si>
    <t>Buttons (Push Buttons)</t>
  </si>
  <si>
    <t>Buttons (Power Buttons)</t>
  </si>
  <si>
    <t>Emergency Stop Button</t>
  </si>
  <si>
    <t>Wiring</t>
  </si>
  <si>
    <t>Connectors</t>
  </si>
  <si>
    <t>Internal Mountings</t>
  </si>
  <si>
    <t>LED Lights</t>
  </si>
  <si>
    <t>Mock Arterial System</t>
  </si>
  <si>
    <t>Arterial Plate (Acrylic)</t>
  </si>
  <si>
    <t>Heated Water Bath</t>
  </si>
  <si>
    <t>Water Tank</t>
  </si>
  <si>
    <t>Mounting Platform Arterial System</t>
  </si>
  <si>
    <t>Heaters</t>
  </si>
  <si>
    <t>Temperature Sensor</t>
  </si>
  <si>
    <t>Temp. Regulator</t>
  </si>
  <si>
    <t>Camera System</t>
  </si>
  <si>
    <t>HD Camera</t>
  </si>
  <si>
    <t>Camera Mount</t>
  </si>
  <si>
    <t>usd</t>
  </si>
  <si>
    <t>Total (PKR)</t>
  </si>
  <si>
    <t>Misc</t>
  </si>
  <si>
    <t>Final Total</t>
  </si>
  <si>
    <t>S. #</t>
  </si>
  <si>
    <t>Activity</t>
  </si>
  <si>
    <t>W-1</t>
  </si>
  <si>
    <t>W-2</t>
  </si>
  <si>
    <t>W-3</t>
  </si>
  <si>
    <t>W-4</t>
  </si>
  <si>
    <t>W-5</t>
  </si>
  <si>
    <t>W-6</t>
  </si>
  <si>
    <t>W-7</t>
  </si>
  <si>
    <t>W-8</t>
  </si>
  <si>
    <t>W-9</t>
  </si>
  <si>
    <t>W-10</t>
  </si>
  <si>
    <t>W-11</t>
  </si>
  <si>
    <t>W-12</t>
  </si>
  <si>
    <t>W-13</t>
  </si>
  <si>
    <t>Planning</t>
  </si>
  <si>
    <t>Procurement</t>
  </si>
  <si>
    <t>Design: Schematic</t>
  </si>
  <si>
    <t>Design: Software</t>
  </si>
  <si>
    <t>Design: Mechanical</t>
  </si>
  <si>
    <t>Development: Electronics</t>
  </si>
  <si>
    <t>Development: Software</t>
  </si>
  <si>
    <t>Fabrication: Actuation System</t>
  </si>
  <si>
    <t>Fabrication: Mock Arterial System</t>
  </si>
  <si>
    <t>Fabrication: Visual System</t>
  </si>
  <si>
    <t>Fabrication: Water Bath</t>
  </si>
  <si>
    <t>Fabrication: Control System Casing</t>
  </si>
  <si>
    <t>Integration</t>
  </si>
  <si>
    <t>Optimisation</t>
  </si>
  <si>
    <t>Testing</t>
  </si>
  <si>
    <t>Dispatch</t>
  </si>
  <si>
    <t>S #</t>
  </si>
  <si>
    <t>SSA #</t>
  </si>
  <si>
    <t>Sub-Activity</t>
  </si>
  <si>
    <t>HR</t>
  </si>
  <si>
    <t>Time (hrs)</t>
  </si>
  <si>
    <t>Remarks</t>
  </si>
  <si>
    <t>Load Sensing System</t>
  </si>
  <si>
    <t>Water Heating System</t>
  </si>
  <si>
    <t>Visual System</t>
  </si>
  <si>
    <t>User Interface</t>
  </si>
  <si>
    <t>Control System</t>
  </si>
  <si>
    <t>Haris Ali</t>
  </si>
  <si>
    <t>Load Cell Mounting</t>
  </si>
  <si>
    <t>Mock Arterial Plate</t>
  </si>
  <si>
    <t>Water Heating Bath</t>
  </si>
  <si>
    <t>Camera Mounting</t>
  </si>
  <si>
    <t>Control Hardware Mountings</t>
  </si>
  <si>
    <t>Development Electronics</t>
  </si>
  <si>
    <t>Microcontroller Setup</t>
  </si>
  <si>
    <t>Motor Integration</t>
  </si>
  <si>
    <t>Load Cell Integration</t>
  </si>
  <si>
    <t>Load Cell Calibration</t>
  </si>
  <si>
    <t>Pneumatic Clamping System Integration</t>
  </si>
  <si>
    <t>PC Communication</t>
  </si>
  <si>
    <t>Buck Converter Integration</t>
  </si>
  <si>
    <t>PCB Development</t>
  </si>
  <si>
    <t>Temperature Regulation System Integration</t>
  </si>
  <si>
    <t>Front End Development</t>
  </si>
  <si>
    <t>MCU Communication Establishment</t>
  </si>
  <si>
    <t>Graph Panels</t>
  </si>
  <si>
    <t>Control Button Implementation</t>
  </si>
  <si>
    <t>Camera Interfacing</t>
  </si>
  <si>
    <t>File Handling</t>
  </si>
  <si>
    <t>User Login System</t>
  </si>
  <si>
    <t>Mounting for Linear Actuator</t>
  </si>
  <si>
    <t>Intern # 3</t>
  </si>
  <si>
    <t>Mounting for Pneumatic Clamp</t>
  </si>
  <si>
    <t>Mounting for Load Cell</t>
  </si>
  <si>
    <t>Device Support</t>
  </si>
  <si>
    <t>Usama</t>
  </si>
  <si>
    <t>Plate Mounting</t>
  </si>
  <si>
    <t>Camera Housing</t>
  </si>
  <si>
    <t>Fabrication: Water Heating Bath</t>
  </si>
  <si>
    <t>Heater Mounting</t>
  </si>
  <si>
    <t>Temperature Regulator Mounting</t>
  </si>
  <si>
    <t>Temperature Sensor Mounting</t>
  </si>
  <si>
    <t>Mounting for Electronic Hardware</t>
  </si>
  <si>
    <t>Casing Frame</t>
  </si>
  <si>
    <t>Frame Cladding</t>
  </si>
  <si>
    <t>Mechanical Assembly</t>
  </si>
  <si>
    <t>Electronic Assembly</t>
  </si>
  <si>
    <t>Software Integration</t>
  </si>
  <si>
    <t>Modular Testing</t>
  </si>
  <si>
    <t>Electronics Optimisation</t>
  </si>
  <si>
    <t>Software Optimisation</t>
  </si>
  <si>
    <t>Mechanical Optimisation</t>
  </si>
  <si>
    <t>Functional Testing</t>
  </si>
  <si>
    <t>Safety Testing</t>
  </si>
  <si>
    <t>Fatigue Testing</t>
  </si>
  <si>
    <t>Monthly</t>
  </si>
  <si>
    <t>Name</t>
  </si>
  <si>
    <t>Work Hours</t>
  </si>
  <si>
    <t>Salary</t>
  </si>
  <si>
    <t>Cost / Hr</t>
  </si>
  <si>
    <t>Total Cost (PKR)</t>
  </si>
  <si>
    <t>Haris</t>
  </si>
  <si>
    <t>Ammad</t>
  </si>
  <si>
    <t>Ibraheem</t>
  </si>
  <si>
    <t>Intern # 1 (Embedded)</t>
  </si>
  <si>
    <t>Intern # 2 (Software)</t>
  </si>
  <si>
    <t>Intern # 3 (Embedded)</t>
  </si>
  <si>
    <t>Intern # 4 (Fabrication)</t>
  </si>
  <si>
    <t>Grand Total (PKR)</t>
  </si>
  <si>
    <t>Grand Total (USD)</t>
  </si>
  <si>
    <t>Expense Head</t>
  </si>
  <si>
    <t>Amount (USD)</t>
  </si>
  <si>
    <t>Material</t>
  </si>
  <si>
    <t>Human Resource</t>
  </si>
  <si>
    <t>FOH</t>
  </si>
  <si>
    <t>Markup</t>
  </si>
  <si>
    <t>Total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</si>
</sst>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FF000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/>
    <xf numFmtId="165" fontId="0" fillId="0" borderId="0" xfId="1" applyNumberFormat="1" applyFont="1"/>
    <xf numFmtId="165" fontId="2" fillId="0" borderId="0" xfId="1" applyNumberFormat="1" applyFont="1"/>
    <xf numFmtId="164" fontId="0" fillId="0" borderId="0" xfId="0" applyNumberFormat="1"/>
    <xf numFmtId="165" fontId="2" fillId="0" borderId="0" xfId="0" applyNumberFormat="1" applyFont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8" borderId="1" xfId="0" applyFill="1" applyBorder="1"/>
    <xf numFmtId="0" fontId="0" fillId="0" borderId="0" xfId="0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5" fillId="4" borderId="1" xfId="0" applyFont="1" applyFill="1" applyBorder="1" applyAlignment="1">
      <alignment horizontal="center"/>
    </xf>
    <xf numFmtId="164" fontId="2" fillId="0" borderId="0" xfId="0" applyNumberFormat="1" applyFont="1"/>
    <xf numFmtId="0" fontId="2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horizontal="left" vertical="top"/>
    </xf>
    <xf numFmtId="0" fontId="7" fillId="0" borderId="0" xfId="0" applyFont="1" applyAlignment="1">
      <alignment horizontal="right"/>
    </xf>
    <xf numFmtId="0" fontId="0" fillId="6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1" xfId="0" applyFont="1" applyFill="1" applyBorder="1"/>
    <xf numFmtId="165" fontId="0" fillId="7" borderId="1" xfId="1" applyNumberFormat="1" applyFont="1" applyFill="1" applyBorder="1"/>
    <xf numFmtId="164" fontId="2" fillId="7" borderId="1" xfId="0" applyNumberFormat="1" applyFont="1" applyFill="1" applyBorder="1"/>
    <xf numFmtId="165" fontId="0" fillId="6" borderId="1" xfId="1" applyNumberFormat="1" applyFont="1" applyFill="1" applyBorder="1"/>
    <xf numFmtId="0" fontId="3" fillId="17" borderId="1" xfId="0" applyFont="1" applyFill="1" applyBorder="1"/>
    <xf numFmtId="0" fontId="3" fillId="17" borderId="1" xfId="0" applyFont="1" applyFill="1" applyBorder="1" applyAlignment="1">
      <alignment horizontal="left" vertical="top"/>
    </xf>
    <xf numFmtId="0" fontId="0" fillId="20" borderId="1" xfId="0" applyFill="1" applyBorder="1" applyAlignment="1">
      <alignment horizontal="center" vertical="center"/>
    </xf>
    <xf numFmtId="0" fontId="6" fillId="20" borderId="1" xfId="0" applyFont="1" applyFill="1" applyBorder="1"/>
    <xf numFmtId="0" fontId="0" fillId="20" borderId="1" xfId="0" applyFill="1" applyBorder="1"/>
    <xf numFmtId="0" fontId="0" fillId="19" borderId="1" xfId="0" applyFill="1" applyBorder="1" applyAlignment="1">
      <alignment horizontal="center" vertical="center"/>
    </xf>
    <xf numFmtId="0" fontId="6" fillId="19" borderId="1" xfId="0" applyFont="1" applyFill="1" applyBorder="1"/>
    <xf numFmtId="0" fontId="0" fillId="19" borderId="1" xfId="0" applyFill="1" applyBorder="1"/>
    <xf numFmtId="0" fontId="0" fillId="21" borderId="1" xfId="0" applyFill="1" applyBorder="1"/>
    <xf numFmtId="0" fontId="5" fillId="4" borderId="3" xfId="0" applyFont="1" applyFill="1" applyBorder="1" applyAlignment="1">
      <alignment horizontal="center"/>
    </xf>
    <xf numFmtId="0" fontId="0" fillId="4" borderId="3" xfId="0" applyFill="1" applyBorder="1"/>
    <xf numFmtId="0" fontId="0" fillId="2" borderId="3" xfId="0" applyFill="1" applyBorder="1"/>
    <xf numFmtId="0" fontId="0" fillId="10" borderId="3" xfId="0" applyFill="1" applyBorder="1"/>
    <xf numFmtId="0" fontId="0" fillId="14" borderId="3" xfId="0" applyFill="1" applyBorder="1"/>
    <xf numFmtId="0" fontId="0" fillId="21" borderId="3" xfId="0" applyFill="1" applyBorder="1"/>
    <xf numFmtId="0" fontId="0" fillId="13" borderId="3" xfId="0" applyFill="1" applyBorder="1"/>
    <xf numFmtId="0" fontId="0" fillId="3" borderId="3" xfId="0" applyFill="1" applyBorder="1"/>
    <xf numFmtId="0" fontId="5" fillId="4" borderId="2" xfId="0" applyFont="1" applyFill="1" applyBorder="1" applyAlignment="1">
      <alignment horizontal="center"/>
    </xf>
    <xf numFmtId="0" fontId="0" fillId="4" borderId="2" xfId="0" applyFill="1" applyBorder="1"/>
    <xf numFmtId="0" fontId="0" fillId="2" borderId="2" xfId="0" applyFill="1" applyBorder="1"/>
    <xf numFmtId="0" fontId="0" fillId="10" borderId="2" xfId="0" applyFill="1" applyBorder="1"/>
    <xf numFmtId="0" fontId="0" fillId="14" borderId="2" xfId="0" applyFill="1" applyBorder="1"/>
    <xf numFmtId="0" fontId="0" fillId="21" borderId="2" xfId="0" applyFill="1" applyBorder="1"/>
    <xf numFmtId="0" fontId="0" fillId="11" borderId="2" xfId="0" applyFill="1" applyBorder="1"/>
    <xf numFmtId="0" fontId="0" fillId="15" borderId="3" xfId="0" applyFill="1" applyBorder="1"/>
    <xf numFmtId="0" fontId="0" fillId="16" borderId="3" xfId="0" applyFill="1" applyBorder="1"/>
    <xf numFmtId="0" fontId="0" fillId="3" borderId="2" xfId="0" applyFill="1" applyBorder="1"/>
    <xf numFmtId="0" fontId="0" fillId="15" borderId="2" xfId="0" applyFill="1" applyBorder="1"/>
    <xf numFmtId="0" fontId="0" fillId="19" borderId="1" xfId="0" applyFill="1" applyBorder="1" applyAlignment="1">
      <alignment horizontal="left" vertical="top"/>
    </xf>
    <xf numFmtId="0" fontId="0" fillId="19" borderId="1" xfId="0" applyFill="1" applyBorder="1" applyAlignment="1">
      <alignment horizontal="center" vertical="top"/>
    </xf>
    <xf numFmtId="0" fontId="0" fillId="20" borderId="1" xfId="0" applyFill="1" applyBorder="1" applyAlignment="1">
      <alignment horizontal="left" vertical="top"/>
    </xf>
    <xf numFmtId="0" fontId="0" fillId="20" borderId="1" xfId="0" applyFill="1" applyBorder="1" applyAlignment="1">
      <alignment horizontal="center" vertical="top"/>
    </xf>
    <xf numFmtId="0" fontId="2" fillId="7" borderId="1" xfId="0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30E5C-9ABA-4B2B-BDFA-6A2B9D1AE538}">
  <sheetPr>
    <tabColor theme="5"/>
  </sheetPr>
  <dimension ref="C3:H43"/>
  <sheetViews>
    <sheetView zoomScale="80" zoomScaleNormal="80" workbookViewId="0">
      <selection activeCell="J40" sqref="J40"/>
    </sheetView>
  </sheetViews>
  <sheetFormatPr defaultRowHeight="15"/>
  <cols>
    <col min="2" max="2" width="5" customWidth="1"/>
    <col min="3" max="3" width="46" customWidth="1"/>
    <col min="4" max="4" width="11.5703125" bestFit="1" customWidth="1"/>
    <col min="6" max="6" width="11.5703125" bestFit="1" customWidth="1"/>
    <col min="7" max="7" width="16" customWidth="1"/>
  </cols>
  <sheetData>
    <row r="3" spans="3:6">
      <c r="C3" s="1" t="s">
        <v>0</v>
      </c>
      <c r="D3" t="s">
        <v>1</v>
      </c>
      <c r="E3" t="s">
        <v>2</v>
      </c>
      <c r="F3" t="s">
        <v>3</v>
      </c>
    </row>
    <row r="4" spans="3:6">
      <c r="C4" t="s">
        <v>4</v>
      </c>
      <c r="D4" s="2">
        <v>10000</v>
      </c>
      <c r="E4">
        <v>2</v>
      </c>
      <c r="F4" s="2">
        <f>D4*E4</f>
        <v>20000</v>
      </c>
    </row>
    <row r="5" spans="3:6">
      <c r="C5" t="s">
        <v>5</v>
      </c>
      <c r="D5" s="2">
        <v>10000</v>
      </c>
      <c r="E5">
        <v>2</v>
      </c>
      <c r="F5" s="2">
        <f t="shared" ref="F5:F38" si="0">D5*E5</f>
        <v>20000</v>
      </c>
    </row>
    <row r="6" spans="3:6">
      <c r="C6" t="s">
        <v>6</v>
      </c>
      <c r="D6" s="2">
        <f>600*295</f>
        <v>177000</v>
      </c>
      <c r="E6">
        <v>1</v>
      </c>
      <c r="F6" s="2">
        <f t="shared" si="0"/>
        <v>177000</v>
      </c>
    </row>
    <row r="7" spans="3:6">
      <c r="C7" t="s">
        <v>7</v>
      </c>
      <c r="D7" s="2">
        <v>10000</v>
      </c>
      <c r="E7">
        <v>1</v>
      </c>
      <c r="F7" s="2">
        <f t="shared" si="0"/>
        <v>10000</v>
      </c>
    </row>
    <row r="8" spans="3:6">
      <c r="C8" t="s">
        <v>8</v>
      </c>
      <c r="D8" s="2">
        <v>35000</v>
      </c>
      <c r="E8">
        <v>1</v>
      </c>
      <c r="F8" s="2">
        <f t="shared" si="0"/>
        <v>35000</v>
      </c>
    </row>
    <row r="9" spans="3:6">
      <c r="C9" t="s">
        <v>9</v>
      </c>
      <c r="D9" s="2">
        <v>2000</v>
      </c>
      <c r="E9">
        <v>2</v>
      </c>
      <c r="F9" s="2">
        <f t="shared" si="0"/>
        <v>4000</v>
      </c>
    </row>
    <row r="10" spans="3:6">
      <c r="C10" t="s">
        <v>10</v>
      </c>
      <c r="D10" s="2">
        <v>2000</v>
      </c>
      <c r="E10">
        <v>2</v>
      </c>
      <c r="F10" s="2">
        <f t="shared" si="0"/>
        <v>4000</v>
      </c>
    </row>
    <row r="11" spans="3:6">
      <c r="C11" t="s">
        <v>11</v>
      </c>
      <c r="D11" s="2">
        <v>1000</v>
      </c>
      <c r="E11">
        <v>2</v>
      </c>
      <c r="F11" s="2">
        <f t="shared" si="0"/>
        <v>2000</v>
      </c>
    </row>
    <row r="12" spans="3:6">
      <c r="C12" t="s">
        <v>12</v>
      </c>
      <c r="D12" s="2">
        <v>100000</v>
      </c>
      <c r="E12">
        <v>1</v>
      </c>
      <c r="F12" s="2">
        <f t="shared" si="0"/>
        <v>100000</v>
      </c>
    </row>
    <row r="13" spans="3:6">
      <c r="C13" t="s">
        <v>13</v>
      </c>
      <c r="D13" s="2">
        <v>30000</v>
      </c>
      <c r="E13">
        <v>2</v>
      </c>
      <c r="F13" s="2">
        <f t="shared" si="0"/>
        <v>60000</v>
      </c>
    </row>
    <row r="14" spans="3:6">
      <c r="C14" t="s">
        <v>14</v>
      </c>
      <c r="D14" s="2">
        <v>25000</v>
      </c>
      <c r="E14">
        <v>1</v>
      </c>
      <c r="F14" s="2">
        <f t="shared" si="0"/>
        <v>25000</v>
      </c>
    </row>
    <row r="15" spans="3:6">
      <c r="C15" t="s">
        <v>15</v>
      </c>
      <c r="D15" s="2">
        <v>5000</v>
      </c>
      <c r="E15">
        <v>1</v>
      </c>
      <c r="F15" s="2">
        <f t="shared" si="0"/>
        <v>5000</v>
      </c>
    </row>
    <row r="16" spans="3:6">
      <c r="C16" t="s">
        <v>16</v>
      </c>
      <c r="D16" s="2">
        <v>10000</v>
      </c>
      <c r="E16">
        <v>1</v>
      </c>
      <c r="F16" s="2">
        <f t="shared" si="0"/>
        <v>10000</v>
      </c>
    </row>
    <row r="17" spans="3:6">
      <c r="C17" t="s">
        <v>17</v>
      </c>
      <c r="D17" s="2">
        <v>1000</v>
      </c>
      <c r="E17">
        <v>5</v>
      </c>
      <c r="F17" s="2">
        <f t="shared" si="0"/>
        <v>5000</v>
      </c>
    </row>
    <row r="18" spans="3:6">
      <c r="C18" t="s">
        <v>18</v>
      </c>
      <c r="D18" s="2">
        <v>5000</v>
      </c>
      <c r="E18">
        <v>2</v>
      </c>
      <c r="F18" s="2">
        <f t="shared" si="0"/>
        <v>10000</v>
      </c>
    </row>
    <row r="19" spans="3:6">
      <c r="C19" t="s">
        <v>19</v>
      </c>
      <c r="D19" s="2">
        <v>4000</v>
      </c>
      <c r="E19">
        <v>1</v>
      </c>
      <c r="F19" s="2">
        <f t="shared" si="0"/>
        <v>4000</v>
      </c>
    </row>
    <row r="20" spans="3:6">
      <c r="C20" t="s">
        <v>20</v>
      </c>
      <c r="D20" s="2">
        <v>5000</v>
      </c>
      <c r="E20">
        <v>1</v>
      </c>
      <c r="F20" s="2">
        <f t="shared" si="0"/>
        <v>5000</v>
      </c>
    </row>
    <row r="21" spans="3:6">
      <c r="C21" t="s">
        <v>21</v>
      </c>
      <c r="D21" s="2">
        <v>5000</v>
      </c>
      <c r="E21">
        <v>1</v>
      </c>
      <c r="F21" s="2">
        <f t="shared" si="0"/>
        <v>5000</v>
      </c>
    </row>
    <row r="22" spans="3:6">
      <c r="C22" t="s">
        <v>22</v>
      </c>
      <c r="D22" s="2">
        <v>10000</v>
      </c>
      <c r="E22">
        <v>1</v>
      </c>
      <c r="F22" s="2">
        <f t="shared" si="0"/>
        <v>10000</v>
      </c>
    </row>
    <row r="23" spans="3:6">
      <c r="C23" t="s">
        <v>23</v>
      </c>
      <c r="D23" s="2">
        <v>3000</v>
      </c>
      <c r="E23">
        <v>1</v>
      </c>
      <c r="F23" s="2">
        <f t="shared" si="0"/>
        <v>3000</v>
      </c>
    </row>
    <row r="24" spans="3:6">
      <c r="D24" s="2"/>
      <c r="F24" s="2">
        <f t="shared" si="0"/>
        <v>0</v>
      </c>
    </row>
    <row r="25" spans="3:6">
      <c r="C25" s="1" t="s">
        <v>24</v>
      </c>
      <c r="D25" s="2"/>
      <c r="F25" s="2">
        <f t="shared" si="0"/>
        <v>0</v>
      </c>
    </row>
    <row r="26" spans="3:6">
      <c r="C26" t="s">
        <v>25</v>
      </c>
      <c r="D26" s="2">
        <v>50000</v>
      </c>
      <c r="E26">
        <v>1</v>
      </c>
      <c r="F26" s="2">
        <f t="shared" si="0"/>
        <v>50000</v>
      </c>
    </row>
    <row r="27" spans="3:6">
      <c r="D27" s="2"/>
      <c r="F27" s="2">
        <f t="shared" si="0"/>
        <v>0</v>
      </c>
    </row>
    <row r="28" spans="3:6">
      <c r="D28" s="2"/>
      <c r="F28" s="2">
        <f t="shared" si="0"/>
        <v>0</v>
      </c>
    </row>
    <row r="29" spans="3:6">
      <c r="C29" s="1" t="s">
        <v>26</v>
      </c>
      <c r="D29" s="2"/>
      <c r="F29" s="2">
        <f t="shared" si="0"/>
        <v>0</v>
      </c>
    </row>
    <row r="30" spans="3:6">
      <c r="C30" t="s">
        <v>27</v>
      </c>
      <c r="D30" s="2">
        <v>50000</v>
      </c>
      <c r="E30">
        <v>1</v>
      </c>
      <c r="F30" s="2">
        <f t="shared" si="0"/>
        <v>50000</v>
      </c>
    </row>
    <row r="31" spans="3:6">
      <c r="C31" t="s">
        <v>28</v>
      </c>
      <c r="D31" s="2">
        <v>5000</v>
      </c>
      <c r="E31">
        <v>1</v>
      </c>
      <c r="F31" s="2">
        <f t="shared" si="0"/>
        <v>5000</v>
      </c>
    </row>
    <row r="32" spans="3:6">
      <c r="C32" t="s">
        <v>29</v>
      </c>
      <c r="D32" s="2">
        <v>10000</v>
      </c>
      <c r="E32">
        <v>2</v>
      </c>
      <c r="F32" s="2">
        <f t="shared" si="0"/>
        <v>20000</v>
      </c>
    </row>
    <row r="33" spans="3:8">
      <c r="C33" t="s">
        <v>30</v>
      </c>
      <c r="D33" s="2">
        <v>1000</v>
      </c>
      <c r="E33">
        <v>2</v>
      </c>
      <c r="F33" s="2">
        <f t="shared" si="0"/>
        <v>2000</v>
      </c>
    </row>
    <row r="34" spans="3:8">
      <c r="C34" t="s">
        <v>31</v>
      </c>
      <c r="D34" s="2">
        <v>5000</v>
      </c>
      <c r="E34">
        <v>1</v>
      </c>
      <c r="F34" s="2">
        <f t="shared" si="0"/>
        <v>5000</v>
      </c>
    </row>
    <row r="35" spans="3:8">
      <c r="D35" s="2"/>
      <c r="F35" s="2">
        <f t="shared" si="0"/>
        <v>0</v>
      </c>
    </row>
    <row r="36" spans="3:8">
      <c r="C36" s="1" t="s">
        <v>32</v>
      </c>
      <c r="D36" s="2"/>
      <c r="F36" s="2">
        <f t="shared" si="0"/>
        <v>0</v>
      </c>
    </row>
    <row r="37" spans="3:8">
      <c r="C37" t="s">
        <v>33</v>
      </c>
      <c r="D37" s="2">
        <v>50000</v>
      </c>
      <c r="E37">
        <v>1</v>
      </c>
      <c r="F37" s="2">
        <f t="shared" si="0"/>
        <v>50000</v>
      </c>
    </row>
    <row r="38" spans="3:8">
      <c r="C38" t="s">
        <v>34</v>
      </c>
      <c r="D38" s="2">
        <v>5000</v>
      </c>
      <c r="E38">
        <v>1</v>
      </c>
      <c r="F38" s="2">
        <f t="shared" si="0"/>
        <v>5000</v>
      </c>
      <c r="G38" t="s">
        <v>35</v>
      </c>
    </row>
    <row r="39" spans="3:8">
      <c r="E39" t="s">
        <v>36</v>
      </c>
      <c r="F39" s="3">
        <f>SUM(F4:F38)</f>
        <v>701000</v>
      </c>
      <c r="G39" s="4">
        <f>F39/278</f>
        <v>2521.5827338129498</v>
      </c>
    </row>
    <row r="40" spans="3:8">
      <c r="G40" s="4">
        <f>G39*1.4</f>
        <v>3530.2158273381297</v>
      </c>
    </row>
    <row r="41" spans="3:8">
      <c r="F41" t="s">
        <v>37</v>
      </c>
      <c r="G41">
        <v>520</v>
      </c>
    </row>
    <row r="42" spans="3:8">
      <c r="F42" t="s">
        <v>38</v>
      </c>
      <c r="G42" s="5">
        <f>SUM(G40+G41)</f>
        <v>4050.2158273381297</v>
      </c>
      <c r="H42" t="s">
        <v>35</v>
      </c>
    </row>
    <row r="43" spans="3:8">
      <c r="G43" s="4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7F4DA-240F-453A-82DA-2DCDCFAFCAA8}">
  <sheetPr>
    <tabColor rgb="FF00B050"/>
  </sheetPr>
  <dimension ref="B2:P18"/>
  <sheetViews>
    <sheetView showGridLines="0" zoomScale="120" zoomScaleNormal="120" workbookViewId="0">
      <selection activeCell="K28" sqref="K28"/>
    </sheetView>
  </sheetViews>
  <sheetFormatPr defaultRowHeight="15"/>
  <cols>
    <col min="1" max="1" width="4.85546875" customWidth="1"/>
    <col min="2" max="2" width="5.140625" style="21" customWidth="1"/>
    <col min="3" max="3" width="38.85546875" customWidth="1"/>
    <col min="4" max="16" width="5.7109375" customWidth="1"/>
  </cols>
  <sheetData>
    <row r="2" spans="2:16">
      <c r="B2" s="22" t="s">
        <v>39</v>
      </c>
      <c r="C2" s="23" t="s">
        <v>40</v>
      </c>
      <c r="D2" s="24" t="s">
        <v>41</v>
      </c>
      <c r="E2" s="24" t="s">
        <v>42</v>
      </c>
      <c r="F2" s="24" t="s">
        <v>43</v>
      </c>
      <c r="G2" s="24" t="s">
        <v>44</v>
      </c>
      <c r="H2" s="53" t="s">
        <v>45</v>
      </c>
      <c r="I2" s="45" t="s">
        <v>46</v>
      </c>
      <c r="J2" s="24" t="s">
        <v>47</v>
      </c>
      <c r="K2" s="24" t="s">
        <v>48</v>
      </c>
      <c r="L2" s="53" t="s">
        <v>49</v>
      </c>
      <c r="M2" s="45" t="s">
        <v>50</v>
      </c>
      <c r="N2" s="24" t="s">
        <v>51</v>
      </c>
      <c r="O2" s="24" t="s">
        <v>52</v>
      </c>
      <c r="P2" s="24" t="s">
        <v>53</v>
      </c>
    </row>
    <row r="3" spans="2:16">
      <c r="B3" s="22">
        <v>1</v>
      </c>
      <c r="C3" s="7" t="s">
        <v>54</v>
      </c>
      <c r="D3" s="8"/>
      <c r="E3" s="7"/>
      <c r="F3" s="7"/>
      <c r="G3" s="7"/>
      <c r="H3" s="54"/>
      <c r="I3" s="46"/>
      <c r="J3" s="7"/>
      <c r="K3" s="7"/>
      <c r="L3" s="54"/>
      <c r="M3" s="46"/>
      <c r="N3" s="7"/>
      <c r="O3" s="7"/>
      <c r="P3" s="7"/>
    </row>
    <row r="4" spans="2:16">
      <c r="B4" s="22">
        <v>2</v>
      </c>
      <c r="C4" s="7" t="s">
        <v>55</v>
      </c>
      <c r="D4" s="6"/>
      <c r="E4" s="6"/>
      <c r="F4" s="6"/>
      <c r="G4" s="6"/>
      <c r="H4" s="55"/>
      <c r="I4" s="47"/>
      <c r="J4" s="7"/>
      <c r="K4" s="7"/>
      <c r="L4" s="54"/>
      <c r="M4" s="46"/>
      <c r="N4" s="7"/>
      <c r="O4" s="7"/>
      <c r="P4" s="7"/>
    </row>
    <row r="5" spans="2:16">
      <c r="B5" s="22">
        <v>3</v>
      </c>
      <c r="C5" s="7" t="s">
        <v>56</v>
      </c>
      <c r="D5" s="7"/>
      <c r="E5" s="10"/>
      <c r="F5" s="7"/>
      <c r="G5" s="7"/>
      <c r="H5" s="54"/>
      <c r="I5" s="46"/>
      <c r="J5" s="7"/>
      <c r="K5" s="7"/>
      <c r="L5" s="54"/>
      <c r="M5" s="46"/>
      <c r="N5" s="7"/>
      <c r="O5" s="7"/>
      <c r="P5" s="7"/>
    </row>
    <row r="6" spans="2:16">
      <c r="B6" s="22">
        <v>4</v>
      </c>
      <c r="C6" s="7" t="s">
        <v>57</v>
      </c>
      <c r="D6" s="7"/>
      <c r="E6" s="11"/>
      <c r="F6" s="7"/>
      <c r="G6" s="7"/>
      <c r="H6" s="54"/>
      <c r="I6" s="46"/>
      <c r="J6" s="7"/>
      <c r="K6" s="7"/>
      <c r="L6" s="54"/>
      <c r="M6" s="46"/>
      <c r="N6" s="7"/>
      <c r="O6" s="7"/>
      <c r="P6" s="7"/>
    </row>
    <row r="7" spans="2:16">
      <c r="B7" s="22">
        <v>5</v>
      </c>
      <c r="C7" s="7" t="s">
        <v>58</v>
      </c>
      <c r="D7" s="7"/>
      <c r="E7" s="12"/>
      <c r="F7" s="12"/>
      <c r="G7" s="7"/>
      <c r="H7" s="54"/>
      <c r="I7" s="46"/>
      <c r="J7" s="7"/>
      <c r="K7" s="7"/>
      <c r="L7" s="54"/>
      <c r="M7" s="46"/>
      <c r="N7" s="7"/>
      <c r="O7" s="7"/>
      <c r="P7" s="7"/>
    </row>
    <row r="8" spans="2:16">
      <c r="B8" s="22">
        <v>6</v>
      </c>
      <c r="C8" s="7" t="s">
        <v>59</v>
      </c>
      <c r="D8" s="7"/>
      <c r="E8" s="7"/>
      <c r="F8" s="7"/>
      <c r="G8" s="13"/>
      <c r="H8" s="56"/>
      <c r="I8" s="48"/>
      <c r="J8" s="13"/>
      <c r="K8" s="13"/>
      <c r="L8" s="54"/>
      <c r="M8" s="46"/>
      <c r="N8" s="7"/>
      <c r="O8" s="7"/>
      <c r="P8" s="7"/>
    </row>
    <row r="9" spans="2:16">
      <c r="B9" s="22">
        <v>7</v>
      </c>
      <c r="C9" s="7" t="s">
        <v>60</v>
      </c>
      <c r="D9" s="7"/>
      <c r="E9" s="7"/>
      <c r="F9" s="7"/>
      <c r="G9" s="17"/>
      <c r="H9" s="57"/>
      <c r="I9" s="49"/>
      <c r="J9" s="17"/>
      <c r="K9" s="17"/>
      <c r="L9" s="57"/>
      <c r="M9" s="46"/>
      <c r="N9" s="7"/>
      <c r="O9" s="7"/>
      <c r="P9" s="7"/>
    </row>
    <row r="10" spans="2:16">
      <c r="B10" s="22">
        <v>8</v>
      </c>
      <c r="C10" s="7" t="s">
        <v>61</v>
      </c>
      <c r="D10" s="7"/>
      <c r="E10" s="7"/>
      <c r="F10" s="44"/>
      <c r="G10" s="44"/>
      <c r="H10" s="58"/>
      <c r="I10" s="50"/>
      <c r="J10" s="7"/>
      <c r="K10" s="7"/>
      <c r="L10" s="54"/>
      <c r="M10" s="46"/>
      <c r="N10" s="7"/>
      <c r="O10" s="7"/>
      <c r="P10" s="7"/>
    </row>
    <row r="11" spans="2:16">
      <c r="B11" s="22">
        <v>9</v>
      </c>
      <c r="C11" s="7" t="s">
        <v>62</v>
      </c>
      <c r="D11" s="7"/>
      <c r="E11" s="7"/>
      <c r="F11" s="7"/>
      <c r="G11" s="14"/>
      <c r="H11" s="59"/>
      <c r="I11" s="46"/>
      <c r="J11" s="7"/>
      <c r="K11" s="7"/>
      <c r="L11" s="54"/>
      <c r="M11" s="46"/>
      <c r="N11" s="7"/>
      <c r="O11" s="7"/>
      <c r="P11" s="7"/>
    </row>
    <row r="12" spans="2:16">
      <c r="B12" s="22">
        <v>10</v>
      </c>
      <c r="C12" s="7" t="s">
        <v>63</v>
      </c>
      <c r="D12" s="7"/>
      <c r="E12" s="7"/>
      <c r="F12" s="7"/>
      <c r="G12" s="7"/>
      <c r="H12" s="54"/>
      <c r="I12" s="46"/>
      <c r="J12" s="15"/>
      <c r="K12" s="7"/>
      <c r="L12" s="54"/>
      <c r="M12" s="46"/>
      <c r="N12" s="7"/>
      <c r="O12" s="7"/>
      <c r="P12" s="7"/>
    </row>
    <row r="13" spans="2:16">
      <c r="B13" s="22">
        <v>11</v>
      </c>
      <c r="C13" s="7" t="s">
        <v>64</v>
      </c>
      <c r="D13" s="7"/>
      <c r="E13" s="7"/>
      <c r="F13" s="7"/>
      <c r="G13" s="7"/>
      <c r="H13" s="54"/>
      <c r="I13" s="51"/>
      <c r="J13" s="16"/>
      <c r="K13" s="7"/>
      <c r="L13" s="54"/>
      <c r="M13" s="46"/>
      <c r="N13" s="7"/>
      <c r="O13" s="7"/>
      <c r="P13" s="7"/>
    </row>
    <row r="14" spans="2:16">
      <c r="B14" s="22">
        <v>12</v>
      </c>
      <c r="C14" s="7" t="s">
        <v>65</v>
      </c>
      <c r="D14" s="7"/>
      <c r="E14" s="7"/>
      <c r="F14" s="7"/>
      <c r="G14" s="7"/>
      <c r="H14" s="54"/>
      <c r="I14" s="52"/>
      <c r="J14" s="7"/>
      <c r="K14" s="7"/>
      <c r="L14" s="62"/>
      <c r="M14" s="46"/>
      <c r="N14" s="7"/>
      <c r="O14" s="7"/>
      <c r="P14" s="7"/>
    </row>
    <row r="15" spans="2:16">
      <c r="B15" s="22">
        <v>13</v>
      </c>
      <c r="C15" s="7" t="s">
        <v>66</v>
      </c>
      <c r="D15" s="7"/>
      <c r="E15" s="7"/>
      <c r="F15" s="7"/>
      <c r="G15" s="7"/>
      <c r="H15" s="54"/>
      <c r="I15" s="46"/>
      <c r="J15" s="18"/>
      <c r="K15" s="18"/>
      <c r="L15" s="63"/>
      <c r="M15" s="60"/>
      <c r="N15" s="18"/>
      <c r="O15" s="7"/>
      <c r="P15" s="7"/>
    </row>
    <row r="16" spans="2:16">
      <c r="B16" s="22">
        <v>14</v>
      </c>
      <c r="C16" s="7" t="s">
        <v>67</v>
      </c>
      <c r="D16" s="7"/>
      <c r="E16" s="7"/>
      <c r="F16" s="7"/>
      <c r="G16" s="7"/>
      <c r="H16" s="54"/>
      <c r="I16" s="46"/>
      <c r="J16" s="7"/>
      <c r="K16" s="7"/>
      <c r="L16" s="54"/>
      <c r="M16" s="61"/>
      <c r="N16" s="19"/>
      <c r="O16" s="19"/>
      <c r="P16" s="7"/>
    </row>
    <row r="17" spans="2:16">
      <c r="B17" s="22">
        <v>15</v>
      </c>
      <c r="C17" s="7" t="s">
        <v>68</v>
      </c>
      <c r="D17" s="7"/>
      <c r="E17" s="7"/>
      <c r="F17" s="7"/>
      <c r="G17" s="7"/>
      <c r="H17" s="54"/>
      <c r="I17" s="46"/>
      <c r="J17" s="7"/>
      <c r="K17" s="7"/>
      <c r="L17" s="54"/>
      <c r="M17" s="46"/>
      <c r="N17" s="7"/>
      <c r="O17" s="20"/>
      <c r="P17" s="20"/>
    </row>
    <row r="18" spans="2:16">
      <c r="B18" s="22">
        <v>16</v>
      </c>
      <c r="C18" s="7" t="s">
        <v>69</v>
      </c>
      <c r="D18" s="7"/>
      <c r="E18" s="7"/>
      <c r="F18" s="7"/>
      <c r="G18" s="7"/>
      <c r="H18" s="54"/>
      <c r="I18" s="46"/>
      <c r="J18" s="7"/>
      <c r="K18" s="7"/>
      <c r="L18" s="54"/>
      <c r="M18" s="46"/>
      <c r="N18" s="7"/>
      <c r="O18" s="7"/>
      <c r="P18" s="7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AD209-226A-45E8-85C8-8357D96B91B7}">
  <sheetPr>
    <tabColor theme="0"/>
  </sheetPr>
  <dimension ref="B3:H61"/>
  <sheetViews>
    <sheetView showGridLines="0" tabSelected="1" topLeftCell="A31" zoomScale="130" zoomScaleNormal="130" workbookViewId="0">
      <selection activeCell="G48" sqref="G48"/>
    </sheetView>
  </sheetViews>
  <sheetFormatPr defaultRowHeight="15"/>
  <cols>
    <col min="1" max="1" width="4.42578125" customWidth="1"/>
    <col min="2" max="2" width="4" customWidth="1"/>
    <col min="3" max="3" width="31.5703125" style="28" customWidth="1"/>
    <col min="4" max="4" width="5.7109375" customWidth="1"/>
    <col min="5" max="5" width="43.140625" customWidth="1"/>
    <col min="6" max="6" width="12.85546875" customWidth="1"/>
    <col min="7" max="7" width="10.85546875" customWidth="1"/>
    <col min="8" max="8" width="30.5703125" customWidth="1"/>
  </cols>
  <sheetData>
    <row r="3" spans="2:8">
      <c r="B3" s="36" t="s">
        <v>70</v>
      </c>
      <c r="C3" s="37" t="s">
        <v>40</v>
      </c>
      <c r="D3" s="36" t="s">
        <v>71</v>
      </c>
      <c r="E3" s="36" t="s">
        <v>72</v>
      </c>
      <c r="F3" s="36" t="s">
        <v>73</v>
      </c>
      <c r="G3" s="36" t="s">
        <v>74</v>
      </c>
      <c r="H3" s="36" t="s">
        <v>75</v>
      </c>
    </row>
    <row r="4" spans="2:8">
      <c r="B4" s="67">
        <v>1</v>
      </c>
      <c r="C4" s="66" t="s">
        <v>56</v>
      </c>
      <c r="D4" s="38">
        <v>1.1000000000000001</v>
      </c>
      <c r="E4" s="39" t="s">
        <v>0</v>
      </c>
      <c r="F4" s="40"/>
      <c r="G4" s="40"/>
      <c r="H4" s="40"/>
    </row>
    <row r="5" spans="2:8">
      <c r="B5" s="67"/>
      <c r="C5" s="66"/>
      <c r="D5" s="38">
        <v>1.2</v>
      </c>
      <c r="E5" s="39" t="s">
        <v>76</v>
      </c>
      <c r="F5" s="40"/>
      <c r="G5" s="40"/>
      <c r="H5" s="40"/>
    </row>
    <row r="6" spans="2:8">
      <c r="B6" s="67"/>
      <c r="C6" s="66"/>
      <c r="D6" s="38">
        <v>1.3</v>
      </c>
      <c r="E6" s="39" t="s">
        <v>77</v>
      </c>
      <c r="F6" s="40"/>
      <c r="G6" s="40"/>
      <c r="H6" s="40"/>
    </row>
    <row r="7" spans="2:8">
      <c r="B7" s="67"/>
      <c r="C7" s="66"/>
      <c r="D7" s="38">
        <v>1.4</v>
      </c>
      <c r="E7" s="39" t="s">
        <v>78</v>
      </c>
      <c r="F7" s="40"/>
      <c r="G7" s="40"/>
      <c r="H7" s="40"/>
    </row>
    <row r="8" spans="2:8">
      <c r="B8" s="65">
        <v>2</v>
      </c>
      <c r="C8" s="64" t="s">
        <v>57</v>
      </c>
      <c r="D8" s="41">
        <v>2.1</v>
      </c>
      <c r="E8" s="42" t="s">
        <v>79</v>
      </c>
      <c r="F8" s="43"/>
      <c r="G8" s="43"/>
      <c r="H8" s="43"/>
    </row>
    <row r="9" spans="2:8">
      <c r="B9" s="65"/>
      <c r="C9" s="64"/>
      <c r="D9" s="41">
        <v>2.2000000000000002</v>
      </c>
      <c r="E9" s="42" t="s">
        <v>80</v>
      </c>
      <c r="F9" s="43"/>
      <c r="G9" s="43"/>
      <c r="H9" s="43"/>
    </row>
    <row r="10" spans="2:8">
      <c r="B10" s="67">
        <v>3</v>
      </c>
      <c r="C10" s="66" t="s">
        <v>58</v>
      </c>
      <c r="D10" s="38">
        <v>3.1</v>
      </c>
      <c r="E10" s="39" t="s">
        <v>0</v>
      </c>
      <c r="F10" s="40" t="s">
        <v>81</v>
      </c>
      <c r="G10" s="40">
        <f>8*2</f>
        <v>16</v>
      </c>
      <c r="H10" s="40"/>
    </row>
    <row r="11" spans="2:8">
      <c r="B11" s="67"/>
      <c r="C11" s="66"/>
      <c r="D11" s="38">
        <v>3.2</v>
      </c>
      <c r="E11" s="39" t="s">
        <v>82</v>
      </c>
      <c r="F11" s="40" t="s">
        <v>81</v>
      </c>
      <c r="G11" s="40">
        <v>3</v>
      </c>
      <c r="H11" s="40"/>
    </row>
    <row r="12" spans="2:8">
      <c r="B12" s="67"/>
      <c r="C12" s="66"/>
      <c r="D12" s="38">
        <v>3.3</v>
      </c>
      <c r="E12" s="39" t="s">
        <v>83</v>
      </c>
      <c r="F12" s="40" t="s">
        <v>81</v>
      </c>
      <c r="G12" s="40">
        <v>12</v>
      </c>
      <c r="H12" s="40"/>
    </row>
    <row r="13" spans="2:8">
      <c r="B13" s="67"/>
      <c r="C13" s="66"/>
      <c r="D13" s="38">
        <v>3.4</v>
      </c>
      <c r="E13" s="39" t="s">
        <v>84</v>
      </c>
      <c r="F13" s="40" t="s">
        <v>81</v>
      </c>
      <c r="G13" s="40">
        <v>3</v>
      </c>
      <c r="H13" s="40"/>
    </row>
    <row r="14" spans="2:8">
      <c r="B14" s="67"/>
      <c r="C14" s="66"/>
      <c r="D14" s="38">
        <v>3.5</v>
      </c>
      <c r="E14" s="39" t="s">
        <v>85</v>
      </c>
      <c r="F14" s="40" t="s">
        <v>81</v>
      </c>
      <c r="G14" s="40">
        <v>2</v>
      </c>
      <c r="H14" s="40"/>
    </row>
    <row r="15" spans="2:8">
      <c r="B15" s="67"/>
      <c r="C15" s="66"/>
      <c r="D15" s="38">
        <v>3.6</v>
      </c>
      <c r="E15" s="39" t="s">
        <v>86</v>
      </c>
      <c r="F15" s="40" t="s">
        <v>81</v>
      </c>
      <c r="G15" s="40">
        <v>4</v>
      </c>
      <c r="H15" s="40"/>
    </row>
    <row r="16" spans="2:8">
      <c r="B16" s="65">
        <v>4</v>
      </c>
      <c r="C16" s="64" t="s">
        <v>87</v>
      </c>
      <c r="D16" s="41">
        <v>4.0999999999999996</v>
      </c>
      <c r="E16" s="42" t="s">
        <v>88</v>
      </c>
      <c r="F16" s="43"/>
      <c r="G16" s="43"/>
      <c r="H16" s="43"/>
    </row>
    <row r="17" spans="2:8">
      <c r="B17" s="65"/>
      <c r="C17" s="64"/>
      <c r="D17" s="41">
        <v>4.2</v>
      </c>
      <c r="E17" s="42" t="s">
        <v>89</v>
      </c>
      <c r="F17" s="43"/>
      <c r="G17" s="43"/>
      <c r="H17" s="43"/>
    </row>
    <row r="18" spans="2:8">
      <c r="B18" s="65"/>
      <c r="C18" s="64"/>
      <c r="D18" s="41">
        <v>4.3</v>
      </c>
      <c r="E18" s="42" t="s">
        <v>90</v>
      </c>
      <c r="F18" s="43"/>
      <c r="G18" s="43"/>
      <c r="H18" s="43"/>
    </row>
    <row r="19" spans="2:8">
      <c r="B19" s="65"/>
      <c r="C19" s="64"/>
      <c r="D19" s="41">
        <v>4.4000000000000004</v>
      </c>
      <c r="E19" s="42" t="s">
        <v>91</v>
      </c>
      <c r="F19" s="43"/>
      <c r="G19" s="43"/>
      <c r="H19" s="43"/>
    </row>
    <row r="20" spans="2:8">
      <c r="B20" s="65"/>
      <c r="C20" s="64"/>
      <c r="D20" s="41">
        <v>4.5</v>
      </c>
      <c r="E20" s="42" t="s">
        <v>92</v>
      </c>
      <c r="F20" s="43"/>
      <c r="G20" s="43"/>
      <c r="H20" s="43"/>
    </row>
    <row r="21" spans="2:8">
      <c r="B21" s="65"/>
      <c r="C21" s="64"/>
      <c r="D21" s="41">
        <v>4.5999999999999996</v>
      </c>
      <c r="E21" s="42" t="s">
        <v>93</v>
      </c>
      <c r="F21" s="43"/>
      <c r="G21" s="43"/>
      <c r="H21" s="43"/>
    </row>
    <row r="22" spans="2:8">
      <c r="B22" s="65"/>
      <c r="C22" s="64"/>
      <c r="D22" s="41">
        <v>4.7</v>
      </c>
      <c r="E22" s="42" t="s">
        <v>94</v>
      </c>
      <c r="F22" s="43"/>
      <c r="G22" s="43"/>
      <c r="H22" s="43"/>
    </row>
    <row r="23" spans="2:8">
      <c r="B23" s="65"/>
      <c r="C23" s="64"/>
      <c r="D23" s="41">
        <v>4.8</v>
      </c>
      <c r="E23" s="42" t="s">
        <v>95</v>
      </c>
      <c r="F23" s="43"/>
      <c r="G23" s="43"/>
      <c r="H23" s="43"/>
    </row>
    <row r="24" spans="2:8">
      <c r="B24" s="65"/>
      <c r="C24" s="64"/>
      <c r="D24" s="41">
        <v>4.9000000000000004</v>
      </c>
      <c r="E24" s="42" t="s">
        <v>96</v>
      </c>
      <c r="F24" s="43"/>
      <c r="G24" s="43"/>
      <c r="H24" s="43"/>
    </row>
    <row r="25" spans="2:8">
      <c r="B25" s="67">
        <v>5</v>
      </c>
      <c r="C25" s="66" t="s">
        <v>60</v>
      </c>
      <c r="D25" s="38">
        <v>5.0999999999999996</v>
      </c>
      <c r="E25" s="39" t="s">
        <v>97</v>
      </c>
      <c r="F25" s="40"/>
      <c r="G25" s="40"/>
      <c r="H25" s="40"/>
    </row>
    <row r="26" spans="2:8">
      <c r="B26" s="67"/>
      <c r="C26" s="66"/>
      <c r="D26" s="38">
        <v>5.2</v>
      </c>
      <c r="E26" s="39" t="s">
        <v>98</v>
      </c>
      <c r="F26" s="40"/>
      <c r="G26" s="40"/>
      <c r="H26" s="40"/>
    </row>
    <row r="27" spans="2:8">
      <c r="B27" s="67"/>
      <c r="C27" s="66"/>
      <c r="D27" s="38">
        <v>5.3</v>
      </c>
      <c r="E27" s="39" t="s">
        <v>99</v>
      </c>
      <c r="F27" s="40"/>
      <c r="G27" s="40"/>
      <c r="H27" s="40"/>
    </row>
    <row r="28" spans="2:8">
      <c r="B28" s="67"/>
      <c r="C28" s="66"/>
      <c r="D28" s="38">
        <v>5.4</v>
      </c>
      <c r="E28" s="39" t="s">
        <v>100</v>
      </c>
      <c r="F28" s="40"/>
      <c r="G28" s="40"/>
      <c r="H28" s="40"/>
    </row>
    <row r="29" spans="2:8">
      <c r="B29" s="67"/>
      <c r="C29" s="66"/>
      <c r="D29" s="38">
        <v>5.5</v>
      </c>
      <c r="E29" s="39" t="s">
        <v>101</v>
      </c>
      <c r="F29" s="40"/>
      <c r="G29" s="40"/>
      <c r="H29" s="40"/>
    </row>
    <row r="30" spans="2:8">
      <c r="B30" s="67"/>
      <c r="C30" s="66"/>
      <c r="D30" s="38">
        <v>5.6</v>
      </c>
      <c r="E30" s="39" t="s">
        <v>102</v>
      </c>
      <c r="F30" s="40"/>
      <c r="G30" s="40"/>
      <c r="H30" s="40"/>
    </row>
    <row r="31" spans="2:8">
      <c r="B31" s="67"/>
      <c r="C31" s="66"/>
      <c r="D31" s="38">
        <v>5.7</v>
      </c>
      <c r="E31" s="39" t="s">
        <v>103</v>
      </c>
      <c r="F31" s="40"/>
      <c r="G31" s="40"/>
      <c r="H31" s="40"/>
    </row>
    <row r="32" spans="2:8">
      <c r="B32" s="65">
        <v>6</v>
      </c>
      <c r="C32" s="64" t="s">
        <v>61</v>
      </c>
      <c r="D32" s="41">
        <v>6.1</v>
      </c>
      <c r="E32" s="42" t="s">
        <v>104</v>
      </c>
      <c r="F32" s="43" t="s">
        <v>105</v>
      </c>
      <c r="G32" s="43">
        <f>8*7</f>
        <v>56</v>
      </c>
      <c r="H32" s="43"/>
    </row>
    <row r="33" spans="2:8">
      <c r="B33" s="65"/>
      <c r="C33" s="64"/>
      <c r="D33" s="41">
        <v>6.2</v>
      </c>
      <c r="E33" s="42" t="s">
        <v>106</v>
      </c>
      <c r="F33" s="43" t="s">
        <v>105</v>
      </c>
      <c r="G33" s="43">
        <f>8*4</f>
        <v>32</v>
      </c>
      <c r="H33" s="43"/>
    </row>
    <row r="34" spans="2:8">
      <c r="B34" s="65"/>
      <c r="C34" s="64"/>
      <c r="D34" s="41">
        <v>6.3</v>
      </c>
      <c r="E34" s="42" t="s">
        <v>107</v>
      </c>
      <c r="F34" s="43" t="s">
        <v>105</v>
      </c>
      <c r="G34" s="43">
        <f>8*3</f>
        <v>24</v>
      </c>
      <c r="H34" s="43"/>
    </row>
    <row r="35" spans="2:8">
      <c r="B35" s="65"/>
      <c r="C35" s="64"/>
      <c r="D35" s="41">
        <v>6.4</v>
      </c>
      <c r="E35" s="42" t="s">
        <v>108</v>
      </c>
      <c r="F35" s="43" t="s">
        <v>109</v>
      </c>
      <c r="G35" s="43">
        <f>8*2</f>
        <v>16</v>
      </c>
      <c r="H35" s="43"/>
    </row>
    <row r="36" spans="2:8">
      <c r="B36" s="67">
        <v>7</v>
      </c>
      <c r="C36" s="66" t="s">
        <v>62</v>
      </c>
      <c r="D36" s="38">
        <v>7.1</v>
      </c>
      <c r="E36" s="39" t="s">
        <v>83</v>
      </c>
      <c r="F36" s="40" t="s">
        <v>109</v>
      </c>
      <c r="G36" s="40"/>
      <c r="H36" s="40"/>
    </row>
    <row r="37" spans="2:8">
      <c r="B37" s="67"/>
      <c r="C37" s="66"/>
      <c r="D37" s="38">
        <v>7.2</v>
      </c>
      <c r="E37" s="39" t="s">
        <v>110</v>
      </c>
      <c r="F37" s="40" t="s">
        <v>109</v>
      </c>
      <c r="G37" s="40"/>
      <c r="H37" s="40"/>
    </row>
    <row r="38" spans="2:8">
      <c r="B38" s="65">
        <v>8</v>
      </c>
      <c r="C38" s="64" t="s">
        <v>63</v>
      </c>
      <c r="D38" s="41">
        <v>8.1</v>
      </c>
      <c r="E38" s="42" t="s">
        <v>85</v>
      </c>
      <c r="F38" s="43" t="s">
        <v>105</v>
      </c>
      <c r="G38" s="43"/>
      <c r="H38" s="43"/>
    </row>
    <row r="39" spans="2:8">
      <c r="B39" s="65"/>
      <c r="C39" s="64"/>
      <c r="D39" s="41">
        <v>8.1999999999999993</v>
      </c>
      <c r="E39" s="42" t="s">
        <v>111</v>
      </c>
      <c r="F39" s="43" t="s">
        <v>105</v>
      </c>
      <c r="G39" s="43"/>
      <c r="H39" s="43"/>
    </row>
    <row r="40" spans="2:8">
      <c r="B40" s="67">
        <v>9</v>
      </c>
      <c r="C40" s="66" t="s">
        <v>112</v>
      </c>
      <c r="D40" s="38">
        <v>9.1</v>
      </c>
      <c r="E40" s="39" t="s">
        <v>27</v>
      </c>
      <c r="F40" s="40" t="s">
        <v>109</v>
      </c>
      <c r="G40" s="40">
        <f>8*7</f>
        <v>56</v>
      </c>
      <c r="H40" s="40"/>
    </row>
    <row r="41" spans="2:8">
      <c r="B41" s="67"/>
      <c r="C41" s="66"/>
      <c r="D41" s="38">
        <v>9.1999999999999993</v>
      </c>
      <c r="E41" s="39" t="s">
        <v>113</v>
      </c>
      <c r="F41" s="40" t="s">
        <v>109</v>
      </c>
      <c r="G41" s="40">
        <f>8*1</f>
        <v>8</v>
      </c>
      <c r="H41" s="40"/>
    </row>
    <row r="42" spans="2:8">
      <c r="B42" s="67"/>
      <c r="C42" s="66"/>
      <c r="D42" s="38">
        <v>9.3000000000000007</v>
      </c>
      <c r="E42" s="39" t="s">
        <v>114</v>
      </c>
      <c r="F42" s="40" t="s">
        <v>109</v>
      </c>
      <c r="G42" s="40">
        <v>10</v>
      </c>
      <c r="H42" s="40"/>
    </row>
    <row r="43" spans="2:8">
      <c r="B43" s="67"/>
      <c r="C43" s="66"/>
      <c r="D43" s="38">
        <v>9.4</v>
      </c>
      <c r="E43" s="39" t="s">
        <v>115</v>
      </c>
      <c r="F43" s="40" t="s">
        <v>109</v>
      </c>
      <c r="G43" s="40">
        <f>8</f>
        <v>8</v>
      </c>
      <c r="H43" s="40"/>
    </row>
    <row r="44" spans="2:8">
      <c r="B44" s="65">
        <v>10</v>
      </c>
      <c r="C44" s="64" t="s">
        <v>65</v>
      </c>
      <c r="D44" s="41">
        <v>10.1</v>
      </c>
      <c r="E44" s="42" t="s">
        <v>116</v>
      </c>
      <c r="F44" s="43" t="s">
        <v>105</v>
      </c>
      <c r="G44" s="43"/>
      <c r="H44" s="43"/>
    </row>
    <row r="45" spans="2:8">
      <c r="B45" s="65"/>
      <c r="C45" s="64"/>
      <c r="D45" s="41">
        <v>10.199999999999999</v>
      </c>
      <c r="E45" s="42" t="s">
        <v>117</v>
      </c>
      <c r="F45" s="43" t="s">
        <v>105</v>
      </c>
      <c r="G45" s="43"/>
      <c r="H45" s="43"/>
    </row>
    <row r="46" spans="2:8">
      <c r="B46" s="65"/>
      <c r="C46" s="64"/>
      <c r="D46" s="41">
        <v>10.3</v>
      </c>
      <c r="E46" s="42" t="s">
        <v>118</v>
      </c>
      <c r="F46" s="43" t="s">
        <v>105</v>
      </c>
      <c r="G46" s="43"/>
      <c r="H46" s="43"/>
    </row>
    <row r="47" spans="2:8">
      <c r="B47" s="67">
        <v>11</v>
      </c>
      <c r="C47" s="66" t="s">
        <v>66</v>
      </c>
      <c r="D47" s="38">
        <v>11.1</v>
      </c>
      <c r="E47" s="39" t="s">
        <v>119</v>
      </c>
      <c r="F47" s="40" t="s">
        <v>109</v>
      </c>
      <c r="G47" s="40"/>
      <c r="H47" s="40"/>
    </row>
    <row r="48" spans="2:8">
      <c r="B48" s="67"/>
      <c r="C48" s="66"/>
      <c r="D48" s="38">
        <v>11.2</v>
      </c>
      <c r="E48" s="39" t="s">
        <v>120</v>
      </c>
      <c r="F48" s="40"/>
      <c r="G48" s="40"/>
      <c r="H48" s="40"/>
    </row>
    <row r="49" spans="2:8">
      <c r="B49" s="67"/>
      <c r="C49" s="66"/>
      <c r="D49" s="38">
        <v>11.3</v>
      </c>
      <c r="E49" s="39" t="s">
        <v>121</v>
      </c>
      <c r="F49" s="40"/>
      <c r="G49" s="40"/>
      <c r="H49" s="40"/>
    </row>
    <row r="50" spans="2:8">
      <c r="B50" s="65">
        <v>12</v>
      </c>
      <c r="C50" s="64" t="s">
        <v>67</v>
      </c>
      <c r="D50" s="41">
        <v>12.1</v>
      </c>
      <c r="E50" s="42" t="s">
        <v>122</v>
      </c>
      <c r="F50" s="43"/>
      <c r="G50" s="43"/>
      <c r="H50" s="43"/>
    </row>
    <row r="51" spans="2:8">
      <c r="B51" s="65"/>
      <c r="C51" s="64"/>
      <c r="D51" s="41">
        <v>12.2</v>
      </c>
      <c r="E51" s="42" t="s">
        <v>123</v>
      </c>
      <c r="F51" s="43"/>
      <c r="G51" s="43"/>
      <c r="H51" s="43"/>
    </row>
    <row r="52" spans="2:8">
      <c r="B52" s="65"/>
      <c r="C52" s="64"/>
      <c r="D52" s="41">
        <v>12.3</v>
      </c>
      <c r="E52" s="42" t="s">
        <v>124</v>
      </c>
      <c r="F52" s="43"/>
      <c r="G52" s="43"/>
      <c r="H52" s="43"/>
    </row>
    <row r="53" spans="2:8">
      <c r="B53" s="65"/>
      <c r="C53" s="64"/>
      <c r="D53" s="41">
        <v>12.4</v>
      </c>
      <c r="E53" s="42" t="s">
        <v>125</v>
      </c>
      <c r="F53" s="43"/>
      <c r="G53" s="43"/>
      <c r="H53" s="43"/>
    </row>
    <row r="54" spans="2:8">
      <c r="B54" s="67">
        <v>13</v>
      </c>
      <c r="C54" s="66" t="s">
        <v>68</v>
      </c>
      <c r="D54" s="38">
        <v>13.1</v>
      </c>
      <c r="E54" s="39" t="s">
        <v>126</v>
      </c>
      <c r="F54" s="40"/>
      <c r="G54" s="40"/>
      <c r="H54" s="40"/>
    </row>
    <row r="55" spans="2:8">
      <c r="B55" s="67"/>
      <c r="C55" s="66"/>
      <c r="D55" s="38">
        <v>13.2</v>
      </c>
      <c r="E55" s="39" t="s">
        <v>127</v>
      </c>
      <c r="F55" s="40"/>
      <c r="G55" s="40"/>
      <c r="H55" s="40"/>
    </row>
    <row r="56" spans="2:8">
      <c r="B56" s="67"/>
      <c r="C56" s="66"/>
      <c r="D56" s="38">
        <v>13.3</v>
      </c>
      <c r="E56" s="39" t="s">
        <v>128</v>
      </c>
      <c r="F56" s="40"/>
      <c r="G56" s="40"/>
      <c r="H56" s="40"/>
    </row>
    <row r="57" spans="2:8">
      <c r="E57" s="27"/>
    </row>
    <row r="58" spans="2:8">
      <c r="E58" s="27"/>
    </row>
    <row r="59" spans="2:8">
      <c r="E59" s="27"/>
    </row>
    <row r="60" spans="2:8">
      <c r="E60" s="27"/>
    </row>
    <row r="61" spans="2:8">
      <c r="E61" s="27"/>
    </row>
  </sheetData>
  <mergeCells count="26">
    <mergeCell ref="C4:C7"/>
    <mergeCell ref="B4:B7"/>
    <mergeCell ref="B8:B9"/>
    <mergeCell ref="C8:C9"/>
    <mergeCell ref="C10:C15"/>
    <mergeCell ref="B10:B15"/>
    <mergeCell ref="B16:B24"/>
    <mergeCell ref="B25:B31"/>
    <mergeCell ref="C32:C35"/>
    <mergeCell ref="B32:B35"/>
    <mergeCell ref="C25:C31"/>
    <mergeCell ref="C16:C24"/>
    <mergeCell ref="C40:C43"/>
    <mergeCell ref="C38:C39"/>
    <mergeCell ref="C36:C37"/>
    <mergeCell ref="B36:B37"/>
    <mergeCell ref="B38:B39"/>
    <mergeCell ref="B40:B43"/>
    <mergeCell ref="C44:C46"/>
    <mergeCell ref="B44:B46"/>
    <mergeCell ref="C54:C56"/>
    <mergeCell ref="C50:C53"/>
    <mergeCell ref="C47:C49"/>
    <mergeCell ref="B54:B56"/>
    <mergeCell ref="B50:B53"/>
    <mergeCell ref="B47:B4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7F116-34D0-414E-9278-C1154CA7A88E}">
  <sheetPr>
    <tabColor rgb="FFFF0000"/>
  </sheetPr>
  <dimension ref="B2:H13"/>
  <sheetViews>
    <sheetView showGridLines="0" workbookViewId="0">
      <selection activeCell="D5" sqref="D5"/>
    </sheetView>
  </sheetViews>
  <sheetFormatPr defaultRowHeight="15"/>
  <cols>
    <col min="1" max="1" width="4.140625" customWidth="1"/>
    <col min="2" max="2" width="5.140625" style="21" customWidth="1"/>
    <col min="3" max="3" width="22.85546875" customWidth="1"/>
    <col min="4" max="4" width="13.7109375" customWidth="1"/>
    <col min="5" max="5" width="11" customWidth="1"/>
    <col min="6" max="6" width="14.140625" customWidth="1"/>
    <col min="7" max="7" width="17.5703125" customWidth="1"/>
    <col min="8" max="8" width="9.5703125" bestFit="1" customWidth="1"/>
  </cols>
  <sheetData>
    <row r="2" spans="2:8">
      <c r="E2" s="31" t="s">
        <v>129</v>
      </c>
    </row>
    <row r="3" spans="2:8">
      <c r="B3" s="31" t="s">
        <v>39</v>
      </c>
      <c r="C3" s="32" t="s">
        <v>130</v>
      </c>
      <c r="D3" s="31" t="s">
        <v>131</v>
      </c>
      <c r="E3" s="31" t="s">
        <v>132</v>
      </c>
      <c r="F3" s="31" t="s">
        <v>133</v>
      </c>
      <c r="G3" s="31" t="s">
        <v>134</v>
      </c>
    </row>
    <row r="4" spans="2:8">
      <c r="B4" s="30">
        <v>1</v>
      </c>
      <c r="C4" s="9" t="s">
        <v>135</v>
      </c>
      <c r="D4" s="35">
        <v>60</v>
      </c>
      <c r="E4" s="35">
        <v>270000</v>
      </c>
      <c r="F4" s="9">
        <f>E4/(5*8*4)</f>
        <v>1687.5</v>
      </c>
      <c r="G4" s="35">
        <f>F4*D4</f>
        <v>101250</v>
      </c>
    </row>
    <row r="5" spans="2:8">
      <c r="B5" s="30">
        <v>2</v>
      </c>
      <c r="C5" s="9" t="s">
        <v>136</v>
      </c>
      <c r="D5" s="35">
        <v>52</v>
      </c>
      <c r="E5" s="35">
        <v>270000</v>
      </c>
      <c r="F5" s="9">
        <f t="shared" ref="F5:F11" si="0">E5/(5*8*4)</f>
        <v>1687.5</v>
      </c>
      <c r="G5" s="35">
        <f t="shared" ref="G5:G11" si="1">F5*D5</f>
        <v>87750</v>
      </c>
    </row>
    <row r="6" spans="2:8">
      <c r="B6" s="30">
        <v>3</v>
      </c>
      <c r="C6" s="9" t="s">
        <v>137</v>
      </c>
      <c r="D6" s="35">
        <v>162</v>
      </c>
      <c r="E6" s="35">
        <v>180000</v>
      </c>
      <c r="F6" s="9">
        <f t="shared" si="0"/>
        <v>1125</v>
      </c>
      <c r="G6" s="35">
        <f t="shared" si="1"/>
        <v>182250</v>
      </c>
    </row>
    <row r="7" spans="2:8">
      <c r="B7" s="30">
        <v>4</v>
      </c>
      <c r="C7" s="9" t="s">
        <v>109</v>
      </c>
      <c r="D7" s="35">
        <v>260</v>
      </c>
      <c r="E7" s="35">
        <v>40000</v>
      </c>
      <c r="F7" s="9">
        <f t="shared" si="0"/>
        <v>250</v>
      </c>
      <c r="G7" s="35">
        <f t="shared" si="1"/>
        <v>65000</v>
      </c>
    </row>
    <row r="8" spans="2:8">
      <c r="B8" s="30">
        <v>5</v>
      </c>
      <c r="C8" s="9" t="s">
        <v>138</v>
      </c>
      <c r="D8" s="35">
        <v>520</v>
      </c>
      <c r="E8" s="35">
        <v>40000</v>
      </c>
      <c r="F8" s="9">
        <f t="shared" si="0"/>
        <v>250</v>
      </c>
      <c r="G8" s="35">
        <f t="shared" si="1"/>
        <v>130000</v>
      </c>
    </row>
    <row r="9" spans="2:8">
      <c r="B9" s="30">
        <v>6</v>
      </c>
      <c r="C9" s="9" t="s">
        <v>139</v>
      </c>
      <c r="D9" s="35">
        <v>520</v>
      </c>
      <c r="E9" s="35">
        <v>25000</v>
      </c>
      <c r="F9" s="9">
        <f t="shared" si="0"/>
        <v>156.25</v>
      </c>
      <c r="G9" s="35">
        <f t="shared" si="1"/>
        <v>81250</v>
      </c>
    </row>
    <row r="10" spans="2:8">
      <c r="B10" s="30">
        <v>7</v>
      </c>
      <c r="C10" s="9" t="s">
        <v>140</v>
      </c>
      <c r="D10" s="35">
        <v>520</v>
      </c>
      <c r="E10" s="35">
        <v>25000</v>
      </c>
      <c r="F10" s="9">
        <f t="shared" si="0"/>
        <v>156.25</v>
      </c>
      <c r="G10" s="35">
        <f t="shared" si="1"/>
        <v>81250</v>
      </c>
    </row>
    <row r="11" spans="2:8">
      <c r="B11" s="30">
        <v>8</v>
      </c>
      <c r="C11" s="9" t="s">
        <v>141</v>
      </c>
      <c r="D11" s="35">
        <v>520</v>
      </c>
      <c r="E11" s="35">
        <v>25000</v>
      </c>
      <c r="F11" s="9">
        <f t="shared" si="0"/>
        <v>156.25</v>
      </c>
      <c r="G11" s="35">
        <f t="shared" si="1"/>
        <v>81250</v>
      </c>
      <c r="H11" s="29"/>
    </row>
    <row r="12" spans="2:8">
      <c r="E12" s="68" t="s">
        <v>142</v>
      </c>
      <c r="F12" s="68"/>
      <c r="G12" s="33">
        <f>SUM(G4:G11)</f>
        <v>810000</v>
      </c>
    </row>
    <row r="13" spans="2:8">
      <c r="E13" s="68" t="s">
        <v>143</v>
      </c>
      <c r="F13" s="68"/>
      <c r="G13" s="34">
        <f>G12/278</f>
        <v>2913.6690647482014</v>
      </c>
    </row>
  </sheetData>
  <mergeCells count="2">
    <mergeCell ref="E13:F13"/>
    <mergeCell ref="E12:F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BF5D6-B200-4B1A-95EE-3118C3772A85}">
  <sheetPr>
    <tabColor rgb="FF0070C0"/>
  </sheetPr>
  <dimension ref="C2:D7"/>
  <sheetViews>
    <sheetView workbookViewId="0">
      <selection activeCell="G35" sqref="G35"/>
    </sheetView>
  </sheetViews>
  <sheetFormatPr defaultRowHeight="15"/>
  <cols>
    <col min="3" max="3" width="22" customWidth="1"/>
    <col min="4" max="4" width="13.85546875" customWidth="1"/>
  </cols>
  <sheetData>
    <row r="2" spans="3:4">
      <c r="C2" s="1" t="s">
        <v>144</v>
      </c>
      <c r="D2" s="1" t="s">
        <v>145</v>
      </c>
    </row>
    <row r="3" spans="3:4">
      <c r="C3" t="s">
        <v>146</v>
      </c>
      <c r="D3" s="4">
        <f>'Material Costing'!G42</f>
        <v>4050.2158273381297</v>
      </c>
    </row>
    <row r="4" spans="3:4">
      <c r="C4" t="s">
        <v>147</v>
      </c>
      <c r="D4" s="4">
        <f>HR!G13</f>
        <v>2913.6690647482014</v>
      </c>
    </row>
    <row r="5" spans="3:4">
      <c r="C5" t="s">
        <v>148</v>
      </c>
      <c r="D5" s="4">
        <f>(D3+D4)*0.2</f>
        <v>1392.7769784172663</v>
      </c>
    </row>
    <row r="6" spans="3:4">
      <c r="C6" t="s">
        <v>149</v>
      </c>
      <c r="D6" s="4">
        <f>SUM(D3:D5)*0.25</f>
        <v>2089.1654676258995</v>
      </c>
    </row>
    <row r="7" spans="3:4">
      <c r="C7" s="26" t="s">
        <v>150</v>
      </c>
      <c r="D7" s="25">
        <f>SUM(D3:D6)</f>
        <v>10445.827338129497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Revive Meditech</dc:creator>
  <cp:keywords/>
  <dc:description/>
  <cp:lastModifiedBy>Revive Meditech</cp:lastModifiedBy>
  <cp:revision/>
  <dcterms:created xsi:type="dcterms:W3CDTF">2024-01-01T11:33:05Z</dcterms:created>
  <dcterms:modified xsi:type="dcterms:W3CDTF">2024-04-17T08:15:10Z</dcterms:modified>
  <cp:category/>
  <cp:contentStatus/>
</cp:coreProperties>
</file>