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rblad" sheetId="1" r:id="rId3"/>
    <sheet state="visible" name="Berekening" sheetId="2" r:id="rId4"/>
    <sheet state="visible" name="Bronbestand" sheetId="3" r:id="rId5"/>
  </sheets>
  <definedNames/>
  <calcPr/>
</workbook>
</file>

<file path=xl/sharedStrings.xml><?xml version="1.0" encoding="utf-8"?>
<sst xmlns="http://schemas.openxmlformats.org/spreadsheetml/2006/main" count="387" uniqueCount="202">
  <si>
    <t>RMTK verkiezingen simulatie</t>
  </si>
  <si>
    <t>Welkom,</t>
  </si>
  <si>
    <t>Dit document wordt gebruikt voor het bepalen van de uitslag voor de RMTK verkiezingen.</t>
  </si>
  <si>
    <t>Dit document berekend op basis van een aantal variabelen de uitslag van de tweede kamerverkiezingen.</t>
  </si>
  <si>
    <t>Om fraude te voorkomen is de volledige sheet versleuteld en bied enkel een overzicht van de gehanteerde variabelen en de daaraan verbonden uitkomsten.</t>
  </si>
  <si>
    <t>Verantwoording</t>
  </si>
  <si>
    <t>Bij het samenstellen van de uitslag is met uiterste zorgvuldigheid gewerkt om geen fouten te maken.</t>
  </si>
  <si>
    <t>De sheet wordt ingevuld door de Secretaris-Generaal van RMTK en de ingevoerde variabelen worden gevalideerd door de kiesraad.</t>
  </si>
  <si>
    <t>Mochten er desondanks fouten zijn gemaakt dan kunt u dit melden bij de Secretaris-Generaal via Discord of via de Modmail.</t>
  </si>
  <si>
    <t>Aan de uitkomsten in deze sheet kunnen geen rechten worden ontleend.</t>
  </si>
  <si>
    <t>Was getekend,</t>
  </si>
  <si>
    <t>Uw Secretaris-Generaal</t>
  </si>
  <si>
    <t>/u/th8</t>
  </si>
  <si>
    <t>Belangrijke informatie</t>
  </si>
  <si>
    <t>Dit document is gebruikt voor de uitslag van:</t>
  </si>
  <si>
    <t>RMTK TK OKTOBER 2018</t>
  </si>
  <si>
    <t>Aantal zetels in de tweede kamer:</t>
  </si>
  <si>
    <t>Dit document is versie:</t>
  </si>
  <si>
    <t>2.0.1</t>
  </si>
  <si>
    <t>De Secretaris-Generaal van dienst:</t>
  </si>
  <si>
    <t>De kiesraad bestaat uit:</t>
  </si>
  <si>
    <t>/u/roenmane</t>
  </si>
  <si>
    <t>/u/Der_Kohl</t>
  </si>
  <si>
    <t>/u/Imperator_Pastollini</t>
  </si>
  <si>
    <t>Verantwoording over de uitslag:</t>
  </si>
  <si>
    <t>De uitslag en het juist invullen van dit document is gecontroleerd door:</t>
  </si>
  <si>
    <t>Naam</t>
  </si>
  <si>
    <t>Functie</t>
  </si>
  <si>
    <t>Datum</t>
  </si>
  <si>
    <t>Secretaris-Generaal</t>
  </si>
  <si>
    <t>Lid Kiesraad</t>
  </si>
  <si>
    <t>Deze sheet en haar uitkomst is vergrendeld:</t>
  </si>
  <si>
    <t>Door:</t>
  </si>
  <si>
    <t>Datum:</t>
  </si>
  <si>
    <t>De leden van de kiesraad dienen in de uitslagpost te bevestigen dat de vergrendelde sheet gelijk is aan het aan hen voorgelegde document.</t>
  </si>
  <si>
    <t>Toelichting invulling:</t>
  </si>
  <si>
    <t>Stemmen:</t>
  </si>
  <si>
    <t>Werkelijke aantal uitgebrachte stemmen die zijn gevalideerd door de kiesraad.</t>
  </si>
  <si>
    <t>Debatten:</t>
  </si>
  <si>
    <t>- Deelname: Heeft de partij deelgenomen? -&gt; Ja/nee</t>
  </si>
  <si>
    <t>- Aantal debatten: Hoeveel debatten hebben ze aan deelgenomen?</t>
  </si>
  <si>
    <t>- Rangorde: Op basis van professional judgement Secretaris-Generaal en Kiesraad danwel community input</t>
  </si>
  <si>
    <t>Programma's:</t>
  </si>
  <si>
    <t>- Partijprogramma: Heeft de partij een partijprogramma? -&gt; Ja/nee</t>
  </si>
  <si>
    <t>- Pledgecard: Heeft de partij een pledgecard? -&gt; Ja/nee</t>
  </si>
  <si>
    <t>Postercompetitie:</t>
  </si>
  <si>
    <t>- Aantal posters: Hoeveel posters hebben ze ingediend?</t>
  </si>
  <si>
    <t>Media:</t>
  </si>
  <si>
    <t>- Aantal persberichten: Hoeveel persberichten hebben ze ingediend?</t>
  </si>
  <si>
    <t>- Aantal nieuwsartikelen: Hoeveel nieuwsartikelen hebben ze ingediend?</t>
  </si>
  <si>
    <t>Random:</t>
  </si>
  <si>
    <t>Middels Random.org:</t>
  </si>
  <si>
    <t>Alle partijen conform de kieslijst volgorde in lists</t>
  </si>
  <si>
    <t>Advanced -&gt; pregenerated randomization met seed:</t>
  </si>
  <si>
    <t>Seed:</t>
  </si>
  <si>
    <t>RMTKTKOKTOBER2018</t>
  </si>
  <si>
    <t>End of sheet</t>
  </si>
  <si>
    <t>Uitslag</t>
  </si>
  <si>
    <t>Partij 1</t>
  </si>
  <si>
    <t>Partij 2</t>
  </si>
  <si>
    <t>Partij 3</t>
  </si>
  <si>
    <t>Partij 4</t>
  </si>
  <si>
    <t>Partij 5</t>
  </si>
  <si>
    <t>Partij 6</t>
  </si>
  <si>
    <t>Partij 7</t>
  </si>
  <si>
    <t>Partij 8</t>
  </si>
  <si>
    <t>Partij 9</t>
  </si>
  <si>
    <t>Partij 10</t>
  </si>
  <si>
    <t>Partij 11</t>
  </si>
  <si>
    <t>stemmen</t>
  </si>
  <si>
    <t>Uitgebrachte stemmen</t>
  </si>
  <si>
    <t>Extra stemmen Campagne</t>
  </si>
  <si>
    <t>Extra stemmen Media</t>
  </si>
  <si>
    <t>Extra stemmen Random</t>
  </si>
  <si>
    <t>Totaal stemmen</t>
  </si>
  <si>
    <t>Berekende zetels</t>
  </si>
  <si>
    <t>Werkelijke aantal zetels</t>
  </si>
  <si>
    <t>Uitgebrachte stemmen:</t>
  </si>
  <si>
    <t>Kiesdeler voorkeurszetels</t>
  </si>
  <si>
    <t>Verkozen</t>
  </si>
  <si>
    <t>Aantal zetels:</t>
  </si>
  <si>
    <t>Voorkeurszetel</t>
  </si>
  <si>
    <t>Kiesdeler</t>
  </si>
  <si>
    <t>Campagne</t>
  </si>
  <si>
    <t>Aantal te verdelen stemmen:</t>
  </si>
  <si>
    <t>Debatten</t>
  </si>
  <si>
    <t>Partij</t>
  </si>
  <si>
    <t>Deelgenomen?</t>
  </si>
  <si>
    <t>Aantal deelnamen</t>
  </si>
  <si>
    <t>Rangorde</t>
  </si>
  <si>
    <t>Score</t>
  </si>
  <si>
    <t>Aantal stemmen</t>
  </si>
  <si>
    <t>Ja</t>
  </si>
  <si>
    <t>Nee</t>
  </si>
  <si>
    <t>Totaal</t>
  </si>
  <si>
    <t>Partijprogramma's</t>
  </si>
  <si>
    <t>Programma aanwezig?</t>
  </si>
  <si>
    <t>Pledgecard aanwezig?</t>
  </si>
  <si>
    <t>Aantal Stemmen</t>
  </si>
  <si>
    <t>Postercompetitie</t>
  </si>
  <si>
    <t>Aantal posters</t>
  </si>
  <si>
    <t>Media</t>
  </si>
  <si>
    <t>Persberichten</t>
  </si>
  <si>
    <t>Nieuwsberichten</t>
  </si>
  <si>
    <t>Random</t>
  </si>
  <si>
    <t>Random rangorde</t>
  </si>
  <si>
    <t>Een stem meer door afronding.</t>
  </si>
  <si>
    <t>Aantal zetels te verdelen</t>
  </si>
  <si>
    <t>In te vullen</t>
  </si>
  <si>
    <t>Deelnemende partijen</t>
  </si>
  <si>
    <t>-&gt; standaard 10</t>
  </si>
  <si>
    <t>Extra weging:</t>
  </si>
  <si>
    <t>Stemmen Campagne</t>
  </si>
  <si>
    <t>Stemmen media</t>
  </si>
  <si>
    <t>Stemmen Random</t>
  </si>
  <si>
    <t>Deelnemer#</t>
  </si>
  <si>
    <t>CDA</t>
  </si>
  <si>
    <t>D'18</t>
  </si>
  <si>
    <t>FSP</t>
  </si>
  <si>
    <t>GR</t>
  </si>
  <si>
    <t>AEIÖU</t>
  </si>
  <si>
    <t>Lijst DdK</t>
  </si>
  <si>
    <t>MBE</t>
  </si>
  <si>
    <t>PGV</t>
  </si>
  <si>
    <t>SDC</t>
  </si>
  <si>
    <t>SP</t>
  </si>
  <si>
    <t>VVD</t>
  </si>
  <si>
    <t>Paddo_In_Wonderland</t>
  </si>
  <si>
    <t>-___-_</t>
  </si>
  <si>
    <t>ianwitten</t>
  </si>
  <si>
    <t>Bergtop</t>
  </si>
  <si>
    <t>kooienb</t>
  </si>
  <si>
    <t>DolfdeKraai</t>
  </si>
  <si>
    <t>BrentTheAirvent</t>
  </si>
  <si>
    <t>graansmoothie</t>
  </si>
  <si>
    <t>splcy_meem</t>
  </si>
  <si>
    <t>7Hielke</t>
  </si>
  <si>
    <t>jespertjee</t>
  </si>
  <si>
    <t>Embroarsflamingbeard</t>
  </si>
  <si>
    <t>Der_Kohl</t>
  </si>
  <si>
    <t>mertaan</t>
  </si>
  <si>
    <t>Oester_saus</t>
  </si>
  <si>
    <t>Vylander</t>
  </si>
  <si>
    <t>Alfus</t>
  </si>
  <si>
    <t>Arnie15</t>
  </si>
  <si>
    <t>RkRs21</t>
  </si>
  <si>
    <t>Exafighter</t>
  </si>
  <si>
    <t>davidmidnan</t>
  </si>
  <si>
    <t>Keijeman</t>
  </si>
  <si>
    <t>brentvsc</t>
  </si>
  <si>
    <t>sottof</t>
  </si>
  <si>
    <t>AxlIV</t>
  </si>
  <si>
    <t>SprUtch</t>
  </si>
  <si>
    <t>Dajasj</t>
  </si>
  <si>
    <t>FeebleMeltdown</t>
  </si>
  <si>
    <t>Timelapse00</t>
  </si>
  <si>
    <t>LordAverap</t>
  </si>
  <si>
    <t>Isawk</t>
  </si>
  <si>
    <t>Neofex_Maximus</t>
  </si>
  <si>
    <t>Basboord</t>
  </si>
  <si>
    <t>dragonfly338</t>
  </si>
  <si>
    <t>dagelijksestijl</t>
  </si>
  <si>
    <t>Ethiowolf</t>
  </si>
  <si>
    <t>ikbenjanmarnik</t>
  </si>
  <si>
    <t>ToukieDatak</t>
  </si>
  <si>
    <t>RedKiev</t>
  </si>
  <si>
    <t>dewaterdrinker</t>
  </si>
  <si>
    <t>TheJelleyFish</t>
  </si>
  <si>
    <t>MTFD</t>
  </si>
  <si>
    <t>mjerien</t>
  </si>
  <si>
    <t>ploefke</t>
  </si>
  <si>
    <t>wdezwijger</t>
  </si>
  <si>
    <t>bramterlouw</t>
  </si>
  <si>
    <t>Jack-grover191</t>
  </si>
  <si>
    <t>Imperator_Pastollini</t>
  </si>
  <si>
    <t>BasBaas69</t>
  </si>
  <si>
    <t>DeBlijeBij</t>
  </si>
  <si>
    <t>JohanCAvdM</t>
  </si>
  <si>
    <t>Thatsmyjem</t>
  </si>
  <si>
    <t>DeadCatLarry</t>
  </si>
  <si>
    <t>Bartlovepuch</t>
  </si>
  <si>
    <t>LTIstarcraft</t>
  </si>
  <si>
    <t>Sander207</t>
  </si>
  <si>
    <t>HiddeVdV96</t>
  </si>
  <si>
    <t>YaBoyTinder</t>
  </si>
  <si>
    <t>Balsag34</t>
  </si>
  <si>
    <t>Roenmane</t>
  </si>
  <si>
    <t>ros1795</t>
  </si>
  <si>
    <t>darmtoerist</t>
  </si>
  <si>
    <t>Yeblured</t>
  </si>
  <si>
    <t>Akuran</t>
  </si>
  <si>
    <t>flipjum</t>
  </si>
  <si>
    <t>Bram99top</t>
  </si>
  <si>
    <t>alpha_C</t>
  </si>
  <si>
    <t>MrZoombee</t>
  </si>
  <si>
    <t>massamemes</t>
  </si>
  <si>
    <t>SimonScalary</t>
  </si>
  <si>
    <t>Mr_Food77</t>
  </si>
  <si>
    <t>CyberDice</t>
  </si>
  <si>
    <t>123ricardo210</t>
  </si>
  <si>
    <t>nickmanbear</t>
  </si>
  <si>
    <t>koopabro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</si>
</sst>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#,##0_ ;\-#,##0\ "/>
  </numFmts>
  <fonts count="11">
    <font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sz val="14.0"/>
      <color rgb="FF000000"/>
      <name val="Caveat"/>
    </font>
    <font>
      <b/>
      <u/>
      <sz val="11.0"/>
      <color rgb="FF000000"/>
      <name val="Calibri"/>
    </font>
    <font>
      <i/>
      <sz val="9.0"/>
      <color rgb="FF000000"/>
      <name val="Calibri"/>
    </font>
    <font>
      <sz val="11.0"/>
      <name val="Calibri"/>
    </font>
    <font/>
    <font>
      <i/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222A35"/>
        <bgColor rgb="FF222A35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171616"/>
        <bgColor rgb="FF171616"/>
      </patternFill>
    </fill>
  </fills>
  <borders count="40">
    <border/>
    <border>
      <left/>
      <right/>
      <top/>
      <bottom/>
    </border>
    <border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3" numFmtId="0" xfId="0" applyAlignment="1" applyFont="1">
      <alignment horizontal="left"/>
    </xf>
    <xf borderId="0" fillId="0" fontId="6" numFmtId="0" xfId="0" applyFont="1"/>
    <xf borderId="0" fillId="0" fontId="0" numFmtId="14" xfId="0" applyFont="1" applyNumberFormat="1"/>
    <xf borderId="0" fillId="0" fontId="0" numFmtId="0" xfId="0" applyFont="1"/>
    <xf quotePrefix="1" borderId="0" fillId="0" fontId="0" numFmtId="0" xfId="0" applyFont="1"/>
    <xf quotePrefix="1" borderId="0" fillId="0" fontId="3" numFmtId="0" xfId="0" applyFont="1"/>
    <xf borderId="2" fillId="0" fontId="0" numFmtId="0" xfId="0" applyBorder="1" applyFont="1"/>
    <xf borderId="0" fillId="0" fontId="7" numFmtId="0" xfId="0" applyFont="1"/>
    <xf borderId="3" fillId="2" fontId="2" numFmtId="0" xfId="0" applyBorder="1" applyFont="1"/>
    <xf borderId="4" fillId="2" fontId="2" numFmtId="0" xfId="0" applyBorder="1" applyFont="1"/>
    <xf borderId="5" fillId="2" fontId="2" numFmtId="0" xfId="0" applyBorder="1" applyFont="1"/>
    <xf borderId="6" fillId="3" fontId="0" numFmtId="0" xfId="0" applyBorder="1" applyFill="1" applyFont="1"/>
    <xf borderId="7" fillId="3" fontId="0" numFmtId="0" xfId="0" applyBorder="1" applyFont="1"/>
    <xf borderId="8" fillId="3" fontId="0" numFmtId="0" xfId="0" applyBorder="1" applyFont="1"/>
    <xf borderId="9" fillId="4" fontId="8" numFmtId="0" xfId="0" applyBorder="1" applyFill="1" applyFont="1"/>
    <xf borderId="1" fillId="4" fontId="8" numFmtId="0" xfId="0" applyBorder="1" applyFont="1"/>
    <xf borderId="10" fillId="4" fontId="8" numFmtId="0" xfId="0" applyBorder="1" applyFont="1"/>
    <xf borderId="9" fillId="4" fontId="0" numFmtId="0" xfId="0" applyBorder="1" applyFont="1"/>
    <xf borderId="1" fillId="4" fontId="0" numFmtId="0" xfId="0" applyBorder="1" applyFont="1"/>
    <xf borderId="10" fillId="4" fontId="0" numFmtId="0" xfId="0" applyBorder="1" applyFont="1"/>
    <xf borderId="9" fillId="5" fontId="0" numFmtId="0" xfId="0" applyBorder="1" applyFill="1" applyFont="1"/>
    <xf borderId="1" fillId="5" fontId="0" numFmtId="0" xfId="0" applyBorder="1" applyFont="1"/>
    <xf borderId="10" fillId="5" fontId="0" numFmtId="0" xfId="0" applyBorder="1" applyFont="1"/>
    <xf borderId="9" fillId="3" fontId="0" numFmtId="0" xfId="0" applyBorder="1" applyFont="1"/>
    <xf borderId="1" fillId="3" fontId="0" numFmtId="0" xfId="0" applyBorder="1" applyFont="1"/>
    <xf borderId="10" fillId="3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2" fillId="0" fontId="0" numFmtId="0" xfId="0" applyAlignment="1" applyBorder="1" applyFont="1">
      <alignment horizontal="left"/>
    </xf>
    <xf borderId="14" fillId="0" fontId="0" numFmtId="0" xfId="0" applyBorder="1" applyFont="1"/>
    <xf borderId="11" fillId="0" fontId="0" numFmtId="164" xfId="0" applyBorder="1" applyFont="1" applyNumberFormat="1"/>
    <xf borderId="11" fillId="0" fontId="0" numFmtId="1" xfId="0" applyBorder="1" applyFont="1" applyNumberFormat="1"/>
    <xf borderId="9" fillId="2" fontId="0" numFmtId="0" xfId="0" applyBorder="1" applyFont="1"/>
    <xf borderId="1" fillId="2" fontId="0" numFmtId="0" xfId="0" applyBorder="1" applyFont="1"/>
    <xf borderId="10" fillId="2" fontId="0" numFmtId="0" xfId="0" applyBorder="1" applyFont="1"/>
    <xf borderId="15" fillId="0" fontId="0" numFmtId="0" xfId="0" applyBorder="1" applyFont="1"/>
    <xf borderId="16" fillId="0" fontId="0" numFmtId="0" xfId="0" applyBorder="1" applyFont="1"/>
    <xf borderId="17" fillId="0" fontId="0" numFmtId="165" xfId="0" applyBorder="1" applyFont="1" applyNumberFormat="1"/>
    <xf borderId="17" fillId="0" fontId="0" numFmtId="164" xfId="0" applyBorder="1" applyFont="1" applyNumberFormat="1"/>
    <xf borderId="18" fillId="0" fontId="3" numFmtId="0" xfId="0" applyBorder="1" applyFont="1"/>
    <xf borderId="19" fillId="0" fontId="0" numFmtId="0" xfId="0" applyBorder="1" applyFont="1"/>
    <xf borderId="20" fillId="0" fontId="0" numFmtId="0" xfId="0" applyBorder="1" applyFont="1"/>
    <xf borderId="19" fillId="0" fontId="3" numFmtId="0" xfId="0" applyBorder="1" applyFont="1"/>
    <xf borderId="0" fillId="0" fontId="0" numFmtId="1" xfId="0" applyFont="1" applyNumberFormat="1"/>
    <xf borderId="0" fillId="0" fontId="0" numFmtId="164" xfId="0" applyFont="1" applyNumberFormat="1"/>
    <xf borderId="21" fillId="4" fontId="0" numFmtId="0" xfId="0" applyBorder="1" applyFont="1"/>
    <xf borderId="21" fillId="3" fontId="0" numFmtId="0" xfId="0" applyBorder="1" applyFont="1"/>
    <xf borderId="20" fillId="0" fontId="3" numFmtId="0" xfId="0" applyBorder="1" applyFont="1"/>
    <xf borderId="22" fillId="2" fontId="2" numFmtId="0" xfId="0" applyBorder="1" applyFont="1"/>
    <xf borderId="7" fillId="2" fontId="2" numFmtId="0" xfId="0" applyAlignment="1" applyBorder="1" applyFont="1">
      <alignment horizontal="center"/>
    </xf>
    <xf borderId="23" fillId="2" fontId="2" numFmtId="0" xfId="0" applyAlignment="1" applyBorder="1" applyFont="1">
      <alignment horizontal="right"/>
    </xf>
    <xf borderId="24" fillId="0" fontId="9" numFmtId="0" xfId="0" applyBorder="1" applyFont="1"/>
    <xf borderId="25" fillId="2" fontId="2" numFmtId="0" xfId="0" applyAlignment="1" applyBorder="1" applyFont="1">
      <alignment horizontal="right"/>
    </xf>
    <xf borderId="26" fillId="2" fontId="2" numFmtId="0" xfId="0" applyAlignment="1" applyBorder="1" applyFont="1">
      <alignment horizontal="right"/>
    </xf>
    <xf borderId="27" fillId="0" fontId="8" numFmtId="0" xfId="0" applyBorder="1" applyFont="1"/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28" fillId="0" fontId="0" numFmtId="164" xfId="0" applyAlignment="1" applyBorder="1" applyFont="1" applyNumberFormat="1">
      <alignment horizontal="right"/>
    </xf>
    <xf borderId="29" fillId="0" fontId="0" numFmtId="164" xfId="0" applyBorder="1" applyFont="1" applyNumberFormat="1"/>
    <xf borderId="30" fillId="0" fontId="8" numFmtId="0" xfId="0" applyBorder="1" applyFont="1"/>
    <xf borderId="2" fillId="0" fontId="0" numFmtId="0" xfId="0" applyAlignment="1" applyBorder="1" applyFont="1">
      <alignment horizontal="center"/>
    </xf>
    <xf borderId="2" fillId="0" fontId="0" numFmtId="164" xfId="0" applyAlignment="1" applyBorder="1" applyFont="1" applyNumberFormat="1">
      <alignment horizontal="center"/>
    </xf>
    <xf borderId="2" fillId="0" fontId="9" numFmtId="0" xfId="0" applyBorder="1" applyFont="1"/>
    <xf borderId="31" fillId="0" fontId="0" numFmtId="164" xfId="0" applyAlignment="1" applyBorder="1" applyFont="1" applyNumberFormat="1">
      <alignment horizontal="right"/>
    </xf>
    <xf borderId="32" fillId="0" fontId="0" numFmtId="164" xfId="0" applyBorder="1" applyFont="1" applyNumberFormat="1"/>
    <xf borderId="0" fillId="0" fontId="8" numFmtId="0" xfId="0" applyFont="1"/>
    <xf borderId="0" fillId="0" fontId="3" numFmtId="164" xfId="0" applyAlignment="1" applyFont="1" applyNumberFormat="1">
      <alignment horizontal="right"/>
    </xf>
    <xf borderId="33" fillId="0" fontId="0" numFmtId="164" xfId="0" applyAlignment="1" applyBorder="1" applyFont="1" applyNumberFormat="1">
      <alignment horizontal="right"/>
    </xf>
    <xf borderId="34" fillId="0" fontId="0" numFmtId="164" xfId="0" applyBorder="1" applyFont="1" applyNumberFormat="1"/>
    <xf borderId="23" fillId="2" fontId="2" numFmtId="0" xfId="0" applyAlignment="1" applyBorder="1" applyFont="1">
      <alignment horizontal="center"/>
    </xf>
    <xf borderId="7" fillId="2" fontId="2" numFmtId="0" xfId="0" applyAlignment="1" applyBorder="1" applyFont="1">
      <alignment horizontal="right"/>
    </xf>
    <xf borderId="0" fillId="0" fontId="0" numFmtId="0" xfId="0" applyAlignment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0" fontId="0" numFmtId="164" xfId="0" applyBorder="1" applyFont="1" applyNumberFormat="1"/>
    <xf borderId="33" fillId="0" fontId="0" numFmtId="164" xfId="0" applyBorder="1" applyFont="1" applyNumberFormat="1"/>
    <xf borderId="7" fillId="2" fontId="2" numFmtId="0" xfId="0" applyBorder="1" applyFont="1"/>
    <xf borderId="28" fillId="0" fontId="0" numFmtId="164" xfId="0" applyBorder="1" applyFont="1" applyNumberFormat="1"/>
    <xf borderId="31" fillId="0" fontId="0" numFmtId="164" xfId="0" applyBorder="1" applyFont="1" applyNumberFormat="1"/>
    <xf borderId="0" fillId="0" fontId="3" numFmtId="0" xfId="0" applyAlignment="1" applyFont="1">
      <alignment horizontal="right"/>
    </xf>
    <xf borderId="34" fillId="0" fontId="0" numFmtId="164" xfId="0" applyAlignment="1" applyBorder="1" applyFont="1" applyNumberFormat="1">
      <alignment horizontal="center"/>
    </xf>
    <xf borderId="34" fillId="0" fontId="9" numFmtId="0" xfId="0" applyBorder="1" applyFont="1"/>
    <xf borderId="35" fillId="2" fontId="2" numFmtId="0" xfId="0" applyAlignment="1" applyBorder="1" applyFont="1">
      <alignment horizontal="center"/>
    </xf>
    <xf borderId="36" fillId="0" fontId="9" numFmtId="0" xfId="0" applyBorder="1" applyFont="1"/>
    <xf borderId="27" fillId="0" fontId="0" numFmtId="164" xfId="0" applyBorder="1" applyFont="1" applyNumberFormat="1"/>
    <xf borderId="33" fillId="0" fontId="0" numFmtId="164" xfId="0" applyAlignment="1" applyBorder="1" applyFont="1" applyNumberFormat="1">
      <alignment horizontal="center"/>
    </xf>
    <xf borderId="33" fillId="0" fontId="9" numFmtId="0" xfId="0" applyBorder="1" applyFont="1"/>
    <xf borderId="0" fillId="0" fontId="10" numFmtId="0" xfId="0" applyFont="1"/>
    <xf borderId="37" fillId="0" fontId="0" numFmtId="0" xfId="0" applyBorder="1" applyFont="1"/>
    <xf borderId="38" fillId="0" fontId="0" numFmtId="0" xfId="0" applyBorder="1" applyFont="1"/>
    <xf borderId="1" fillId="6" fontId="3" numFmtId="0" xfId="0" applyBorder="1" applyFill="1" applyFont="1"/>
    <xf borderId="27" fillId="0" fontId="0" numFmtId="0" xfId="0" applyBorder="1" applyFont="1"/>
    <xf borderId="28" fillId="0" fontId="0" numFmtId="0" xfId="0" applyBorder="1" applyFont="1"/>
    <xf borderId="39" fillId="0" fontId="3" numFmtId="0" xfId="0" applyAlignment="1" applyBorder="1" applyFont="1">
      <alignment horizontal="center"/>
    </xf>
    <xf borderId="29" fillId="0" fontId="0" numFmtId="9" xfId="0" applyBorder="1" applyFont="1" applyNumberFormat="1"/>
    <xf borderId="32" fillId="0" fontId="0" numFmtId="9" xfId="0" applyBorder="1" applyFont="1" applyNumberFormat="1"/>
    <xf borderId="30" fillId="0" fontId="0" numFmtId="0" xfId="0" applyBorder="1" applyFont="1"/>
    <xf borderId="31" fillId="0" fontId="0" numFmtId="2" xfId="0" applyBorder="1" applyFont="1" applyNumberFormat="1"/>
    <xf borderId="26" fillId="7" fontId="2" numFmtId="0" xfId="0" applyBorder="1" applyFill="1" applyFont="1"/>
    <xf borderId="7" fillId="7" fontId="2" numFmtId="0" xfId="0" applyBorder="1" applyFont="1"/>
    <xf borderId="25" fillId="7" fontId="2" numFmtId="0" xfId="0" applyBorder="1" applyFont="1"/>
    <xf borderId="32" fillId="0" fontId="0" numFmtId="0" xfId="0" applyBorder="1" applyFont="1"/>
    <xf borderId="31" fillId="0" fontId="0" numFmtId="0" xfId="0" applyBorder="1" applyFont="1"/>
    <xf borderId="29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9.43"/>
    <col customWidth="1" min="3" max="3" width="3.14"/>
    <col customWidth="1" min="4" max="4" width="19.57"/>
    <col customWidth="1" min="5" max="5" width="3.29"/>
    <col customWidth="1" min="6" max="6" width="20.43"/>
    <col customWidth="1" min="7" max="26" width="8.71"/>
  </cols>
  <sheetData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4">
      <c r="B4" t="s">
        <v>1</v>
      </c>
    </row>
    <row r="6">
      <c r="B6" t="s">
        <v>2</v>
      </c>
    </row>
    <row r="7">
      <c r="B7" t="s">
        <v>3</v>
      </c>
    </row>
    <row r="8">
      <c r="B8" t="s">
        <v>4</v>
      </c>
    </row>
    <row r="10">
      <c r="B10" s="3" t="s">
        <v>5</v>
      </c>
    </row>
    <row r="11">
      <c r="B11" t="s">
        <v>6</v>
      </c>
    </row>
    <row r="12">
      <c r="B12" t="s">
        <v>7</v>
      </c>
    </row>
    <row r="13">
      <c r="B13" t="s">
        <v>8</v>
      </c>
    </row>
    <row r="14">
      <c r="B14" t="s">
        <v>9</v>
      </c>
    </row>
    <row r="16">
      <c r="B16" t="s">
        <v>10</v>
      </c>
    </row>
    <row r="17">
      <c r="B17" s="4" t="s">
        <v>11</v>
      </c>
    </row>
    <row r="18">
      <c r="B18" s="5" t="s">
        <v>12</v>
      </c>
    </row>
    <row r="20">
      <c r="A20" s="2"/>
      <c r="B20" s="2" t="s">
        <v>13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/>
    <row r="22" ht="15.75" customHeight="1">
      <c r="B22" t="s">
        <v>14</v>
      </c>
      <c r="F22" s="6" t="s">
        <v>15</v>
      </c>
    </row>
    <row r="23" ht="15.75" customHeight="1">
      <c r="B23" t="s">
        <v>16</v>
      </c>
      <c r="F23" s="6">
        <v>25.0</v>
      </c>
    </row>
    <row r="24" ht="15.75" customHeight="1">
      <c r="B24" t="s">
        <v>17</v>
      </c>
      <c r="F24" s="3" t="s">
        <v>18</v>
      </c>
    </row>
    <row r="25" ht="15.75" customHeight="1">
      <c r="B25" t="s">
        <v>19</v>
      </c>
      <c r="F25" s="3" t="s">
        <v>12</v>
      </c>
    </row>
    <row r="26" ht="15.75" customHeight="1">
      <c r="B26" t="s">
        <v>20</v>
      </c>
      <c r="F26" s="3" t="s">
        <v>21</v>
      </c>
    </row>
    <row r="27" ht="15.75" customHeight="1">
      <c r="F27" s="3" t="s">
        <v>22</v>
      </c>
    </row>
    <row r="28" ht="15.75" customHeight="1">
      <c r="F28" s="3" t="s">
        <v>23</v>
      </c>
    </row>
    <row r="29" ht="15.75" customHeight="1">
      <c r="F29" s="3"/>
    </row>
    <row r="30" ht="15.75" customHeight="1"/>
    <row r="31" ht="15.75" customHeight="1">
      <c r="B31" s="7" t="s">
        <v>24</v>
      </c>
    </row>
    <row r="32" ht="15.75" customHeight="1"/>
    <row r="33" ht="15.75" customHeight="1">
      <c r="B33" t="s">
        <v>25</v>
      </c>
    </row>
    <row r="34" ht="15.75" customHeight="1"/>
    <row r="35" ht="15.75" customHeight="1">
      <c r="B35" s="3" t="s">
        <v>26</v>
      </c>
      <c r="D35" s="3" t="s">
        <v>27</v>
      </c>
      <c r="F35" s="3" t="s">
        <v>28</v>
      </c>
    </row>
    <row r="36" ht="15.75" customHeight="1">
      <c r="B36" t="str">
        <f t="shared" ref="B36:B39" si="1">F25</f>
        <v>/u/th8</v>
      </c>
      <c r="D36" t="s">
        <v>29</v>
      </c>
      <c r="F36" s="8">
        <v>43395.0</v>
      </c>
    </row>
    <row r="37" ht="15.75" customHeight="1">
      <c r="B37" t="str">
        <f t="shared" si="1"/>
        <v>/u/roenmane</v>
      </c>
      <c r="D37" t="s">
        <v>30</v>
      </c>
      <c r="F37" s="8">
        <v>43395.0</v>
      </c>
    </row>
    <row r="38" ht="15.75" customHeight="1">
      <c r="B38" t="str">
        <f t="shared" si="1"/>
        <v>/u/Der_Kohl</v>
      </c>
      <c r="D38" t="s">
        <v>30</v>
      </c>
      <c r="F38" s="8">
        <v>43395.0</v>
      </c>
    </row>
    <row r="39" ht="15.75" customHeight="1">
      <c r="B39" t="str">
        <f t="shared" si="1"/>
        <v>/u/Imperator_Pastollini</v>
      </c>
      <c r="D39" t="s">
        <v>30</v>
      </c>
      <c r="F39" s="8">
        <v>43395.0</v>
      </c>
    </row>
    <row r="40" ht="15.75" customHeight="1"/>
    <row r="41" ht="15.75" customHeight="1"/>
    <row r="42" ht="15.75" customHeight="1">
      <c r="B42" t="s">
        <v>31</v>
      </c>
    </row>
    <row r="43" ht="15.75" customHeight="1">
      <c r="B43" t="s">
        <v>32</v>
      </c>
      <c r="D43" t="str">
        <f>F25</f>
        <v>/u/th8</v>
      </c>
    </row>
    <row r="44" ht="15.75" customHeight="1">
      <c r="B44" t="s">
        <v>33</v>
      </c>
      <c r="D44" s="8">
        <v>43395.0</v>
      </c>
    </row>
    <row r="45" ht="15.75" customHeight="1"/>
    <row r="46" ht="15.75" customHeight="1">
      <c r="B46" t="s">
        <v>34</v>
      </c>
    </row>
    <row r="47" ht="15.75" customHeight="1"/>
    <row r="48" ht="15.75" customHeight="1">
      <c r="A48" s="2"/>
      <c r="B48" s="2" t="s">
        <v>35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/>
    <row r="50" ht="15.75" customHeight="1">
      <c r="A50" s="9"/>
      <c r="B50" s="3" t="s">
        <v>36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 t="s">
        <v>37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3" t="s">
        <v>38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10" t="s">
        <v>39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10" t="s">
        <v>40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10" t="s">
        <v>41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3" t="s">
        <v>42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10" t="s">
        <v>43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10" t="s">
        <v>44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10" t="s">
        <v>41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3" t="s">
        <v>45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10" t="s">
        <v>39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10" t="s">
        <v>46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10" t="s">
        <v>41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B68" s="3" t="s">
        <v>47</v>
      </c>
    </row>
    <row r="69" ht="15.75" customHeight="1">
      <c r="B69" s="10" t="s">
        <v>39</v>
      </c>
    </row>
    <row r="70" ht="15.75" customHeight="1">
      <c r="B70" s="10" t="s">
        <v>48</v>
      </c>
    </row>
    <row r="71" ht="15.75" customHeight="1">
      <c r="B71" s="10" t="s">
        <v>49</v>
      </c>
    </row>
    <row r="72" ht="15.75" customHeight="1">
      <c r="B72" s="10" t="s">
        <v>41</v>
      </c>
    </row>
    <row r="73" ht="15.75" customHeight="1">
      <c r="B73" s="9"/>
    </row>
    <row r="74" ht="15.75" customHeight="1">
      <c r="A74" s="9"/>
      <c r="B74" s="11" t="s">
        <v>50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10" t="s">
        <v>51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10" t="s">
        <v>52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10" t="s">
        <v>53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10" t="s">
        <v>54</v>
      </c>
      <c r="C78" s="3" t="s">
        <v>55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B81" s="13" t="s">
        <v>56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13.57"/>
    <col customWidth="1" min="3" max="3" width="16.43"/>
    <col customWidth="1" min="4" max="4" width="13.57"/>
    <col customWidth="1" min="5" max="5" width="15.86"/>
    <col customWidth="1" min="6" max="6" width="12.57"/>
    <col customWidth="1" min="7" max="7" width="9.43"/>
    <col customWidth="1" min="8" max="8" width="13.29"/>
    <col customWidth="1" min="9" max="9" width="17.43"/>
    <col customWidth="1" min="10" max="10" width="16.86"/>
    <col customWidth="1" min="11" max="11" width="13.57"/>
    <col customWidth="1" min="12" max="12" width="12.0"/>
    <col customWidth="1" min="13" max="13" width="12.71"/>
    <col customWidth="1" min="14" max="14" width="13.71"/>
    <col customWidth="1" min="15" max="15" width="11.43"/>
    <col customWidth="1" min="16" max="16" width="8.71"/>
    <col customWidth="1" min="17" max="17" width="14.86"/>
    <col customWidth="1" min="18" max="18" width="13.0"/>
    <col customWidth="1" min="19" max="19" width="8.71"/>
    <col customWidth="1" min="20" max="20" width="13.0"/>
    <col customWidth="1" min="21" max="22" width="11.57"/>
    <col customWidth="1" min="23" max="23" width="17.57"/>
    <col customWidth="1" min="24" max="24" width="10.71"/>
    <col customWidth="1" min="25" max="25" width="8.71"/>
    <col customWidth="1" min="26" max="26" width="15.71"/>
    <col customWidth="1" min="27" max="27" width="12.29"/>
    <col customWidth="1" min="28" max="28" width="8.71"/>
    <col customWidth="1" min="29" max="29" width="13.43"/>
    <col customWidth="1" min="30" max="30" width="13.0"/>
    <col customWidth="1" min="31" max="31" width="8.71"/>
    <col customWidth="1" min="32" max="32" width="12.14"/>
    <col customWidth="1" min="33" max="33" width="12.0"/>
    <col customWidth="1" min="34" max="34" width="13.86"/>
  </cols>
  <sheetData>
    <row r="1">
      <c r="C1" s="9"/>
      <c r="F1" s="9"/>
      <c r="I1" s="9"/>
      <c r="L1" s="9"/>
      <c r="O1" s="9"/>
      <c r="R1" s="9"/>
      <c r="U1" s="9"/>
      <c r="X1" s="9"/>
      <c r="AA1" s="9"/>
      <c r="AD1" s="9"/>
    </row>
    <row r="2">
      <c r="A2" s="2"/>
      <c r="B2" s="2" t="s">
        <v>57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C3" s="9"/>
      <c r="F3" s="9"/>
      <c r="I3" s="9"/>
      <c r="L3" s="9"/>
      <c r="O3" s="9"/>
      <c r="R3" s="9"/>
      <c r="U3" s="9"/>
      <c r="X3" s="9"/>
      <c r="AA3" s="9"/>
      <c r="AD3" s="9"/>
    </row>
    <row r="4">
      <c r="B4" t="s">
        <v>58</v>
      </c>
      <c r="C4" s="9"/>
      <c r="E4" t="s">
        <v>59</v>
      </c>
      <c r="F4" s="9"/>
      <c r="H4" t="s">
        <v>60</v>
      </c>
      <c r="I4" s="9"/>
      <c r="K4" t="s">
        <v>61</v>
      </c>
      <c r="L4" s="9"/>
      <c r="N4" t="s">
        <v>62</v>
      </c>
      <c r="O4" s="9"/>
      <c r="Q4" t="s">
        <v>63</v>
      </c>
      <c r="R4" s="9"/>
      <c r="T4" t="s">
        <v>64</v>
      </c>
      <c r="U4" s="9"/>
      <c r="W4" t="s">
        <v>65</v>
      </c>
      <c r="X4" s="9"/>
      <c r="Z4" t="s">
        <v>66</v>
      </c>
      <c r="AA4" s="9"/>
      <c r="AC4" t="s">
        <v>67</v>
      </c>
      <c r="AD4" s="9"/>
      <c r="AF4" t="s">
        <v>68</v>
      </c>
    </row>
    <row r="5">
      <c r="B5" s="14" t="str">
        <f>HLOOKUP($B$4,Bronbestand!$B$11:$K$27,2,FALSE)</f>
        <v>CDA</v>
      </c>
      <c r="C5" s="15"/>
      <c r="D5" s="16" t="s">
        <v>69</v>
      </c>
      <c r="E5" s="14" t="str">
        <f>HLOOKUP($E$4,Bronbestand!$B$11:$K$27,2,FALSE)</f>
        <v>D'18</v>
      </c>
      <c r="F5" s="15"/>
      <c r="G5" s="16" t="s">
        <v>69</v>
      </c>
      <c r="H5" s="14" t="str">
        <f>HLOOKUP($H$4,Bronbestand!$B$11:$K$27,2,FALSE)</f>
        <v>FSP</v>
      </c>
      <c r="I5" s="15"/>
      <c r="J5" s="16" t="s">
        <v>69</v>
      </c>
      <c r="K5" s="14" t="str">
        <f>HLOOKUP($K$4,Bronbestand!$B$11:$K$27,2,FALSE)</f>
        <v>GR</v>
      </c>
      <c r="L5" s="15"/>
      <c r="M5" s="16" t="s">
        <v>69</v>
      </c>
      <c r="N5" s="14" t="str">
        <f>HLOOKUP(N$4,Bronbestand!$B$11:$K$27,2,FALSE)</f>
        <v>AEIÖU</v>
      </c>
      <c r="O5" s="15"/>
      <c r="P5" s="16" t="s">
        <v>69</v>
      </c>
      <c r="Q5" s="14" t="str">
        <f>HLOOKUP(Q$4,Bronbestand!$B$11:$K$27,2,FALSE)</f>
        <v>Lijst DdK</v>
      </c>
      <c r="R5" s="15"/>
      <c r="S5" s="16" t="s">
        <v>69</v>
      </c>
      <c r="T5" s="14" t="str">
        <f>HLOOKUP(T$4,Bronbestand!$B$11:$K$27,2,FALSE)</f>
        <v>MBE</v>
      </c>
      <c r="U5" s="15"/>
      <c r="V5" s="16" t="s">
        <v>69</v>
      </c>
      <c r="W5" s="14" t="str">
        <f>HLOOKUP(W$4,Bronbestand!$B$11:$K$27,2,FALSE)</f>
        <v>PGV</v>
      </c>
      <c r="X5" s="15"/>
      <c r="Y5" s="16" t="s">
        <v>69</v>
      </c>
      <c r="Z5" s="14" t="str">
        <f>HLOOKUP(Z$4,Bronbestand!$B$11:$K$27,2,FALSE)</f>
        <v>SDC</v>
      </c>
      <c r="AA5" s="15"/>
      <c r="AB5" s="16" t="s">
        <v>69</v>
      </c>
      <c r="AC5" s="14" t="str">
        <f>HLOOKUP(AC$4,Bronbestand!$B$11:$K$27,2,FALSE)</f>
        <v>SP</v>
      </c>
      <c r="AD5" s="15"/>
      <c r="AE5" s="16" t="s">
        <v>69</v>
      </c>
      <c r="AF5" s="14" t="str">
        <f>HLOOKUP(AF$4,Bronbestand!$B$11:$L$27,2,FALSE)</f>
        <v>VVD</v>
      </c>
      <c r="AG5" s="15"/>
      <c r="AH5" s="16" t="s">
        <v>69</v>
      </c>
    </row>
    <row r="6">
      <c r="B6" s="17" t="str">
        <f>HLOOKUP($B$4,Bronbestand!$B$11:$K$27,3,FALSE)</f>
        <v>Paddo_In_Wonderland</v>
      </c>
      <c r="C6" s="18"/>
      <c r="D6" s="19">
        <v>7.0</v>
      </c>
      <c r="E6" s="17" t="str">
        <f>HLOOKUP($E$4,Bronbestand!$B$11:$K$27,3,FALSE)</f>
        <v>-___-_</v>
      </c>
      <c r="F6" s="18"/>
      <c r="G6" s="19">
        <v>15.0</v>
      </c>
      <c r="H6" s="17" t="str">
        <f>HLOOKUP($H$4,Bronbestand!$B$11:$K$27,3,FALSE)</f>
        <v>ianwitten</v>
      </c>
      <c r="I6" s="18"/>
      <c r="J6" s="19">
        <v>9.0</v>
      </c>
      <c r="K6" s="17" t="str">
        <f>HLOOKUP($K$4,Bronbestand!$B$11:$K$27,3,FALSE)</f>
        <v>Bergtop</v>
      </c>
      <c r="L6" s="18"/>
      <c r="M6" s="19">
        <v>6.0</v>
      </c>
      <c r="N6" s="17" t="str">
        <f>HLOOKUP(N$4,Bronbestand!$B$11:$K$27,3,FALSE)</f>
        <v>kooienb</v>
      </c>
      <c r="O6" s="18"/>
      <c r="P6" s="19">
        <v>11.0</v>
      </c>
      <c r="Q6" s="17" t="str">
        <f>HLOOKUP(Q$4,Bronbestand!$B$11:$K$27,3,FALSE)</f>
        <v>DolfdeKraai</v>
      </c>
      <c r="R6" s="18"/>
      <c r="S6" s="19">
        <v>19.0</v>
      </c>
      <c r="T6" s="17" t="str">
        <f>HLOOKUP(T$4,Bronbestand!$B$11:$K$27,3,FALSE)</f>
        <v>BrentTheAirvent</v>
      </c>
      <c r="U6" s="18"/>
      <c r="V6" s="19">
        <v>24.0</v>
      </c>
      <c r="W6" s="17" t="str">
        <f>HLOOKUP(W$4,Bronbestand!$B$11:$K$27,3,FALSE)</f>
        <v>graansmoothie</v>
      </c>
      <c r="X6" s="18"/>
      <c r="Y6" s="19">
        <v>39.0</v>
      </c>
      <c r="Z6" s="17" t="str">
        <f>HLOOKUP(Z$4,Bronbestand!$B$11:$K$27,3,FALSE)</f>
        <v>splcy_meem</v>
      </c>
      <c r="AA6" s="18"/>
      <c r="AB6" s="19">
        <v>43.0</v>
      </c>
      <c r="AC6" s="17" t="str">
        <f>HLOOKUP(AC$4,Bronbestand!$B$11:$K$27,3,FALSE)</f>
        <v>7Hielke</v>
      </c>
      <c r="AD6" s="18"/>
      <c r="AE6" s="19">
        <v>22.0</v>
      </c>
      <c r="AF6" s="17" t="str">
        <f>HLOOKUP(AF$4,Bronbestand!$B$11:$L$27,3,FALSE)</f>
        <v>jespertjee</v>
      </c>
      <c r="AG6" s="18"/>
      <c r="AH6" s="19">
        <v>23.0</v>
      </c>
    </row>
    <row r="7">
      <c r="B7" s="20" t="str">
        <f>HLOOKUP($B$4,Bronbestand!$B$11:$K$27,4,FALSE)</f>
        <v>Embroarsflamingbeard</v>
      </c>
      <c r="C7" s="21"/>
      <c r="D7" s="22">
        <v>1.0</v>
      </c>
      <c r="E7" s="23" t="str">
        <f>HLOOKUP($E$4,Bronbestand!$B$11:$K$27,4,FALSE)</f>
        <v>Der_Kohl</v>
      </c>
      <c r="F7" s="24"/>
      <c r="G7" s="25">
        <v>3.0</v>
      </c>
      <c r="H7" s="23" t="str">
        <f>HLOOKUP($H$4,Bronbestand!$B$11:$K$27,4,FALSE)</f>
        <v>mertaan</v>
      </c>
      <c r="I7" s="24"/>
      <c r="J7" s="25">
        <v>4.0</v>
      </c>
      <c r="K7" s="26" t="str">
        <f>HLOOKUP($K$4,Bronbestand!$B$11:$K$27,4,FALSE)</f>
        <v>Oester_saus</v>
      </c>
      <c r="L7" s="27"/>
      <c r="M7" s="28">
        <v>3.0</v>
      </c>
      <c r="N7" s="23" t="str">
        <f>HLOOKUP(N$4,Bronbestand!$B$11:$K$27,4,FALSE)</f>
        <v>Vylander</v>
      </c>
      <c r="O7" s="24"/>
      <c r="P7" s="25">
        <v>3.0</v>
      </c>
      <c r="Q7" s="26"/>
      <c r="R7" s="27"/>
      <c r="S7" s="28"/>
      <c r="T7" s="23" t="str">
        <f>HLOOKUP(T$4,Bronbestand!$B$11:$K$27,4,FALSE)</f>
        <v>Alfus</v>
      </c>
      <c r="U7" s="24"/>
      <c r="V7" s="25">
        <v>3.0</v>
      </c>
      <c r="W7" s="29" t="str">
        <f>HLOOKUP(W$4,Bronbestand!$B$11:$K$27,4,FALSE)</f>
        <v>Arnie15</v>
      </c>
      <c r="X7" s="30"/>
      <c r="Y7" s="31">
        <v>6.0</v>
      </c>
      <c r="Z7" s="23" t="str">
        <f>HLOOKUP(Z$4,Bronbestand!$B$11:$K$27,4,FALSE)</f>
        <v>RkRs21</v>
      </c>
      <c r="AA7" s="24"/>
      <c r="AB7" s="25">
        <v>4.0</v>
      </c>
      <c r="AC7" s="26" t="str">
        <f>HLOOKUP(AC$4,Bronbestand!$B$11:$K$27,4,FALSE)</f>
        <v>Exafighter</v>
      </c>
      <c r="AD7" s="9"/>
      <c r="AE7" s="32">
        <v>4.0</v>
      </c>
      <c r="AF7" s="23" t="str">
        <f>HLOOKUP(AF$4,Bronbestand!$B$11:$L$27,4,FALSE)</f>
        <v>davidmidnan</v>
      </c>
      <c r="AG7" s="24"/>
      <c r="AH7" s="25">
        <v>4.0</v>
      </c>
    </row>
    <row r="8">
      <c r="B8" s="20" t="str">
        <f>HLOOKUP($B$4,Bronbestand!$B$11:$K$27,5,FALSE)</f>
        <v>Keijeman</v>
      </c>
      <c r="C8" s="21"/>
      <c r="D8" s="22">
        <v>3.0</v>
      </c>
      <c r="E8" s="23" t="str">
        <f>HLOOKUP($E$4,Bronbestand!$B$11:$K$27,5,FALSE)</f>
        <v>brentvsc</v>
      </c>
      <c r="F8" s="24"/>
      <c r="G8" s="25">
        <v>0.0</v>
      </c>
      <c r="H8" s="26" t="str">
        <f>HLOOKUP($H$4,Bronbestand!$B$11:$K$27,5,FALSE)</f>
        <v>sottof</v>
      </c>
      <c r="I8" s="27"/>
      <c r="J8" s="28">
        <v>2.0</v>
      </c>
      <c r="K8" s="26" t="str">
        <f>HLOOKUP($K$4,Bronbestand!$B$11:$K$27,5,FALSE)</f>
        <v>AxlIV</v>
      </c>
      <c r="L8" s="27"/>
      <c r="M8" s="28">
        <v>1.0</v>
      </c>
      <c r="N8" s="23" t="str">
        <f>HLOOKUP(N$4,Bronbestand!$B$11:$K$27,5,FALSE)</f>
        <v>SprUtch</v>
      </c>
      <c r="O8" s="24"/>
      <c r="P8" s="25">
        <v>1.0</v>
      </c>
      <c r="Q8" s="26"/>
      <c r="R8" s="27"/>
      <c r="S8" s="28"/>
      <c r="T8" s="23" t="str">
        <f>HLOOKUP(T$4,Bronbestand!$B$11:$K$27,5,FALSE)</f>
        <v>Dajasj</v>
      </c>
      <c r="U8" s="24"/>
      <c r="V8" s="25">
        <v>1.0</v>
      </c>
      <c r="W8" s="23" t="str">
        <f>HLOOKUP(W$4,Bronbestand!$B$11:$K$27,5,FALSE)</f>
        <v>FeebleMeltdown</v>
      </c>
      <c r="X8" s="24"/>
      <c r="Y8" s="25">
        <v>2.0</v>
      </c>
      <c r="Z8" s="29" t="str">
        <f>HLOOKUP(Z$4,Bronbestand!$B$11:$K$27,5,FALSE)</f>
        <v>Timelapse00</v>
      </c>
      <c r="AA8" s="30"/>
      <c r="AB8" s="31">
        <v>7.0</v>
      </c>
      <c r="AC8" s="26" t="str">
        <f>HLOOKUP(AC$4,Bronbestand!$B$11:$K$27,5,FALSE)</f>
        <v>LordAverap</v>
      </c>
      <c r="AD8" s="9"/>
      <c r="AE8" s="32">
        <v>1.0</v>
      </c>
      <c r="AF8" s="23" t="str">
        <f>HLOOKUP(AF$4,Bronbestand!$B$11:$L$27,5,FALSE)</f>
        <v>Isawk</v>
      </c>
      <c r="AG8" s="24"/>
      <c r="AH8" s="25">
        <v>0.0</v>
      </c>
    </row>
    <row r="9">
      <c r="B9" s="33" t="str">
        <f>HLOOKUP($B$4,Bronbestand!$B$11:$K$27,6,FALSE)</f>
        <v>Neofex_Maximus</v>
      </c>
      <c r="C9" s="9"/>
      <c r="D9" s="28">
        <v>0.0</v>
      </c>
      <c r="E9" s="23" t="str">
        <f>HLOOKUP($E$4,Bronbestand!$B$11:$K$27,6,FALSE)</f>
        <v>Basboord</v>
      </c>
      <c r="F9" s="24"/>
      <c r="G9" s="25">
        <v>1.0</v>
      </c>
      <c r="H9" s="26" t="str">
        <f>HLOOKUP($H$4,Bronbestand!$B$11:$K$27,6,FALSE)</f>
        <v>dragonfly338</v>
      </c>
      <c r="I9" s="27"/>
      <c r="J9" s="28">
        <v>1.0</v>
      </c>
      <c r="K9" s="26"/>
      <c r="L9" s="27"/>
      <c r="M9" s="28"/>
      <c r="N9" s="26" t="str">
        <f>HLOOKUP(N$4,Bronbestand!$B$11:$K$27,6,FALSE)</f>
        <v>dagelijksestijl</v>
      </c>
      <c r="O9" s="27"/>
      <c r="P9" s="28">
        <v>2.0</v>
      </c>
      <c r="Q9" s="26"/>
      <c r="R9" s="27"/>
      <c r="S9" s="28"/>
      <c r="T9" s="26" t="str">
        <f>HLOOKUP(T$4,Bronbestand!$B$11:$K$27,6,FALSE)</f>
        <v>Ethiowolf</v>
      </c>
      <c r="U9" s="27"/>
      <c r="V9" s="28">
        <v>0.0</v>
      </c>
      <c r="W9" s="23" t="str">
        <f>HLOOKUP(W$4,Bronbestand!$B$11:$K$27,6,FALSE)</f>
        <v>ikbenjanmarnik</v>
      </c>
      <c r="X9" s="24"/>
      <c r="Y9" s="25">
        <v>3.0</v>
      </c>
      <c r="Z9" s="23" t="str">
        <f>HLOOKUP(Z$4,Bronbestand!$B$11:$K$27,6,FALSE)</f>
        <v>ToukieDatak</v>
      </c>
      <c r="AA9" s="24"/>
      <c r="AB9" s="25">
        <v>3.0</v>
      </c>
      <c r="AC9" s="29" t="str">
        <f>HLOOKUP(AC$4,Bronbestand!$B$11:$K$27,6,FALSE)</f>
        <v>RedKiev</v>
      </c>
      <c r="AD9" s="30"/>
      <c r="AE9" s="31">
        <v>6.0</v>
      </c>
      <c r="AF9" s="33" t="str">
        <f>HLOOKUP(AF$4,Bronbestand!$B$11:$L$27,6,FALSE)</f>
        <v>dewaterdrinker</v>
      </c>
      <c r="AG9" s="9"/>
      <c r="AH9" s="32">
        <v>2.0</v>
      </c>
    </row>
    <row r="10">
      <c r="B10" s="33" t="str">
        <f>HLOOKUP($B$4,Bronbestand!$B$11:$K$27,7,FALSE)</f>
        <v>TheJelleyFish</v>
      </c>
      <c r="C10" s="9"/>
      <c r="D10" s="28">
        <v>1.0</v>
      </c>
      <c r="E10" s="26" t="str">
        <f>HLOOKUP($E$4,Bronbestand!$B$11:$K$27,7,FALSE)</f>
        <v>MTFD</v>
      </c>
      <c r="F10" s="27"/>
      <c r="G10" s="28">
        <v>3.0</v>
      </c>
      <c r="H10" s="26" t="str">
        <f>HLOOKUP($H$4,Bronbestand!$B$11:$K$27,7,FALSE)</f>
        <v>mjerien</v>
      </c>
      <c r="I10" s="27"/>
      <c r="J10" s="28">
        <v>2.0</v>
      </c>
      <c r="K10" s="26"/>
      <c r="L10" s="27"/>
      <c r="M10" s="28"/>
      <c r="N10" s="26" t="str">
        <f>HLOOKUP(N$4,Bronbestand!$B$11:$K$27,7,FALSE)</f>
        <v>ploefke</v>
      </c>
      <c r="O10" s="27"/>
      <c r="P10" s="28">
        <v>5.0</v>
      </c>
      <c r="Q10" s="26"/>
      <c r="R10" s="27"/>
      <c r="S10" s="28"/>
      <c r="T10" s="29" t="str">
        <f>HLOOKUP(T$4,Bronbestand!$B$11:$K$27,7,FALSE)</f>
        <v>wdezwijger</v>
      </c>
      <c r="U10" s="30"/>
      <c r="V10" s="31">
        <v>7.0</v>
      </c>
      <c r="W10" s="23" t="str">
        <f>HLOOKUP(W$4,Bronbestand!$B$11:$K$27,7,FALSE)</f>
        <v>bramterlouw</v>
      </c>
      <c r="X10" s="24"/>
      <c r="Y10" s="25">
        <v>3.0</v>
      </c>
      <c r="Z10" s="26" t="str">
        <f>HLOOKUP(Z$4,Bronbestand!$B$11:$K$27,7,FALSE)</f>
        <v>Jack-grover191</v>
      </c>
      <c r="AA10" s="27"/>
      <c r="AB10" s="28">
        <v>2.0</v>
      </c>
      <c r="AC10" s="29" t="str">
        <f>HLOOKUP(AC$4,Bronbestand!$B$11:$K$27,7,FALSE)</f>
        <v>Imperator_Pastollini</v>
      </c>
      <c r="AD10" s="30"/>
      <c r="AE10" s="31">
        <v>6.0</v>
      </c>
      <c r="AF10" s="33" t="str">
        <f>HLOOKUP(AF$4,Bronbestand!$B$11:$L$27,7,FALSE)</f>
        <v>BasBaas69</v>
      </c>
      <c r="AG10" s="9"/>
      <c r="AH10" s="32">
        <v>0.0</v>
      </c>
    </row>
    <row r="11">
      <c r="B11" s="33" t="str">
        <f>HLOOKUP($B$4,Bronbestand!$B$11:$K$27,8,FALSE)</f>
        <v>DeBlijeBij</v>
      </c>
      <c r="C11" s="9"/>
      <c r="D11" s="28">
        <v>3.0</v>
      </c>
      <c r="E11" s="26" t="str">
        <f>HLOOKUP($E$4,Bronbestand!$B$11:$K$27,8,FALSE)</f>
        <v>JohanCAvdM</v>
      </c>
      <c r="F11" s="27"/>
      <c r="G11" s="28">
        <v>2.0</v>
      </c>
      <c r="H11" s="26"/>
      <c r="I11" s="27"/>
      <c r="J11" s="28"/>
      <c r="K11" s="26"/>
      <c r="L11" s="27"/>
      <c r="M11" s="28"/>
      <c r="N11" s="26"/>
      <c r="O11" s="27"/>
      <c r="P11" s="28"/>
      <c r="Q11" s="26"/>
      <c r="R11" s="27"/>
      <c r="S11" s="28"/>
      <c r="T11" s="26"/>
      <c r="U11" s="27"/>
      <c r="V11" s="28"/>
      <c r="W11" s="26" t="str">
        <f>HLOOKUP(W$4,Bronbestand!$B$11:$K$27,8,FALSE)</f>
        <v>Thatsmyjem</v>
      </c>
      <c r="X11" s="27"/>
      <c r="Y11" s="28">
        <v>5.0</v>
      </c>
      <c r="Z11" s="29" t="str">
        <f>HLOOKUP(Z$4,Bronbestand!$B$11:$K$27,8,FALSE)</f>
        <v>DeadCatLarry</v>
      </c>
      <c r="AA11" s="30"/>
      <c r="AB11" s="31">
        <v>6.0</v>
      </c>
      <c r="AC11" s="26" t="str">
        <f>HLOOKUP(AC$4,Bronbestand!$B$11:$K$27,8,FALSE)</f>
        <v>Bartlovepuch</v>
      </c>
      <c r="AD11" s="9"/>
      <c r="AE11" s="32">
        <v>2.0</v>
      </c>
      <c r="AF11" s="33" t="str">
        <f>HLOOKUP(AF$4,Bronbestand!$B$11:$L$27,8,FALSE)</f>
        <v>LTIstarcraft</v>
      </c>
      <c r="AG11" s="9"/>
      <c r="AH11" s="32">
        <v>2.0</v>
      </c>
    </row>
    <row r="12">
      <c r="B12" s="33" t="str">
        <f>HLOOKUP($B$4,Bronbestand!$B$11:$K$27,9,FALSE)</f>
        <v>Sander207</v>
      </c>
      <c r="C12" s="9"/>
      <c r="D12" s="28">
        <v>0.0</v>
      </c>
      <c r="E12" s="26" t="str">
        <f>HLOOKUP($E$4,Bronbestand!$B$11:$K$27,9,FALSE)</f>
        <v>HiddeVdV96</v>
      </c>
      <c r="F12" s="27"/>
      <c r="G12" s="28">
        <v>1.0</v>
      </c>
      <c r="H12" s="26"/>
      <c r="I12" s="27"/>
      <c r="J12" s="28"/>
      <c r="K12" s="26"/>
      <c r="L12" s="27"/>
      <c r="M12" s="28"/>
      <c r="N12" s="26"/>
      <c r="O12" s="27"/>
      <c r="P12" s="28"/>
      <c r="Q12" s="26"/>
      <c r="R12" s="27"/>
      <c r="S12" s="28"/>
      <c r="T12" s="26"/>
      <c r="U12" s="27"/>
      <c r="V12" s="28"/>
      <c r="W12" s="26"/>
      <c r="X12" s="27"/>
      <c r="Y12" s="28"/>
      <c r="Z12" s="26" t="str">
        <f>HLOOKUP(Z$4,Bronbestand!$B$11:$K$27,9,FALSE)</f>
        <v>YaBoyTinder</v>
      </c>
      <c r="AA12" s="27"/>
      <c r="AB12" s="28">
        <v>1.0</v>
      </c>
      <c r="AC12" s="26" t="str">
        <f>HLOOKUP(AC$4,Bronbestand!$B$11:$K$27,9,FALSE)</f>
        <v>Balsag34</v>
      </c>
      <c r="AD12" s="9"/>
      <c r="AE12" s="32">
        <v>1.0</v>
      </c>
      <c r="AF12" s="33" t="str">
        <f>HLOOKUP(AF$4,Bronbestand!$B$11:$L$27,9,FALSE)</f>
        <v>Roenmane</v>
      </c>
      <c r="AG12" s="9"/>
      <c r="AH12" s="32">
        <v>3.0</v>
      </c>
    </row>
    <row r="13">
      <c r="B13" s="33" t="str">
        <f>HLOOKUP($B$4,Bronbestand!$B$11:$K$27,10,FALSE)</f>
        <v>ros1795</v>
      </c>
      <c r="C13" s="9"/>
      <c r="D13" s="28">
        <v>1.0</v>
      </c>
      <c r="E13" s="26" t="str">
        <f>HLOOKUP($E$4,Bronbestand!$B$11:$K$27,10,FALSE)</f>
        <v>darmtoerist</v>
      </c>
      <c r="F13" s="27"/>
      <c r="G13" s="28">
        <v>3.0</v>
      </c>
      <c r="H13" s="26"/>
      <c r="I13" s="27"/>
      <c r="J13" s="28"/>
      <c r="K13" s="26"/>
      <c r="L13" s="27"/>
      <c r="M13" s="28"/>
      <c r="N13" s="26"/>
      <c r="O13" s="27"/>
      <c r="P13" s="28"/>
      <c r="Q13" s="26"/>
      <c r="R13" s="27"/>
      <c r="S13" s="28"/>
      <c r="T13" s="26"/>
      <c r="U13" s="27"/>
      <c r="V13" s="28"/>
      <c r="W13" s="26"/>
      <c r="X13" s="27"/>
      <c r="Y13" s="28"/>
      <c r="Z13" s="26"/>
      <c r="AA13" s="27"/>
      <c r="AB13" s="28"/>
      <c r="AC13" s="26" t="str">
        <f>HLOOKUP(AC$4,Bronbestand!$B$11:$K$27,10,FALSE)</f>
        <v>Yeblured</v>
      </c>
      <c r="AD13" s="9"/>
      <c r="AE13" s="32">
        <v>0.0</v>
      </c>
      <c r="AF13" s="33" t="str">
        <f>HLOOKUP(AF$4,Bronbestand!$B$11:$L$27,10,FALSE)</f>
        <v>Akuran</v>
      </c>
      <c r="AG13" s="9"/>
      <c r="AH13" s="32">
        <v>1.0</v>
      </c>
    </row>
    <row r="14">
      <c r="A14" s="9"/>
      <c r="B14" s="33"/>
      <c r="C14" s="9"/>
      <c r="D14" s="28"/>
      <c r="E14" s="26" t="str">
        <f>HLOOKUP($E$4,Bronbestand!$B$11:$K$27,11,FALSE)</f>
        <v>flipjum</v>
      </c>
      <c r="F14" s="27"/>
      <c r="G14" s="28">
        <v>1.0</v>
      </c>
      <c r="H14" s="26"/>
      <c r="I14" s="27"/>
      <c r="J14" s="28"/>
      <c r="K14" s="26"/>
      <c r="L14" s="27"/>
      <c r="M14" s="28"/>
      <c r="N14" s="26"/>
      <c r="O14" s="27"/>
      <c r="P14" s="28"/>
      <c r="Q14" s="26"/>
      <c r="R14" s="27"/>
      <c r="S14" s="28"/>
      <c r="T14" s="26"/>
      <c r="U14" s="27"/>
      <c r="V14" s="28"/>
      <c r="W14" s="26"/>
      <c r="X14" s="27"/>
      <c r="Y14" s="28"/>
      <c r="Z14" s="26"/>
      <c r="AA14" s="27"/>
      <c r="AB14" s="28"/>
      <c r="AC14" s="26" t="str">
        <f>HLOOKUP(AC$4,Bronbestand!$B$11:$K$27,11,FALSE)</f>
        <v>Bram99top</v>
      </c>
      <c r="AD14" s="9"/>
      <c r="AE14" s="32">
        <v>2.0</v>
      </c>
      <c r="AF14" s="33" t="str">
        <f>HLOOKUP(AF$4,Bronbestand!$B$11:$L$27,11,FALSE)</f>
        <v>alpha_C</v>
      </c>
      <c r="AG14" s="9"/>
      <c r="AH14" s="32">
        <v>1.0</v>
      </c>
    </row>
    <row r="15">
      <c r="A15" s="9"/>
      <c r="B15" s="33"/>
      <c r="C15" s="9"/>
      <c r="D15" s="32"/>
      <c r="E15" s="33" t="str">
        <f>HLOOKUP($E$4,Bronbestand!$B$11:$K$27,12,FALSE)</f>
        <v>MrZoombee</v>
      </c>
      <c r="F15" s="9"/>
      <c r="G15" s="32">
        <v>0.0</v>
      </c>
      <c r="H15" s="33"/>
      <c r="I15" s="9"/>
      <c r="J15" s="32"/>
      <c r="K15" s="33"/>
      <c r="L15" s="9"/>
      <c r="M15" s="32"/>
      <c r="N15" s="33"/>
      <c r="O15" s="9"/>
      <c r="P15" s="32"/>
      <c r="Q15" s="33"/>
      <c r="R15" s="9"/>
      <c r="S15" s="32"/>
      <c r="T15" s="33"/>
      <c r="U15" s="9"/>
      <c r="V15" s="32"/>
      <c r="W15" s="33"/>
      <c r="X15" s="9"/>
      <c r="Y15" s="32"/>
      <c r="Z15" s="33"/>
      <c r="AA15" s="9"/>
      <c r="AB15" s="32"/>
      <c r="AC15" s="29" t="str">
        <f>HLOOKUP(AC$4,Bronbestand!$B$11:$K$27,12,FALSE)</f>
        <v>massamemes</v>
      </c>
      <c r="AD15" s="30"/>
      <c r="AE15" s="31">
        <v>7.0</v>
      </c>
      <c r="AF15" s="33"/>
      <c r="AG15" s="9"/>
      <c r="AH15" s="32"/>
    </row>
    <row r="16">
      <c r="A16" s="9"/>
      <c r="B16" s="33"/>
      <c r="C16" s="9"/>
      <c r="D16" s="32"/>
      <c r="E16" s="33" t="str">
        <f>HLOOKUP($E$4,Bronbestand!$B$11:$K$27,13,FALSE)</f>
        <v>SimonScalary</v>
      </c>
      <c r="F16" s="9"/>
      <c r="G16" s="32">
        <v>1.0</v>
      </c>
      <c r="H16" s="33"/>
      <c r="I16" s="9"/>
      <c r="J16" s="32"/>
      <c r="K16" s="33"/>
      <c r="L16" s="9"/>
      <c r="M16" s="32"/>
      <c r="N16" s="33"/>
      <c r="O16" s="9"/>
      <c r="P16" s="32"/>
      <c r="Q16" s="33"/>
      <c r="R16" s="9"/>
      <c r="S16" s="32"/>
      <c r="T16" s="33"/>
      <c r="U16" s="9"/>
      <c r="V16" s="32"/>
      <c r="W16" s="33"/>
      <c r="X16" s="9"/>
      <c r="Y16" s="32"/>
      <c r="Z16" s="33"/>
      <c r="AA16" s="9"/>
      <c r="AB16" s="32"/>
      <c r="AC16" s="33" t="str">
        <f>HLOOKUP(AC$4,Bronbestand!$B$11:$K$27,13,FALSE)</f>
        <v>Mr_Food77</v>
      </c>
      <c r="AD16" s="9"/>
      <c r="AE16" s="32">
        <v>0.0</v>
      </c>
      <c r="AF16" s="33"/>
      <c r="AG16" s="9"/>
      <c r="AH16" s="32"/>
    </row>
    <row r="17">
      <c r="A17" s="9"/>
      <c r="B17" s="33"/>
      <c r="C17" s="9"/>
      <c r="D17" s="32"/>
      <c r="E17" s="33" t="str">
        <f>HLOOKUP($E$4,Bronbestand!$B$11:$K$27,14,FALSE)</f>
        <v>CyberDice</v>
      </c>
      <c r="F17" s="9"/>
      <c r="G17" s="32">
        <v>0.0</v>
      </c>
      <c r="H17" s="33"/>
      <c r="I17" s="9"/>
      <c r="J17" s="32"/>
      <c r="K17" s="33"/>
      <c r="L17" s="9"/>
      <c r="M17" s="32"/>
      <c r="N17" s="33"/>
      <c r="O17" s="9"/>
      <c r="P17" s="32"/>
      <c r="Q17" s="33"/>
      <c r="R17" s="9"/>
      <c r="S17" s="32"/>
      <c r="T17" s="33"/>
      <c r="U17" s="9"/>
      <c r="V17" s="32"/>
      <c r="W17" s="33"/>
      <c r="X17" s="9"/>
      <c r="Y17" s="32"/>
      <c r="Z17" s="33"/>
      <c r="AA17" s="9"/>
      <c r="AB17" s="32"/>
      <c r="AC17" s="33"/>
      <c r="AD17" s="9"/>
      <c r="AE17" s="32"/>
      <c r="AF17" s="33"/>
      <c r="AG17" s="9"/>
      <c r="AH17" s="32"/>
    </row>
    <row r="18">
      <c r="A18" s="9"/>
      <c r="B18" s="33"/>
      <c r="C18" s="9"/>
      <c r="D18" s="32"/>
      <c r="E18" s="33" t="str">
        <f>HLOOKUP($E$4,Bronbestand!$B$11:$K$27,15,FALSE)</f>
        <v>123ricardo210</v>
      </c>
      <c r="F18" s="9"/>
      <c r="G18" s="32">
        <v>1.0</v>
      </c>
      <c r="H18" s="33"/>
      <c r="I18" s="9"/>
      <c r="J18" s="32"/>
      <c r="K18" s="33"/>
      <c r="L18" s="9"/>
      <c r="M18" s="32"/>
      <c r="N18" s="33"/>
      <c r="O18" s="9"/>
      <c r="P18" s="32"/>
      <c r="Q18" s="33"/>
      <c r="R18" s="9"/>
      <c r="S18" s="32"/>
      <c r="T18" s="33"/>
      <c r="U18" s="9"/>
      <c r="V18" s="32"/>
      <c r="W18" s="33"/>
      <c r="X18" s="9"/>
      <c r="Y18" s="32"/>
      <c r="Z18" s="33"/>
      <c r="AA18" s="9"/>
      <c r="AB18" s="32"/>
      <c r="AC18" s="33"/>
      <c r="AD18" s="9"/>
      <c r="AE18" s="32"/>
      <c r="AF18" s="33"/>
      <c r="AG18" s="9"/>
      <c r="AH18" s="32"/>
    </row>
    <row r="19">
      <c r="B19" s="33"/>
      <c r="C19" s="9"/>
      <c r="D19" s="32"/>
      <c r="E19" s="33" t="str">
        <f>HLOOKUP($E$4,Bronbestand!$B$11:$K$27,16,FALSE)</f>
        <v>nickmanbear</v>
      </c>
      <c r="F19" s="9"/>
      <c r="G19" s="32">
        <v>1.0</v>
      </c>
      <c r="H19" s="33"/>
      <c r="I19" s="9"/>
      <c r="J19" s="32"/>
      <c r="K19" s="33"/>
      <c r="L19" s="9"/>
      <c r="M19" s="32"/>
      <c r="N19" s="33"/>
      <c r="O19" s="9"/>
      <c r="P19" s="32"/>
      <c r="Q19" s="33"/>
      <c r="R19" s="9"/>
      <c r="S19" s="32"/>
      <c r="T19" s="33"/>
      <c r="U19" s="9"/>
      <c r="V19" s="32"/>
      <c r="W19" s="33"/>
      <c r="X19" s="9"/>
      <c r="Y19" s="32"/>
      <c r="Z19" s="33"/>
      <c r="AA19" s="9"/>
      <c r="AB19" s="32"/>
      <c r="AC19" s="33"/>
      <c r="AD19" s="9"/>
      <c r="AE19" s="32"/>
      <c r="AF19" s="33"/>
      <c r="AG19" s="9"/>
      <c r="AH19" s="32"/>
    </row>
    <row r="20">
      <c r="B20" s="34"/>
      <c r="C20" s="12"/>
      <c r="D20" s="32"/>
      <c r="E20" s="34" t="str">
        <f>HLOOKUP($E$4,Bronbestand!$B$11:$K$27,17,FALSE)</f>
        <v>koopabro</v>
      </c>
      <c r="F20" s="12"/>
      <c r="G20" s="32">
        <v>0.0</v>
      </c>
      <c r="H20" s="34"/>
      <c r="I20" s="12"/>
      <c r="J20" s="32"/>
      <c r="K20" s="34"/>
      <c r="L20" s="12"/>
      <c r="M20" s="32"/>
      <c r="N20" s="34"/>
      <c r="O20" s="12"/>
      <c r="P20" s="32"/>
      <c r="Q20" s="34"/>
      <c r="R20" s="12"/>
      <c r="S20" s="32"/>
      <c r="T20" s="34"/>
      <c r="U20" s="12"/>
      <c r="V20" s="32"/>
      <c r="W20" s="34"/>
      <c r="X20" s="12"/>
      <c r="Y20" s="32"/>
      <c r="Z20" s="34"/>
      <c r="AA20" s="12"/>
      <c r="AB20" s="32"/>
      <c r="AC20" s="34"/>
      <c r="AD20" s="12"/>
      <c r="AE20" s="32"/>
      <c r="AF20" s="34"/>
      <c r="AG20" s="12"/>
      <c r="AH20" s="32"/>
    </row>
    <row r="21" ht="15.75" customHeight="1">
      <c r="A21" s="9"/>
      <c r="B21" s="35" t="s">
        <v>70</v>
      </c>
      <c r="D21" s="36">
        <f>SUM(D6:D20)</f>
        <v>16</v>
      </c>
      <c r="E21" s="35" t="s">
        <v>70</v>
      </c>
      <c r="G21" s="36">
        <f>SUM(G6:G20)</f>
        <v>32</v>
      </c>
      <c r="H21" s="35" t="s">
        <v>70</v>
      </c>
      <c r="J21" s="36">
        <f>SUM(J6:J20)</f>
        <v>18</v>
      </c>
      <c r="K21" s="35" t="s">
        <v>70</v>
      </c>
      <c r="M21" s="36">
        <f>SUM(M6:M20)</f>
        <v>10</v>
      </c>
      <c r="N21" s="35" t="s">
        <v>70</v>
      </c>
      <c r="P21" s="36">
        <f>SUM(P6:P20)</f>
        <v>22</v>
      </c>
      <c r="Q21" s="35" t="s">
        <v>70</v>
      </c>
      <c r="S21" s="36">
        <f>SUM(S6:S20)</f>
        <v>19</v>
      </c>
      <c r="T21" s="35" t="s">
        <v>70</v>
      </c>
      <c r="V21" s="36">
        <f>SUM(V6:V20)</f>
        <v>35</v>
      </c>
      <c r="W21" s="35" t="s">
        <v>70</v>
      </c>
      <c r="Y21" s="36">
        <f>SUM(Y6:Y20)</f>
        <v>58</v>
      </c>
      <c r="Z21" s="35" t="s">
        <v>70</v>
      </c>
      <c r="AB21" s="36">
        <f>SUM(AB6:AB20)</f>
        <v>66</v>
      </c>
      <c r="AC21" s="35" t="s">
        <v>70</v>
      </c>
      <c r="AE21" s="36">
        <f>SUM(AE6:AE20)</f>
        <v>51</v>
      </c>
      <c r="AF21" s="35" t="s">
        <v>70</v>
      </c>
      <c r="AH21" s="36">
        <f>SUM(AH6:AH20)</f>
        <v>36</v>
      </c>
    </row>
    <row r="22" ht="15.75" customHeight="1">
      <c r="A22" s="9"/>
      <c r="B22" s="33"/>
      <c r="C22" s="9"/>
      <c r="D22" s="32"/>
      <c r="E22" s="33"/>
      <c r="F22" s="9"/>
      <c r="G22" s="32"/>
      <c r="H22" s="33"/>
      <c r="I22" s="9"/>
      <c r="J22" s="32"/>
      <c r="K22" s="33"/>
      <c r="L22" s="9"/>
      <c r="M22" s="32"/>
      <c r="N22" s="33"/>
      <c r="O22" s="9"/>
      <c r="P22" s="32"/>
      <c r="Q22" s="33"/>
      <c r="R22" s="9"/>
      <c r="S22" s="32"/>
      <c r="T22" s="33"/>
      <c r="U22" s="9"/>
      <c r="V22" s="32"/>
      <c r="W22" s="33"/>
      <c r="X22" s="9"/>
      <c r="Y22" s="32"/>
      <c r="Z22" s="33"/>
      <c r="AA22" s="9"/>
      <c r="AB22" s="32"/>
      <c r="AC22" s="33"/>
      <c r="AD22" s="9"/>
      <c r="AE22" s="32"/>
      <c r="AF22" s="33"/>
      <c r="AG22" s="9"/>
      <c r="AH22" s="32"/>
    </row>
    <row r="23" ht="15.75" customHeight="1">
      <c r="A23" s="9"/>
      <c r="B23" s="33" t="s">
        <v>71</v>
      </c>
      <c r="C23" s="9"/>
      <c r="D23" s="37">
        <f>$I$43+$J$59+$I$75</f>
        <v>34</v>
      </c>
      <c r="E23" s="33" t="s">
        <v>71</v>
      </c>
      <c r="F23" s="9"/>
      <c r="G23" s="37">
        <f>$I$44+$J$60+$I$76</f>
        <v>38</v>
      </c>
      <c r="H23" s="33" t="s">
        <v>71</v>
      </c>
      <c r="I23" s="9"/>
      <c r="J23" s="37">
        <f>$I$45+$J$61+$I$77</f>
        <v>24</v>
      </c>
      <c r="K23" s="33" t="s">
        <v>71</v>
      </c>
      <c r="L23" s="9"/>
      <c r="M23" s="37">
        <f>$I$46+$J$62+$I$78</f>
        <v>7</v>
      </c>
      <c r="N23" s="33" t="s">
        <v>71</v>
      </c>
      <c r="O23" s="9"/>
      <c r="P23" s="37">
        <f>$I$47+$J$63+$I$79</f>
        <v>12</v>
      </c>
      <c r="Q23" s="33" t="s">
        <v>71</v>
      </c>
      <c r="R23" s="9"/>
      <c r="S23" s="37">
        <f>$I$48+$J$64+$I$80</f>
        <v>20</v>
      </c>
      <c r="T23" s="33" t="s">
        <v>71</v>
      </c>
      <c r="U23" s="9"/>
      <c r="V23" s="37">
        <f>$I$49+$J$65+$I$81</f>
        <v>30</v>
      </c>
      <c r="W23" s="33" t="s">
        <v>71</v>
      </c>
      <c r="X23" s="9"/>
      <c r="Y23" s="37">
        <f>$I$50+$J$66+$I$82</f>
        <v>25</v>
      </c>
      <c r="Z23" s="33" t="s">
        <v>71</v>
      </c>
      <c r="AA23" s="9"/>
      <c r="AB23" s="37">
        <f>$I$51+$J$67+$I$83</f>
        <v>36</v>
      </c>
      <c r="AC23" s="33" t="s">
        <v>71</v>
      </c>
      <c r="AD23" s="9"/>
      <c r="AE23" s="37">
        <f>$I$52+$J$68+$I$84</f>
        <v>34</v>
      </c>
      <c r="AF23" s="33" t="s">
        <v>71</v>
      </c>
      <c r="AG23" s="9"/>
      <c r="AH23" s="37">
        <f>$I$53+$J$69+$I$85</f>
        <v>12</v>
      </c>
    </row>
    <row r="24" ht="15.75" customHeight="1">
      <c r="A24" s="9"/>
      <c r="B24" s="33" t="s">
        <v>72</v>
      </c>
      <c r="C24" s="9"/>
      <c r="D24" s="37">
        <f>$I$94</f>
        <v>23</v>
      </c>
      <c r="E24" s="33" t="s">
        <v>72</v>
      </c>
      <c r="F24" s="9"/>
      <c r="G24" s="37">
        <f>$I$95</f>
        <v>25</v>
      </c>
      <c r="H24" s="33" t="s">
        <v>72</v>
      </c>
      <c r="I24" s="9"/>
      <c r="J24" s="37">
        <f>$I$96</f>
        <v>19</v>
      </c>
      <c r="K24" s="33" t="s">
        <v>72</v>
      </c>
      <c r="L24" s="9"/>
      <c r="M24" s="37">
        <f>$I$97</f>
        <v>8</v>
      </c>
      <c r="N24" s="33" t="s">
        <v>72</v>
      </c>
      <c r="O24" s="9"/>
      <c r="P24" s="37">
        <f>$I$98</f>
        <v>28</v>
      </c>
      <c r="Q24" s="33" t="s">
        <v>72</v>
      </c>
      <c r="R24" s="9"/>
      <c r="S24" s="37">
        <f>$I$99</f>
        <v>8</v>
      </c>
      <c r="T24" s="33" t="s">
        <v>72</v>
      </c>
      <c r="U24" s="9"/>
      <c r="V24" s="37">
        <f>$I$100</f>
        <v>23</v>
      </c>
      <c r="W24" s="33" t="s">
        <v>72</v>
      </c>
      <c r="X24" s="9"/>
      <c r="Y24" s="37">
        <f>$I$101</f>
        <v>16</v>
      </c>
      <c r="Z24" s="33" t="s">
        <v>72</v>
      </c>
      <c r="AA24" s="9"/>
      <c r="AB24" s="37">
        <f>$I$102</f>
        <v>8</v>
      </c>
      <c r="AC24" s="33" t="s">
        <v>72</v>
      </c>
      <c r="AD24" s="9"/>
      <c r="AE24" s="37">
        <f>$I$103</f>
        <v>16</v>
      </c>
      <c r="AF24" s="33" t="s">
        <v>72</v>
      </c>
      <c r="AG24" s="9"/>
      <c r="AH24" s="37">
        <f>$I$104</f>
        <v>8</v>
      </c>
    </row>
    <row r="25" ht="15.75" customHeight="1">
      <c r="A25" s="9"/>
      <c r="B25" s="33" t="s">
        <v>73</v>
      </c>
      <c r="C25" s="9"/>
      <c r="D25" s="37">
        <f>$E$113</f>
        <v>7</v>
      </c>
      <c r="E25" s="33" t="s">
        <v>73</v>
      </c>
      <c r="F25" s="9"/>
      <c r="G25" s="38">
        <f>$E$114</f>
        <v>8</v>
      </c>
      <c r="H25" s="33" t="s">
        <v>73</v>
      </c>
      <c r="I25" s="9"/>
      <c r="J25" s="38">
        <f>$E$115</f>
        <v>0</v>
      </c>
      <c r="K25" s="33" t="s">
        <v>73</v>
      </c>
      <c r="L25" s="9"/>
      <c r="M25" s="38">
        <f>$E$116</f>
        <v>2</v>
      </c>
      <c r="N25" s="33" t="s">
        <v>73</v>
      </c>
      <c r="O25" s="9"/>
      <c r="P25" s="38">
        <f>$E$117</f>
        <v>15</v>
      </c>
      <c r="Q25" s="33" t="s">
        <v>73</v>
      </c>
      <c r="R25" s="9"/>
      <c r="S25" s="38">
        <f>$E$118</f>
        <v>13</v>
      </c>
      <c r="T25" s="33" t="s">
        <v>73</v>
      </c>
      <c r="U25" s="9"/>
      <c r="V25" s="38">
        <f>$E$119</f>
        <v>10</v>
      </c>
      <c r="W25" s="33" t="s">
        <v>73</v>
      </c>
      <c r="X25" s="9"/>
      <c r="Y25" s="38">
        <f>$E$120</f>
        <v>17</v>
      </c>
      <c r="Z25" s="33" t="s">
        <v>73</v>
      </c>
      <c r="AA25" s="9"/>
      <c r="AB25" s="38">
        <f>$E$121</f>
        <v>5</v>
      </c>
      <c r="AC25" s="33" t="s">
        <v>73</v>
      </c>
      <c r="AD25" s="9"/>
      <c r="AE25" s="38">
        <f>$E$122</f>
        <v>3</v>
      </c>
      <c r="AF25" s="33" t="s">
        <v>73</v>
      </c>
      <c r="AG25" s="9"/>
      <c r="AH25" s="38">
        <f>$E$123</f>
        <v>12</v>
      </c>
    </row>
    <row r="26" ht="15.75" customHeight="1">
      <c r="A26" s="9"/>
      <c r="B26" s="39"/>
      <c r="C26" s="40"/>
      <c r="D26" s="41"/>
      <c r="E26" s="39"/>
      <c r="F26" s="40"/>
      <c r="G26" s="41"/>
      <c r="H26" s="39"/>
      <c r="I26" s="40"/>
      <c r="J26" s="41"/>
      <c r="K26" s="39"/>
      <c r="L26" s="40"/>
      <c r="M26" s="41"/>
      <c r="N26" s="39"/>
      <c r="O26" s="40"/>
      <c r="P26" s="41"/>
      <c r="Q26" s="39"/>
      <c r="R26" s="40"/>
      <c r="S26" s="41"/>
      <c r="T26" s="39"/>
      <c r="U26" s="40"/>
      <c r="V26" s="41"/>
      <c r="W26" s="39"/>
      <c r="X26" s="40"/>
      <c r="Y26" s="41"/>
      <c r="Z26" s="39"/>
      <c r="AA26" s="40"/>
      <c r="AB26" s="41"/>
      <c r="AC26" s="39"/>
      <c r="AD26" s="40"/>
      <c r="AE26" s="41"/>
      <c r="AF26" s="39"/>
      <c r="AG26" s="40"/>
      <c r="AH26" s="41"/>
    </row>
    <row r="27" ht="15.75" customHeight="1">
      <c r="A27" s="9"/>
      <c r="B27" s="33" t="s">
        <v>74</v>
      </c>
      <c r="C27" s="9"/>
      <c r="D27" s="37">
        <f>SUM(D21:D25)</f>
        <v>80</v>
      </c>
      <c r="E27" s="33" t="s">
        <v>74</v>
      </c>
      <c r="F27" s="9"/>
      <c r="G27" s="37">
        <f>SUM(G21:G25)</f>
        <v>103</v>
      </c>
      <c r="H27" s="33" t="s">
        <v>74</v>
      </c>
      <c r="I27" s="9"/>
      <c r="J27" s="37">
        <f>SUM(J21:J25)</f>
        <v>61</v>
      </c>
      <c r="K27" s="33" t="s">
        <v>74</v>
      </c>
      <c r="L27" s="9"/>
      <c r="M27" s="37">
        <f>SUM(M21:M25)</f>
        <v>27</v>
      </c>
      <c r="N27" s="33" t="s">
        <v>74</v>
      </c>
      <c r="O27" s="9"/>
      <c r="P27" s="37">
        <f>SUM(P21:P25)</f>
        <v>77</v>
      </c>
      <c r="Q27" s="33" t="s">
        <v>74</v>
      </c>
      <c r="R27" s="9"/>
      <c r="S27" s="37">
        <f>SUM(S21:S25)</f>
        <v>60</v>
      </c>
      <c r="T27" s="33" t="s">
        <v>74</v>
      </c>
      <c r="U27" s="9"/>
      <c r="V27" s="37">
        <f>SUM(V21:V25)</f>
        <v>98</v>
      </c>
      <c r="W27" s="33" t="s">
        <v>74</v>
      </c>
      <c r="X27" s="9"/>
      <c r="Y27" s="37">
        <f>SUM(Y21:Y25)</f>
        <v>116</v>
      </c>
      <c r="Z27" s="33" t="s">
        <v>74</v>
      </c>
      <c r="AA27" s="9"/>
      <c r="AB27" s="37">
        <f>SUM(AB21:AB25)</f>
        <v>115</v>
      </c>
      <c r="AC27" s="33" t="s">
        <v>74</v>
      </c>
      <c r="AD27" s="9"/>
      <c r="AE27" s="37">
        <f>SUM(AE21:AE25)</f>
        <v>104</v>
      </c>
      <c r="AF27" s="33" t="s">
        <v>74</v>
      </c>
      <c r="AG27" s="9"/>
      <c r="AH27" s="37">
        <f>SUM(AH21:AH25)</f>
        <v>68</v>
      </c>
    </row>
    <row r="28" ht="15.75" customHeight="1">
      <c r="A28" s="9"/>
      <c r="B28" s="42" t="s">
        <v>75</v>
      </c>
      <c r="C28" s="43"/>
      <c r="D28" s="44">
        <f>IFERROR(D27/$D$34,0)</f>
        <v>3.083700441</v>
      </c>
      <c r="E28" s="42" t="s">
        <v>75</v>
      </c>
      <c r="F28" s="43"/>
      <c r="G28" s="45">
        <f>IFERROR(G27/$D$34,0)</f>
        <v>3.970264317</v>
      </c>
      <c r="H28" s="42" t="s">
        <v>75</v>
      </c>
      <c r="I28" s="43"/>
      <c r="J28" s="45">
        <f>IFERROR(J27/$D$34,0)</f>
        <v>2.351321586</v>
      </c>
      <c r="K28" s="42" t="s">
        <v>75</v>
      </c>
      <c r="L28" s="43"/>
      <c r="M28" s="45">
        <f>IFERROR(M27/$D$34,0)</f>
        <v>1.040748899</v>
      </c>
      <c r="N28" s="42" t="s">
        <v>75</v>
      </c>
      <c r="O28" s="43"/>
      <c r="P28" s="45">
        <f>IFERROR(P27/$D$34,0)</f>
        <v>2.968061674</v>
      </c>
      <c r="Q28" s="42" t="s">
        <v>75</v>
      </c>
      <c r="R28" s="43"/>
      <c r="S28" s="45">
        <f>IFERROR(S27/$D$34,0)</f>
        <v>2.31277533</v>
      </c>
      <c r="T28" s="42" t="s">
        <v>75</v>
      </c>
      <c r="U28" s="43"/>
      <c r="V28" s="45">
        <f>IFERROR(V27/$D$34,0)</f>
        <v>3.77753304</v>
      </c>
      <c r="W28" s="42" t="s">
        <v>75</v>
      </c>
      <c r="X28" s="43"/>
      <c r="Y28" s="45">
        <f>IFERROR(Y27/$D$34,0)</f>
        <v>4.471365639</v>
      </c>
      <c r="Z28" s="42" t="s">
        <v>75</v>
      </c>
      <c r="AA28" s="43"/>
      <c r="AB28" s="45">
        <f>IFERROR(AB27/$D$34,0)</f>
        <v>4.432819383</v>
      </c>
      <c r="AC28" s="42" t="s">
        <v>75</v>
      </c>
      <c r="AD28" s="43"/>
      <c r="AE28" s="45">
        <f>IFERROR(AE27/$D$34,0)</f>
        <v>4.008810573</v>
      </c>
      <c r="AF28" s="42" t="s">
        <v>75</v>
      </c>
      <c r="AG28" s="43"/>
      <c r="AH28" s="45">
        <f>IFERROR(AH27/$D$34,0)</f>
        <v>2.621145374</v>
      </c>
    </row>
    <row r="29" ht="15.75" customHeight="1">
      <c r="C29" s="9"/>
      <c r="F29" s="9"/>
      <c r="I29" s="9"/>
      <c r="L29" s="9"/>
      <c r="O29" s="9"/>
      <c r="R29" s="9"/>
      <c r="U29" s="9"/>
      <c r="X29" s="9"/>
      <c r="AA29" s="9"/>
      <c r="AD29" s="9"/>
      <c r="AF29" s="9"/>
      <c r="AG29" s="9"/>
      <c r="AH29" s="9"/>
    </row>
    <row r="30" ht="15.75" customHeight="1">
      <c r="A30" s="9"/>
      <c r="B30" s="46" t="s">
        <v>76</v>
      </c>
      <c r="C30" s="47"/>
      <c r="D30" s="48">
        <v>3.0</v>
      </c>
      <c r="E30" s="49" t="s">
        <v>76</v>
      </c>
      <c r="F30" s="47"/>
      <c r="G30" s="48">
        <v>4.0</v>
      </c>
      <c r="H30" s="49" t="s">
        <v>76</v>
      </c>
      <c r="I30" s="47"/>
      <c r="J30" s="48">
        <v>2.0</v>
      </c>
      <c r="K30" s="49" t="s">
        <v>76</v>
      </c>
      <c r="L30" s="47"/>
      <c r="M30" s="48">
        <v>1.0</v>
      </c>
      <c r="N30" s="49" t="s">
        <v>76</v>
      </c>
      <c r="O30" s="47"/>
      <c r="P30" s="48">
        <v>3.0</v>
      </c>
      <c r="Q30" s="49" t="s">
        <v>76</v>
      </c>
      <c r="R30" s="47"/>
      <c r="S30" s="48">
        <v>1.0</v>
      </c>
      <c r="T30" s="49" t="s">
        <v>76</v>
      </c>
      <c r="U30" s="47"/>
      <c r="V30" s="48">
        <v>4.0</v>
      </c>
      <c r="W30" s="49" t="s">
        <v>76</v>
      </c>
      <c r="X30" s="47"/>
      <c r="Y30" s="48">
        <v>5.0</v>
      </c>
      <c r="Z30" s="49" t="s">
        <v>76</v>
      </c>
      <c r="AA30" s="47"/>
      <c r="AB30" s="48">
        <v>5.0</v>
      </c>
      <c r="AC30" s="49" t="s">
        <v>76</v>
      </c>
      <c r="AD30" s="47"/>
      <c r="AE30" s="48">
        <v>4.0</v>
      </c>
      <c r="AF30" s="49" t="s">
        <v>76</v>
      </c>
      <c r="AG30" s="47"/>
      <c r="AH30" s="48">
        <v>3.0</v>
      </c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3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ht="15.75" customHeight="1">
      <c r="A32" s="9"/>
      <c r="B32" s="9" t="s">
        <v>77</v>
      </c>
      <c r="C32" s="9"/>
      <c r="D32" s="9">
        <f>D21+G21+J21+M21+P21+S21+V21+Y21+AB21+AE21+AH21</f>
        <v>363</v>
      </c>
      <c r="E32" s="50" t="s">
        <v>78</v>
      </c>
      <c r="F32" s="51"/>
      <c r="G32" s="50">
        <f>ROUNDUP((D32/35)/2,0)</f>
        <v>6</v>
      </c>
      <c r="H32" s="9"/>
      <c r="I32" s="9" t="s">
        <v>79</v>
      </c>
      <c r="J32" s="5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ht="15.75" customHeight="1">
      <c r="A33" s="9"/>
      <c r="B33" s="9" t="s">
        <v>80</v>
      </c>
      <c r="C33" s="9"/>
      <c r="D33" s="9">
        <f>Bronbestand!C2</f>
        <v>35</v>
      </c>
      <c r="E33" s="9"/>
      <c r="F33" s="51"/>
      <c r="G33" s="9"/>
      <c r="H33" s="9"/>
      <c r="I33" s="9" t="s">
        <v>81</v>
      </c>
      <c r="J33" s="5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ht="15.75" customHeight="1">
      <c r="A34" s="9"/>
      <c r="B34" s="9" t="s">
        <v>82</v>
      </c>
      <c r="C34" s="9"/>
      <c r="D34" s="50">
        <f>Bronbestand!C9</f>
        <v>25.94285714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ht="15.75" customHeight="1">
      <c r="C35" s="9"/>
      <c r="F35" s="50"/>
      <c r="G35" s="9"/>
      <c r="I35" s="9"/>
      <c r="L35" s="9"/>
      <c r="O35" s="9"/>
      <c r="R35" s="9"/>
      <c r="U35" s="9"/>
      <c r="X35" s="9"/>
      <c r="AA35" s="9"/>
      <c r="AD35" s="9"/>
    </row>
    <row r="36" ht="15.75" customHeight="1">
      <c r="A36" s="2"/>
      <c r="B36" s="2" t="s">
        <v>83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ht="15.75" customHeight="1">
      <c r="C37" s="9"/>
      <c r="F37" s="9"/>
      <c r="I37" s="9"/>
      <c r="L37" s="9"/>
      <c r="O37" s="9"/>
      <c r="R37" s="9"/>
      <c r="U37" s="9"/>
      <c r="X37" s="9"/>
      <c r="AA37" s="9"/>
      <c r="AD37" s="9"/>
    </row>
    <row r="38" ht="15.75" customHeight="1">
      <c r="B38" s="46" t="s">
        <v>84</v>
      </c>
      <c r="C38" s="49"/>
      <c r="D38" s="54">
        <f>Bronbestand!$C$5</f>
        <v>272</v>
      </c>
      <c r="F38" s="9"/>
      <c r="I38" s="9"/>
      <c r="L38" s="9"/>
      <c r="O38" s="9"/>
      <c r="R38" s="9"/>
      <c r="U38" s="9"/>
      <c r="X38" s="9"/>
      <c r="AA38" s="9"/>
      <c r="AD38" s="9"/>
    </row>
    <row r="39" ht="15.75" customHeight="1">
      <c r="C39" s="9"/>
      <c r="F39" s="9"/>
      <c r="I39" s="9"/>
      <c r="L39" s="9"/>
      <c r="O39" s="9"/>
      <c r="R39" s="9"/>
      <c r="U39" s="9"/>
      <c r="X39" s="9"/>
      <c r="AA39" s="9"/>
      <c r="AD39" s="9"/>
    </row>
    <row r="40" ht="15.75" customHeight="1">
      <c r="B40" s="2" t="s">
        <v>85</v>
      </c>
      <c r="C40" s="40"/>
      <c r="D40" s="2">
        <f>D38/3</f>
        <v>90.66666667</v>
      </c>
      <c r="E40" s="2" t="s">
        <v>69</v>
      </c>
      <c r="F40" s="40"/>
      <c r="G40" s="2"/>
      <c r="H40" s="2"/>
      <c r="I40" s="2"/>
      <c r="J40" s="2"/>
      <c r="K40" s="2"/>
      <c r="L40" s="9"/>
      <c r="O40" s="9"/>
      <c r="R40" s="9"/>
      <c r="U40" s="9"/>
      <c r="X40" s="9"/>
      <c r="AA40" s="9"/>
      <c r="AD40" s="9"/>
    </row>
    <row r="41" ht="15.75" customHeight="1">
      <c r="C41" s="9"/>
      <c r="F41" s="9"/>
      <c r="I41" s="9"/>
      <c r="L41" s="9"/>
      <c r="O41" s="9"/>
      <c r="R41" s="9"/>
      <c r="U41" s="9"/>
      <c r="X41" s="9"/>
      <c r="AA41" s="9"/>
      <c r="AD41" s="9"/>
    </row>
    <row r="42" ht="15.75" customHeight="1">
      <c r="A42" s="9"/>
      <c r="B42" s="55" t="s">
        <v>86</v>
      </c>
      <c r="C42" s="56" t="s">
        <v>87</v>
      </c>
      <c r="D42" s="57" t="s">
        <v>88</v>
      </c>
      <c r="E42" s="58"/>
      <c r="F42" s="57" t="s">
        <v>89</v>
      </c>
      <c r="G42" s="58"/>
      <c r="H42" s="59" t="s">
        <v>90</v>
      </c>
      <c r="I42" s="60" t="s">
        <v>91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ht="15.75" customHeight="1">
      <c r="B43" s="61" t="str">
        <f>HLOOKUP($B$4,Bronbestand!$B$11:$K$27,2,FALSE)</f>
        <v>CDA</v>
      </c>
      <c r="C43" s="62" t="s">
        <v>92</v>
      </c>
      <c r="D43" s="63">
        <v>1.0</v>
      </c>
      <c r="F43" s="63">
        <v>5.0</v>
      </c>
      <c r="H43" s="64">
        <f>((IF($C43="Ja",5,0))+D43+(Bronbestand!$C$3-$F43))</f>
        <v>12</v>
      </c>
      <c r="I43" s="65">
        <f t="shared" ref="I43:I53" si="1">ROUND(IFERROR((H43/$H$54)*$D$40,0),0)</f>
        <v>9</v>
      </c>
      <c r="L43" s="9"/>
      <c r="O43" s="9"/>
      <c r="R43" s="9"/>
      <c r="U43" s="9"/>
      <c r="X43" s="9"/>
      <c r="AA43" s="9"/>
      <c r="AD43" s="9"/>
    </row>
    <row r="44" ht="15.75" customHeight="1">
      <c r="B44" s="61" t="str">
        <f>HLOOKUP($E$4,Bronbestand!$B$11:$K$27,2,FALSE)</f>
        <v>D'18</v>
      </c>
      <c r="C44" s="62" t="s">
        <v>92</v>
      </c>
      <c r="D44" s="63">
        <v>1.0</v>
      </c>
      <c r="F44" s="63">
        <v>3.0</v>
      </c>
      <c r="H44" s="64">
        <f>((IF($C44="Ja",5,0))+D44+(Bronbestand!$C$3-$F44))</f>
        <v>14</v>
      </c>
      <c r="I44" s="65">
        <f t="shared" si="1"/>
        <v>11</v>
      </c>
      <c r="L44" s="9"/>
      <c r="O44" s="9"/>
      <c r="R44" s="9"/>
      <c r="U44" s="9"/>
      <c r="X44" s="9"/>
      <c r="AA44" s="9"/>
      <c r="AD44" s="9"/>
    </row>
    <row r="45" ht="15.75" customHeight="1">
      <c r="B45" s="61" t="str">
        <f>HLOOKUP($H$4,Bronbestand!$B$11:$K$27,2,FALSE)</f>
        <v>FSP</v>
      </c>
      <c r="C45" s="62" t="s">
        <v>92</v>
      </c>
      <c r="D45" s="63">
        <v>2.0</v>
      </c>
      <c r="F45" s="63">
        <v>7.0</v>
      </c>
      <c r="H45" s="64">
        <f>((IF($C45="Ja",5,0))+D45+(Bronbestand!$C$3-$F45))</f>
        <v>11</v>
      </c>
      <c r="I45" s="65">
        <f t="shared" si="1"/>
        <v>8</v>
      </c>
      <c r="L45" s="9"/>
      <c r="O45" s="9"/>
      <c r="R45" s="9"/>
      <c r="U45" s="9"/>
      <c r="X45" s="9"/>
      <c r="AA45" s="9"/>
      <c r="AD45" s="9"/>
    </row>
    <row r="46" ht="15.75" customHeight="1">
      <c r="B46" s="61" t="str">
        <f>HLOOKUP($K$4,Bronbestand!$B$11:$K$27,2,FALSE)</f>
        <v>GR</v>
      </c>
      <c r="C46" s="62" t="s">
        <v>93</v>
      </c>
      <c r="D46" s="63">
        <v>0.0</v>
      </c>
      <c r="F46" s="63">
        <v>11.0</v>
      </c>
      <c r="H46" s="64">
        <f>((IF($C46="Ja",5,0))+D46+(Bronbestand!$C$3-$F46))</f>
        <v>0</v>
      </c>
      <c r="I46" s="65">
        <f t="shared" si="1"/>
        <v>0</v>
      </c>
      <c r="L46" s="9"/>
      <c r="O46" s="9"/>
      <c r="R46" s="9"/>
      <c r="U46" s="9"/>
      <c r="X46" s="9"/>
      <c r="AA46" s="9"/>
      <c r="AD46" s="9"/>
    </row>
    <row r="47" ht="15.75" customHeight="1">
      <c r="B47" s="61" t="str">
        <f>HLOOKUP($N$4,Bronbestand!$B$11:$K$27,2,FALSE)</f>
        <v>AEIÖU</v>
      </c>
      <c r="C47" s="62" t="s">
        <v>92</v>
      </c>
      <c r="D47" s="63">
        <v>1.0</v>
      </c>
      <c r="F47" s="63">
        <v>8.0</v>
      </c>
      <c r="H47" s="64">
        <f>((IF($C47="Ja",5,0))+D47+(Bronbestand!$C$3-$F47))</f>
        <v>9</v>
      </c>
      <c r="I47" s="65">
        <f t="shared" si="1"/>
        <v>7</v>
      </c>
      <c r="L47" s="9"/>
      <c r="O47" s="9"/>
      <c r="R47" s="9"/>
      <c r="U47" s="9"/>
      <c r="X47" s="9"/>
      <c r="AA47" s="9"/>
      <c r="AD47" s="9"/>
    </row>
    <row r="48" ht="15.75" customHeight="1">
      <c r="B48" s="61" t="str">
        <f>HLOOKUP($Q$4,Bronbestand!$B$11:$K$27,2,FALSE)</f>
        <v>Lijst DdK</v>
      </c>
      <c r="C48" s="62" t="s">
        <v>92</v>
      </c>
      <c r="D48" s="63">
        <v>2.0</v>
      </c>
      <c r="F48" s="63">
        <v>6.0</v>
      </c>
      <c r="H48" s="64">
        <f>((IF($C48="Ja",5,0))+D48+(Bronbestand!$C$3-$F48))</f>
        <v>12</v>
      </c>
      <c r="I48" s="65">
        <f t="shared" si="1"/>
        <v>9</v>
      </c>
      <c r="L48" s="9"/>
      <c r="O48" s="9"/>
      <c r="R48" s="9"/>
      <c r="U48" s="9"/>
      <c r="X48" s="9"/>
      <c r="AA48" s="9"/>
      <c r="AD48" s="9"/>
    </row>
    <row r="49" ht="15.75" customHeight="1">
      <c r="B49" s="61" t="str">
        <f>HLOOKUP($T$4,Bronbestand!$B$11:$K$27,2,FALSE)</f>
        <v>MBE</v>
      </c>
      <c r="C49" s="62" t="s">
        <v>92</v>
      </c>
      <c r="D49" s="63">
        <v>2.0</v>
      </c>
      <c r="F49" s="63">
        <v>2.0</v>
      </c>
      <c r="H49" s="64">
        <f>((IF($C49="Ja",5,0))+D49+(Bronbestand!$C$3-$F49))</f>
        <v>16</v>
      </c>
      <c r="I49" s="65">
        <f t="shared" si="1"/>
        <v>12</v>
      </c>
      <c r="L49" s="9"/>
      <c r="O49" s="9"/>
      <c r="R49" s="9"/>
      <c r="U49" s="9"/>
      <c r="X49" s="9"/>
      <c r="AA49" s="9"/>
      <c r="AD49" s="9"/>
    </row>
    <row r="50" ht="15.75" customHeight="1">
      <c r="B50" s="61" t="str">
        <f>HLOOKUP($W$4,Bronbestand!$B$11:$K$27,2,FALSE)</f>
        <v>PGV</v>
      </c>
      <c r="C50" s="62" t="s">
        <v>92</v>
      </c>
      <c r="D50" s="63">
        <v>1.0</v>
      </c>
      <c r="F50" s="63">
        <v>10.0</v>
      </c>
      <c r="H50" s="64">
        <f>((IF($C50="Ja",5,0))+D50+(Bronbestand!$C$3-$F50))</f>
        <v>7</v>
      </c>
      <c r="I50" s="65">
        <f t="shared" si="1"/>
        <v>5</v>
      </c>
      <c r="L50" s="9"/>
      <c r="O50" s="9"/>
      <c r="R50" s="9"/>
      <c r="U50" s="9"/>
      <c r="X50" s="9"/>
      <c r="AA50" s="9"/>
      <c r="AD50" s="9"/>
    </row>
    <row r="51" ht="15.75" customHeight="1">
      <c r="B51" s="61" t="str">
        <f>HLOOKUP($Z$4,Bronbestand!$B$11:$L$27,2,FALSE)</f>
        <v>SDC</v>
      </c>
      <c r="C51" s="62" t="s">
        <v>92</v>
      </c>
      <c r="D51" s="63">
        <v>2.0</v>
      </c>
      <c r="F51" s="63">
        <v>4.0</v>
      </c>
      <c r="H51" s="64">
        <f>((IF($C51="Ja",5,0))+D51+(Bronbestand!$C$3-$F51))</f>
        <v>14</v>
      </c>
      <c r="I51" s="65">
        <f t="shared" si="1"/>
        <v>11</v>
      </c>
      <c r="L51" s="9"/>
      <c r="O51" s="9"/>
      <c r="R51" s="9"/>
      <c r="U51" s="9"/>
      <c r="X51" s="9"/>
      <c r="AA51" s="9"/>
      <c r="AD51" s="9"/>
    </row>
    <row r="52" ht="15.75" customHeight="1">
      <c r="A52" s="9"/>
      <c r="B52" s="61" t="str">
        <f>HLOOKUP($AC$4,Bronbestand!$B$11:$L$27,2,FALSE)</f>
        <v>SP</v>
      </c>
      <c r="C52" s="62" t="s">
        <v>92</v>
      </c>
      <c r="D52" s="63">
        <v>2.0</v>
      </c>
      <c r="F52" s="63">
        <v>1.0</v>
      </c>
      <c r="H52" s="64">
        <f>((IF($C52="Ja",5,0))+D52+(Bronbestand!$C$3-$F52))</f>
        <v>17</v>
      </c>
      <c r="I52" s="65">
        <f t="shared" si="1"/>
        <v>13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ht="15.75" customHeight="1">
      <c r="B53" s="66" t="str">
        <f>HLOOKUP($AF$4,Bronbestand!$B$11:$L$27,2,FALSE)</f>
        <v>VVD</v>
      </c>
      <c r="C53" s="67" t="s">
        <v>92</v>
      </c>
      <c r="D53" s="68">
        <v>1.0</v>
      </c>
      <c r="E53" s="69"/>
      <c r="F53" s="68">
        <v>9.0</v>
      </c>
      <c r="G53" s="69"/>
      <c r="H53" s="70">
        <f>((IF($C53="Ja",5,0))+D53+(Bronbestand!$C$3-$F53))</f>
        <v>8</v>
      </c>
      <c r="I53" s="71">
        <f t="shared" si="1"/>
        <v>6</v>
      </c>
      <c r="L53" s="9"/>
      <c r="O53" s="9"/>
      <c r="R53" s="9"/>
      <c r="U53" s="9"/>
      <c r="X53" s="9"/>
      <c r="AA53" s="9"/>
      <c r="AD53" s="9"/>
    </row>
    <row r="54" ht="15.75" customHeight="1">
      <c r="B54" s="72"/>
      <c r="C54" s="9"/>
      <c r="D54" s="51"/>
      <c r="E54" s="51"/>
      <c r="F54" s="51"/>
      <c r="G54" s="73" t="s">
        <v>94</v>
      </c>
      <c r="H54" s="74">
        <f t="shared" ref="H54:I54" si="2">SUM(H43:H53)</f>
        <v>120</v>
      </c>
      <c r="I54" s="75">
        <f t="shared" si="2"/>
        <v>91</v>
      </c>
      <c r="L54" s="9"/>
      <c r="O54" s="9"/>
      <c r="R54" s="9"/>
      <c r="U54" s="9"/>
      <c r="X54" s="9"/>
      <c r="AA54" s="9"/>
      <c r="AD54" s="9"/>
    </row>
    <row r="55" ht="15.75" customHeight="1">
      <c r="C55" s="9"/>
      <c r="F55" s="9"/>
      <c r="I55" s="9"/>
      <c r="L55" s="9"/>
      <c r="O55" s="9"/>
      <c r="R55" s="9"/>
      <c r="U55" s="9"/>
      <c r="X55" s="9"/>
      <c r="AA55" s="9"/>
      <c r="AD55" s="9"/>
    </row>
    <row r="56" ht="15.75" customHeight="1">
      <c r="B56" s="2" t="s">
        <v>95</v>
      </c>
      <c r="C56" s="40"/>
      <c r="D56" s="2">
        <f>D38/3</f>
        <v>90.66666667</v>
      </c>
      <c r="E56" s="2" t="s">
        <v>69</v>
      </c>
      <c r="F56" s="40"/>
      <c r="G56" s="2"/>
      <c r="H56" s="2"/>
      <c r="I56" s="2"/>
      <c r="J56" s="2"/>
      <c r="K56" s="2"/>
      <c r="L56" s="9"/>
      <c r="O56" s="9"/>
      <c r="R56" s="9"/>
      <c r="U56" s="9"/>
      <c r="X56" s="9"/>
      <c r="AA56" s="9"/>
      <c r="AD56" s="9"/>
    </row>
    <row r="57" ht="15.75" customHeight="1">
      <c r="C57" s="9"/>
      <c r="F57" s="9"/>
      <c r="I57" s="9"/>
      <c r="L57" s="9"/>
      <c r="O57" s="9"/>
      <c r="R57" s="9"/>
      <c r="U57" s="9"/>
      <c r="X57" s="9"/>
      <c r="AA57" s="9"/>
      <c r="AD57" s="9"/>
    </row>
    <row r="58" ht="15.75" customHeight="1">
      <c r="B58" s="55" t="s">
        <v>86</v>
      </c>
      <c r="C58" s="76" t="s">
        <v>96</v>
      </c>
      <c r="D58" s="58"/>
      <c r="E58" s="76" t="s">
        <v>97</v>
      </c>
      <c r="F58" s="58"/>
      <c r="G58" s="57" t="s">
        <v>89</v>
      </c>
      <c r="H58" s="58"/>
      <c r="I58" s="77" t="s">
        <v>90</v>
      </c>
      <c r="J58" s="60" t="s">
        <v>98</v>
      </c>
      <c r="L58" s="9"/>
      <c r="O58" s="9"/>
      <c r="R58" s="9"/>
      <c r="U58" s="9"/>
      <c r="X58" s="9"/>
      <c r="AA58" s="9"/>
      <c r="AD58" s="9"/>
    </row>
    <row r="59" ht="15.75" customHeight="1">
      <c r="B59" s="61" t="str">
        <f>HLOOKUP($B$4,Bronbestand!$B$11:$K$27,2,FALSE)</f>
        <v>CDA</v>
      </c>
      <c r="C59" s="78" t="s">
        <v>92</v>
      </c>
      <c r="E59" s="62" t="s">
        <v>93</v>
      </c>
      <c r="G59" s="63">
        <v>2.0</v>
      </c>
      <c r="I59" s="51">
        <f>(IF(C59="Ja",5,0)+IF(E59="Ja",5,0)+Bronbestand!$C$3-G59)</f>
        <v>14</v>
      </c>
      <c r="J59" s="65">
        <f t="shared" ref="J59:J69" si="3">ROUND(IFERROR((I59/$I$70)*$D$56,0),0)</f>
        <v>12</v>
      </c>
      <c r="L59" s="9"/>
      <c r="O59" s="9"/>
      <c r="R59" s="9"/>
      <c r="U59" s="9"/>
      <c r="X59" s="9"/>
      <c r="AA59" s="9"/>
      <c r="AD59" s="9"/>
    </row>
    <row r="60" ht="15.75" customHeight="1">
      <c r="B60" s="61" t="str">
        <f>HLOOKUP($E$4,Bronbestand!$B$11:$K$27,2,FALSE)</f>
        <v>D'18</v>
      </c>
      <c r="C60" s="78" t="s">
        <v>92</v>
      </c>
      <c r="E60" s="62" t="s">
        <v>93</v>
      </c>
      <c r="G60" s="63">
        <v>1.0</v>
      </c>
      <c r="I60" s="51">
        <f>(IF(C60="Ja",5,0)+IF(E60="Ja",5,0)+Bronbestand!$C$3-G60)</f>
        <v>15</v>
      </c>
      <c r="J60" s="65">
        <f t="shared" si="3"/>
        <v>12</v>
      </c>
      <c r="L60" s="9"/>
      <c r="O60" s="9"/>
      <c r="R60" s="9"/>
      <c r="U60" s="9"/>
      <c r="X60" s="9"/>
      <c r="AA60" s="9"/>
      <c r="AD60" s="9"/>
    </row>
    <row r="61" ht="15.75" customHeight="1">
      <c r="B61" s="61" t="str">
        <f>HLOOKUP($H$4,Bronbestand!$B$11:$K$27,2,FALSE)</f>
        <v>FSP</v>
      </c>
      <c r="C61" s="78" t="s">
        <v>92</v>
      </c>
      <c r="E61" s="62" t="s">
        <v>93</v>
      </c>
      <c r="G61" s="63">
        <v>7.0</v>
      </c>
      <c r="I61" s="51">
        <f>(IF(C61="Ja",5,0)+IF(E61="Ja",5,0)+Bronbestand!$C$3-G61)</f>
        <v>9</v>
      </c>
      <c r="J61" s="65">
        <f t="shared" si="3"/>
        <v>7</v>
      </c>
      <c r="L61" s="9"/>
      <c r="O61" s="9"/>
      <c r="R61" s="9"/>
      <c r="U61" s="9"/>
      <c r="X61" s="9"/>
      <c r="AA61" s="9"/>
      <c r="AD61" s="9"/>
    </row>
    <row r="62" ht="15.75" customHeight="1">
      <c r="B62" s="61" t="str">
        <f>HLOOKUP($K$4,Bronbestand!$B$11:$K$27,2,FALSE)</f>
        <v>GR</v>
      </c>
      <c r="C62" s="78" t="s">
        <v>92</v>
      </c>
      <c r="E62" s="62" t="s">
        <v>93</v>
      </c>
      <c r="G62" s="63">
        <v>8.0</v>
      </c>
      <c r="I62" s="51">
        <f>(IF(C62="Ja",5,0)+IF(E62="Ja",5,0)+Bronbestand!$C$3-G62)</f>
        <v>8</v>
      </c>
      <c r="J62" s="65">
        <f t="shared" si="3"/>
        <v>7</v>
      </c>
      <c r="L62" s="9"/>
      <c r="O62" s="9"/>
      <c r="R62" s="9"/>
      <c r="U62" s="9"/>
      <c r="X62" s="9"/>
      <c r="AA62" s="9"/>
      <c r="AD62" s="9"/>
    </row>
    <row r="63" ht="15.75" customHeight="1">
      <c r="B63" s="61" t="str">
        <f>HLOOKUP($N$4,Bronbestand!$B$11:$K$27,2,FALSE)</f>
        <v>AEIÖU</v>
      </c>
      <c r="C63" s="78" t="s">
        <v>92</v>
      </c>
      <c r="E63" s="62" t="s">
        <v>93</v>
      </c>
      <c r="G63" s="63">
        <v>10.0</v>
      </c>
      <c r="I63" s="51">
        <f>(IF(C63="Ja",5,0)+IF(E63="Ja",5,0)+Bronbestand!$C$3-G63)</f>
        <v>6</v>
      </c>
      <c r="J63" s="65">
        <f t="shared" si="3"/>
        <v>5</v>
      </c>
      <c r="L63" s="9"/>
      <c r="O63" s="9"/>
      <c r="R63" s="9"/>
      <c r="U63" s="9"/>
      <c r="X63" s="9"/>
      <c r="AA63" s="9"/>
      <c r="AD63" s="9"/>
    </row>
    <row r="64" ht="15.75" customHeight="1">
      <c r="B64" s="61" t="str">
        <f>HLOOKUP($Q$4,Bronbestand!$B$11:$K$27,2,FALSE)</f>
        <v>Lijst DdK</v>
      </c>
      <c r="C64" s="78" t="s">
        <v>92</v>
      </c>
      <c r="E64" s="62" t="s">
        <v>93</v>
      </c>
      <c r="G64" s="63">
        <v>11.0</v>
      </c>
      <c r="I64" s="51">
        <f>(IF(C64="Ja",5,0)+IF(E64="Ja",5,0)+Bronbestand!$C$3-G64)</f>
        <v>5</v>
      </c>
      <c r="J64" s="65">
        <f t="shared" si="3"/>
        <v>4</v>
      </c>
      <c r="L64" s="9"/>
      <c r="O64" s="9"/>
      <c r="R64" s="9"/>
      <c r="U64" s="9"/>
      <c r="X64" s="9"/>
      <c r="AA64" s="9"/>
      <c r="AD64" s="9"/>
    </row>
    <row r="65" ht="15.75" customHeight="1">
      <c r="B65" s="61" t="str">
        <f>HLOOKUP($T$4,Bronbestand!$B$11:$K$27,2,FALSE)</f>
        <v>MBE</v>
      </c>
      <c r="C65" s="78" t="s">
        <v>92</v>
      </c>
      <c r="E65" s="62" t="s">
        <v>93</v>
      </c>
      <c r="G65" s="63">
        <v>6.0</v>
      </c>
      <c r="I65" s="51">
        <f>(IF(C65="Ja",5,0)+IF(E65="Ja",5,0)+Bronbestand!$C$3-G65)</f>
        <v>10</v>
      </c>
      <c r="J65" s="65">
        <f t="shared" si="3"/>
        <v>8</v>
      </c>
      <c r="L65" s="9"/>
      <c r="O65" s="9"/>
      <c r="R65" s="9"/>
      <c r="U65" s="9"/>
      <c r="X65" s="9"/>
      <c r="AA65" s="9"/>
      <c r="AD65" s="9"/>
    </row>
    <row r="66" ht="15.75" customHeight="1">
      <c r="B66" s="61" t="str">
        <f>HLOOKUP($W$4,Bronbestand!$B$11:$K$27,2,FALSE)</f>
        <v>PGV</v>
      </c>
      <c r="C66" s="78" t="s">
        <v>92</v>
      </c>
      <c r="E66" s="62" t="s">
        <v>93</v>
      </c>
      <c r="G66" s="63">
        <v>4.0</v>
      </c>
      <c r="I66" s="51">
        <f>(IF(C66="Ja",5,0)+IF(E66="Ja",5,0)+Bronbestand!$C$3-G66)</f>
        <v>12</v>
      </c>
      <c r="J66" s="65">
        <f t="shared" si="3"/>
        <v>10</v>
      </c>
      <c r="L66" s="9"/>
      <c r="O66" s="9"/>
      <c r="R66" s="9"/>
      <c r="U66" s="9"/>
      <c r="X66" s="9"/>
      <c r="AA66" s="9"/>
      <c r="AD66" s="9"/>
    </row>
    <row r="67" ht="15.75" customHeight="1">
      <c r="B67" s="61" t="str">
        <f>HLOOKUP($Z$4,Bronbestand!$B$11:$K$27,2,FALSE)</f>
        <v>SDC</v>
      </c>
      <c r="C67" s="78" t="s">
        <v>92</v>
      </c>
      <c r="E67" s="62" t="s">
        <v>93</v>
      </c>
      <c r="G67" s="63">
        <v>3.0</v>
      </c>
      <c r="I67" s="51">
        <f>(IF(C67="Ja",5,0)+IF(E67="Ja",5,0)+Bronbestand!$C$3-G67)</f>
        <v>13</v>
      </c>
      <c r="J67" s="65">
        <f t="shared" si="3"/>
        <v>11</v>
      </c>
      <c r="L67" s="9"/>
      <c r="O67" s="9"/>
      <c r="R67" s="9"/>
      <c r="U67" s="9"/>
      <c r="X67" s="9"/>
      <c r="AA67" s="9"/>
      <c r="AD67" s="9"/>
    </row>
    <row r="68" ht="15.75" customHeight="1">
      <c r="A68" s="9"/>
      <c r="B68" s="61" t="str">
        <f>HLOOKUP($AC$4,Bronbestand!$B$11:$L$27,2,FALSE)</f>
        <v>SP</v>
      </c>
      <c r="C68" s="78" t="s">
        <v>92</v>
      </c>
      <c r="E68" s="62" t="s">
        <v>93</v>
      </c>
      <c r="G68" s="63">
        <v>5.0</v>
      </c>
      <c r="I68" s="51">
        <f>(IF(C68="Ja",5,0)+IF(E68="Ja",5,0)+Bronbestand!$C$3-G68)</f>
        <v>11</v>
      </c>
      <c r="J68" s="65">
        <f t="shared" si="3"/>
        <v>9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ht="15.75" customHeight="1">
      <c r="B69" s="66" t="str">
        <f>HLOOKUP($AF$4,Bronbestand!$B$11:$L$27,2,FALSE)</f>
        <v>VVD</v>
      </c>
      <c r="C69" s="79" t="s">
        <v>92</v>
      </c>
      <c r="D69" s="69"/>
      <c r="E69" s="67" t="s">
        <v>93</v>
      </c>
      <c r="F69" s="69"/>
      <c r="G69" s="68">
        <v>9.0</v>
      </c>
      <c r="H69" s="69"/>
      <c r="I69" s="80">
        <f>(IF(C69="Ja",5,0)+IF(E69="Ja",5,0)+Bronbestand!$C$3-G69)</f>
        <v>7</v>
      </c>
      <c r="J69" s="71">
        <f t="shared" si="3"/>
        <v>6</v>
      </c>
      <c r="L69" s="9"/>
      <c r="O69" s="9"/>
      <c r="R69" s="9"/>
      <c r="U69" s="9"/>
      <c r="X69" s="9"/>
      <c r="AA69" s="9"/>
      <c r="AD69" s="9"/>
    </row>
    <row r="70" ht="15.75" customHeight="1">
      <c r="C70" s="78"/>
      <c r="D70" s="78"/>
      <c r="F70" s="9"/>
      <c r="G70" s="51"/>
      <c r="H70" s="73" t="s">
        <v>94</v>
      </c>
      <c r="I70" s="81">
        <f t="shared" ref="I70:J70" si="4">SUM(I59:I69)</f>
        <v>110</v>
      </c>
      <c r="J70" s="75">
        <f t="shared" si="4"/>
        <v>91</v>
      </c>
      <c r="L70" s="9"/>
      <c r="O70" s="9"/>
      <c r="R70" s="9"/>
      <c r="U70" s="9"/>
      <c r="X70" s="9"/>
      <c r="AA70" s="9"/>
      <c r="AD70" s="9"/>
    </row>
    <row r="71" ht="15.75" customHeight="1">
      <c r="C71" s="9"/>
      <c r="F71" s="9"/>
      <c r="I71" s="9"/>
      <c r="L71" s="9"/>
      <c r="O71" s="9"/>
      <c r="R71" s="9"/>
      <c r="U71" s="9"/>
      <c r="X71" s="9"/>
      <c r="AA71" s="9"/>
      <c r="AD71" s="9"/>
    </row>
    <row r="72" ht="15.75" customHeight="1">
      <c r="B72" s="2" t="s">
        <v>99</v>
      </c>
      <c r="C72" s="40"/>
      <c r="D72" s="2">
        <f>D38/3</f>
        <v>90.66666667</v>
      </c>
      <c r="E72" s="2" t="s">
        <v>69</v>
      </c>
      <c r="F72" s="40"/>
      <c r="G72" s="2"/>
      <c r="H72" s="2"/>
      <c r="I72" s="2"/>
      <c r="J72" s="2"/>
      <c r="K72" s="2"/>
      <c r="L72" s="9"/>
      <c r="O72" s="9"/>
      <c r="R72" s="9"/>
      <c r="U72" s="9"/>
      <c r="X72" s="9"/>
      <c r="AA72" s="9"/>
      <c r="AD72" s="9"/>
    </row>
    <row r="73" ht="15.75" customHeight="1">
      <c r="C73" s="9"/>
      <c r="F73" s="9"/>
      <c r="I73" s="9"/>
      <c r="L73" s="9"/>
      <c r="O73" s="9"/>
      <c r="R73" s="9"/>
      <c r="U73" s="9"/>
      <c r="X73" s="9"/>
      <c r="AA73" s="9"/>
      <c r="AD73" s="9"/>
    </row>
    <row r="74" ht="15.75" customHeight="1">
      <c r="B74" s="55" t="s">
        <v>86</v>
      </c>
      <c r="C74" s="82" t="s">
        <v>87</v>
      </c>
      <c r="D74" s="57" t="s">
        <v>100</v>
      </c>
      <c r="E74" s="58"/>
      <c r="F74" s="57" t="s">
        <v>89</v>
      </c>
      <c r="G74" s="58"/>
      <c r="H74" s="59" t="s">
        <v>90</v>
      </c>
      <c r="I74" s="60" t="s">
        <v>98</v>
      </c>
      <c r="L74" s="9"/>
      <c r="O74" s="9"/>
      <c r="R74" s="9"/>
      <c r="U74" s="9"/>
      <c r="X74" s="9"/>
      <c r="AA74" s="9"/>
      <c r="AD74" s="9"/>
    </row>
    <row r="75" ht="15.75" customHeight="1">
      <c r="B75" s="61" t="str">
        <f>HLOOKUP($B$4,Bronbestand!$B$11:$K$27,2,FALSE)</f>
        <v>CDA</v>
      </c>
      <c r="C75" s="62" t="s">
        <v>92</v>
      </c>
      <c r="D75" s="63">
        <v>4.0</v>
      </c>
      <c r="F75" s="63">
        <v>2.0</v>
      </c>
      <c r="H75" s="83">
        <f>(IF(C75="Ja",5,0)+IF($D$86&lt;&gt;0,(10*(D75/$D$86)),0)+Bronbestand!$C$3-F75)</f>
        <v>14.86956522</v>
      </c>
      <c r="I75" s="65">
        <f t="shared" ref="I75:I85" si="5">ROUND(IFERROR((H75/$H$86)*$D$72,0),0)</f>
        <v>13</v>
      </c>
      <c r="L75" s="9"/>
      <c r="O75" s="9"/>
      <c r="R75" s="9"/>
      <c r="U75" s="9"/>
      <c r="X75" s="9"/>
      <c r="AA75" s="9"/>
      <c r="AD75" s="9"/>
    </row>
    <row r="76" ht="15.75" customHeight="1">
      <c r="B76" s="61" t="str">
        <f>HLOOKUP($E$4,Bronbestand!$B$11:$K$27,2,FALSE)</f>
        <v>D'18</v>
      </c>
      <c r="C76" s="62" t="s">
        <v>92</v>
      </c>
      <c r="D76" s="63">
        <v>16.0</v>
      </c>
      <c r="F76" s="63">
        <v>3.0</v>
      </c>
      <c r="H76" s="83">
        <f>(IF(C76="Ja",5,0)+IF($D$86&lt;&gt;0,(10*(D76/$D$86)),0)+Bronbestand!$C$3-F76)</f>
        <v>16.47826087</v>
      </c>
      <c r="I76" s="65">
        <f t="shared" si="5"/>
        <v>15</v>
      </c>
      <c r="L76" s="9"/>
      <c r="O76" s="9"/>
      <c r="R76" s="9"/>
      <c r="U76" s="9"/>
      <c r="X76" s="9"/>
      <c r="AA76" s="9"/>
      <c r="AD76" s="9"/>
    </row>
    <row r="77" ht="15.75" customHeight="1">
      <c r="B77" s="61" t="str">
        <f>HLOOKUP($H$4,Bronbestand!$B$11:$K$27,2,FALSE)</f>
        <v>FSP</v>
      </c>
      <c r="C77" s="62" t="s">
        <v>92</v>
      </c>
      <c r="D77" s="63">
        <v>4.0</v>
      </c>
      <c r="F77" s="63">
        <v>7.0</v>
      </c>
      <c r="H77" s="83">
        <f>(IF(C77="Ja",5,0)+IF($D$86&lt;&gt;0,(10*(D77/$D$86)),0)+Bronbestand!$C$3-F77)</f>
        <v>9.869565217</v>
      </c>
      <c r="I77" s="65">
        <f t="shared" si="5"/>
        <v>9</v>
      </c>
      <c r="L77" s="9"/>
      <c r="O77" s="9"/>
      <c r="R77" s="9"/>
      <c r="U77" s="9"/>
      <c r="X77" s="9"/>
      <c r="AA77" s="9"/>
      <c r="AD77" s="9"/>
    </row>
    <row r="78" ht="15.75" customHeight="1">
      <c r="B78" s="61" t="str">
        <f>HLOOKUP($K$4,Bronbestand!$B$11:$K$27,2,FALSE)</f>
        <v>GR</v>
      </c>
      <c r="C78" s="62" t="s">
        <v>93</v>
      </c>
      <c r="D78" s="63">
        <v>0.0</v>
      </c>
      <c r="F78" s="63">
        <v>11.0</v>
      </c>
      <c r="H78" s="83">
        <f>(IF(C78="Ja",5,0)+IF($D$86&lt;&gt;0,(10*(D78/$D$86)),0)+Bronbestand!$C$3-F78)</f>
        <v>0</v>
      </c>
      <c r="I78" s="65">
        <f t="shared" si="5"/>
        <v>0</v>
      </c>
      <c r="L78" s="9"/>
      <c r="O78" s="9"/>
      <c r="R78" s="9"/>
      <c r="U78" s="9"/>
      <c r="X78" s="9"/>
      <c r="AA78" s="9"/>
      <c r="AD78" s="9"/>
    </row>
    <row r="79" ht="15.75" customHeight="1">
      <c r="B79" s="61" t="str">
        <f>HLOOKUP($N$4,Bronbestand!$B$11:$K$27,2,FALSE)</f>
        <v>AEIÖU</v>
      </c>
      <c r="C79" s="62" t="s">
        <v>93</v>
      </c>
      <c r="D79" s="63">
        <v>0.0</v>
      </c>
      <c r="F79" s="63">
        <v>11.0</v>
      </c>
      <c r="H79" s="83">
        <f>(IF(C79="Ja",5,0)+IF($D$86&lt;&gt;0,(10*(D79/$D$86)),0)+Bronbestand!$C$3-F79)</f>
        <v>0</v>
      </c>
      <c r="I79" s="65">
        <f t="shared" si="5"/>
        <v>0</v>
      </c>
      <c r="L79" s="9"/>
      <c r="O79" s="9"/>
      <c r="R79" s="9"/>
      <c r="U79" s="9"/>
      <c r="X79" s="9"/>
      <c r="AA79" s="9"/>
      <c r="AD79" s="9"/>
    </row>
    <row r="80" ht="15.75" customHeight="1">
      <c r="B80" s="61" t="str">
        <f>HLOOKUP($Q$4,Bronbestand!$B$11:$K$27,2,FALSE)</f>
        <v>Lijst DdK</v>
      </c>
      <c r="C80" s="62" t="s">
        <v>92</v>
      </c>
      <c r="D80" s="63">
        <v>2.0</v>
      </c>
      <c r="F80" s="63">
        <v>8.0</v>
      </c>
      <c r="H80" s="83">
        <f>(IF(C80="Ja",5,0)+IF($D$86&lt;&gt;0,(10*(D80/$D$86)),0)+Bronbestand!$C$3-F80)</f>
        <v>8.434782609</v>
      </c>
      <c r="I80" s="65">
        <f t="shared" si="5"/>
        <v>7</v>
      </c>
      <c r="L80" s="9"/>
      <c r="O80" s="9"/>
      <c r="R80" s="9"/>
      <c r="U80" s="9"/>
      <c r="X80" s="9"/>
      <c r="AA80" s="9"/>
      <c r="AD80" s="9"/>
    </row>
    <row r="81" ht="15.75" customHeight="1">
      <c r="B81" s="61" t="str">
        <f>HLOOKUP($T$4,Bronbestand!$B$11:$K$27,2,FALSE)</f>
        <v>MBE</v>
      </c>
      <c r="C81" s="62" t="s">
        <v>92</v>
      </c>
      <c r="D81" s="63">
        <v>5.0</v>
      </c>
      <c r="F81" s="63">
        <v>6.0</v>
      </c>
      <c r="H81" s="83">
        <f>(IF(C81="Ja",5,0)+IF($D$86&lt;&gt;0,(10*(D81/$D$86)),0)+Bronbestand!$C$3-F81)</f>
        <v>11.08695652</v>
      </c>
      <c r="I81" s="65">
        <f t="shared" si="5"/>
        <v>10</v>
      </c>
      <c r="L81" s="9"/>
      <c r="O81" s="9"/>
      <c r="R81" s="9"/>
      <c r="U81" s="9"/>
      <c r="X81" s="9"/>
      <c r="AA81" s="9"/>
      <c r="AD81" s="9"/>
    </row>
    <row r="82" ht="15.75" customHeight="1">
      <c r="B82" s="61" t="str">
        <f>HLOOKUP($W$4,Bronbestand!$B$11:$K$27,2,FALSE)</f>
        <v>PGV</v>
      </c>
      <c r="C82" s="62" t="s">
        <v>92</v>
      </c>
      <c r="D82" s="63">
        <v>3.0</v>
      </c>
      <c r="F82" s="63">
        <v>5.0</v>
      </c>
      <c r="H82" s="83">
        <f>(IF(C82="Ja",5,0)+IF($D$86&lt;&gt;0,(10*(D82/$D$86)),0)+Bronbestand!$C$3-F82)</f>
        <v>11.65217391</v>
      </c>
      <c r="I82" s="65">
        <f t="shared" si="5"/>
        <v>10</v>
      </c>
      <c r="L82" s="9"/>
      <c r="O82" s="9"/>
      <c r="R82" s="9"/>
      <c r="U82" s="9"/>
      <c r="X82" s="9"/>
      <c r="AA82" s="9"/>
      <c r="AD82" s="9"/>
    </row>
    <row r="83" ht="15.75" customHeight="1">
      <c r="B83" s="61" t="str">
        <f>HLOOKUP($Z$4,Bronbestand!$B$11:$K$27,2,FALSE)</f>
        <v>SDC</v>
      </c>
      <c r="C83" s="62" t="s">
        <v>92</v>
      </c>
      <c r="D83" s="63">
        <v>4.0</v>
      </c>
      <c r="F83" s="63">
        <v>1.0</v>
      </c>
      <c r="H83" s="83">
        <f>(IF(C83="Ja",5,0)+IF($D$86&lt;&gt;0,(10*(D83/$D$86)),0)+Bronbestand!$C$3-F83)</f>
        <v>15.86956522</v>
      </c>
      <c r="I83" s="65">
        <f t="shared" si="5"/>
        <v>14</v>
      </c>
      <c r="L83" s="9"/>
      <c r="O83" s="9"/>
      <c r="R83" s="9"/>
      <c r="U83" s="9"/>
      <c r="X83" s="9"/>
      <c r="AA83" s="9"/>
      <c r="AD83" s="9"/>
    </row>
    <row r="84" ht="15.75" customHeight="1">
      <c r="A84" s="9"/>
      <c r="B84" s="61" t="str">
        <f>HLOOKUP($AC$4,Bronbestand!$B$11:$L$27,2,FALSE)</f>
        <v>SP</v>
      </c>
      <c r="C84" s="62" t="s">
        <v>92</v>
      </c>
      <c r="D84" s="63">
        <v>8.0</v>
      </c>
      <c r="F84" s="63">
        <v>4.0</v>
      </c>
      <c r="H84" s="83">
        <f>(IF(C84="Ja",5,0)+IF($D$86&lt;&gt;0,(10*(D84/$D$86)),0)+Bronbestand!$C$3-F84)</f>
        <v>13.73913043</v>
      </c>
      <c r="I84" s="65">
        <f t="shared" si="5"/>
        <v>12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ht="15.75" customHeight="1">
      <c r="B85" s="66" t="str">
        <f>HLOOKUP($AF$4,Bronbestand!$B$11:$L$27,2,FALSE)</f>
        <v>VVD</v>
      </c>
      <c r="C85" s="67" t="s">
        <v>93</v>
      </c>
      <c r="D85" s="68">
        <v>0.0</v>
      </c>
      <c r="E85" s="69"/>
      <c r="F85" s="68">
        <v>11.0</v>
      </c>
      <c r="G85" s="69"/>
      <c r="H85" s="84">
        <f>(IF(C85="Ja",5,0)+IF($D$86&lt;&gt;0,(10*(D85/$D$86)),0)+Bronbestand!$C$3-F85)</f>
        <v>0</v>
      </c>
      <c r="I85" s="71">
        <f t="shared" si="5"/>
        <v>0</v>
      </c>
      <c r="L85" s="9"/>
      <c r="O85" s="9"/>
      <c r="R85" s="9"/>
      <c r="U85" s="9"/>
      <c r="X85" s="9"/>
      <c r="AA85" s="9"/>
      <c r="AD85" s="9"/>
    </row>
    <row r="86" ht="15.75" customHeight="1">
      <c r="C86" s="85" t="s">
        <v>94</v>
      </c>
      <c r="D86" s="86">
        <f>SUM(D75:E85)</f>
        <v>46</v>
      </c>
      <c r="E86" s="87"/>
      <c r="F86" s="51"/>
      <c r="G86" s="73" t="s">
        <v>94</v>
      </c>
      <c r="H86" s="75">
        <f t="shared" ref="H86:I86" si="6">SUM(H75:H85)</f>
        <v>102</v>
      </c>
      <c r="I86" s="75">
        <f t="shared" si="6"/>
        <v>90</v>
      </c>
      <c r="L86" s="9"/>
      <c r="O86" s="9"/>
      <c r="R86" s="9"/>
      <c r="U86" s="9"/>
      <c r="X86" s="9"/>
      <c r="AA86" s="9"/>
      <c r="AD86" s="9"/>
    </row>
    <row r="87" ht="15.75" customHeight="1">
      <c r="C87" s="9"/>
      <c r="F87" s="9"/>
      <c r="I87" s="9"/>
      <c r="L87" s="9"/>
      <c r="O87" s="9"/>
      <c r="R87" s="9"/>
      <c r="U87" s="9"/>
      <c r="X87" s="9"/>
      <c r="AA87" s="9"/>
      <c r="AD87" s="9"/>
    </row>
    <row r="88" ht="15.75" customHeight="1">
      <c r="C88" s="9"/>
      <c r="F88" s="9"/>
      <c r="I88" s="9"/>
      <c r="L88" s="9"/>
      <c r="O88" s="9"/>
      <c r="R88" s="9"/>
      <c r="U88" s="9"/>
      <c r="X88" s="9"/>
      <c r="AA88" s="9"/>
      <c r="AD88" s="9"/>
    </row>
    <row r="89" ht="15.75" customHeight="1">
      <c r="A89" s="2"/>
      <c r="B89" s="2" t="s">
        <v>101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ht="15.75" customHeight="1">
      <c r="C90" s="9"/>
      <c r="F90" s="9"/>
      <c r="I90" s="9"/>
      <c r="L90" s="9"/>
      <c r="O90" s="9"/>
      <c r="R90" s="9"/>
      <c r="U90" s="9"/>
      <c r="X90" s="9"/>
      <c r="AA90" s="9"/>
      <c r="AD90" s="9"/>
    </row>
    <row r="91" ht="15.75" customHeight="1">
      <c r="B91" s="46" t="s">
        <v>84</v>
      </c>
      <c r="C91" s="49"/>
      <c r="D91" s="54">
        <f>Bronbestand!$C$6</f>
        <v>182</v>
      </c>
      <c r="F91" s="9"/>
      <c r="I91" s="9"/>
      <c r="L91" s="9"/>
      <c r="O91" s="9"/>
      <c r="R91" s="9"/>
      <c r="U91" s="9"/>
      <c r="X91" s="9"/>
      <c r="AA91" s="9"/>
      <c r="AD91" s="9"/>
    </row>
    <row r="92" ht="15.75" customHeight="1">
      <c r="C92" s="9"/>
      <c r="F92" s="9"/>
      <c r="I92" s="9"/>
      <c r="L92" s="9"/>
      <c r="O92" s="9"/>
      <c r="R92" s="9"/>
      <c r="U92" s="9"/>
      <c r="X92" s="9"/>
      <c r="AA92" s="9"/>
      <c r="AD92" s="9"/>
    </row>
    <row r="93" ht="15.75" customHeight="1">
      <c r="B93" s="55" t="s">
        <v>86</v>
      </c>
      <c r="C93" s="82" t="s">
        <v>87</v>
      </c>
      <c r="D93" s="77" t="s">
        <v>102</v>
      </c>
      <c r="E93" s="88" t="s">
        <v>103</v>
      </c>
      <c r="F93" s="89"/>
      <c r="G93" s="82" t="s">
        <v>89</v>
      </c>
      <c r="H93" s="59" t="s">
        <v>90</v>
      </c>
      <c r="I93" s="60" t="s">
        <v>98</v>
      </c>
      <c r="L93" s="9"/>
      <c r="O93" s="9"/>
      <c r="R93" s="9"/>
      <c r="U93" s="9"/>
      <c r="X93" s="9"/>
      <c r="AA93" s="9"/>
      <c r="AD93" s="9"/>
    </row>
    <row r="94" ht="15.75" customHeight="1">
      <c r="B94" s="61" t="str">
        <f>HLOOKUP($B$4,Bronbestand!$B$11:$K$27,2,FALSE)</f>
        <v>CDA</v>
      </c>
      <c r="C94" s="62" t="s">
        <v>92</v>
      </c>
      <c r="D94" s="9">
        <v>2.0</v>
      </c>
      <c r="E94" s="62">
        <v>4.0</v>
      </c>
      <c r="G94" s="51">
        <v>3.0</v>
      </c>
      <c r="H94" s="83">
        <f>(IF(C94="Ja",5,0)+IF($D$105&lt;&gt;0,(15*(D94/$D$105)),0)+IF($E$105&lt;&gt;0,(10*(E94/$E$105)),0)+Bronbestand!$C$3-G94)</f>
        <v>16.17669173</v>
      </c>
      <c r="I94" s="90">
        <f t="shared" ref="I94:I104" si="7">ROUND(IFERROR((H94/$H$105)*$D$91,0),0)</f>
        <v>23</v>
      </c>
      <c r="J94" s="61"/>
      <c r="L94" s="9"/>
      <c r="O94" s="9"/>
      <c r="R94" s="9"/>
      <c r="U94" s="9"/>
      <c r="X94" s="9"/>
      <c r="AA94" s="9"/>
      <c r="AD94" s="9"/>
    </row>
    <row r="95" ht="15.75" customHeight="1">
      <c r="B95" s="61" t="str">
        <f>HLOOKUP($E$4,Bronbestand!$B$11:$K$27,2,FALSE)</f>
        <v>D'18</v>
      </c>
      <c r="C95" s="62" t="s">
        <v>92</v>
      </c>
      <c r="D95" s="9">
        <v>6.0</v>
      </c>
      <c r="E95" s="62">
        <v>5.0</v>
      </c>
      <c r="G95" s="51">
        <v>4.0</v>
      </c>
      <c r="H95" s="83">
        <f>(IF(C95="Ja",5,0)+IF($D$105&lt;&gt;0,(15*(D95/$D$105)),0)+IF($E$105&lt;&gt;0,(10*(E95/$E$105)),0)+Bronbestand!$C$3-G95)</f>
        <v>17.84586466</v>
      </c>
      <c r="I95" s="90">
        <f t="shared" si="7"/>
        <v>25</v>
      </c>
      <c r="J95" s="61"/>
      <c r="L95" s="9"/>
      <c r="O95" s="9"/>
      <c r="R95" s="9"/>
      <c r="U95" s="9"/>
      <c r="X95" s="9"/>
      <c r="AA95" s="9"/>
      <c r="AD95" s="9"/>
    </row>
    <row r="96" ht="15.75" customHeight="1">
      <c r="B96" s="61" t="str">
        <f>HLOOKUP($H$4,Bronbestand!$B$11:$K$27,2,FALSE)</f>
        <v>FSP</v>
      </c>
      <c r="C96" s="62" t="s">
        <v>92</v>
      </c>
      <c r="D96" s="9">
        <v>1.0</v>
      </c>
      <c r="E96" s="62">
        <v>4.0</v>
      </c>
      <c r="G96" s="51">
        <v>5.0</v>
      </c>
      <c r="H96" s="83">
        <f>(IF(C96="Ja",5,0)+IF($D$105&lt;&gt;0,(15*(D96/$D$105)),0)+IF($E$105&lt;&gt;0,(10*(E96/$E$105)),0)+Bronbestand!$C$3-G96)</f>
        <v>13.64097744</v>
      </c>
      <c r="I96" s="90">
        <f t="shared" si="7"/>
        <v>19</v>
      </c>
      <c r="J96" s="61"/>
      <c r="L96" s="9"/>
      <c r="O96" s="9"/>
      <c r="R96" s="9"/>
      <c r="U96" s="9"/>
      <c r="X96" s="9"/>
      <c r="AA96" s="9"/>
      <c r="AD96" s="9"/>
    </row>
    <row r="97" ht="15.75" customHeight="1">
      <c r="B97" s="61" t="str">
        <f>HLOOKUP($K$4,Bronbestand!$B$11:$K$27,2,FALSE)</f>
        <v>GR</v>
      </c>
      <c r="C97" s="62" t="s">
        <v>92</v>
      </c>
      <c r="D97" s="9">
        <v>1.0</v>
      </c>
      <c r="E97" s="62">
        <v>0.0</v>
      </c>
      <c r="G97" s="51">
        <v>11.0</v>
      </c>
      <c r="H97" s="83">
        <f>(IF(C97="Ja",5,0)+IF($D$105&lt;&gt;0,(15*(D97/$D$105)),0)+IF($E$105&lt;&gt;0,(10*(E97/$E$105)),0)+Bronbestand!$C$3-G97)</f>
        <v>5.535714286</v>
      </c>
      <c r="I97" s="90">
        <f t="shared" si="7"/>
        <v>8</v>
      </c>
      <c r="J97" s="61"/>
      <c r="L97" s="9"/>
      <c r="O97" s="9"/>
      <c r="R97" s="9"/>
      <c r="U97" s="9"/>
      <c r="X97" s="9"/>
      <c r="AA97" s="9"/>
      <c r="AD97" s="9"/>
    </row>
    <row r="98" ht="15.75" customHeight="1">
      <c r="B98" s="61" t="str">
        <f>HLOOKUP($N$4,Bronbestand!$B$11:$K$27,2,FALSE)</f>
        <v>AEIÖU</v>
      </c>
      <c r="C98" s="62" t="s">
        <v>92</v>
      </c>
      <c r="D98" s="9">
        <v>8.0</v>
      </c>
      <c r="E98" s="62">
        <v>1.0</v>
      </c>
      <c r="G98" s="51">
        <v>1.0</v>
      </c>
      <c r="H98" s="83">
        <f>(IF(C98="Ja",5,0)+IF($D$105&lt;&gt;0,(15*(D98/$D$105)),0)+IF($E$105&lt;&gt;0,(10*(E98/$E$105)),0)+Bronbestand!$C$3-G98)</f>
        <v>19.81203008</v>
      </c>
      <c r="I98" s="90">
        <f t="shared" si="7"/>
        <v>28</v>
      </c>
      <c r="J98" s="61"/>
      <c r="L98" s="9"/>
      <c r="O98" s="9"/>
      <c r="R98" s="9"/>
      <c r="U98" s="9"/>
      <c r="X98" s="9"/>
      <c r="AA98" s="9"/>
      <c r="AD98" s="9"/>
    </row>
    <row r="99" ht="15.75" customHeight="1">
      <c r="B99" s="61" t="str">
        <f>HLOOKUP($Q$4,Bronbestand!$B$11:$K$27,2,FALSE)</f>
        <v>Lijst DdK</v>
      </c>
      <c r="C99" s="62" t="s">
        <v>92</v>
      </c>
      <c r="D99" s="9">
        <v>1.0</v>
      </c>
      <c r="E99" s="62">
        <v>0.0</v>
      </c>
      <c r="G99" s="51">
        <v>11.0</v>
      </c>
      <c r="H99" s="83">
        <f>(IF(C99="Ja",5,0)+IF($D$105&lt;&gt;0,(15*(D99/$D$105)),0)+IF($E$105&lt;&gt;0,(10*(E99/$E$105)),0)+Bronbestand!$C$3-G99)</f>
        <v>5.535714286</v>
      </c>
      <c r="I99" s="90">
        <f t="shared" si="7"/>
        <v>8</v>
      </c>
      <c r="J99" s="61"/>
      <c r="L99" s="9"/>
      <c r="O99" s="9"/>
      <c r="R99" s="9"/>
      <c r="U99" s="9"/>
      <c r="X99" s="9"/>
      <c r="AA99" s="9"/>
      <c r="AD99" s="9"/>
    </row>
    <row r="100" ht="15.75" customHeight="1">
      <c r="B100" s="61" t="str">
        <f>HLOOKUP($T$4,Bronbestand!$B$11:$K$27,2,FALSE)</f>
        <v>MBE</v>
      </c>
      <c r="C100" s="62" t="s">
        <v>92</v>
      </c>
      <c r="D100" s="9">
        <v>1.0</v>
      </c>
      <c r="E100" s="62">
        <v>3.0</v>
      </c>
      <c r="G100" s="51">
        <v>2.0</v>
      </c>
      <c r="H100" s="83">
        <f>(IF(C100="Ja",5,0)+IF($D$105&lt;&gt;0,(15*(D100/$D$105)),0)+IF($E$105&lt;&gt;0,(10*(E100/$E$105)),0)+Bronbestand!$C$3-G100)</f>
        <v>16.11466165</v>
      </c>
      <c r="I100" s="90">
        <f t="shared" si="7"/>
        <v>23</v>
      </c>
      <c r="J100" s="61"/>
      <c r="L100" s="9"/>
      <c r="O100" s="9"/>
      <c r="R100" s="9"/>
      <c r="U100" s="9"/>
      <c r="X100" s="9"/>
      <c r="AA100" s="9"/>
      <c r="AD100" s="9"/>
    </row>
    <row r="101" ht="15.75" customHeight="1">
      <c r="B101" s="61" t="str">
        <f>HLOOKUP($W$4,Bronbestand!$B$11:$K$27,2,FALSE)</f>
        <v>PGV</v>
      </c>
      <c r="C101" s="62" t="s">
        <v>92</v>
      </c>
      <c r="D101" s="9">
        <v>4.0</v>
      </c>
      <c r="E101" s="62">
        <v>1.0</v>
      </c>
      <c r="G101" s="51">
        <v>7.0</v>
      </c>
      <c r="H101" s="83">
        <f>(IF(C101="Ja",5,0)+IF($D$105&lt;&gt;0,(15*(D101/$D$105)),0)+IF($E$105&lt;&gt;0,(10*(E101/$E$105)),0)+Bronbestand!$C$3-G101)</f>
        <v>11.66917293</v>
      </c>
      <c r="I101" s="90">
        <f t="shared" si="7"/>
        <v>16</v>
      </c>
      <c r="J101" s="61"/>
      <c r="L101" s="9"/>
      <c r="O101" s="9"/>
      <c r="R101" s="9"/>
      <c r="U101" s="9"/>
      <c r="X101" s="9"/>
      <c r="AA101" s="9"/>
      <c r="AD101" s="9"/>
    </row>
    <row r="102" ht="15.75" customHeight="1">
      <c r="B102" s="61" t="str">
        <f>HLOOKUP($Z$4,Bronbestand!$B$11:$K$27,2,FALSE)</f>
        <v>SDC</v>
      </c>
      <c r="C102" s="62" t="s">
        <v>92</v>
      </c>
      <c r="D102" s="9">
        <v>1.0</v>
      </c>
      <c r="E102" s="62">
        <v>0.0</v>
      </c>
      <c r="G102" s="51">
        <v>11.0</v>
      </c>
      <c r="H102" s="83">
        <f>(IF(C102="Ja",5,0)+IF($D$105&lt;&gt;0,(15*(D102/$D$105)),0)+IF($E$105&lt;&gt;0,(10*(E102/$E$105)),0)+Bronbestand!$C$3-G102)</f>
        <v>5.535714286</v>
      </c>
      <c r="I102" s="90">
        <f t="shared" si="7"/>
        <v>8</v>
      </c>
      <c r="J102" s="61"/>
      <c r="L102" s="9"/>
      <c r="O102" s="9"/>
      <c r="R102" s="9"/>
      <c r="U102" s="9"/>
      <c r="X102" s="9"/>
      <c r="AA102" s="9"/>
      <c r="AD102" s="9"/>
    </row>
    <row r="103" ht="15.75" customHeight="1">
      <c r="A103" s="9"/>
      <c r="B103" s="61" t="str">
        <f>HLOOKUP($AC$4,Bronbestand!$B$11:$L$27,2,FALSE)</f>
        <v>SP</v>
      </c>
      <c r="C103" s="62" t="s">
        <v>92</v>
      </c>
      <c r="D103" s="9">
        <v>2.0</v>
      </c>
      <c r="E103" s="62">
        <v>1.0</v>
      </c>
      <c r="G103" s="51">
        <v>6.0</v>
      </c>
      <c r="H103" s="83">
        <f>(IF(C103="Ja",5,0)+IF($D$105&lt;&gt;0,(15*(D103/$D$105)),0)+IF($E$105&lt;&gt;0,(10*(E103/$E$105)),0)+Bronbestand!$C$3-G103)</f>
        <v>11.59774436</v>
      </c>
      <c r="I103" s="90">
        <f t="shared" si="7"/>
        <v>16</v>
      </c>
      <c r="J103" s="61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ht="15.75" customHeight="1">
      <c r="B104" s="66" t="str">
        <f>HLOOKUP($AF$4,Bronbestand!$B$11:$L$27,2,FALSE)</f>
        <v>VVD</v>
      </c>
      <c r="C104" s="67" t="s">
        <v>92</v>
      </c>
      <c r="D104" s="12">
        <v>1.0</v>
      </c>
      <c r="E104" s="67">
        <v>0.0</v>
      </c>
      <c r="F104" s="69"/>
      <c r="G104" s="80">
        <v>11.0</v>
      </c>
      <c r="H104" s="83">
        <f>(IF(C104="Ja",5,0)+IF($D$105&lt;&gt;0,(15*(D104/$D$105)),0)+IF($E$105&lt;&gt;0,(10*(E104/$E$105)),0)+Bronbestand!$C$3-G104)</f>
        <v>5.535714286</v>
      </c>
      <c r="I104" s="90">
        <f t="shared" si="7"/>
        <v>8</v>
      </c>
      <c r="J104" s="61"/>
      <c r="L104" s="9"/>
      <c r="O104" s="9"/>
      <c r="R104" s="9"/>
      <c r="U104" s="9"/>
      <c r="X104" s="9"/>
      <c r="AA104" s="9"/>
      <c r="AD104" s="9"/>
    </row>
    <row r="105" ht="15.75" customHeight="1">
      <c r="C105" s="85" t="s">
        <v>94</v>
      </c>
      <c r="D105" s="81">
        <f>SUM(D94:D104)</f>
        <v>28</v>
      </c>
      <c r="E105" s="91">
        <f>SUM(E94:F104)</f>
        <v>19</v>
      </c>
      <c r="F105" s="92"/>
      <c r="G105" s="73" t="s">
        <v>94</v>
      </c>
      <c r="H105" s="81">
        <f t="shared" ref="H105:I105" si="8">SUM(H94:H104)</f>
        <v>129</v>
      </c>
      <c r="I105" s="81">
        <f t="shared" si="8"/>
        <v>182</v>
      </c>
      <c r="L105" s="9"/>
      <c r="O105" s="9"/>
      <c r="R105" s="9"/>
      <c r="U105" s="9"/>
      <c r="X105" s="9"/>
      <c r="AA105" s="9"/>
      <c r="AD105" s="9"/>
    </row>
    <row r="106" ht="15.75" customHeight="1">
      <c r="C106" s="9"/>
      <c r="F106" s="9"/>
      <c r="I106" s="9"/>
      <c r="L106" s="9"/>
      <c r="O106" s="9"/>
      <c r="R106" s="9"/>
      <c r="U106" s="9"/>
      <c r="X106" s="9"/>
      <c r="AA106" s="9"/>
      <c r="AD106" s="9"/>
    </row>
    <row r="107" ht="15.75" customHeight="1">
      <c r="C107" s="9"/>
      <c r="F107" s="9"/>
      <c r="I107" s="9"/>
      <c r="L107" s="9"/>
      <c r="O107" s="9"/>
      <c r="R107" s="9"/>
      <c r="U107" s="9"/>
      <c r="X107" s="9"/>
      <c r="AA107" s="9"/>
      <c r="AD107" s="9"/>
    </row>
    <row r="108" ht="15.75" customHeight="1">
      <c r="A108" s="2"/>
      <c r="B108" s="2" t="s">
        <v>104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ht="15.75" customHeight="1">
      <c r="C109" s="9"/>
      <c r="F109" s="9"/>
      <c r="I109" s="9"/>
      <c r="L109" s="9"/>
      <c r="O109" s="9"/>
      <c r="R109" s="9"/>
      <c r="U109" s="9"/>
      <c r="X109" s="9"/>
      <c r="AA109" s="9"/>
      <c r="AD109" s="9"/>
    </row>
    <row r="110" ht="15.75" customHeight="1">
      <c r="B110" s="46" t="s">
        <v>84</v>
      </c>
      <c r="C110" s="49"/>
      <c r="D110" s="54">
        <f>Bronbestand!$C$7</f>
        <v>91</v>
      </c>
      <c r="F110" s="9"/>
      <c r="I110" s="9"/>
      <c r="L110" s="9"/>
      <c r="O110" s="9"/>
      <c r="R110" s="9"/>
      <c r="U110" s="9"/>
      <c r="X110" s="9"/>
      <c r="AA110" s="9"/>
      <c r="AD110" s="9"/>
    </row>
    <row r="111" ht="15.75" customHeight="1">
      <c r="C111" s="9"/>
      <c r="F111" s="9"/>
      <c r="I111" s="9"/>
      <c r="L111" s="9"/>
      <c r="O111" s="9"/>
      <c r="R111" s="9"/>
      <c r="U111" s="9"/>
      <c r="X111" s="9"/>
      <c r="AA111" s="9"/>
      <c r="AD111" s="9"/>
    </row>
    <row r="112" ht="15.75" customHeight="1">
      <c r="B112" s="55" t="s">
        <v>86</v>
      </c>
      <c r="C112" s="82" t="s">
        <v>105</v>
      </c>
      <c r="D112" s="59" t="s">
        <v>90</v>
      </c>
      <c r="E112" s="59" t="s">
        <v>98</v>
      </c>
      <c r="F112" s="9"/>
      <c r="I112" s="9"/>
      <c r="L112" s="9"/>
      <c r="O112" s="9"/>
      <c r="R112" s="9"/>
      <c r="U112" s="9"/>
      <c r="X112" s="9"/>
      <c r="AA112" s="9"/>
      <c r="AD112" s="9"/>
    </row>
    <row r="113" ht="15.75" customHeight="1">
      <c r="B113" s="61" t="str">
        <f>HLOOKUP($B$4,Bronbestand!$B$11:$K$27,2,FALSE)</f>
        <v>CDA</v>
      </c>
      <c r="C113" s="51">
        <v>7.0</v>
      </c>
      <c r="D113" s="83">
        <f>Bronbestand!$C$3-Berekening!C113</f>
        <v>4</v>
      </c>
      <c r="E113" s="65">
        <f t="shared" ref="E113:E123" si="9">ROUND(IFERROR((D113/$D$124*$D$110),0),0)</f>
        <v>7</v>
      </c>
      <c r="F113" s="72"/>
      <c r="I113" s="9"/>
      <c r="L113" s="9"/>
      <c r="O113" s="9"/>
      <c r="R113" s="9"/>
      <c r="U113" s="9"/>
      <c r="X113" s="9"/>
      <c r="AA113" s="9"/>
      <c r="AD113" s="9"/>
    </row>
    <row r="114" ht="15.75" customHeight="1">
      <c r="B114" s="61" t="str">
        <f>HLOOKUP($E$4,Bronbestand!$B$11:$K$27,2,FALSE)</f>
        <v>D'18</v>
      </c>
      <c r="C114" s="51">
        <v>6.0</v>
      </c>
      <c r="D114" s="83">
        <f>Bronbestand!$C$3-Berekening!C114</f>
        <v>5</v>
      </c>
      <c r="E114" s="65">
        <f t="shared" si="9"/>
        <v>8</v>
      </c>
      <c r="F114" s="72"/>
      <c r="I114" s="9"/>
      <c r="L114" s="9"/>
      <c r="O114" s="9"/>
      <c r="R114" s="9"/>
      <c r="U114" s="9"/>
      <c r="X114" s="9"/>
      <c r="AA114" s="9"/>
      <c r="AD114" s="9"/>
    </row>
    <row r="115" ht="15.75" customHeight="1">
      <c r="B115" s="61" t="str">
        <f>HLOOKUP($H$4,Bronbestand!$B$11:$K$27,2,FALSE)</f>
        <v>FSP</v>
      </c>
      <c r="C115" s="51">
        <v>11.0</v>
      </c>
      <c r="D115" s="83">
        <f>Bronbestand!$C$3-Berekening!C115</f>
        <v>0</v>
      </c>
      <c r="E115" s="65">
        <f t="shared" si="9"/>
        <v>0</v>
      </c>
      <c r="F115" s="72"/>
      <c r="I115" s="9"/>
      <c r="L115" s="9"/>
      <c r="O115" s="9"/>
      <c r="R115" s="9"/>
      <c r="U115" s="9"/>
      <c r="X115" s="9"/>
      <c r="AA115" s="9"/>
      <c r="AD115" s="9"/>
    </row>
    <row r="116" ht="15.75" customHeight="1">
      <c r="B116" s="61" t="str">
        <f>HLOOKUP($K$4,Bronbestand!$B$11:$K$27,2,FALSE)</f>
        <v>GR</v>
      </c>
      <c r="C116" s="51">
        <v>10.0</v>
      </c>
      <c r="D116" s="83">
        <f>Bronbestand!$C$3-Berekening!C116</f>
        <v>1</v>
      </c>
      <c r="E116" s="65">
        <f t="shared" si="9"/>
        <v>2</v>
      </c>
      <c r="F116" s="72"/>
      <c r="I116" s="9"/>
      <c r="L116" s="9"/>
      <c r="O116" s="9"/>
      <c r="R116" s="9"/>
      <c r="U116" s="9"/>
      <c r="X116" s="9"/>
      <c r="AA116" s="9"/>
      <c r="AD116" s="9"/>
    </row>
    <row r="117" ht="15.75" customHeight="1">
      <c r="B117" s="61" t="str">
        <f>HLOOKUP($N$4,Bronbestand!$B$11:$K$27,2,FALSE)</f>
        <v>AEIÖU</v>
      </c>
      <c r="C117" s="51">
        <v>2.0</v>
      </c>
      <c r="D117" s="83">
        <f>Bronbestand!$C$3-Berekening!C117</f>
        <v>9</v>
      </c>
      <c r="E117" s="65">
        <f t="shared" si="9"/>
        <v>15</v>
      </c>
      <c r="F117" s="72"/>
      <c r="I117" s="9"/>
      <c r="L117" s="9"/>
      <c r="O117" s="9"/>
      <c r="R117" s="9"/>
      <c r="U117" s="9"/>
      <c r="X117" s="9"/>
      <c r="AA117" s="9"/>
      <c r="AD117" s="9"/>
    </row>
    <row r="118" ht="15.75" customHeight="1">
      <c r="B118" s="61" t="str">
        <f>HLOOKUP($Q$4,Bronbestand!$B$11:$K$27,2,FALSE)</f>
        <v>Lijst DdK</v>
      </c>
      <c r="C118" s="51">
        <v>3.0</v>
      </c>
      <c r="D118" s="83">
        <f>Bronbestand!$C$3-Berekening!C118</f>
        <v>8</v>
      </c>
      <c r="E118" s="65">
        <f t="shared" si="9"/>
        <v>13</v>
      </c>
      <c r="F118" s="72"/>
      <c r="I118" s="9"/>
      <c r="L118" s="9"/>
      <c r="O118" s="9"/>
      <c r="R118" s="9"/>
      <c r="U118" s="9"/>
      <c r="X118" s="9"/>
      <c r="AA118" s="9"/>
      <c r="AD118" s="9"/>
    </row>
    <row r="119" ht="15.75" customHeight="1">
      <c r="B119" s="61" t="str">
        <f>HLOOKUP($T$4,Bronbestand!$B$11:$K$27,2,FALSE)</f>
        <v>MBE</v>
      </c>
      <c r="C119" s="51">
        <v>5.0</v>
      </c>
      <c r="D119" s="83">
        <f>Bronbestand!$C$3-Berekening!C119</f>
        <v>6</v>
      </c>
      <c r="E119" s="65">
        <f t="shared" si="9"/>
        <v>10</v>
      </c>
      <c r="F119" s="72"/>
      <c r="I119" s="9"/>
      <c r="L119" s="9"/>
      <c r="O119" s="9"/>
      <c r="R119" s="9"/>
      <c r="U119" s="9"/>
      <c r="X119" s="9"/>
      <c r="AA119" s="9"/>
      <c r="AD119" s="9"/>
    </row>
    <row r="120" ht="15.75" customHeight="1">
      <c r="B120" s="61" t="str">
        <f>HLOOKUP($W$4,Bronbestand!$B$11:$K$27,2,FALSE)</f>
        <v>PGV</v>
      </c>
      <c r="C120" s="51">
        <v>1.0</v>
      </c>
      <c r="D120" s="83">
        <f>Bronbestand!$C$3-Berekening!C120</f>
        <v>10</v>
      </c>
      <c r="E120" s="65">
        <f t="shared" si="9"/>
        <v>17</v>
      </c>
      <c r="F120" s="72"/>
      <c r="I120" s="9"/>
      <c r="L120" s="9"/>
      <c r="O120" s="9"/>
      <c r="R120" s="9"/>
      <c r="U120" s="9"/>
      <c r="X120" s="9"/>
      <c r="AA120" s="9"/>
      <c r="AD120" s="9"/>
    </row>
    <row r="121" ht="15.75" customHeight="1">
      <c r="B121" s="61" t="str">
        <f>HLOOKUP($Z$4,Bronbestand!$B$11:$K$27,2,FALSE)</f>
        <v>SDC</v>
      </c>
      <c r="C121" s="51">
        <v>8.0</v>
      </c>
      <c r="D121" s="83">
        <f>Bronbestand!$C$3-Berekening!C121</f>
        <v>3</v>
      </c>
      <c r="E121" s="65">
        <f t="shared" si="9"/>
        <v>5</v>
      </c>
      <c r="F121" s="72"/>
      <c r="I121" s="9"/>
      <c r="L121" s="9"/>
      <c r="O121" s="9"/>
      <c r="R121" s="9"/>
      <c r="U121" s="9"/>
      <c r="X121" s="9"/>
      <c r="AA121" s="9"/>
      <c r="AD121" s="9"/>
    </row>
    <row r="122" ht="15.75" customHeight="1">
      <c r="A122" s="9"/>
      <c r="B122" s="61" t="str">
        <f>HLOOKUP($AC$4,Bronbestand!$B$11:$L$27,2,FALSE)</f>
        <v>SP</v>
      </c>
      <c r="C122" s="51">
        <v>9.0</v>
      </c>
      <c r="D122" s="83">
        <f>Bronbestand!$C$3-Berekening!C122</f>
        <v>2</v>
      </c>
      <c r="E122" s="65">
        <f t="shared" si="9"/>
        <v>3</v>
      </c>
      <c r="F122" s="72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ht="15.75" customHeight="1">
      <c r="B123" s="66" t="str">
        <f>HLOOKUP($AF$4,Bronbestand!$B$11:$L$27,2,FALSE)</f>
        <v>VVD</v>
      </c>
      <c r="C123" s="80">
        <v>4.0</v>
      </c>
      <c r="D123" s="84">
        <f>Bronbestand!$C$3-Berekening!C123</f>
        <v>7</v>
      </c>
      <c r="E123" s="71">
        <f t="shared" si="9"/>
        <v>12</v>
      </c>
      <c r="F123" s="72"/>
      <c r="I123" s="9"/>
      <c r="L123" s="9"/>
      <c r="O123" s="9"/>
      <c r="R123" s="9"/>
      <c r="U123" s="9"/>
      <c r="X123" s="9"/>
      <c r="AA123" s="9"/>
      <c r="AD123" s="9"/>
    </row>
    <row r="124" ht="15.75" customHeight="1">
      <c r="C124" s="85" t="s">
        <v>94</v>
      </c>
      <c r="D124" s="81">
        <f t="shared" ref="D124:E124" si="10">SUM(D113:D123)</f>
        <v>55</v>
      </c>
      <c r="E124" s="81">
        <f t="shared" si="10"/>
        <v>92</v>
      </c>
      <c r="F124" s="9" t="s">
        <v>106</v>
      </c>
      <c r="I124" s="9"/>
      <c r="L124" s="9"/>
      <c r="O124" s="9"/>
      <c r="R124" s="9"/>
      <c r="U124" s="9"/>
      <c r="X124" s="9"/>
      <c r="AA124" s="9"/>
      <c r="AD124" s="9"/>
    </row>
    <row r="125" ht="15.75" customHeight="1">
      <c r="C125" s="9"/>
      <c r="F125" s="9"/>
      <c r="I125" s="9"/>
      <c r="L125" s="9"/>
      <c r="O125" s="9"/>
      <c r="R125" s="9"/>
      <c r="U125" s="9"/>
      <c r="X125" s="9"/>
      <c r="AA125" s="9"/>
      <c r="AD125" s="9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ht="15.75" customHeight="1">
      <c r="B127" s="93" t="s">
        <v>56</v>
      </c>
      <c r="C127" s="9"/>
      <c r="F127" s="9"/>
      <c r="I127" s="9"/>
      <c r="L127" s="9"/>
      <c r="O127" s="9"/>
      <c r="R127" s="9"/>
      <c r="U127" s="9"/>
      <c r="X127" s="9"/>
      <c r="AA127" s="9"/>
      <c r="AD127" s="9"/>
    </row>
    <row r="128" ht="15.75" customHeight="1">
      <c r="C128" s="9"/>
      <c r="F128" s="9"/>
      <c r="I128" s="9"/>
      <c r="L128" s="9"/>
      <c r="O128" s="9"/>
      <c r="R128" s="9"/>
      <c r="U128" s="9"/>
      <c r="X128" s="9"/>
      <c r="AA128" s="9"/>
      <c r="AD128" s="9"/>
    </row>
    <row r="129" ht="15.75" customHeight="1">
      <c r="C129" s="9"/>
      <c r="F129" s="9"/>
      <c r="I129" s="9"/>
      <c r="L129" s="9"/>
      <c r="O129" s="9"/>
      <c r="R129" s="9"/>
      <c r="U129" s="9"/>
      <c r="X129" s="9"/>
      <c r="AA129" s="9"/>
      <c r="AD129" s="9"/>
    </row>
    <row r="130" ht="15.75" customHeight="1">
      <c r="C130" s="9"/>
      <c r="F130" s="9"/>
      <c r="I130" s="9"/>
      <c r="L130" s="9"/>
      <c r="O130" s="9"/>
      <c r="R130" s="9"/>
      <c r="U130" s="9"/>
      <c r="X130" s="9"/>
      <c r="AA130" s="9"/>
      <c r="AD130" s="9"/>
    </row>
    <row r="131" ht="15.75" customHeight="1">
      <c r="C131" s="9"/>
      <c r="F131" s="9"/>
      <c r="I131" s="9"/>
      <c r="L131" s="9"/>
      <c r="O131" s="9"/>
      <c r="R131" s="9"/>
      <c r="U131" s="9"/>
      <c r="X131" s="9"/>
      <c r="AA131" s="9"/>
      <c r="AD131" s="9"/>
    </row>
    <row r="132" ht="15.75" customHeight="1">
      <c r="C132" s="9"/>
      <c r="F132" s="9"/>
      <c r="I132" s="9"/>
      <c r="L132" s="9"/>
      <c r="O132" s="9"/>
      <c r="R132" s="9"/>
      <c r="U132" s="9"/>
      <c r="X132" s="9"/>
      <c r="AA132" s="9"/>
      <c r="AD132" s="9"/>
    </row>
    <row r="133" ht="15.75" customHeight="1">
      <c r="C133" s="9"/>
      <c r="F133" s="9"/>
      <c r="I133" s="9"/>
      <c r="L133" s="9"/>
      <c r="O133" s="9"/>
      <c r="R133" s="9"/>
      <c r="U133" s="9"/>
      <c r="X133" s="9"/>
      <c r="AA133" s="9"/>
      <c r="AD133" s="9"/>
    </row>
    <row r="134" ht="15.75" customHeight="1">
      <c r="C134" s="9"/>
      <c r="F134" s="9"/>
      <c r="I134" s="9"/>
      <c r="L134" s="9"/>
      <c r="O134" s="9"/>
      <c r="R134" s="9"/>
      <c r="U134" s="9"/>
      <c r="X134" s="9"/>
      <c r="AA134" s="9"/>
      <c r="AD134" s="9"/>
    </row>
    <row r="135" ht="15.75" customHeight="1">
      <c r="C135" s="9"/>
      <c r="F135" s="9"/>
      <c r="I135" s="9"/>
      <c r="L135" s="9"/>
      <c r="O135" s="9"/>
      <c r="R135" s="9"/>
      <c r="U135" s="9"/>
      <c r="X135" s="9"/>
      <c r="AA135" s="9"/>
      <c r="AD135" s="9"/>
    </row>
    <row r="136" ht="15.75" customHeight="1">
      <c r="C136" s="9"/>
      <c r="F136" s="9"/>
      <c r="I136" s="9"/>
      <c r="L136" s="9"/>
      <c r="O136" s="9"/>
      <c r="R136" s="9"/>
      <c r="U136" s="9"/>
      <c r="X136" s="9"/>
      <c r="AA136" s="9"/>
      <c r="AD136" s="9"/>
    </row>
    <row r="137" ht="15.75" customHeight="1">
      <c r="C137" s="9"/>
      <c r="F137" s="9"/>
      <c r="I137" s="9"/>
      <c r="L137" s="9"/>
      <c r="O137" s="9"/>
      <c r="R137" s="9"/>
      <c r="U137" s="9"/>
      <c r="X137" s="9"/>
      <c r="AA137" s="9"/>
      <c r="AD137" s="9"/>
    </row>
    <row r="138" ht="15.75" customHeight="1">
      <c r="C138" s="9"/>
      <c r="F138" s="9"/>
      <c r="I138" s="9"/>
      <c r="L138" s="9"/>
      <c r="O138" s="9"/>
      <c r="R138" s="9"/>
      <c r="U138" s="9"/>
      <c r="X138" s="9"/>
      <c r="AA138" s="9"/>
      <c r="AD138" s="9"/>
    </row>
    <row r="139" ht="15.75" customHeight="1">
      <c r="C139" s="9"/>
      <c r="F139" s="9"/>
      <c r="I139" s="9"/>
      <c r="L139" s="9"/>
      <c r="O139" s="9"/>
      <c r="R139" s="9"/>
      <c r="U139" s="9"/>
      <c r="X139" s="9"/>
      <c r="AA139" s="9"/>
      <c r="AD139" s="9"/>
    </row>
    <row r="140" ht="15.75" customHeight="1">
      <c r="C140" s="9"/>
      <c r="F140" s="9"/>
      <c r="I140" s="9"/>
      <c r="L140" s="9"/>
      <c r="O140" s="9"/>
      <c r="R140" s="9"/>
      <c r="U140" s="9"/>
      <c r="X140" s="9"/>
      <c r="AA140" s="9"/>
      <c r="AD140" s="9"/>
    </row>
    <row r="141" ht="15.75" customHeight="1">
      <c r="C141" s="9"/>
      <c r="F141" s="9"/>
      <c r="I141" s="9"/>
      <c r="L141" s="9"/>
      <c r="O141" s="9"/>
      <c r="R141" s="9"/>
      <c r="U141" s="9"/>
      <c r="X141" s="9"/>
      <c r="AA141" s="9"/>
      <c r="AD141" s="9"/>
    </row>
    <row r="142" ht="15.75" customHeight="1">
      <c r="C142" s="9"/>
      <c r="F142" s="9"/>
      <c r="I142" s="9"/>
      <c r="L142" s="9"/>
      <c r="O142" s="9"/>
      <c r="R142" s="9"/>
      <c r="U142" s="9"/>
      <c r="X142" s="9"/>
      <c r="AA142" s="9"/>
      <c r="AD142" s="9"/>
    </row>
    <row r="143" ht="15.75" customHeight="1">
      <c r="C143" s="9"/>
      <c r="F143" s="9"/>
      <c r="I143" s="9"/>
      <c r="L143" s="9"/>
      <c r="O143" s="9"/>
      <c r="R143" s="9"/>
      <c r="U143" s="9"/>
      <c r="X143" s="9"/>
      <c r="AA143" s="9"/>
      <c r="AD143" s="9"/>
    </row>
    <row r="144" ht="15.75" customHeight="1">
      <c r="C144" s="9"/>
      <c r="F144" s="9"/>
      <c r="I144" s="9"/>
      <c r="L144" s="9"/>
      <c r="O144" s="9"/>
      <c r="R144" s="9"/>
      <c r="U144" s="9"/>
      <c r="X144" s="9"/>
      <c r="AA144" s="9"/>
      <c r="AD144" s="9"/>
    </row>
    <row r="145" ht="15.75" customHeight="1">
      <c r="C145" s="9"/>
      <c r="F145" s="9"/>
      <c r="I145" s="9"/>
      <c r="L145" s="9"/>
      <c r="O145" s="9"/>
      <c r="R145" s="9"/>
      <c r="U145" s="9"/>
      <c r="X145" s="9"/>
      <c r="AA145" s="9"/>
      <c r="AD145" s="9"/>
    </row>
    <row r="146" ht="15.75" customHeight="1">
      <c r="C146" s="9"/>
      <c r="F146" s="9"/>
      <c r="I146" s="9"/>
      <c r="L146" s="9"/>
      <c r="O146" s="9"/>
      <c r="R146" s="9"/>
      <c r="U146" s="9"/>
      <c r="X146" s="9"/>
      <c r="AA146" s="9"/>
      <c r="AD146" s="9"/>
    </row>
    <row r="147" ht="15.75" customHeight="1">
      <c r="C147" s="9"/>
      <c r="F147" s="9"/>
      <c r="I147" s="9"/>
      <c r="L147" s="9"/>
      <c r="O147" s="9"/>
      <c r="R147" s="9"/>
      <c r="U147" s="9"/>
      <c r="X147" s="9"/>
      <c r="AA147" s="9"/>
      <c r="AD147" s="9"/>
    </row>
    <row r="148" ht="15.75" customHeight="1">
      <c r="C148" s="9"/>
      <c r="F148" s="9"/>
      <c r="I148" s="9"/>
      <c r="L148" s="9"/>
      <c r="O148" s="9"/>
      <c r="R148" s="9"/>
      <c r="U148" s="9"/>
      <c r="X148" s="9"/>
      <c r="AA148" s="9"/>
      <c r="AD148" s="9"/>
    </row>
    <row r="149" ht="15.75" customHeight="1">
      <c r="C149" s="9"/>
      <c r="F149" s="9"/>
      <c r="I149" s="9"/>
      <c r="L149" s="9"/>
      <c r="O149" s="9"/>
      <c r="R149" s="9"/>
      <c r="U149" s="9"/>
      <c r="X149" s="9"/>
      <c r="AA149" s="9"/>
      <c r="AD149" s="9"/>
    </row>
    <row r="150" ht="15.75" customHeight="1">
      <c r="C150" s="9"/>
      <c r="F150" s="9"/>
      <c r="I150" s="9"/>
      <c r="L150" s="9"/>
      <c r="O150" s="9"/>
      <c r="R150" s="9"/>
      <c r="U150" s="9"/>
      <c r="X150" s="9"/>
      <c r="AA150" s="9"/>
      <c r="AD150" s="9"/>
    </row>
    <row r="151" ht="15.75" customHeight="1">
      <c r="C151" s="9"/>
      <c r="F151" s="9"/>
      <c r="I151" s="9"/>
      <c r="L151" s="9"/>
      <c r="O151" s="9"/>
      <c r="R151" s="9"/>
      <c r="U151" s="9"/>
      <c r="X151" s="9"/>
      <c r="AA151" s="9"/>
      <c r="AD151" s="9"/>
    </row>
    <row r="152" ht="15.75" customHeight="1">
      <c r="C152" s="9"/>
      <c r="F152" s="9"/>
      <c r="I152" s="9"/>
      <c r="L152" s="9"/>
      <c r="O152" s="9"/>
      <c r="R152" s="9"/>
      <c r="U152" s="9"/>
      <c r="X152" s="9"/>
      <c r="AA152" s="9"/>
      <c r="AD152" s="9"/>
    </row>
    <row r="153" ht="15.75" customHeight="1">
      <c r="C153" s="9"/>
      <c r="F153" s="9"/>
      <c r="I153" s="9"/>
      <c r="L153" s="9"/>
      <c r="O153" s="9"/>
      <c r="R153" s="9"/>
      <c r="U153" s="9"/>
      <c r="X153" s="9"/>
      <c r="AA153" s="9"/>
      <c r="AD153" s="9"/>
    </row>
    <row r="154" ht="15.75" customHeight="1">
      <c r="C154" s="9"/>
      <c r="F154" s="9"/>
      <c r="I154" s="9"/>
      <c r="L154" s="9"/>
      <c r="O154" s="9"/>
      <c r="R154" s="9"/>
      <c r="U154" s="9"/>
      <c r="X154" s="9"/>
      <c r="AA154" s="9"/>
      <c r="AD154" s="9"/>
    </row>
    <row r="155" ht="15.75" customHeight="1">
      <c r="C155" s="9"/>
      <c r="F155" s="9"/>
      <c r="I155" s="9"/>
      <c r="L155" s="9"/>
      <c r="O155" s="9"/>
      <c r="R155" s="9"/>
      <c r="U155" s="9"/>
      <c r="X155" s="9"/>
      <c r="AA155" s="9"/>
      <c r="AD155" s="9"/>
    </row>
    <row r="156" ht="15.75" customHeight="1">
      <c r="C156" s="9"/>
      <c r="F156" s="9"/>
      <c r="I156" s="9"/>
      <c r="L156" s="9"/>
      <c r="O156" s="9"/>
      <c r="R156" s="9"/>
      <c r="U156" s="9"/>
      <c r="X156" s="9"/>
      <c r="AA156" s="9"/>
      <c r="AD156" s="9"/>
    </row>
    <row r="157" ht="15.75" customHeight="1">
      <c r="C157" s="9"/>
      <c r="F157" s="9"/>
      <c r="I157" s="9"/>
      <c r="L157" s="9"/>
      <c r="O157" s="9"/>
      <c r="R157" s="9"/>
      <c r="U157" s="9"/>
      <c r="X157" s="9"/>
      <c r="AA157" s="9"/>
      <c r="AD157" s="9"/>
    </row>
    <row r="158" ht="15.75" customHeight="1">
      <c r="C158" s="9"/>
      <c r="F158" s="9"/>
      <c r="I158" s="9"/>
      <c r="L158" s="9"/>
      <c r="O158" s="9"/>
      <c r="R158" s="9"/>
      <c r="U158" s="9"/>
      <c r="X158" s="9"/>
      <c r="AA158" s="9"/>
      <c r="AD158" s="9"/>
    </row>
    <row r="159" ht="15.75" customHeight="1">
      <c r="C159" s="9"/>
      <c r="F159" s="9"/>
      <c r="I159" s="9"/>
      <c r="L159" s="9"/>
      <c r="O159" s="9"/>
      <c r="R159" s="9"/>
      <c r="U159" s="9"/>
      <c r="X159" s="9"/>
      <c r="AA159" s="9"/>
      <c r="AD159" s="9"/>
    </row>
    <row r="160" ht="15.75" customHeight="1">
      <c r="C160" s="9"/>
      <c r="F160" s="9"/>
      <c r="I160" s="9"/>
      <c r="L160" s="9"/>
      <c r="O160" s="9"/>
      <c r="R160" s="9"/>
      <c r="U160" s="9"/>
      <c r="X160" s="9"/>
      <c r="AA160" s="9"/>
      <c r="AD160" s="9"/>
    </row>
    <row r="161" ht="15.75" customHeight="1">
      <c r="C161" s="9"/>
      <c r="F161" s="9"/>
      <c r="I161" s="9"/>
      <c r="L161" s="9"/>
      <c r="O161" s="9"/>
      <c r="R161" s="9"/>
      <c r="U161" s="9"/>
      <c r="X161" s="9"/>
      <c r="AA161" s="9"/>
      <c r="AD161" s="9"/>
    </row>
    <row r="162" ht="15.75" customHeight="1">
      <c r="C162" s="9"/>
      <c r="F162" s="9"/>
      <c r="I162" s="9"/>
      <c r="L162" s="9"/>
      <c r="O162" s="9"/>
      <c r="R162" s="9"/>
      <c r="U162" s="9"/>
      <c r="X162" s="9"/>
      <c r="AA162" s="9"/>
      <c r="AD162" s="9"/>
    </row>
    <row r="163" ht="15.75" customHeight="1">
      <c r="C163" s="9"/>
      <c r="F163" s="9"/>
      <c r="I163" s="9"/>
      <c r="L163" s="9"/>
      <c r="O163" s="9"/>
      <c r="R163" s="9"/>
      <c r="U163" s="9"/>
      <c r="X163" s="9"/>
      <c r="AA163" s="9"/>
      <c r="AD163" s="9"/>
    </row>
    <row r="164" ht="15.75" customHeight="1">
      <c r="C164" s="9"/>
      <c r="F164" s="9"/>
      <c r="I164" s="9"/>
      <c r="L164" s="9"/>
      <c r="O164" s="9"/>
      <c r="R164" s="9"/>
      <c r="U164" s="9"/>
      <c r="X164" s="9"/>
      <c r="AA164" s="9"/>
      <c r="AD164" s="9"/>
    </row>
    <row r="165" ht="15.75" customHeight="1">
      <c r="C165" s="9"/>
      <c r="F165" s="9"/>
      <c r="I165" s="9"/>
      <c r="L165" s="9"/>
      <c r="O165" s="9"/>
      <c r="R165" s="9"/>
      <c r="U165" s="9"/>
      <c r="X165" s="9"/>
      <c r="AA165" s="9"/>
      <c r="AD165" s="9"/>
    </row>
    <row r="166" ht="15.75" customHeight="1">
      <c r="C166" s="9"/>
      <c r="F166" s="9"/>
      <c r="I166" s="9"/>
      <c r="L166" s="9"/>
      <c r="O166" s="9"/>
      <c r="R166" s="9"/>
      <c r="U166" s="9"/>
      <c r="X166" s="9"/>
      <c r="AA166" s="9"/>
      <c r="AD166" s="9"/>
    </row>
    <row r="167" ht="15.75" customHeight="1">
      <c r="C167" s="9"/>
      <c r="F167" s="9"/>
      <c r="I167" s="9"/>
      <c r="L167" s="9"/>
      <c r="O167" s="9"/>
      <c r="R167" s="9"/>
      <c r="U167" s="9"/>
      <c r="X167" s="9"/>
      <c r="AA167" s="9"/>
      <c r="AD167" s="9"/>
    </row>
    <row r="168" ht="15.75" customHeight="1">
      <c r="C168" s="9"/>
      <c r="F168" s="9"/>
      <c r="I168" s="9"/>
      <c r="L168" s="9"/>
      <c r="O168" s="9"/>
      <c r="R168" s="9"/>
      <c r="U168" s="9"/>
      <c r="X168" s="9"/>
      <c r="AA168" s="9"/>
      <c r="AD168" s="9"/>
    </row>
    <row r="169" ht="15.75" customHeight="1">
      <c r="C169" s="9"/>
      <c r="F169" s="9"/>
      <c r="I169" s="9"/>
      <c r="L169" s="9"/>
      <c r="O169" s="9"/>
      <c r="R169" s="9"/>
      <c r="U169" s="9"/>
      <c r="X169" s="9"/>
      <c r="AA169" s="9"/>
      <c r="AD169" s="9"/>
    </row>
    <row r="170" ht="15.75" customHeight="1">
      <c r="C170" s="9"/>
      <c r="F170" s="9"/>
      <c r="I170" s="9"/>
      <c r="L170" s="9"/>
      <c r="O170" s="9"/>
      <c r="R170" s="9"/>
      <c r="U170" s="9"/>
      <c r="X170" s="9"/>
      <c r="AA170" s="9"/>
      <c r="AD170" s="9"/>
    </row>
    <row r="171" ht="15.75" customHeight="1">
      <c r="C171" s="9"/>
      <c r="F171" s="9"/>
      <c r="I171" s="9"/>
      <c r="L171" s="9"/>
      <c r="O171" s="9"/>
      <c r="R171" s="9"/>
      <c r="U171" s="9"/>
      <c r="X171" s="9"/>
      <c r="AA171" s="9"/>
      <c r="AD171" s="9"/>
    </row>
    <row r="172" ht="15.75" customHeight="1">
      <c r="C172" s="9"/>
      <c r="F172" s="9"/>
      <c r="I172" s="9"/>
      <c r="L172" s="9"/>
      <c r="O172" s="9"/>
      <c r="R172" s="9"/>
      <c r="U172" s="9"/>
      <c r="X172" s="9"/>
      <c r="AA172" s="9"/>
      <c r="AD172" s="9"/>
    </row>
    <row r="173" ht="15.75" customHeight="1">
      <c r="C173" s="9"/>
      <c r="F173" s="9"/>
      <c r="I173" s="9"/>
      <c r="L173" s="9"/>
      <c r="O173" s="9"/>
      <c r="R173" s="9"/>
      <c r="U173" s="9"/>
      <c r="X173" s="9"/>
      <c r="AA173" s="9"/>
      <c r="AD173" s="9"/>
    </row>
    <row r="174" ht="15.75" customHeight="1">
      <c r="C174" s="9"/>
      <c r="F174" s="9"/>
      <c r="I174" s="9"/>
      <c r="L174" s="9"/>
      <c r="O174" s="9"/>
      <c r="R174" s="9"/>
      <c r="U174" s="9"/>
      <c r="X174" s="9"/>
      <c r="AA174" s="9"/>
      <c r="AD174" s="9"/>
    </row>
    <row r="175" ht="15.75" customHeight="1">
      <c r="C175" s="9"/>
      <c r="F175" s="9"/>
      <c r="I175" s="9"/>
      <c r="L175" s="9"/>
      <c r="O175" s="9"/>
      <c r="R175" s="9"/>
      <c r="U175" s="9"/>
      <c r="X175" s="9"/>
      <c r="AA175" s="9"/>
      <c r="AD175" s="9"/>
    </row>
    <row r="176" ht="15.75" customHeight="1">
      <c r="C176" s="9"/>
      <c r="F176" s="9"/>
      <c r="I176" s="9"/>
      <c r="L176" s="9"/>
      <c r="O176" s="9"/>
      <c r="R176" s="9"/>
      <c r="U176" s="9"/>
      <c r="X176" s="9"/>
      <c r="AA176" s="9"/>
      <c r="AD176" s="9"/>
    </row>
    <row r="177" ht="15.75" customHeight="1">
      <c r="C177" s="9"/>
      <c r="F177" s="9"/>
      <c r="I177" s="9"/>
      <c r="L177" s="9"/>
      <c r="O177" s="9"/>
      <c r="R177" s="9"/>
      <c r="U177" s="9"/>
      <c r="X177" s="9"/>
      <c r="AA177" s="9"/>
      <c r="AD177" s="9"/>
    </row>
    <row r="178" ht="15.75" customHeight="1">
      <c r="C178" s="9"/>
      <c r="F178" s="9"/>
      <c r="I178" s="9"/>
      <c r="L178" s="9"/>
      <c r="O178" s="9"/>
      <c r="R178" s="9"/>
      <c r="U178" s="9"/>
      <c r="X178" s="9"/>
      <c r="AA178" s="9"/>
      <c r="AD178" s="9"/>
    </row>
    <row r="179" ht="15.75" customHeight="1">
      <c r="C179" s="9"/>
      <c r="F179" s="9"/>
      <c r="I179" s="9"/>
      <c r="L179" s="9"/>
      <c r="O179" s="9"/>
      <c r="R179" s="9"/>
      <c r="U179" s="9"/>
      <c r="X179" s="9"/>
      <c r="AA179" s="9"/>
      <c r="AD179" s="9"/>
    </row>
    <row r="180" ht="15.75" customHeight="1">
      <c r="C180" s="9"/>
      <c r="F180" s="9"/>
      <c r="I180" s="9"/>
      <c r="L180" s="9"/>
      <c r="O180" s="9"/>
      <c r="R180" s="9"/>
      <c r="U180" s="9"/>
      <c r="X180" s="9"/>
      <c r="AA180" s="9"/>
      <c r="AD180" s="9"/>
    </row>
    <row r="181" ht="15.75" customHeight="1">
      <c r="C181" s="9"/>
      <c r="F181" s="9"/>
      <c r="I181" s="9"/>
      <c r="L181" s="9"/>
      <c r="O181" s="9"/>
      <c r="R181" s="9"/>
      <c r="U181" s="9"/>
      <c r="X181" s="9"/>
      <c r="AA181" s="9"/>
      <c r="AD181" s="9"/>
    </row>
    <row r="182" ht="15.75" customHeight="1">
      <c r="C182" s="9"/>
      <c r="F182" s="9"/>
      <c r="I182" s="9"/>
      <c r="L182" s="9"/>
      <c r="O182" s="9"/>
      <c r="R182" s="9"/>
      <c r="U182" s="9"/>
      <c r="X182" s="9"/>
      <c r="AA182" s="9"/>
      <c r="AD182" s="9"/>
    </row>
    <row r="183" ht="15.75" customHeight="1">
      <c r="C183" s="9"/>
      <c r="F183" s="9"/>
      <c r="I183" s="9"/>
      <c r="L183" s="9"/>
      <c r="O183" s="9"/>
      <c r="R183" s="9"/>
      <c r="U183" s="9"/>
      <c r="X183" s="9"/>
      <c r="AA183" s="9"/>
      <c r="AD183" s="9"/>
    </row>
    <row r="184" ht="15.75" customHeight="1">
      <c r="C184" s="9"/>
      <c r="F184" s="9"/>
      <c r="I184" s="9"/>
      <c r="L184" s="9"/>
      <c r="O184" s="9"/>
      <c r="R184" s="9"/>
      <c r="U184" s="9"/>
      <c r="X184" s="9"/>
      <c r="AA184" s="9"/>
      <c r="AD184" s="9"/>
    </row>
    <row r="185" ht="15.75" customHeight="1">
      <c r="C185" s="9"/>
      <c r="F185" s="9"/>
      <c r="I185" s="9"/>
      <c r="L185" s="9"/>
      <c r="O185" s="9"/>
      <c r="R185" s="9"/>
      <c r="U185" s="9"/>
      <c r="X185" s="9"/>
      <c r="AA185" s="9"/>
      <c r="AD185" s="9"/>
    </row>
    <row r="186" ht="15.75" customHeight="1">
      <c r="C186" s="9"/>
      <c r="F186" s="9"/>
      <c r="I186" s="9"/>
      <c r="L186" s="9"/>
      <c r="O186" s="9"/>
      <c r="R186" s="9"/>
      <c r="U186" s="9"/>
      <c r="X186" s="9"/>
      <c r="AA186" s="9"/>
      <c r="AD186" s="9"/>
    </row>
    <row r="187" ht="15.75" customHeight="1">
      <c r="C187" s="9"/>
      <c r="F187" s="9"/>
      <c r="I187" s="9"/>
      <c r="L187" s="9"/>
      <c r="O187" s="9"/>
      <c r="R187" s="9"/>
      <c r="U187" s="9"/>
      <c r="X187" s="9"/>
      <c r="AA187" s="9"/>
      <c r="AD187" s="9"/>
    </row>
    <row r="188" ht="15.75" customHeight="1">
      <c r="C188" s="9"/>
      <c r="F188" s="9"/>
      <c r="I188" s="9"/>
      <c r="L188" s="9"/>
      <c r="O188" s="9"/>
      <c r="R188" s="9"/>
      <c r="U188" s="9"/>
      <c r="X188" s="9"/>
      <c r="AA188" s="9"/>
      <c r="AD188" s="9"/>
    </row>
    <row r="189" ht="15.75" customHeight="1">
      <c r="C189" s="9"/>
      <c r="F189" s="9"/>
      <c r="I189" s="9"/>
      <c r="L189" s="9"/>
      <c r="O189" s="9"/>
      <c r="R189" s="9"/>
      <c r="U189" s="9"/>
      <c r="X189" s="9"/>
      <c r="AA189" s="9"/>
      <c r="AD189" s="9"/>
    </row>
    <row r="190" ht="15.75" customHeight="1">
      <c r="C190" s="9"/>
      <c r="F190" s="9"/>
      <c r="I190" s="9"/>
      <c r="L190" s="9"/>
      <c r="O190" s="9"/>
      <c r="R190" s="9"/>
      <c r="U190" s="9"/>
      <c r="X190" s="9"/>
      <c r="AA190" s="9"/>
      <c r="AD190" s="9"/>
    </row>
    <row r="191" ht="15.75" customHeight="1">
      <c r="C191" s="9"/>
      <c r="F191" s="9"/>
      <c r="I191" s="9"/>
      <c r="L191" s="9"/>
      <c r="O191" s="9"/>
      <c r="R191" s="9"/>
      <c r="U191" s="9"/>
      <c r="X191" s="9"/>
      <c r="AA191" s="9"/>
      <c r="AD191" s="9"/>
    </row>
    <row r="192" ht="15.75" customHeight="1">
      <c r="C192" s="9"/>
      <c r="F192" s="9"/>
      <c r="I192" s="9"/>
      <c r="L192" s="9"/>
      <c r="O192" s="9"/>
      <c r="R192" s="9"/>
      <c r="U192" s="9"/>
      <c r="X192" s="9"/>
      <c r="AA192" s="9"/>
      <c r="AD192" s="9"/>
    </row>
    <row r="193" ht="15.75" customHeight="1">
      <c r="C193" s="9"/>
      <c r="F193" s="9"/>
      <c r="I193" s="9"/>
      <c r="L193" s="9"/>
      <c r="O193" s="9"/>
      <c r="R193" s="9"/>
      <c r="U193" s="9"/>
      <c r="X193" s="9"/>
      <c r="AA193" s="9"/>
      <c r="AD193" s="9"/>
    </row>
    <row r="194" ht="15.75" customHeight="1">
      <c r="C194" s="9"/>
      <c r="F194" s="9"/>
      <c r="I194" s="9"/>
      <c r="L194" s="9"/>
      <c r="O194" s="9"/>
      <c r="R194" s="9"/>
      <c r="U194" s="9"/>
      <c r="X194" s="9"/>
      <c r="AA194" s="9"/>
      <c r="AD194" s="9"/>
    </row>
    <row r="195" ht="15.75" customHeight="1">
      <c r="C195" s="9"/>
      <c r="F195" s="9"/>
      <c r="I195" s="9"/>
      <c r="L195" s="9"/>
      <c r="O195" s="9"/>
      <c r="R195" s="9"/>
      <c r="U195" s="9"/>
      <c r="X195" s="9"/>
      <c r="AA195" s="9"/>
      <c r="AD195" s="9"/>
    </row>
    <row r="196" ht="15.75" customHeight="1">
      <c r="C196" s="9"/>
      <c r="F196" s="9"/>
      <c r="I196" s="9"/>
      <c r="L196" s="9"/>
      <c r="O196" s="9"/>
      <c r="R196" s="9"/>
      <c r="U196" s="9"/>
      <c r="X196" s="9"/>
      <c r="AA196" s="9"/>
      <c r="AD196" s="9"/>
    </row>
    <row r="197" ht="15.75" customHeight="1">
      <c r="C197" s="9"/>
      <c r="F197" s="9"/>
      <c r="I197" s="9"/>
      <c r="L197" s="9"/>
      <c r="O197" s="9"/>
      <c r="R197" s="9"/>
      <c r="U197" s="9"/>
      <c r="X197" s="9"/>
      <c r="AA197" s="9"/>
      <c r="AD197" s="9"/>
    </row>
    <row r="198" ht="15.75" customHeight="1">
      <c r="C198" s="9"/>
      <c r="F198" s="9"/>
      <c r="I198" s="9"/>
      <c r="L198" s="9"/>
      <c r="O198" s="9"/>
      <c r="R198" s="9"/>
      <c r="U198" s="9"/>
      <c r="X198" s="9"/>
      <c r="AA198" s="9"/>
      <c r="AD198" s="9"/>
    </row>
    <row r="199" ht="15.75" customHeight="1">
      <c r="C199" s="9"/>
      <c r="F199" s="9"/>
      <c r="I199" s="9"/>
      <c r="L199" s="9"/>
      <c r="O199" s="9"/>
      <c r="R199" s="9"/>
      <c r="U199" s="9"/>
      <c r="X199" s="9"/>
      <c r="AA199" s="9"/>
      <c r="AD199" s="9"/>
    </row>
    <row r="200" ht="15.75" customHeight="1">
      <c r="C200" s="9"/>
      <c r="F200" s="9"/>
      <c r="I200" s="9"/>
      <c r="L200" s="9"/>
      <c r="O200" s="9"/>
      <c r="R200" s="9"/>
      <c r="U200" s="9"/>
      <c r="X200" s="9"/>
      <c r="AA200" s="9"/>
      <c r="AD200" s="9"/>
    </row>
    <row r="201" ht="15.75" customHeight="1">
      <c r="C201" s="9"/>
      <c r="F201" s="9"/>
      <c r="I201" s="9"/>
      <c r="L201" s="9"/>
      <c r="O201" s="9"/>
      <c r="R201" s="9"/>
      <c r="U201" s="9"/>
      <c r="X201" s="9"/>
      <c r="AA201" s="9"/>
      <c r="AD201" s="9"/>
    </row>
    <row r="202" ht="15.75" customHeight="1">
      <c r="C202" s="9"/>
      <c r="F202" s="9"/>
      <c r="I202" s="9"/>
      <c r="L202" s="9"/>
      <c r="O202" s="9"/>
      <c r="R202" s="9"/>
      <c r="U202" s="9"/>
      <c r="X202" s="9"/>
      <c r="AA202" s="9"/>
      <c r="AD202" s="9"/>
    </row>
    <row r="203" ht="15.75" customHeight="1">
      <c r="C203" s="9"/>
      <c r="F203" s="9"/>
      <c r="I203" s="9"/>
      <c r="L203" s="9"/>
      <c r="O203" s="9"/>
      <c r="R203" s="9"/>
      <c r="U203" s="9"/>
      <c r="X203" s="9"/>
      <c r="AA203" s="9"/>
      <c r="AD203" s="9"/>
    </row>
    <row r="204" ht="15.75" customHeight="1">
      <c r="C204" s="9"/>
      <c r="F204" s="9"/>
      <c r="I204" s="9"/>
      <c r="L204" s="9"/>
      <c r="O204" s="9"/>
      <c r="R204" s="9"/>
      <c r="U204" s="9"/>
      <c r="X204" s="9"/>
      <c r="AA204" s="9"/>
      <c r="AD204" s="9"/>
    </row>
    <row r="205" ht="15.75" customHeight="1">
      <c r="C205" s="9"/>
      <c r="F205" s="9"/>
      <c r="I205" s="9"/>
      <c r="L205" s="9"/>
      <c r="O205" s="9"/>
      <c r="R205" s="9"/>
      <c r="U205" s="9"/>
      <c r="X205" s="9"/>
      <c r="AA205" s="9"/>
      <c r="AD205" s="9"/>
    </row>
    <row r="206" ht="15.75" customHeight="1">
      <c r="C206" s="9"/>
      <c r="F206" s="9"/>
      <c r="I206" s="9"/>
      <c r="L206" s="9"/>
      <c r="O206" s="9"/>
      <c r="R206" s="9"/>
      <c r="U206" s="9"/>
      <c r="X206" s="9"/>
      <c r="AA206" s="9"/>
      <c r="AD206" s="9"/>
    </row>
    <row r="207" ht="15.75" customHeight="1">
      <c r="C207" s="9"/>
      <c r="F207" s="9"/>
      <c r="I207" s="9"/>
      <c r="L207" s="9"/>
      <c r="O207" s="9"/>
      <c r="R207" s="9"/>
      <c r="U207" s="9"/>
      <c r="X207" s="9"/>
      <c r="AA207" s="9"/>
      <c r="AD207" s="9"/>
    </row>
    <row r="208" ht="15.75" customHeight="1">
      <c r="C208" s="9"/>
      <c r="F208" s="9"/>
      <c r="I208" s="9"/>
      <c r="L208" s="9"/>
      <c r="O208" s="9"/>
      <c r="R208" s="9"/>
      <c r="U208" s="9"/>
      <c r="X208" s="9"/>
      <c r="AA208" s="9"/>
      <c r="AD208" s="9"/>
    </row>
    <row r="209" ht="15.75" customHeight="1">
      <c r="C209" s="9"/>
      <c r="F209" s="9"/>
      <c r="I209" s="9"/>
      <c r="L209" s="9"/>
      <c r="O209" s="9"/>
      <c r="R209" s="9"/>
      <c r="U209" s="9"/>
      <c r="X209" s="9"/>
      <c r="AA209" s="9"/>
      <c r="AD209" s="9"/>
    </row>
    <row r="210" ht="15.75" customHeight="1">
      <c r="C210" s="9"/>
      <c r="F210" s="9"/>
      <c r="I210" s="9"/>
      <c r="L210" s="9"/>
      <c r="O210" s="9"/>
      <c r="R210" s="9"/>
      <c r="U210" s="9"/>
      <c r="X210" s="9"/>
      <c r="AA210" s="9"/>
      <c r="AD210" s="9"/>
    </row>
    <row r="211" ht="15.75" customHeight="1">
      <c r="C211" s="9"/>
      <c r="F211" s="9"/>
      <c r="I211" s="9"/>
      <c r="L211" s="9"/>
      <c r="O211" s="9"/>
      <c r="R211" s="9"/>
      <c r="U211" s="9"/>
      <c r="X211" s="9"/>
      <c r="AA211" s="9"/>
      <c r="AD211" s="9"/>
    </row>
    <row r="212" ht="15.75" customHeight="1">
      <c r="C212" s="9"/>
      <c r="F212" s="9"/>
      <c r="I212" s="9"/>
      <c r="L212" s="9"/>
      <c r="O212" s="9"/>
      <c r="R212" s="9"/>
      <c r="U212" s="9"/>
      <c r="X212" s="9"/>
      <c r="AA212" s="9"/>
      <c r="AD212" s="9"/>
    </row>
    <row r="213" ht="15.75" customHeight="1">
      <c r="C213" s="9"/>
      <c r="F213" s="9"/>
      <c r="I213" s="9"/>
      <c r="L213" s="9"/>
      <c r="O213" s="9"/>
      <c r="R213" s="9"/>
      <c r="U213" s="9"/>
      <c r="X213" s="9"/>
      <c r="AA213" s="9"/>
      <c r="AD213" s="9"/>
    </row>
    <row r="214" ht="15.75" customHeight="1">
      <c r="C214" s="9"/>
      <c r="F214" s="9"/>
      <c r="I214" s="9"/>
      <c r="L214" s="9"/>
      <c r="O214" s="9"/>
      <c r="R214" s="9"/>
      <c r="U214" s="9"/>
      <c r="X214" s="9"/>
      <c r="AA214" s="9"/>
      <c r="AD214" s="9"/>
    </row>
    <row r="215" ht="15.75" customHeight="1">
      <c r="C215" s="9"/>
      <c r="F215" s="9"/>
      <c r="I215" s="9"/>
      <c r="L215" s="9"/>
      <c r="O215" s="9"/>
      <c r="R215" s="9"/>
      <c r="U215" s="9"/>
      <c r="X215" s="9"/>
      <c r="AA215" s="9"/>
      <c r="AD215" s="9"/>
    </row>
    <row r="216" ht="15.75" customHeight="1">
      <c r="C216" s="9"/>
      <c r="F216" s="9"/>
      <c r="I216" s="9"/>
      <c r="L216" s="9"/>
      <c r="O216" s="9"/>
      <c r="R216" s="9"/>
      <c r="U216" s="9"/>
      <c r="X216" s="9"/>
      <c r="AA216" s="9"/>
      <c r="AD216" s="9"/>
    </row>
    <row r="217" ht="15.75" customHeight="1">
      <c r="C217" s="9"/>
      <c r="F217" s="9"/>
      <c r="I217" s="9"/>
      <c r="L217" s="9"/>
      <c r="O217" s="9"/>
      <c r="R217" s="9"/>
      <c r="U217" s="9"/>
      <c r="X217" s="9"/>
      <c r="AA217" s="9"/>
      <c r="AD217" s="9"/>
    </row>
    <row r="218" ht="15.75" customHeight="1">
      <c r="C218" s="9"/>
      <c r="F218" s="9"/>
      <c r="I218" s="9"/>
      <c r="L218" s="9"/>
      <c r="O218" s="9"/>
      <c r="R218" s="9"/>
      <c r="U218" s="9"/>
      <c r="X218" s="9"/>
      <c r="AA218" s="9"/>
      <c r="AD218" s="9"/>
    </row>
    <row r="219" ht="15.75" customHeight="1">
      <c r="C219" s="9"/>
      <c r="F219" s="9"/>
      <c r="I219" s="9"/>
      <c r="L219" s="9"/>
      <c r="O219" s="9"/>
      <c r="R219" s="9"/>
      <c r="U219" s="9"/>
      <c r="X219" s="9"/>
      <c r="AA219" s="9"/>
      <c r="AD219" s="9"/>
    </row>
    <row r="220" ht="15.75" customHeight="1">
      <c r="C220" s="9"/>
      <c r="F220" s="9"/>
      <c r="I220" s="9"/>
      <c r="L220" s="9"/>
      <c r="O220" s="9"/>
      <c r="R220" s="9"/>
      <c r="U220" s="9"/>
      <c r="X220" s="9"/>
      <c r="AA220" s="9"/>
      <c r="AD220" s="9"/>
    </row>
    <row r="221" ht="15.75" customHeight="1">
      <c r="C221" s="9"/>
      <c r="F221" s="9"/>
      <c r="I221" s="9"/>
      <c r="L221" s="9"/>
      <c r="O221" s="9"/>
      <c r="R221" s="9"/>
      <c r="U221" s="9"/>
      <c r="X221" s="9"/>
      <c r="AA221" s="9"/>
      <c r="AD221" s="9"/>
    </row>
    <row r="222" ht="15.75" customHeight="1">
      <c r="C222" s="9"/>
      <c r="F222" s="9"/>
      <c r="I222" s="9"/>
      <c r="L222" s="9"/>
      <c r="O222" s="9"/>
      <c r="R222" s="9"/>
      <c r="U222" s="9"/>
      <c r="X222" s="9"/>
      <c r="AA222" s="9"/>
      <c r="AD222" s="9"/>
    </row>
    <row r="223" ht="15.75" customHeight="1">
      <c r="C223" s="9"/>
      <c r="F223" s="9"/>
      <c r="I223" s="9"/>
      <c r="L223" s="9"/>
      <c r="O223" s="9"/>
      <c r="R223" s="9"/>
      <c r="U223" s="9"/>
      <c r="X223" s="9"/>
      <c r="AA223" s="9"/>
      <c r="AD223" s="9"/>
    </row>
    <row r="224" ht="15.75" customHeight="1">
      <c r="C224" s="9"/>
      <c r="F224" s="9"/>
      <c r="I224" s="9"/>
      <c r="L224" s="9"/>
      <c r="O224" s="9"/>
      <c r="R224" s="9"/>
      <c r="U224" s="9"/>
      <c r="X224" s="9"/>
      <c r="AA224" s="9"/>
      <c r="AD224" s="9"/>
    </row>
    <row r="225" ht="15.75" customHeight="1">
      <c r="C225" s="9"/>
      <c r="F225" s="9"/>
      <c r="I225" s="9"/>
      <c r="L225" s="9"/>
      <c r="O225" s="9"/>
      <c r="R225" s="9"/>
      <c r="U225" s="9"/>
      <c r="X225" s="9"/>
      <c r="AA225" s="9"/>
      <c r="AD225" s="9"/>
    </row>
    <row r="226" ht="15.75" customHeight="1">
      <c r="C226" s="9"/>
      <c r="F226" s="9"/>
      <c r="I226" s="9"/>
      <c r="L226" s="9"/>
      <c r="O226" s="9"/>
      <c r="R226" s="9"/>
      <c r="U226" s="9"/>
      <c r="X226" s="9"/>
      <c r="AA226" s="9"/>
      <c r="AD226" s="9"/>
    </row>
    <row r="227" ht="15.75" customHeight="1">
      <c r="C227" s="9"/>
      <c r="F227" s="9"/>
      <c r="I227" s="9"/>
      <c r="L227" s="9"/>
      <c r="O227" s="9"/>
      <c r="R227" s="9"/>
      <c r="U227" s="9"/>
      <c r="X227" s="9"/>
      <c r="AA227" s="9"/>
      <c r="AD227" s="9"/>
    </row>
    <row r="228" ht="15.75" customHeight="1">
      <c r="C228" s="9"/>
      <c r="F228" s="9"/>
      <c r="I228" s="9"/>
      <c r="L228" s="9"/>
      <c r="O228" s="9"/>
      <c r="R228" s="9"/>
      <c r="U228" s="9"/>
      <c r="X228" s="9"/>
      <c r="AA228" s="9"/>
      <c r="AD228" s="9"/>
    </row>
    <row r="229" ht="15.75" customHeight="1">
      <c r="C229" s="9"/>
      <c r="F229" s="9"/>
      <c r="I229" s="9"/>
      <c r="L229" s="9"/>
      <c r="O229" s="9"/>
      <c r="R229" s="9"/>
      <c r="U229" s="9"/>
      <c r="X229" s="9"/>
      <c r="AA229" s="9"/>
      <c r="AD229" s="9"/>
    </row>
    <row r="230" ht="15.75" customHeight="1">
      <c r="C230" s="9"/>
      <c r="F230" s="9"/>
      <c r="I230" s="9"/>
      <c r="L230" s="9"/>
      <c r="O230" s="9"/>
      <c r="R230" s="9"/>
      <c r="U230" s="9"/>
      <c r="X230" s="9"/>
      <c r="AA230" s="9"/>
      <c r="AD230" s="9"/>
    </row>
    <row r="231" ht="15.75" customHeight="1">
      <c r="C231" s="9"/>
      <c r="F231" s="9"/>
      <c r="I231" s="9"/>
      <c r="L231" s="9"/>
      <c r="O231" s="9"/>
      <c r="R231" s="9"/>
      <c r="U231" s="9"/>
      <c r="X231" s="9"/>
      <c r="AA231" s="9"/>
      <c r="AD231" s="9"/>
    </row>
    <row r="232" ht="15.75" customHeight="1">
      <c r="C232" s="9"/>
      <c r="F232" s="9"/>
      <c r="I232" s="9"/>
      <c r="L232" s="9"/>
      <c r="O232" s="9"/>
      <c r="R232" s="9"/>
      <c r="U232" s="9"/>
      <c r="X232" s="9"/>
      <c r="AA232" s="9"/>
      <c r="AD232" s="9"/>
    </row>
    <row r="233" ht="15.75" customHeight="1">
      <c r="C233" s="9"/>
      <c r="F233" s="9"/>
      <c r="I233" s="9"/>
      <c r="L233" s="9"/>
      <c r="O233" s="9"/>
      <c r="R233" s="9"/>
      <c r="U233" s="9"/>
      <c r="X233" s="9"/>
      <c r="AA233" s="9"/>
      <c r="AD233" s="9"/>
    </row>
    <row r="234" ht="15.75" customHeight="1">
      <c r="C234" s="9"/>
      <c r="F234" s="9"/>
      <c r="I234" s="9"/>
      <c r="L234" s="9"/>
      <c r="O234" s="9"/>
      <c r="R234" s="9"/>
      <c r="U234" s="9"/>
      <c r="X234" s="9"/>
      <c r="AA234" s="9"/>
      <c r="AD234" s="9"/>
    </row>
    <row r="235" ht="15.75" customHeight="1">
      <c r="C235" s="9"/>
      <c r="F235" s="9"/>
      <c r="I235" s="9"/>
      <c r="L235" s="9"/>
      <c r="O235" s="9"/>
      <c r="R235" s="9"/>
      <c r="U235" s="9"/>
      <c r="X235" s="9"/>
      <c r="AA235" s="9"/>
      <c r="AD235" s="9"/>
    </row>
    <row r="236" ht="15.75" customHeight="1">
      <c r="C236" s="9"/>
      <c r="F236" s="9"/>
      <c r="I236" s="9"/>
      <c r="L236" s="9"/>
      <c r="O236" s="9"/>
      <c r="R236" s="9"/>
      <c r="U236" s="9"/>
      <c r="X236" s="9"/>
      <c r="AA236" s="9"/>
      <c r="AD236" s="9"/>
    </row>
    <row r="237" ht="15.75" customHeight="1">
      <c r="C237" s="9"/>
      <c r="F237" s="9"/>
      <c r="I237" s="9"/>
      <c r="L237" s="9"/>
      <c r="O237" s="9"/>
      <c r="R237" s="9"/>
      <c r="U237" s="9"/>
      <c r="X237" s="9"/>
      <c r="AA237" s="9"/>
      <c r="AD237" s="9"/>
    </row>
    <row r="238" ht="15.75" customHeight="1">
      <c r="C238" s="9"/>
      <c r="F238" s="9"/>
      <c r="I238" s="9"/>
      <c r="L238" s="9"/>
      <c r="O238" s="9"/>
      <c r="R238" s="9"/>
      <c r="U238" s="9"/>
      <c r="X238" s="9"/>
      <c r="AA238" s="9"/>
      <c r="AD238" s="9"/>
    </row>
    <row r="239" ht="15.75" customHeight="1">
      <c r="C239" s="9"/>
      <c r="F239" s="9"/>
      <c r="I239" s="9"/>
      <c r="L239" s="9"/>
      <c r="O239" s="9"/>
      <c r="R239" s="9"/>
      <c r="U239" s="9"/>
      <c r="X239" s="9"/>
      <c r="AA239" s="9"/>
      <c r="AD239" s="9"/>
    </row>
    <row r="240" ht="15.75" customHeight="1">
      <c r="C240" s="9"/>
      <c r="F240" s="9"/>
      <c r="I240" s="9"/>
      <c r="L240" s="9"/>
      <c r="O240" s="9"/>
      <c r="R240" s="9"/>
      <c r="U240" s="9"/>
      <c r="X240" s="9"/>
      <c r="AA240" s="9"/>
      <c r="AD240" s="9"/>
    </row>
    <row r="241" ht="15.75" customHeight="1">
      <c r="C241" s="9"/>
      <c r="F241" s="9"/>
      <c r="I241" s="9"/>
      <c r="L241" s="9"/>
      <c r="O241" s="9"/>
      <c r="R241" s="9"/>
      <c r="U241" s="9"/>
      <c r="X241" s="9"/>
      <c r="AA241" s="9"/>
      <c r="AD241" s="9"/>
    </row>
    <row r="242" ht="15.75" customHeight="1">
      <c r="C242" s="9"/>
      <c r="F242" s="9"/>
      <c r="I242" s="9"/>
      <c r="L242" s="9"/>
      <c r="O242" s="9"/>
      <c r="R242" s="9"/>
      <c r="U242" s="9"/>
      <c r="X242" s="9"/>
      <c r="AA242" s="9"/>
      <c r="AD242" s="9"/>
    </row>
    <row r="243" ht="15.75" customHeight="1">
      <c r="C243" s="9"/>
      <c r="F243" s="9"/>
      <c r="I243" s="9"/>
      <c r="L243" s="9"/>
      <c r="O243" s="9"/>
      <c r="R243" s="9"/>
      <c r="U243" s="9"/>
      <c r="X243" s="9"/>
      <c r="AA243" s="9"/>
      <c r="AD243" s="9"/>
    </row>
    <row r="244" ht="15.75" customHeight="1">
      <c r="C244" s="9"/>
      <c r="F244" s="9"/>
      <c r="I244" s="9"/>
      <c r="L244" s="9"/>
      <c r="O244" s="9"/>
      <c r="R244" s="9"/>
      <c r="U244" s="9"/>
      <c r="X244" s="9"/>
      <c r="AA244" s="9"/>
      <c r="AD244" s="9"/>
    </row>
    <row r="245" ht="15.75" customHeight="1">
      <c r="C245" s="9"/>
      <c r="F245" s="9"/>
      <c r="I245" s="9"/>
      <c r="L245" s="9"/>
      <c r="O245" s="9"/>
      <c r="R245" s="9"/>
      <c r="U245" s="9"/>
      <c r="X245" s="9"/>
      <c r="AA245" s="9"/>
      <c r="AD245" s="9"/>
    </row>
    <row r="246" ht="15.75" customHeight="1">
      <c r="C246" s="9"/>
      <c r="F246" s="9"/>
      <c r="I246" s="9"/>
      <c r="L246" s="9"/>
      <c r="O246" s="9"/>
      <c r="R246" s="9"/>
      <c r="U246" s="9"/>
      <c r="X246" s="9"/>
      <c r="AA246" s="9"/>
      <c r="AD246" s="9"/>
    </row>
    <row r="247" ht="15.75" customHeight="1">
      <c r="C247" s="9"/>
      <c r="F247" s="9"/>
      <c r="I247" s="9"/>
      <c r="L247" s="9"/>
      <c r="O247" s="9"/>
      <c r="R247" s="9"/>
      <c r="U247" s="9"/>
      <c r="X247" s="9"/>
      <c r="AA247" s="9"/>
      <c r="AD247" s="9"/>
    </row>
    <row r="248" ht="15.75" customHeight="1">
      <c r="C248" s="9"/>
      <c r="F248" s="9"/>
      <c r="I248" s="9"/>
      <c r="L248" s="9"/>
      <c r="O248" s="9"/>
      <c r="R248" s="9"/>
      <c r="U248" s="9"/>
      <c r="X248" s="9"/>
      <c r="AA248" s="9"/>
      <c r="AD248" s="9"/>
    </row>
    <row r="249" ht="15.75" customHeight="1">
      <c r="C249" s="9"/>
      <c r="F249" s="9"/>
      <c r="I249" s="9"/>
      <c r="L249" s="9"/>
      <c r="O249" s="9"/>
      <c r="R249" s="9"/>
      <c r="U249" s="9"/>
      <c r="X249" s="9"/>
      <c r="AA249" s="9"/>
      <c r="AD249" s="9"/>
    </row>
    <row r="250" ht="15.75" customHeight="1">
      <c r="C250" s="9"/>
      <c r="F250" s="9"/>
      <c r="I250" s="9"/>
      <c r="L250" s="9"/>
      <c r="O250" s="9"/>
      <c r="R250" s="9"/>
      <c r="U250" s="9"/>
      <c r="X250" s="9"/>
      <c r="AA250" s="9"/>
      <c r="AD250" s="9"/>
    </row>
    <row r="251" ht="15.75" customHeight="1">
      <c r="C251" s="9"/>
      <c r="F251" s="9"/>
      <c r="I251" s="9"/>
      <c r="L251" s="9"/>
      <c r="O251" s="9"/>
      <c r="R251" s="9"/>
      <c r="U251" s="9"/>
      <c r="X251" s="9"/>
      <c r="AA251" s="9"/>
      <c r="AD251" s="9"/>
    </row>
    <row r="252" ht="15.75" customHeight="1">
      <c r="C252" s="9"/>
      <c r="F252" s="9"/>
      <c r="I252" s="9"/>
      <c r="L252" s="9"/>
      <c r="O252" s="9"/>
      <c r="R252" s="9"/>
      <c r="U252" s="9"/>
      <c r="X252" s="9"/>
      <c r="AA252" s="9"/>
      <c r="AD252" s="9"/>
    </row>
    <row r="253" ht="15.75" customHeight="1">
      <c r="C253" s="9"/>
      <c r="F253" s="9"/>
      <c r="I253" s="9"/>
      <c r="L253" s="9"/>
      <c r="O253" s="9"/>
      <c r="R253" s="9"/>
      <c r="U253" s="9"/>
      <c r="X253" s="9"/>
      <c r="AA253" s="9"/>
      <c r="AD253" s="9"/>
    </row>
    <row r="254" ht="15.75" customHeight="1">
      <c r="C254" s="9"/>
      <c r="F254" s="9"/>
      <c r="I254" s="9"/>
      <c r="L254" s="9"/>
      <c r="O254" s="9"/>
      <c r="R254" s="9"/>
      <c r="U254" s="9"/>
      <c r="X254" s="9"/>
      <c r="AA254" s="9"/>
      <c r="AD254" s="9"/>
    </row>
    <row r="255" ht="15.75" customHeight="1">
      <c r="C255" s="9"/>
      <c r="F255" s="9"/>
      <c r="I255" s="9"/>
      <c r="L255" s="9"/>
      <c r="O255" s="9"/>
      <c r="R255" s="9"/>
      <c r="U255" s="9"/>
      <c r="X255" s="9"/>
      <c r="AA255" s="9"/>
      <c r="AD255" s="9"/>
    </row>
    <row r="256" ht="15.75" customHeight="1">
      <c r="C256" s="9"/>
      <c r="F256" s="9"/>
      <c r="I256" s="9"/>
      <c r="L256" s="9"/>
      <c r="O256" s="9"/>
      <c r="R256" s="9"/>
      <c r="U256" s="9"/>
      <c r="X256" s="9"/>
      <c r="AA256" s="9"/>
      <c r="AD256" s="9"/>
    </row>
    <row r="257" ht="15.75" customHeight="1">
      <c r="C257" s="9"/>
      <c r="F257" s="9"/>
      <c r="I257" s="9"/>
      <c r="L257" s="9"/>
      <c r="O257" s="9"/>
      <c r="R257" s="9"/>
      <c r="U257" s="9"/>
      <c r="X257" s="9"/>
      <c r="AA257" s="9"/>
      <c r="AD257" s="9"/>
    </row>
    <row r="258" ht="15.75" customHeight="1">
      <c r="C258" s="9"/>
      <c r="F258" s="9"/>
      <c r="I258" s="9"/>
      <c r="L258" s="9"/>
      <c r="O258" s="9"/>
      <c r="R258" s="9"/>
      <c r="U258" s="9"/>
      <c r="X258" s="9"/>
      <c r="AA258" s="9"/>
      <c r="AD258" s="9"/>
    </row>
    <row r="259" ht="15.75" customHeight="1">
      <c r="C259" s="9"/>
      <c r="F259" s="9"/>
      <c r="I259" s="9"/>
      <c r="L259" s="9"/>
      <c r="O259" s="9"/>
      <c r="R259" s="9"/>
      <c r="U259" s="9"/>
      <c r="X259" s="9"/>
      <c r="AA259" s="9"/>
      <c r="AD259" s="9"/>
    </row>
    <row r="260" ht="15.75" customHeight="1">
      <c r="C260" s="9"/>
      <c r="F260" s="9"/>
      <c r="I260" s="9"/>
      <c r="L260" s="9"/>
      <c r="O260" s="9"/>
      <c r="R260" s="9"/>
      <c r="U260" s="9"/>
      <c r="X260" s="9"/>
      <c r="AA260" s="9"/>
      <c r="AD260" s="9"/>
    </row>
    <row r="261" ht="15.75" customHeight="1">
      <c r="C261" s="9"/>
      <c r="F261" s="9"/>
      <c r="I261" s="9"/>
      <c r="L261" s="9"/>
      <c r="O261" s="9"/>
      <c r="R261" s="9"/>
      <c r="U261" s="9"/>
      <c r="X261" s="9"/>
      <c r="AA261" s="9"/>
      <c r="AD261" s="9"/>
    </row>
    <row r="262" ht="15.75" customHeight="1">
      <c r="C262" s="9"/>
      <c r="F262" s="9"/>
      <c r="I262" s="9"/>
      <c r="L262" s="9"/>
      <c r="O262" s="9"/>
      <c r="R262" s="9"/>
      <c r="U262" s="9"/>
      <c r="X262" s="9"/>
      <c r="AA262" s="9"/>
      <c r="AD262" s="9"/>
    </row>
    <row r="263" ht="15.75" customHeight="1">
      <c r="C263" s="9"/>
      <c r="F263" s="9"/>
      <c r="I263" s="9"/>
      <c r="L263" s="9"/>
      <c r="O263" s="9"/>
      <c r="R263" s="9"/>
      <c r="U263" s="9"/>
      <c r="X263" s="9"/>
      <c r="AA263" s="9"/>
      <c r="AD263" s="9"/>
    </row>
    <row r="264" ht="15.75" customHeight="1">
      <c r="C264" s="9"/>
      <c r="F264" s="9"/>
      <c r="I264" s="9"/>
      <c r="L264" s="9"/>
      <c r="O264" s="9"/>
      <c r="R264" s="9"/>
      <c r="U264" s="9"/>
      <c r="X264" s="9"/>
      <c r="AA264" s="9"/>
      <c r="AD264" s="9"/>
    </row>
    <row r="265" ht="15.75" customHeight="1">
      <c r="C265" s="9"/>
      <c r="F265" s="9"/>
      <c r="I265" s="9"/>
      <c r="L265" s="9"/>
      <c r="O265" s="9"/>
      <c r="R265" s="9"/>
      <c r="U265" s="9"/>
      <c r="X265" s="9"/>
      <c r="AA265" s="9"/>
      <c r="AD265" s="9"/>
    </row>
    <row r="266" ht="15.75" customHeight="1">
      <c r="C266" s="9"/>
      <c r="F266" s="9"/>
      <c r="I266" s="9"/>
      <c r="L266" s="9"/>
      <c r="O266" s="9"/>
      <c r="R266" s="9"/>
      <c r="U266" s="9"/>
      <c r="X266" s="9"/>
      <c r="AA266" s="9"/>
      <c r="AD266" s="9"/>
    </row>
    <row r="267" ht="15.75" customHeight="1">
      <c r="C267" s="9"/>
      <c r="F267" s="9"/>
      <c r="I267" s="9"/>
      <c r="L267" s="9"/>
      <c r="O267" s="9"/>
      <c r="R267" s="9"/>
      <c r="U267" s="9"/>
      <c r="X267" s="9"/>
      <c r="AA267" s="9"/>
      <c r="AD267" s="9"/>
    </row>
    <row r="268" ht="15.75" customHeight="1">
      <c r="C268" s="9"/>
      <c r="F268" s="9"/>
      <c r="I268" s="9"/>
      <c r="L268" s="9"/>
      <c r="O268" s="9"/>
      <c r="R268" s="9"/>
      <c r="U268" s="9"/>
      <c r="X268" s="9"/>
      <c r="AA268" s="9"/>
      <c r="AD268" s="9"/>
    </row>
    <row r="269" ht="15.75" customHeight="1">
      <c r="C269" s="9"/>
      <c r="F269" s="9"/>
      <c r="I269" s="9"/>
      <c r="L269" s="9"/>
      <c r="O269" s="9"/>
      <c r="R269" s="9"/>
      <c r="U269" s="9"/>
      <c r="X269" s="9"/>
      <c r="AA269" s="9"/>
      <c r="AD269" s="9"/>
    </row>
    <row r="270" ht="15.75" customHeight="1">
      <c r="C270" s="9"/>
      <c r="F270" s="9"/>
      <c r="I270" s="9"/>
      <c r="L270" s="9"/>
      <c r="O270" s="9"/>
      <c r="R270" s="9"/>
      <c r="U270" s="9"/>
      <c r="X270" s="9"/>
      <c r="AA270" s="9"/>
      <c r="AD270" s="9"/>
    </row>
    <row r="271" ht="15.75" customHeight="1">
      <c r="C271" s="9"/>
      <c r="F271" s="9"/>
      <c r="I271" s="9"/>
      <c r="L271" s="9"/>
      <c r="O271" s="9"/>
      <c r="R271" s="9"/>
      <c r="U271" s="9"/>
      <c r="X271" s="9"/>
      <c r="AA271" s="9"/>
      <c r="AD271" s="9"/>
    </row>
    <row r="272" ht="15.75" customHeight="1">
      <c r="C272" s="9"/>
      <c r="F272" s="9"/>
      <c r="I272" s="9"/>
      <c r="L272" s="9"/>
      <c r="O272" s="9"/>
      <c r="R272" s="9"/>
      <c r="U272" s="9"/>
      <c r="X272" s="9"/>
      <c r="AA272" s="9"/>
      <c r="AD272" s="9"/>
    </row>
    <row r="273" ht="15.75" customHeight="1">
      <c r="C273" s="9"/>
      <c r="F273" s="9"/>
      <c r="I273" s="9"/>
      <c r="L273" s="9"/>
      <c r="O273" s="9"/>
      <c r="R273" s="9"/>
      <c r="U273" s="9"/>
      <c r="X273" s="9"/>
      <c r="AA273" s="9"/>
      <c r="AD273" s="9"/>
    </row>
    <row r="274" ht="15.75" customHeight="1">
      <c r="C274" s="9"/>
      <c r="F274" s="9"/>
      <c r="I274" s="9"/>
      <c r="L274" s="9"/>
      <c r="O274" s="9"/>
      <c r="R274" s="9"/>
      <c r="U274" s="9"/>
      <c r="X274" s="9"/>
      <c r="AA274" s="9"/>
      <c r="AD274" s="9"/>
    </row>
    <row r="275" ht="15.75" customHeight="1">
      <c r="C275" s="9"/>
      <c r="F275" s="9"/>
      <c r="I275" s="9"/>
      <c r="L275" s="9"/>
      <c r="O275" s="9"/>
      <c r="R275" s="9"/>
      <c r="U275" s="9"/>
      <c r="X275" s="9"/>
      <c r="AA275" s="9"/>
      <c r="AD275" s="9"/>
    </row>
    <row r="276" ht="15.75" customHeight="1">
      <c r="C276" s="9"/>
      <c r="F276" s="9"/>
      <c r="I276" s="9"/>
      <c r="L276" s="9"/>
      <c r="O276" s="9"/>
      <c r="R276" s="9"/>
      <c r="U276" s="9"/>
      <c r="X276" s="9"/>
      <c r="AA276" s="9"/>
      <c r="AD276" s="9"/>
    </row>
    <row r="277" ht="15.75" customHeight="1">
      <c r="C277" s="9"/>
      <c r="F277" s="9"/>
      <c r="I277" s="9"/>
      <c r="L277" s="9"/>
      <c r="O277" s="9"/>
      <c r="R277" s="9"/>
      <c r="U277" s="9"/>
      <c r="X277" s="9"/>
      <c r="AA277" s="9"/>
      <c r="AD277" s="9"/>
    </row>
    <row r="278" ht="15.75" customHeight="1">
      <c r="C278" s="9"/>
      <c r="F278" s="9"/>
      <c r="I278" s="9"/>
      <c r="L278" s="9"/>
      <c r="O278" s="9"/>
      <c r="R278" s="9"/>
      <c r="U278" s="9"/>
      <c r="X278" s="9"/>
      <c r="AA278" s="9"/>
      <c r="AD278" s="9"/>
    </row>
    <row r="279" ht="15.75" customHeight="1">
      <c r="C279" s="9"/>
      <c r="F279" s="9"/>
      <c r="I279" s="9"/>
      <c r="L279" s="9"/>
      <c r="O279" s="9"/>
      <c r="R279" s="9"/>
      <c r="U279" s="9"/>
      <c r="X279" s="9"/>
      <c r="AA279" s="9"/>
      <c r="AD279" s="9"/>
    </row>
    <row r="280" ht="15.75" customHeight="1">
      <c r="C280" s="9"/>
      <c r="F280" s="9"/>
      <c r="I280" s="9"/>
      <c r="L280" s="9"/>
      <c r="O280" s="9"/>
      <c r="R280" s="9"/>
      <c r="U280" s="9"/>
      <c r="X280" s="9"/>
      <c r="AA280" s="9"/>
      <c r="AD280" s="9"/>
    </row>
    <row r="281" ht="15.75" customHeight="1">
      <c r="C281" s="9"/>
      <c r="F281" s="9"/>
      <c r="I281" s="9"/>
      <c r="L281" s="9"/>
      <c r="O281" s="9"/>
      <c r="R281" s="9"/>
      <c r="U281" s="9"/>
      <c r="X281" s="9"/>
      <c r="AA281" s="9"/>
      <c r="AD281" s="9"/>
    </row>
    <row r="282" ht="15.75" customHeight="1">
      <c r="C282" s="9"/>
      <c r="F282" s="9"/>
      <c r="I282" s="9"/>
      <c r="L282" s="9"/>
      <c r="O282" s="9"/>
      <c r="R282" s="9"/>
      <c r="U282" s="9"/>
      <c r="X282" s="9"/>
      <c r="AA282" s="9"/>
      <c r="AD282" s="9"/>
    </row>
    <row r="283" ht="15.75" customHeight="1">
      <c r="C283" s="9"/>
      <c r="F283" s="9"/>
      <c r="I283" s="9"/>
      <c r="L283" s="9"/>
      <c r="O283" s="9"/>
      <c r="R283" s="9"/>
      <c r="U283" s="9"/>
      <c r="X283" s="9"/>
      <c r="AA283" s="9"/>
      <c r="AD283" s="9"/>
    </row>
    <row r="284" ht="15.75" customHeight="1">
      <c r="C284" s="9"/>
      <c r="F284" s="9"/>
      <c r="I284" s="9"/>
      <c r="L284" s="9"/>
      <c r="O284" s="9"/>
      <c r="R284" s="9"/>
      <c r="U284" s="9"/>
      <c r="X284" s="9"/>
      <c r="AA284" s="9"/>
      <c r="AD284" s="9"/>
    </row>
    <row r="285" ht="15.75" customHeight="1">
      <c r="C285" s="9"/>
      <c r="F285" s="9"/>
      <c r="I285" s="9"/>
      <c r="L285" s="9"/>
      <c r="O285" s="9"/>
      <c r="R285" s="9"/>
      <c r="U285" s="9"/>
      <c r="X285" s="9"/>
      <c r="AA285" s="9"/>
      <c r="AD285" s="9"/>
    </row>
    <row r="286" ht="15.75" customHeight="1">
      <c r="C286" s="9"/>
      <c r="F286" s="9"/>
      <c r="I286" s="9"/>
      <c r="L286" s="9"/>
      <c r="O286" s="9"/>
      <c r="R286" s="9"/>
      <c r="U286" s="9"/>
      <c r="X286" s="9"/>
      <c r="AA286" s="9"/>
      <c r="AD286" s="9"/>
    </row>
    <row r="287" ht="15.75" customHeight="1">
      <c r="C287" s="9"/>
      <c r="F287" s="9"/>
      <c r="I287" s="9"/>
      <c r="L287" s="9"/>
      <c r="O287" s="9"/>
      <c r="R287" s="9"/>
      <c r="U287" s="9"/>
      <c r="X287" s="9"/>
      <c r="AA287" s="9"/>
      <c r="AD287" s="9"/>
    </row>
    <row r="288" ht="15.75" customHeight="1">
      <c r="C288" s="9"/>
      <c r="F288" s="9"/>
      <c r="I288" s="9"/>
      <c r="L288" s="9"/>
      <c r="O288" s="9"/>
      <c r="R288" s="9"/>
      <c r="U288" s="9"/>
      <c r="X288" s="9"/>
      <c r="AA288" s="9"/>
      <c r="AD288" s="9"/>
    </row>
    <row r="289" ht="15.75" customHeight="1">
      <c r="C289" s="9"/>
      <c r="F289" s="9"/>
      <c r="I289" s="9"/>
      <c r="L289" s="9"/>
      <c r="O289" s="9"/>
      <c r="R289" s="9"/>
      <c r="U289" s="9"/>
      <c r="X289" s="9"/>
      <c r="AA289" s="9"/>
      <c r="AD289" s="9"/>
    </row>
    <row r="290" ht="15.75" customHeight="1">
      <c r="C290" s="9"/>
      <c r="F290" s="9"/>
      <c r="I290" s="9"/>
      <c r="L290" s="9"/>
      <c r="O290" s="9"/>
      <c r="R290" s="9"/>
      <c r="U290" s="9"/>
      <c r="X290" s="9"/>
      <c r="AA290" s="9"/>
      <c r="AD290" s="9"/>
    </row>
    <row r="291" ht="15.75" customHeight="1">
      <c r="C291" s="9"/>
      <c r="F291" s="9"/>
      <c r="I291" s="9"/>
      <c r="L291" s="9"/>
      <c r="O291" s="9"/>
      <c r="R291" s="9"/>
      <c r="U291" s="9"/>
      <c r="X291" s="9"/>
      <c r="AA291" s="9"/>
      <c r="AD291" s="9"/>
    </row>
    <row r="292" ht="15.75" customHeight="1">
      <c r="C292" s="9"/>
      <c r="F292" s="9"/>
      <c r="I292" s="9"/>
      <c r="L292" s="9"/>
      <c r="O292" s="9"/>
      <c r="R292" s="9"/>
      <c r="U292" s="9"/>
      <c r="X292" s="9"/>
      <c r="AA292" s="9"/>
      <c r="AD292" s="9"/>
    </row>
    <row r="293" ht="15.75" customHeight="1">
      <c r="C293" s="9"/>
      <c r="F293" s="9"/>
      <c r="I293" s="9"/>
      <c r="L293" s="9"/>
      <c r="O293" s="9"/>
      <c r="R293" s="9"/>
      <c r="U293" s="9"/>
      <c r="X293" s="9"/>
      <c r="AA293" s="9"/>
      <c r="AD293" s="9"/>
    </row>
    <row r="294" ht="15.75" customHeight="1">
      <c r="C294" s="9"/>
      <c r="F294" s="9"/>
      <c r="I294" s="9"/>
      <c r="L294" s="9"/>
      <c r="O294" s="9"/>
      <c r="R294" s="9"/>
      <c r="U294" s="9"/>
      <c r="X294" s="9"/>
      <c r="AA294" s="9"/>
      <c r="AD294" s="9"/>
    </row>
    <row r="295" ht="15.75" customHeight="1">
      <c r="C295" s="9"/>
      <c r="F295" s="9"/>
      <c r="I295" s="9"/>
      <c r="L295" s="9"/>
      <c r="O295" s="9"/>
      <c r="R295" s="9"/>
      <c r="U295" s="9"/>
      <c r="X295" s="9"/>
      <c r="AA295" s="9"/>
      <c r="AD295" s="9"/>
    </row>
    <row r="296" ht="15.75" customHeight="1">
      <c r="C296" s="9"/>
      <c r="F296" s="9"/>
      <c r="I296" s="9"/>
      <c r="L296" s="9"/>
      <c r="O296" s="9"/>
      <c r="R296" s="9"/>
      <c r="U296" s="9"/>
      <c r="X296" s="9"/>
      <c r="AA296" s="9"/>
      <c r="AD296" s="9"/>
    </row>
    <row r="297" ht="15.75" customHeight="1">
      <c r="C297" s="9"/>
      <c r="F297" s="9"/>
      <c r="I297" s="9"/>
      <c r="L297" s="9"/>
      <c r="O297" s="9"/>
      <c r="R297" s="9"/>
      <c r="U297" s="9"/>
      <c r="X297" s="9"/>
      <c r="AA297" s="9"/>
      <c r="AD297" s="9"/>
    </row>
    <row r="298" ht="15.75" customHeight="1">
      <c r="C298" s="9"/>
      <c r="F298" s="9"/>
      <c r="I298" s="9"/>
      <c r="L298" s="9"/>
      <c r="O298" s="9"/>
      <c r="R298" s="9"/>
      <c r="U298" s="9"/>
      <c r="X298" s="9"/>
      <c r="AA298" s="9"/>
      <c r="AD298" s="9"/>
    </row>
    <row r="299" ht="15.75" customHeight="1">
      <c r="C299" s="9"/>
      <c r="F299" s="9"/>
      <c r="I299" s="9"/>
      <c r="L299" s="9"/>
      <c r="O299" s="9"/>
      <c r="R299" s="9"/>
      <c r="U299" s="9"/>
      <c r="X299" s="9"/>
      <c r="AA299" s="9"/>
      <c r="AD299" s="9"/>
    </row>
    <row r="300" ht="15.75" customHeight="1">
      <c r="C300" s="9"/>
      <c r="F300" s="9"/>
      <c r="I300" s="9"/>
      <c r="L300" s="9"/>
      <c r="O300" s="9"/>
      <c r="R300" s="9"/>
      <c r="U300" s="9"/>
      <c r="X300" s="9"/>
      <c r="AA300" s="9"/>
      <c r="AD300" s="9"/>
    </row>
    <row r="301" ht="15.75" customHeight="1">
      <c r="C301" s="9"/>
      <c r="F301" s="9"/>
      <c r="I301" s="9"/>
      <c r="L301" s="9"/>
      <c r="O301" s="9"/>
      <c r="R301" s="9"/>
      <c r="U301" s="9"/>
      <c r="X301" s="9"/>
      <c r="AA301" s="9"/>
      <c r="AD301" s="9"/>
    </row>
    <row r="302" ht="15.75" customHeight="1">
      <c r="C302" s="9"/>
      <c r="F302" s="9"/>
      <c r="I302" s="9"/>
      <c r="L302" s="9"/>
      <c r="O302" s="9"/>
      <c r="R302" s="9"/>
      <c r="U302" s="9"/>
      <c r="X302" s="9"/>
      <c r="AA302" s="9"/>
      <c r="AD302" s="9"/>
    </row>
    <row r="303" ht="15.75" customHeight="1">
      <c r="C303" s="9"/>
      <c r="F303" s="9"/>
      <c r="I303" s="9"/>
      <c r="L303" s="9"/>
      <c r="O303" s="9"/>
      <c r="R303" s="9"/>
      <c r="U303" s="9"/>
      <c r="X303" s="9"/>
      <c r="AA303" s="9"/>
      <c r="AD303" s="9"/>
    </row>
    <row r="304" ht="15.75" customHeight="1">
      <c r="C304" s="9"/>
      <c r="F304" s="9"/>
      <c r="I304" s="9"/>
      <c r="L304" s="9"/>
      <c r="O304" s="9"/>
      <c r="R304" s="9"/>
      <c r="U304" s="9"/>
      <c r="X304" s="9"/>
      <c r="AA304" s="9"/>
      <c r="AD304" s="9"/>
    </row>
    <row r="305" ht="15.75" customHeight="1">
      <c r="C305" s="9"/>
      <c r="F305" s="9"/>
      <c r="I305" s="9"/>
      <c r="L305" s="9"/>
      <c r="O305" s="9"/>
      <c r="R305" s="9"/>
      <c r="U305" s="9"/>
      <c r="X305" s="9"/>
      <c r="AA305" s="9"/>
      <c r="AD305" s="9"/>
    </row>
    <row r="306" ht="15.75" customHeight="1">
      <c r="C306" s="9"/>
      <c r="F306" s="9"/>
      <c r="I306" s="9"/>
      <c r="L306" s="9"/>
      <c r="O306" s="9"/>
      <c r="R306" s="9"/>
      <c r="U306" s="9"/>
      <c r="X306" s="9"/>
      <c r="AA306" s="9"/>
      <c r="AD306" s="9"/>
    </row>
    <row r="307" ht="15.75" customHeight="1">
      <c r="C307" s="9"/>
      <c r="F307" s="9"/>
      <c r="I307" s="9"/>
      <c r="L307" s="9"/>
      <c r="O307" s="9"/>
      <c r="R307" s="9"/>
      <c r="U307" s="9"/>
      <c r="X307" s="9"/>
      <c r="AA307" s="9"/>
      <c r="AD307" s="9"/>
    </row>
    <row r="308" ht="15.75" customHeight="1">
      <c r="C308" s="9"/>
      <c r="F308" s="9"/>
      <c r="I308" s="9"/>
      <c r="L308" s="9"/>
      <c r="O308" s="9"/>
      <c r="R308" s="9"/>
      <c r="U308" s="9"/>
      <c r="X308" s="9"/>
      <c r="AA308" s="9"/>
      <c r="AD308" s="9"/>
    </row>
    <row r="309" ht="15.75" customHeight="1">
      <c r="C309" s="9"/>
      <c r="F309" s="9"/>
      <c r="I309" s="9"/>
      <c r="L309" s="9"/>
      <c r="O309" s="9"/>
      <c r="R309" s="9"/>
      <c r="U309" s="9"/>
      <c r="X309" s="9"/>
      <c r="AA309" s="9"/>
      <c r="AD309" s="9"/>
    </row>
    <row r="310" ht="15.75" customHeight="1">
      <c r="C310" s="9"/>
      <c r="F310" s="9"/>
      <c r="I310" s="9"/>
      <c r="L310" s="9"/>
      <c r="O310" s="9"/>
      <c r="R310" s="9"/>
      <c r="U310" s="9"/>
      <c r="X310" s="9"/>
      <c r="AA310" s="9"/>
      <c r="AD310" s="9"/>
    </row>
    <row r="311" ht="15.75" customHeight="1">
      <c r="C311" s="9"/>
      <c r="F311" s="9"/>
      <c r="I311" s="9"/>
      <c r="L311" s="9"/>
      <c r="O311" s="9"/>
      <c r="R311" s="9"/>
      <c r="U311" s="9"/>
      <c r="X311" s="9"/>
      <c r="AA311" s="9"/>
      <c r="AD311" s="9"/>
    </row>
    <row r="312" ht="15.75" customHeight="1">
      <c r="C312" s="9"/>
      <c r="F312" s="9"/>
      <c r="I312" s="9"/>
      <c r="L312" s="9"/>
      <c r="O312" s="9"/>
      <c r="R312" s="9"/>
      <c r="U312" s="9"/>
      <c r="X312" s="9"/>
      <c r="AA312" s="9"/>
      <c r="AD312" s="9"/>
    </row>
    <row r="313" ht="15.75" customHeight="1">
      <c r="C313" s="9"/>
      <c r="F313" s="9"/>
      <c r="I313" s="9"/>
      <c r="L313" s="9"/>
      <c r="O313" s="9"/>
      <c r="R313" s="9"/>
      <c r="U313" s="9"/>
      <c r="X313" s="9"/>
      <c r="AA313" s="9"/>
      <c r="AD313" s="9"/>
    </row>
    <row r="314" ht="15.75" customHeight="1">
      <c r="C314" s="9"/>
      <c r="F314" s="9"/>
      <c r="I314" s="9"/>
      <c r="L314" s="9"/>
      <c r="O314" s="9"/>
      <c r="R314" s="9"/>
      <c r="U314" s="9"/>
      <c r="X314" s="9"/>
      <c r="AA314" s="9"/>
      <c r="AD314" s="9"/>
    </row>
    <row r="315" ht="15.75" customHeight="1">
      <c r="C315" s="9"/>
      <c r="F315" s="9"/>
      <c r="I315" s="9"/>
      <c r="L315" s="9"/>
      <c r="O315" s="9"/>
      <c r="R315" s="9"/>
      <c r="U315" s="9"/>
      <c r="X315" s="9"/>
      <c r="AA315" s="9"/>
      <c r="AD315" s="9"/>
    </row>
    <row r="316" ht="15.75" customHeight="1">
      <c r="C316" s="9"/>
      <c r="F316" s="9"/>
      <c r="I316" s="9"/>
      <c r="L316" s="9"/>
      <c r="O316" s="9"/>
      <c r="R316" s="9"/>
      <c r="U316" s="9"/>
      <c r="X316" s="9"/>
      <c r="AA316" s="9"/>
      <c r="AD316" s="9"/>
    </row>
    <row r="317" ht="15.75" customHeight="1">
      <c r="C317" s="9"/>
      <c r="F317" s="9"/>
      <c r="I317" s="9"/>
      <c r="L317" s="9"/>
      <c r="O317" s="9"/>
      <c r="R317" s="9"/>
      <c r="U317" s="9"/>
      <c r="X317" s="9"/>
      <c r="AA317" s="9"/>
      <c r="AD317" s="9"/>
    </row>
    <row r="318" ht="15.75" customHeight="1">
      <c r="C318" s="9"/>
      <c r="F318" s="9"/>
      <c r="I318" s="9"/>
      <c r="L318" s="9"/>
      <c r="O318" s="9"/>
      <c r="R318" s="9"/>
      <c r="U318" s="9"/>
      <c r="X318" s="9"/>
      <c r="AA318" s="9"/>
      <c r="AD318" s="9"/>
    </row>
    <row r="319" ht="15.75" customHeight="1">
      <c r="C319" s="9"/>
      <c r="F319" s="9"/>
      <c r="I319" s="9"/>
      <c r="L319" s="9"/>
      <c r="O319" s="9"/>
      <c r="R319" s="9"/>
      <c r="U319" s="9"/>
      <c r="X319" s="9"/>
      <c r="AA319" s="9"/>
      <c r="AD319" s="9"/>
    </row>
    <row r="320" ht="15.75" customHeight="1">
      <c r="C320" s="9"/>
      <c r="F320" s="9"/>
      <c r="I320" s="9"/>
      <c r="L320" s="9"/>
      <c r="O320" s="9"/>
      <c r="R320" s="9"/>
      <c r="U320" s="9"/>
      <c r="X320" s="9"/>
      <c r="AA320" s="9"/>
      <c r="AD320" s="9"/>
    </row>
    <row r="321" ht="15.75" customHeight="1">
      <c r="C321" s="9"/>
      <c r="F321" s="9"/>
      <c r="I321" s="9"/>
      <c r="L321" s="9"/>
      <c r="O321" s="9"/>
      <c r="R321" s="9"/>
      <c r="U321" s="9"/>
      <c r="X321" s="9"/>
      <c r="AA321" s="9"/>
      <c r="AD321" s="9"/>
    </row>
    <row r="322" ht="15.75" customHeight="1">
      <c r="C322" s="9"/>
      <c r="F322" s="9"/>
      <c r="I322" s="9"/>
      <c r="L322" s="9"/>
      <c r="O322" s="9"/>
      <c r="R322" s="9"/>
      <c r="U322" s="9"/>
      <c r="X322" s="9"/>
      <c r="AA322" s="9"/>
      <c r="AD322" s="9"/>
    </row>
    <row r="323" ht="15.75" customHeight="1">
      <c r="C323" s="9"/>
      <c r="F323" s="9"/>
      <c r="I323" s="9"/>
      <c r="L323" s="9"/>
      <c r="O323" s="9"/>
      <c r="R323" s="9"/>
      <c r="U323" s="9"/>
      <c r="X323" s="9"/>
      <c r="AA323" s="9"/>
      <c r="AD323" s="9"/>
    </row>
    <row r="324" ht="15.75" customHeight="1">
      <c r="C324" s="9"/>
      <c r="F324" s="9"/>
      <c r="I324" s="9"/>
      <c r="L324" s="9"/>
      <c r="O324" s="9"/>
      <c r="R324" s="9"/>
      <c r="U324" s="9"/>
      <c r="X324" s="9"/>
      <c r="AA324" s="9"/>
      <c r="AD324" s="9"/>
    </row>
    <row r="325" ht="15.75" customHeight="1">
      <c r="C325" s="9"/>
      <c r="F325" s="9"/>
      <c r="I325" s="9"/>
      <c r="L325" s="9"/>
      <c r="O325" s="9"/>
      <c r="R325" s="9"/>
      <c r="U325" s="9"/>
      <c r="X325" s="9"/>
      <c r="AA325" s="9"/>
      <c r="AD325" s="9"/>
    </row>
    <row r="326" ht="15.75" customHeight="1">
      <c r="C326" s="9"/>
      <c r="F326" s="9"/>
      <c r="I326" s="9"/>
      <c r="L326" s="9"/>
      <c r="O326" s="9"/>
      <c r="R326" s="9"/>
      <c r="U326" s="9"/>
      <c r="X326" s="9"/>
      <c r="AA326" s="9"/>
      <c r="AD326" s="9"/>
    </row>
    <row r="327" ht="15.75" customHeight="1">
      <c r="C327" s="9"/>
      <c r="F327" s="9"/>
      <c r="I327" s="9"/>
      <c r="L327" s="9"/>
      <c r="O327" s="9"/>
      <c r="R327" s="9"/>
      <c r="U327" s="9"/>
      <c r="X327" s="9"/>
      <c r="AA327" s="9"/>
      <c r="AD327" s="9"/>
    </row>
    <row r="328" ht="15.75" customHeight="1">
      <c r="C328" s="9"/>
      <c r="F328" s="9"/>
      <c r="I328" s="9"/>
      <c r="L328" s="9"/>
      <c r="O328" s="9"/>
      <c r="R328" s="9"/>
      <c r="U328" s="9"/>
      <c r="X328" s="9"/>
      <c r="AA328" s="9"/>
      <c r="AD328" s="9"/>
    </row>
    <row r="329" ht="15.75" customHeight="1">
      <c r="C329" s="9"/>
      <c r="F329" s="9"/>
      <c r="I329" s="9"/>
      <c r="L329" s="9"/>
      <c r="O329" s="9"/>
      <c r="R329" s="9"/>
      <c r="U329" s="9"/>
      <c r="X329" s="9"/>
      <c r="AA329" s="9"/>
      <c r="AD329" s="9"/>
    </row>
    <row r="330" ht="15.75" customHeight="1">
      <c r="C330" s="9"/>
      <c r="F330" s="9"/>
      <c r="I330" s="9"/>
      <c r="L330" s="9"/>
      <c r="O330" s="9"/>
      <c r="R330" s="9"/>
      <c r="U330" s="9"/>
      <c r="X330" s="9"/>
      <c r="AA330" s="9"/>
      <c r="AD330" s="9"/>
    </row>
    <row r="331" ht="15.75" customHeight="1">
      <c r="C331" s="9"/>
      <c r="F331" s="9"/>
      <c r="I331" s="9"/>
      <c r="L331" s="9"/>
      <c r="O331" s="9"/>
      <c r="R331" s="9"/>
      <c r="U331" s="9"/>
      <c r="X331" s="9"/>
      <c r="AA331" s="9"/>
      <c r="AD331" s="9"/>
    </row>
    <row r="332" ht="15.75" customHeight="1">
      <c r="C332" s="9"/>
      <c r="F332" s="9"/>
      <c r="I332" s="9"/>
      <c r="L332" s="9"/>
      <c r="O332" s="9"/>
      <c r="R332" s="9"/>
      <c r="U332" s="9"/>
      <c r="X332" s="9"/>
      <c r="AA332" s="9"/>
      <c r="AD332" s="9"/>
    </row>
    <row r="333" ht="15.75" customHeight="1">
      <c r="C333" s="9"/>
      <c r="F333" s="9"/>
      <c r="I333" s="9"/>
      <c r="L333" s="9"/>
      <c r="O333" s="9"/>
      <c r="R333" s="9"/>
      <c r="U333" s="9"/>
      <c r="X333" s="9"/>
      <c r="AA333" s="9"/>
      <c r="AD333" s="9"/>
    </row>
    <row r="334" ht="15.75" customHeight="1">
      <c r="C334" s="9"/>
      <c r="F334" s="9"/>
      <c r="I334" s="9"/>
      <c r="L334" s="9"/>
      <c r="O334" s="9"/>
      <c r="R334" s="9"/>
      <c r="U334" s="9"/>
      <c r="X334" s="9"/>
      <c r="AA334" s="9"/>
      <c r="AD334" s="9"/>
    </row>
    <row r="335" ht="15.75" customHeight="1">
      <c r="C335" s="9"/>
      <c r="F335" s="9"/>
      <c r="I335" s="9"/>
      <c r="L335" s="9"/>
      <c r="O335" s="9"/>
      <c r="R335" s="9"/>
      <c r="U335" s="9"/>
      <c r="X335" s="9"/>
      <c r="AA335" s="9"/>
      <c r="AD335" s="9"/>
    </row>
    <row r="336" ht="15.75" customHeight="1">
      <c r="C336" s="9"/>
      <c r="F336" s="9"/>
      <c r="I336" s="9"/>
      <c r="L336" s="9"/>
      <c r="O336" s="9"/>
      <c r="R336" s="9"/>
      <c r="U336" s="9"/>
      <c r="X336" s="9"/>
      <c r="AA336" s="9"/>
      <c r="AD336" s="9"/>
    </row>
    <row r="337" ht="15.75" customHeight="1">
      <c r="C337" s="9"/>
      <c r="F337" s="9"/>
      <c r="I337" s="9"/>
      <c r="L337" s="9"/>
      <c r="O337" s="9"/>
      <c r="R337" s="9"/>
      <c r="U337" s="9"/>
      <c r="X337" s="9"/>
      <c r="AA337" s="9"/>
      <c r="AD337" s="9"/>
    </row>
    <row r="338" ht="15.75" customHeight="1">
      <c r="C338" s="9"/>
      <c r="F338" s="9"/>
      <c r="I338" s="9"/>
      <c r="L338" s="9"/>
      <c r="O338" s="9"/>
      <c r="R338" s="9"/>
      <c r="U338" s="9"/>
      <c r="X338" s="9"/>
      <c r="AA338" s="9"/>
      <c r="AD338" s="9"/>
    </row>
    <row r="339" ht="15.75" customHeight="1">
      <c r="C339" s="9"/>
      <c r="F339" s="9"/>
      <c r="I339" s="9"/>
      <c r="L339" s="9"/>
      <c r="O339" s="9"/>
      <c r="R339" s="9"/>
      <c r="U339" s="9"/>
      <c r="X339" s="9"/>
      <c r="AA339" s="9"/>
      <c r="AD339" s="9"/>
    </row>
    <row r="340" ht="15.75" customHeight="1">
      <c r="C340" s="9"/>
      <c r="F340" s="9"/>
      <c r="I340" s="9"/>
      <c r="L340" s="9"/>
      <c r="O340" s="9"/>
      <c r="R340" s="9"/>
      <c r="U340" s="9"/>
      <c r="X340" s="9"/>
      <c r="AA340" s="9"/>
      <c r="AD340" s="9"/>
    </row>
    <row r="341" ht="15.75" customHeight="1">
      <c r="C341" s="9"/>
      <c r="F341" s="9"/>
      <c r="I341" s="9"/>
      <c r="L341" s="9"/>
      <c r="O341" s="9"/>
      <c r="R341" s="9"/>
      <c r="U341" s="9"/>
      <c r="X341" s="9"/>
      <c r="AA341" s="9"/>
      <c r="AD341" s="9"/>
    </row>
    <row r="342" ht="15.75" customHeight="1">
      <c r="C342" s="9"/>
      <c r="F342" s="9"/>
      <c r="I342" s="9"/>
      <c r="L342" s="9"/>
      <c r="O342" s="9"/>
      <c r="R342" s="9"/>
      <c r="U342" s="9"/>
      <c r="X342" s="9"/>
      <c r="AA342" s="9"/>
      <c r="AD342" s="9"/>
    </row>
    <row r="343" ht="15.75" customHeight="1">
      <c r="C343" s="9"/>
      <c r="F343" s="9"/>
      <c r="I343" s="9"/>
      <c r="L343" s="9"/>
      <c r="O343" s="9"/>
      <c r="R343" s="9"/>
      <c r="U343" s="9"/>
      <c r="X343" s="9"/>
      <c r="AA343" s="9"/>
      <c r="AD343" s="9"/>
    </row>
    <row r="344" ht="15.75" customHeight="1">
      <c r="C344" s="9"/>
      <c r="F344" s="9"/>
      <c r="I344" s="9"/>
      <c r="L344" s="9"/>
      <c r="O344" s="9"/>
      <c r="R344" s="9"/>
      <c r="U344" s="9"/>
      <c r="X344" s="9"/>
      <c r="AA344" s="9"/>
      <c r="AD344" s="9"/>
    </row>
    <row r="345" ht="15.75" customHeight="1">
      <c r="C345" s="9"/>
      <c r="F345" s="9"/>
      <c r="I345" s="9"/>
      <c r="L345" s="9"/>
      <c r="O345" s="9"/>
      <c r="R345" s="9"/>
      <c r="U345" s="9"/>
      <c r="X345" s="9"/>
      <c r="AA345" s="9"/>
      <c r="AD345" s="9"/>
    </row>
    <row r="346" ht="15.75" customHeight="1">
      <c r="C346" s="9"/>
      <c r="F346" s="9"/>
      <c r="I346" s="9"/>
      <c r="L346" s="9"/>
      <c r="O346" s="9"/>
      <c r="R346" s="9"/>
      <c r="U346" s="9"/>
      <c r="X346" s="9"/>
      <c r="AA346" s="9"/>
      <c r="AD346" s="9"/>
    </row>
    <row r="347" ht="15.75" customHeight="1">
      <c r="C347" s="9"/>
      <c r="F347" s="9"/>
      <c r="I347" s="9"/>
      <c r="L347" s="9"/>
      <c r="O347" s="9"/>
      <c r="R347" s="9"/>
      <c r="U347" s="9"/>
      <c r="X347" s="9"/>
      <c r="AA347" s="9"/>
      <c r="AD347" s="9"/>
    </row>
    <row r="348" ht="15.75" customHeight="1">
      <c r="C348" s="9"/>
      <c r="F348" s="9"/>
      <c r="I348" s="9"/>
      <c r="L348" s="9"/>
      <c r="O348" s="9"/>
      <c r="R348" s="9"/>
      <c r="U348" s="9"/>
      <c r="X348" s="9"/>
      <c r="AA348" s="9"/>
      <c r="AD348" s="9"/>
    </row>
    <row r="349" ht="15.75" customHeight="1">
      <c r="C349" s="9"/>
      <c r="F349" s="9"/>
      <c r="I349" s="9"/>
      <c r="L349" s="9"/>
      <c r="O349" s="9"/>
      <c r="R349" s="9"/>
      <c r="U349" s="9"/>
      <c r="X349" s="9"/>
      <c r="AA349" s="9"/>
      <c r="AD349" s="9"/>
    </row>
    <row r="350" ht="15.75" customHeight="1">
      <c r="C350" s="9"/>
      <c r="F350" s="9"/>
      <c r="I350" s="9"/>
      <c r="L350" s="9"/>
      <c r="O350" s="9"/>
      <c r="R350" s="9"/>
      <c r="U350" s="9"/>
      <c r="X350" s="9"/>
      <c r="AA350" s="9"/>
      <c r="AD350" s="9"/>
    </row>
    <row r="351" ht="15.75" customHeight="1">
      <c r="C351" s="9"/>
      <c r="F351" s="9"/>
      <c r="I351" s="9"/>
      <c r="L351" s="9"/>
      <c r="O351" s="9"/>
      <c r="R351" s="9"/>
      <c r="U351" s="9"/>
      <c r="X351" s="9"/>
      <c r="AA351" s="9"/>
      <c r="AD351" s="9"/>
    </row>
    <row r="352" ht="15.75" customHeight="1">
      <c r="C352" s="9"/>
      <c r="F352" s="9"/>
      <c r="I352" s="9"/>
      <c r="L352" s="9"/>
      <c r="O352" s="9"/>
      <c r="R352" s="9"/>
      <c r="U352" s="9"/>
      <c r="X352" s="9"/>
      <c r="AA352" s="9"/>
      <c r="AD352" s="9"/>
    </row>
    <row r="353" ht="15.75" customHeight="1">
      <c r="C353" s="9"/>
      <c r="F353" s="9"/>
      <c r="I353" s="9"/>
      <c r="L353" s="9"/>
      <c r="O353" s="9"/>
      <c r="R353" s="9"/>
      <c r="U353" s="9"/>
      <c r="X353" s="9"/>
      <c r="AA353" s="9"/>
      <c r="AD353" s="9"/>
    </row>
    <row r="354" ht="15.75" customHeight="1">
      <c r="C354" s="9"/>
      <c r="F354" s="9"/>
      <c r="I354" s="9"/>
      <c r="L354" s="9"/>
      <c r="O354" s="9"/>
      <c r="R354" s="9"/>
      <c r="U354" s="9"/>
      <c r="X354" s="9"/>
      <c r="AA354" s="9"/>
      <c r="AD354" s="9"/>
    </row>
    <row r="355" ht="15.75" customHeight="1">
      <c r="C355" s="9"/>
      <c r="F355" s="9"/>
      <c r="I355" s="9"/>
      <c r="L355" s="9"/>
      <c r="O355" s="9"/>
      <c r="R355" s="9"/>
      <c r="U355" s="9"/>
      <c r="X355" s="9"/>
      <c r="AA355" s="9"/>
      <c r="AD355" s="9"/>
    </row>
    <row r="356" ht="15.75" customHeight="1">
      <c r="C356" s="9"/>
      <c r="F356" s="9"/>
      <c r="I356" s="9"/>
      <c r="L356" s="9"/>
      <c r="O356" s="9"/>
      <c r="R356" s="9"/>
      <c r="U356" s="9"/>
      <c r="X356" s="9"/>
      <c r="AA356" s="9"/>
      <c r="AD356" s="9"/>
    </row>
    <row r="357" ht="15.75" customHeight="1">
      <c r="C357" s="9"/>
      <c r="F357" s="9"/>
      <c r="I357" s="9"/>
      <c r="L357" s="9"/>
      <c r="O357" s="9"/>
      <c r="R357" s="9"/>
      <c r="U357" s="9"/>
      <c r="X357" s="9"/>
      <c r="AA357" s="9"/>
      <c r="AD357" s="9"/>
    </row>
    <row r="358" ht="15.75" customHeight="1">
      <c r="C358" s="9"/>
      <c r="F358" s="9"/>
      <c r="I358" s="9"/>
      <c r="L358" s="9"/>
      <c r="O358" s="9"/>
      <c r="R358" s="9"/>
      <c r="U358" s="9"/>
      <c r="X358" s="9"/>
      <c r="AA358" s="9"/>
      <c r="AD358" s="9"/>
    </row>
    <row r="359" ht="15.75" customHeight="1">
      <c r="C359" s="9"/>
      <c r="F359" s="9"/>
      <c r="I359" s="9"/>
      <c r="L359" s="9"/>
      <c r="O359" s="9"/>
      <c r="R359" s="9"/>
      <c r="U359" s="9"/>
      <c r="X359" s="9"/>
      <c r="AA359" s="9"/>
      <c r="AD359" s="9"/>
    </row>
    <row r="360" ht="15.75" customHeight="1">
      <c r="C360" s="9"/>
      <c r="F360" s="9"/>
      <c r="I360" s="9"/>
      <c r="L360" s="9"/>
      <c r="O360" s="9"/>
      <c r="R360" s="9"/>
      <c r="U360" s="9"/>
      <c r="X360" s="9"/>
      <c r="AA360" s="9"/>
      <c r="AD360" s="9"/>
    </row>
    <row r="361" ht="15.75" customHeight="1">
      <c r="C361" s="9"/>
      <c r="F361" s="9"/>
      <c r="I361" s="9"/>
      <c r="L361" s="9"/>
      <c r="O361" s="9"/>
      <c r="R361" s="9"/>
      <c r="U361" s="9"/>
      <c r="X361" s="9"/>
      <c r="AA361" s="9"/>
      <c r="AD361" s="9"/>
    </row>
    <row r="362" ht="15.75" customHeight="1">
      <c r="C362" s="9"/>
      <c r="F362" s="9"/>
      <c r="I362" s="9"/>
      <c r="L362" s="9"/>
      <c r="O362" s="9"/>
      <c r="R362" s="9"/>
      <c r="U362" s="9"/>
      <c r="X362" s="9"/>
      <c r="AA362" s="9"/>
      <c r="AD362" s="9"/>
    </row>
    <row r="363" ht="15.75" customHeight="1">
      <c r="C363" s="9"/>
      <c r="F363" s="9"/>
      <c r="I363" s="9"/>
      <c r="L363" s="9"/>
      <c r="O363" s="9"/>
      <c r="R363" s="9"/>
      <c r="U363" s="9"/>
      <c r="X363" s="9"/>
      <c r="AA363" s="9"/>
      <c r="AD363" s="9"/>
    </row>
    <row r="364" ht="15.75" customHeight="1">
      <c r="C364" s="9"/>
      <c r="F364" s="9"/>
      <c r="I364" s="9"/>
      <c r="L364" s="9"/>
      <c r="O364" s="9"/>
      <c r="R364" s="9"/>
      <c r="U364" s="9"/>
      <c r="X364" s="9"/>
      <c r="AA364" s="9"/>
      <c r="AD364" s="9"/>
    </row>
    <row r="365" ht="15.75" customHeight="1">
      <c r="C365" s="9"/>
      <c r="F365" s="9"/>
      <c r="I365" s="9"/>
      <c r="L365" s="9"/>
      <c r="O365" s="9"/>
      <c r="R365" s="9"/>
      <c r="U365" s="9"/>
      <c r="X365" s="9"/>
      <c r="AA365" s="9"/>
      <c r="AD365" s="9"/>
    </row>
    <row r="366" ht="15.75" customHeight="1">
      <c r="C366" s="9"/>
      <c r="F366" s="9"/>
      <c r="I366" s="9"/>
      <c r="L366" s="9"/>
      <c r="O366" s="9"/>
      <c r="R366" s="9"/>
      <c r="U366" s="9"/>
      <c r="X366" s="9"/>
      <c r="AA366" s="9"/>
      <c r="AD366" s="9"/>
    </row>
    <row r="367" ht="15.75" customHeight="1">
      <c r="C367" s="9"/>
      <c r="F367" s="9"/>
      <c r="I367" s="9"/>
      <c r="L367" s="9"/>
      <c r="O367" s="9"/>
      <c r="R367" s="9"/>
      <c r="U367" s="9"/>
      <c r="X367" s="9"/>
      <c r="AA367" s="9"/>
      <c r="AD367" s="9"/>
    </row>
    <row r="368" ht="15.75" customHeight="1">
      <c r="C368" s="9"/>
      <c r="F368" s="9"/>
      <c r="I368" s="9"/>
      <c r="L368" s="9"/>
      <c r="O368" s="9"/>
      <c r="R368" s="9"/>
      <c r="U368" s="9"/>
      <c r="X368" s="9"/>
      <c r="AA368" s="9"/>
      <c r="AD368" s="9"/>
    </row>
    <row r="369" ht="15.75" customHeight="1">
      <c r="C369" s="9"/>
      <c r="F369" s="9"/>
      <c r="I369" s="9"/>
      <c r="L369" s="9"/>
      <c r="O369" s="9"/>
      <c r="R369" s="9"/>
      <c r="U369" s="9"/>
      <c r="X369" s="9"/>
      <c r="AA369" s="9"/>
      <c r="AD369" s="9"/>
    </row>
    <row r="370" ht="15.75" customHeight="1">
      <c r="C370" s="9"/>
      <c r="F370" s="9"/>
      <c r="I370" s="9"/>
      <c r="L370" s="9"/>
      <c r="O370" s="9"/>
      <c r="R370" s="9"/>
      <c r="U370" s="9"/>
      <c r="X370" s="9"/>
      <c r="AA370" s="9"/>
      <c r="AD370" s="9"/>
    </row>
    <row r="371" ht="15.75" customHeight="1">
      <c r="C371" s="9"/>
      <c r="F371" s="9"/>
      <c r="I371" s="9"/>
      <c r="L371" s="9"/>
      <c r="O371" s="9"/>
      <c r="R371" s="9"/>
      <c r="U371" s="9"/>
      <c r="X371" s="9"/>
      <c r="AA371" s="9"/>
      <c r="AD371" s="9"/>
    </row>
    <row r="372" ht="15.75" customHeight="1">
      <c r="C372" s="9"/>
      <c r="F372" s="9"/>
      <c r="I372" s="9"/>
      <c r="L372" s="9"/>
      <c r="O372" s="9"/>
      <c r="R372" s="9"/>
      <c r="U372" s="9"/>
      <c r="X372" s="9"/>
      <c r="AA372" s="9"/>
      <c r="AD372" s="9"/>
    </row>
    <row r="373" ht="15.75" customHeight="1">
      <c r="C373" s="9"/>
      <c r="F373" s="9"/>
      <c r="I373" s="9"/>
      <c r="L373" s="9"/>
      <c r="O373" s="9"/>
      <c r="R373" s="9"/>
      <c r="U373" s="9"/>
      <c r="X373" s="9"/>
      <c r="AA373" s="9"/>
      <c r="AD373" s="9"/>
    </row>
    <row r="374" ht="15.75" customHeight="1">
      <c r="C374" s="9"/>
      <c r="F374" s="9"/>
      <c r="I374" s="9"/>
      <c r="L374" s="9"/>
      <c r="O374" s="9"/>
      <c r="R374" s="9"/>
      <c r="U374" s="9"/>
      <c r="X374" s="9"/>
      <c r="AA374" s="9"/>
      <c r="AD374" s="9"/>
    </row>
    <row r="375" ht="15.75" customHeight="1">
      <c r="C375" s="9"/>
      <c r="F375" s="9"/>
      <c r="I375" s="9"/>
      <c r="L375" s="9"/>
      <c r="O375" s="9"/>
      <c r="R375" s="9"/>
      <c r="U375" s="9"/>
      <c r="X375" s="9"/>
      <c r="AA375" s="9"/>
      <c r="AD375" s="9"/>
    </row>
    <row r="376" ht="15.75" customHeight="1">
      <c r="C376" s="9"/>
      <c r="F376" s="9"/>
      <c r="I376" s="9"/>
      <c r="L376" s="9"/>
      <c r="O376" s="9"/>
      <c r="R376" s="9"/>
      <c r="U376" s="9"/>
      <c r="X376" s="9"/>
      <c r="AA376" s="9"/>
      <c r="AD376" s="9"/>
    </row>
    <row r="377" ht="15.75" customHeight="1">
      <c r="C377" s="9"/>
      <c r="F377" s="9"/>
      <c r="I377" s="9"/>
      <c r="L377" s="9"/>
      <c r="O377" s="9"/>
      <c r="R377" s="9"/>
      <c r="U377" s="9"/>
      <c r="X377" s="9"/>
      <c r="AA377" s="9"/>
      <c r="AD377" s="9"/>
    </row>
    <row r="378" ht="15.75" customHeight="1">
      <c r="C378" s="9"/>
      <c r="F378" s="9"/>
      <c r="I378" s="9"/>
      <c r="L378" s="9"/>
      <c r="O378" s="9"/>
      <c r="R378" s="9"/>
      <c r="U378" s="9"/>
      <c r="X378" s="9"/>
      <c r="AA378" s="9"/>
      <c r="AD378" s="9"/>
    </row>
    <row r="379" ht="15.75" customHeight="1">
      <c r="C379" s="9"/>
      <c r="F379" s="9"/>
      <c r="I379" s="9"/>
      <c r="L379" s="9"/>
      <c r="O379" s="9"/>
      <c r="R379" s="9"/>
      <c r="U379" s="9"/>
      <c r="X379" s="9"/>
      <c r="AA379" s="9"/>
      <c r="AD379" s="9"/>
    </row>
    <row r="380" ht="15.75" customHeight="1">
      <c r="C380" s="9"/>
      <c r="F380" s="9"/>
      <c r="I380" s="9"/>
      <c r="L380" s="9"/>
      <c r="O380" s="9"/>
      <c r="R380" s="9"/>
      <c r="U380" s="9"/>
      <c r="X380" s="9"/>
      <c r="AA380" s="9"/>
      <c r="AD380" s="9"/>
    </row>
    <row r="381" ht="15.75" customHeight="1">
      <c r="C381" s="9"/>
      <c r="F381" s="9"/>
      <c r="I381" s="9"/>
      <c r="L381" s="9"/>
      <c r="O381" s="9"/>
      <c r="R381" s="9"/>
      <c r="U381" s="9"/>
      <c r="X381" s="9"/>
      <c r="AA381" s="9"/>
      <c r="AD381" s="9"/>
    </row>
    <row r="382" ht="15.75" customHeight="1">
      <c r="C382" s="9"/>
      <c r="F382" s="9"/>
      <c r="I382" s="9"/>
      <c r="L382" s="9"/>
      <c r="O382" s="9"/>
      <c r="R382" s="9"/>
      <c r="U382" s="9"/>
      <c r="X382" s="9"/>
      <c r="AA382" s="9"/>
      <c r="AD382" s="9"/>
    </row>
    <row r="383" ht="15.75" customHeight="1">
      <c r="C383" s="9"/>
      <c r="F383" s="9"/>
      <c r="I383" s="9"/>
      <c r="L383" s="9"/>
      <c r="O383" s="9"/>
      <c r="R383" s="9"/>
      <c r="U383" s="9"/>
      <c r="X383" s="9"/>
      <c r="AA383" s="9"/>
      <c r="AD383" s="9"/>
    </row>
    <row r="384" ht="15.75" customHeight="1">
      <c r="C384" s="9"/>
      <c r="F384" s="9"/>
      <c r="I384" s="9"/>
      <c r="L384" s="9"/>
      <c r="O384" s="9"/>
      <c r="R384" s="9"/>
      <c r="U384" s="9"/>
      <c r="X384" s="9"/>
      <c r="AA384" s="9"/>
      <c r="AD384" s="9"/>
    </row>
    <row r="385" ht="15.75" customHeight="1">
      <c r="C385" s="9"/>
      <c r="F385" s="9"/>
      <c r="I385" s="9"/>
      <c r="L385" s="9"/>
      <c r="O385" s="9"/>
      <c r="R385" s="9"/>
      <c r="U385" s="9"/>
      <c r="X385" s="9"/>
      <c r="AA385" s="9"/>
      <c r="AD385" s="9"/>
    </row>
    <row r="386" ht="15.75" customHeight="1">
      <c r="C386" s="9"/>
      <c r="F386" s="9"/>
      <c r="I386" s="9"/>
      <c r="L386" s="9"/>
      <c r="O386" s="9"/>
      <c r="R386" s="9"/>
      <c r="U386" s="9"/>
      <c r="X386" s="9"/>
      <c r="AA386" s="9"/>
      <c r="AD386" s="9"/>
    </row>
    <row r="387" ht="15.75" customHeight="1">
      <c r="C387" s="9"/>
      <c r="F387" s="9"/>
      <c r="I387" s="9"/>
      <c r="L387" s="9"/>
      <c r="O387" s="9"/>
      <c r="R387" s="9"/>
      <c r="U387" s="9"/>
      <c r="X387" s="9"/>
      <c r="AA387" s="9"/>
      <c r="AD387" s="9"/>
    </row>
    <row r="388" ht="15.75" customHeight="1">
      <c r="C388" s="9"/>
      <c r="F388" s="9"/>
      <c r="I388" s="9"/>
      <c r="L388" s="9"/>
      <c r="O388" s="9"/>
      <c r="R388" s="9"/>
      <c r="U388" s="9"/>
      <c r="X388" s="9"/>
      <c r="AA388" s="9"/>
      <c r="AD388" s="9"/>
    </row>
    <row r="389" ht="15.75" customHeight="1">
      <c r="C389" s="9"/>
      <c r="F389" s="9"/>
      <c r="I389" s="9"/>
      <c r="L389" s="9"/>
      <c r="O389" s="9"/>
      <c r="R389" s="9"/>
      <c r="U389" s="9"/>
      <c r="X389" s="9"/>
      <c r="AA389" s="9"/>
      <c r="AD389" s="9"/>
    </row>
    <row r="390" ht="15.75" customHeight="1">
      <c r="C390" s="9"/>
      <c r="F390" s="9"/>
      <c r="I390" s="9"/>
      <c r="L390" s="9"/>
      <c r="O390" s="9"/>
      <c r="R390" s="9"/>
      <c r="U390" s="9"/>
      <c r="X390" s="9"/>
      <c r="AA390" s="9"/>
      <c r="AD390" s="9"/>
    </row>
    <row r="391" ht="15.75" customHeight="1">
      <c r="C391" s="9"/>
      <c r="F391" s="9"/>
      <c r="I391" s="9"/>
      <c r="L391" s="9"/>
      <c r="O391" s="9"/>
      <c r="R391" s="9"/>
      <c r="U391" s="9"/>
      <c r="X391" s="9"/>
      <c r="AA391" s="9"/>
      <c r="AD391" s="9"/>
    </row>
    <row r="392" ht="15.75" customHeight="1">
      <c r="C392" s="9"/>
      <c r="F392" s="9"/>
      <c r="I392" s="9"/>
      <c r="L392" s="9"/>
      <c r="O392" s="9"/>
      <c r="R392" s="9"/>
      <c r="U392" s="9"/>
      <c r="X392" s="9"/>
      <c r="AA392" s="9"/>
      <c r="AD392" s="9"/>
    </row>
    <row r="393" ht="15.75" customHeight="1">
      <c r="C393" s="9"/>
      <c r="F393" s="9"/>
      <c r="I393" s="9"/>
      <c r="L393" s="9"/>
      <c r="O393" s="9"/>
      <c r="R393" s="9"/>
      <c r="U393" s="9"/>
      <c r="X393" s="9"/>
      <c r="AA393" s="9"/>
      <c r="AD393" s="9"/>
    </row>
    <row r="394" ht="15.75" customHeight="1">
      <c r="C394" s="9"/>
      <c r="F394" s="9"/>
      <c r="I394" s="9"/>
      <c r="L394" s="9"/>
      <c r="O394" s="9"/>
      <c r="R394" s="9"/>
      <c r="U394" s="9"/>
      <c r="X394" s="9"/>
      <c r="AA394" s="9"/>
      <c r="AD394" s="9"/>
    </row>
    <row r="395" ht="15.75" customHeight="1">
      <c r="C395" s="9"/>
      <c r="F395" s="9"/>
      <c r="I395" s="9"/>
      <c r="L395" s="9"/>
      <c r="O395" s="9"/>
      <c r="R395" s="9"/>
      <c r="U395" s="9"/>
      <c r="X395" s="9"/>
      <c r="AA395" s="9"/>
      <c r="AD395" s="9"/>
    </row>
    <row r="396" ht="15.75" customHeight="1">
      <c r="C396" s="9"/>
      <c r="F396" s="9"/>
      <c r="I396" s="9"/>
      <c r="L396" s="9"/>
      <c r="O396" s="9"/>
      <c r="R396" s="9"/>
      <c r="U396" s="9"/>
      <c r="X396" s="9"/>
      <c r="AA396" s="9"/>
      <c r="AD396" s="9"/>
    </row>
    <row r="397" ht="15.75" customHeight="1">
      <c r="C397" s="9"/>
      <c r="F397" s="9"/>
      <c r="I397" s="9"/>
      <c r="L397" s="9"/>
      <c r="O397" s="9"/>
      <c r="R397" s="9"/>
      <c r="U397" s="9"/>
      <c r="X397" s="9"/>
      <c r="AA397" s="9"/>
      <c r="AD397" s="9"/>
    </row>
    <row r="398" ht="15.75" customHeight="1">
      <c r="C398" s="9"/>
      <c r="F398" s="9"/>
      <c r="I398" s="9"/>
      <c r="L398" s="9"/>
      <c r="O398" s="9"/>
      <c r="R398" s="9"/>
      <c r="U398" s="9"/>
      <c r="X398" s="9"/>
      <c r="AA398" s="9"/>
      <c r="AD398" s="9"/>
    </row>
    <row r="399" ht="15.75" customHeight="1">
      <c r="C399" s="9"/>
      <c r="F399" s="9"/>
      <c r="I399" s="9"/>
      <c r="L399" s="9"/>
      <c r="O399" s="9"/>
      <c r="R399" s="9"/>
      <c r="U399" s="9"/>
      <c r="X399" s="9"/>
      <c r="AA399" s="9"/>
      <c r="AD399" s="9"/>
    </row>
    <row r="400" ht="15.75" customHeight="1">
      <c r="C400" s="9"/>
      <c r="F400" s="9"/>
      <c r="I400" s="9"/>
      <c r="L400" s="9"/>
      <c r="O400" s="9"/>
      <c r="R400" s="9"/>
      <c r="U400" s="9"/>
      <c r="X400" s="9"/>
      <c r="AA400" s="9"/>
      <c r="AD400" s="9"/>
    </row>
    <row r="401" ht="15.75" customHeight="1">
      <c r="C401" s="9"/>
      <c r="F401" s="9"/>
      <c r="I401" s="9"/>
      <c r="L401" s="9"/>
      <c r="O401" s="9"/>
      <c r="R401" s="9"/>
      <c r="U401" s="9"/>
      <c r="X401" s="9"/>
      <c r="AA401" s="9"/>
      <c r="AD401" s="9"/>
    </row>
    <row r="402" ht="15.75" customHeight="1">
      <c r="C402" s="9"/>
      <c r="F402" s="9"/>
      <c r="I402" s="9"/>
      <c r="L402" s="9"/>
      <c r="O402" s="9"/>
      <c r="R402" s="9"/>
      <c r="U402" s="9"/>
      <c r="X402" s="9"/>
      <c r="AA402" s="9"/>
      <c r="AD402" s="9"/>
    </row>
    <row r="403" ht="15.75" customHeight="1">
      <c r="C403" s="9"/>
      <c r="F403" s="9"/>
      <c r="I403" s="9"/>
      <c r="L403" s="9"/>
      <c r="O403" s="9"/>
      <c r="R403" s="9"/>
      <c r="U403" s="9"/>
      <c r="X403" s="9"/>
      <c r="AA403" s="9"/>
      <c r="AD403" s="9"/>
    </row>
    <row r="404" ht="15.75" customHeight="1">
      <c r="C404" s="9"/>
      <c r="F404" s="9"/>
      <c r="I404" s="9"/>
      <c r="L404" s="9"/>
      <c r="O404" s="9"/>
      <c r="R404" s="9"/>
      <c r="U404" s="9"/>
      <c r="X404" s="9"/>
      <c r="AA404" s="9"/>
      <c r="AD404" s="9"/>
    </row>
    <row r="405" ht="15.75" customHeight="1">
      <c r="C405" s="9"/>
      <c r="F405" s="9"/>
      <c r="I405" s="9"/>
      <c r="L405" s="9"/>
      <c r="O405" s="9"/>
      <c r="R405" s="9"/>
      <c r="U405" s="9"/>
      <c r="X405" s="9"/>
      <c r="AA405" s="9"/>
      <c r="AD405" s="9"/>
    </row>
    <row r="406" ht="15.75" customHeight="1">
      <c r="C406" s="9"/>
      <c r="F406" s="9"/>
      <c r="I406" s="9"/>
      <c r="L406" s="9"/>
      <c r="O406" s="9"/>
      <c r="R406" s="9"/>
      <c r="U406" s="9"/>
      <c r="X406" s="9"/>
      <c r="AA406" s="9"/>
      <c r="AD406" s="9"/>
    </row>
    <row r="407" ht="15.75" customHeight="1">
      <c r="C407" s="9"/>
      <c r="F407" s="9"/>
      <c r="I407" s="9"/>
      <c r="L407" s="9"/>
      <c r="O407" s="9"/>
      <c r="R407" s="9"/>
      <c r="U407" s="9"/>
      <c r="X407" s="9"/>
      <c r="AA407" s="9"/>
      <c r="AD407" s="9"/>
    </row>
    <row r="408" ht="15.75" customHeight="1">
      <c r="C408" s="9"/>
      <c r="F408" s="9"/>
      <c r="I408" s="9"/>
      <c r="L408" s="9"/>
      <c r="O408" s="9"/>
      <c r="R408" s="9"/>
      <c r="U408" s="9"/>
      <c r="X408" s="9"/>
      <c r="AA408" s="9"/>
      <c r="AD408" s="9"/>
    </row>
    <row r="409" ht="15.75" customHeight="1">
      <c r="C409" s="9"/>
      <c r="F409" s="9"/>
      <c r="I409" s="9"/>
      <c r="L409" s="9"/>
      <c r="O409" s="9"/>
      <c r="R409" s="9"/>
      <c r="U409" s="9"/>
      <c r="X409" s="9"/>
      <c r="AA409" s="9"/>
      <c r="AD409" s="9"/>
    </row>
    <row r="410" ht="15.75" customHeight="1">
      <c r="C410" s="9"/>
      <c r="F410" s="9"/>
      <c r="I410" s="9"/>
      <c r="L410" s="9"/>
      <c r="O410" s="9"/>
      <c r="R410" s="9"/>
      <c r="U410" s="9"/>
      <c r="X410" s="9"/>
      <c r="AA410" s="9"/>
      <c r="AD410" s="9"/>
    </row>
    <row r="411" ht="15.75" customHeight="1">
      <c r="C411" s="9"/>
      <c r="F411" s="9"/>
      <c r="I411" s="9"/>
      <c r="L411" s="9"/>
      <c r="O411" s="9"/>
      <c r="R411" s="9"/>
      <c r="U411" s="9"/>
      <c r="X411" s="9"/>
      <c r="AA411" s="9"/>
      <c r="AD411" s="9"/>
    </row>
    <row r="412" ht="15.75" customHeight="1">
      <c r="C412" s="9"/>
      <c r="F412" s="9"/>
      <c r="I412" s="9"/>
      <c r="L412" s="9"/>
      <c r="O412" s="9"/>
      <c r="R412" s="9"/>
      <c r="U412" s="9"/>
      <c r="X412" s="9"/>
      <c r="AA412" s="9"/>
      <c r="AD412" s="9"/>
    </row>
    <row r="413" ht="15.75" customHeight="1">
      <c r="C413" s="9"/>
      <c r="F413" s="9"/>
      <c r="I413" s="9"/>
      <c r="L413" s="9"/>
      <c r="O413" s="9"/>
      <c r="R413" s="9"/>
      <c r="U413" s="9"/>
      <c r="X413" s="9"/>
      <c r="AA413" s="9"/>
      <c r="AD413" s="9"/>
    </row>
    <row r="414" ht="15.75" customHeight="1">
      <c r="C414" s="9"/>
      <c r="F414" s="9"/>
      <c r="I414" s="9"/>
      <c r="L414" s="9"/>
      <c r="O414" s="9"/>
      <c r="R414" s="9"/>
      <c r="U414" s="9"/>
      <c r="X414" s="9"/>
      <c r="AA414" s="9"/>
      <c r="AD414" s="9"/>
    </row>
    <row r="415" ht="15.75" customHeight="1">
      <c r="C415" s="9"/>
      <c r="F415" s="9"/>
      <c r="I415" s="9"/>
      <c r="L415" s="9"/>
      <c r="O415" s="9"/>
      <c r="R415" s="9"/>
      <c r="U415" s="9"/>
      <c r="X415" s="9"/>
      <c r="AA415" s="9"/>
      <c r="AD415" s="9"/>
    </row>
    <row r="416" ht="15.75" customHeight="1">
      <c r="C416" s="9"/>
      <c r="F416" s="9"/>
      <c r="I416" s="9"/>
      <c r="L416" s="9"/>
      <c r="O416" s="9"/>
      <c r="R416" s="9"/>
      <c r="U416" s="9"/>
      <c r="X416" s="9"/>
      <c r="AA416" s="9"/>
      <c r="AD416" s="9"/>
    </row>
    <row r="417" ht="15.75" customHeight="1">
      <c r="C417" s="9"/>
      <c r="F417" s="9"/>
      <c r="I417" s="9"/>
      <c r="L417" s="9"/>
      <c r="O417" s="9"/>
      <c r="R417" s="9"/>
      <c r="U417" s="9"/>
      <c r="X417" s="9"/>
      <c r="AA417" s="9"/>
      <c r="AD417" s="9"/>
    </row>
    <row r="418" ht="15.75" customHeight="1">
      <c r="C418" s="9"/>
      <c r="F418" s="9"/>
      <c r="I418" s="9"/>
      <c r="L418" s="9"/>
      <c r="O418" s="9"/>
      <c r="R418" s="9"/>
      <c r="U418" s="9"/>
      <c r="X418" s="9"/>
      <c r="AA418" s="9"/>
      <c r="AD418" s="9"/>
    </row>
    <row r="419" ht="15.75" customHeight="1">
      <c r="C419" s="9"/>
      <c r="F419" s="9"/>
      <c r="I419" s="9"/>
      <c r="L419" s="9"/>
      <c r="O419" s="9"/>
      <c r="R419" s="9"/>
      <c r="U419" s="9"/>
      <c r="X419" s="9"/>
      <c r="AA419" s="9"/>
      <c r="AD419" s="9"/>
    </row>
    <row r="420" ht="15.75" customHeight="1">
      <c r="C420" s="9"/>
      <c r="F420" s="9"/>
      <c r="I420" s="9"/>
      <c r="L420" s="9"/>
      <c r="O420" s="9"/>
      <c r="R420" s="9"/>
      <c r="U420" s="9"/>
      <c r="X420" s="9"/>
      <c r="AA420" s="9"/>
      <c r="AD420" s="9"/>
    </row>
    <row r="421" ht="15.75" customHeight="1">
      <c r="C421" s="9"/>
      <c r="F421" s="9"/>
      <c r="I421" s="9"/>
      <c r="L421" s="9"/>
      <c r="O421" s="9"/>
      <c r="R421" s="9"/>
      <c r="U421" s="9"/>
      <c r="X421" s="9"/>
      <c r="AA421" s="9"/>
      <c r="AD421" s="9"/>
    </row>
    <row r="422" ht="15.75" customHeight="1">
      <c r="C422" s="9"/>
      <c r="F422" s="9"/>
      <c r="I422" s="9"/>
      <c r="L422" s="9"/>
      <c r="O422" s="9"/>
      <c r="R422" s="9"/>
      <c r="U422" s="9"/>
      <c r="X422" s="9"/>
      <c r="AA422" s="9"/>
      <c r="AD422" s="9"/>
    </row>
    <row r="423" ht="15.75" customHeight="1">
      <c r="C423" s="9"/>
      <c r="F423" s="9"/>
      <c r="I423" s="9"/>
      <c r="L423" s="9"/>
      <c r="O423" s="9"/>
      <c r="R423" s="9"/>
      <c r="U423" s="9"/>
      <c r="X423" s="9"/>
      <c r="AA423" s="9"/>
      <c r="AD423" s="9"/>
    </row>
    <row r="424" ht="15.75" customHeight="1">
      <c r="C424" s="9"/>
      <c r="F424" s="9"/>
      <c r="I424" s="9"/>
      <c r="L424" s="9"/>
      <c r="O424" s="9"/>
      <c r="R424" s="9"/>
      <c r="U424" s="9"/>
      <c r="X424" s="9"/>
      <c r="AA424" s="9"/>
      <c r="AD424" s="9"/>
    </row>
    <row r="425" ht="15.75" customHeight="1">
      <c r="C425" s="9"/>
      <c r="F425" s="9"/>
      <c r="I425" s="9"/>
      <c r="L425" s="9"/>
      <c r="O425" s="9"/>
      <c r="R425" s="9"/>
      <c r="U425" s="9"/>
      <c r="X425" s="9"/>
      <c r="AA425" s="9"/>
      <c r="AD425" s="9"/>
    </row>
    <row r="426" ht="15.75" customHeight="1">
      <c r="C426" s="9"/>
      <c r="F426" s="9"/>
      <c r="I426" s="9"/>
      <c r="L426" s="9"/>
      <c r="O426" s="9"/>
      <c r="R426" s="9"/>
      <c r="U426" s="9"/>
      <c r="X426" s="9"/>
      <c r="AA426" s="9"/>
      <c r="AD426" s="9"/>
    </row>
    <row r="427" ht="15.75" customHeight="1">
      <c r="C427" s="9"/>
      <c r="F427" s="9"/>
      <c r="I427" s="9"/>
      <c r="L427" s="9"/>
      <c r="O427" s="9"/>
      <c r="R427" s="9"/>
      <c r="U427" s="9"/>
      <c r="X427" s="9"/>
      <c r="AA427" s="9"/>
      <c r="AD427" s="9"/>
    </row>
    <row r="428" ht="15.75" customHeight="1">
      <c r="C428" s="9"/>
      <c r="F428" s="9"/>
      <c r="I428" s="9"/>
      <c r="L428" s="9"/>
      <c r="O428" s="9"/>
      <c r="R428" s="9"/>
      <c r="U428" s="9"/>
      <c r="X428" s="9"/>
      <c r="AA428" s="9"/>
      <c r="AD428" s="9"/>
    </row>
    <row r="429" ht="15.75" customHeight="1">
      <c r="C429" s="9"/>
      <c r="F429" s="9"/>
      <c r="I429" s="9"/>
      <c r="L429" s="9"/>
      <c r="O429" s="9"/>
      <c r="R429" s="9"/>
      <c r="U429" s="9"/>
      <c r="X429" s="9"/>
      <c r="AA429" s="9"/>
      <c r="AD429" s="9"/>
    </row>
    <row r="430" ht="15.75" customHeight="1">
      <c r="C430" s="9"/>
      <c r="F430" s="9"/>
      <c r="I430" s="9"/>
      <c r="L430" s="9"/>
      <c r="O430" s="9"/>
      <c r="R430" s="9"/>
      <c r="U430" s="9"/>
      <c r="X430" s="9"/>
      <c r="AA430" s="9"/>
      <c r="AD430" s="9"/>
    </row>
    <row r="431" ht="15.75" customHeight="1">
      <c r="C431" s="9"/>
      <c r="F431" s="9"/>
      <c r="I431" s="9"/>
      <c r="L431" s="9"/>
      <c r="O431" s="9"/>
      <c r="R431" s="9"/>
      <c r="U431" s="9"/>
      <c r="X431" s="9"/>
      <c r="AA431" s="9"/>
      <c r="AD431" s="9"/>
    </row>
    <row r="432" ht="15.75" customHeight="1">
      <c r="C432" s="9"/>
      <c r="F432" s="9"/>
      <c r="I432" s="9"/>
      <c r="L432" s="9"/>
      <c r="O432" s="9"/>
      <c r="R432" s="9"/>
      <c r="U432" s="9"/>
      <c r="X432" s="9"/>
      <c r="AA432" s="9"/>
      <c r="AD432" s="9"/>
    </row>
    <row r="433" ht="15.75" customHeight="1">
      <c r="C433" s="9"/>
      <c r="F433" s="9"/>
      <c r="I433" s="9"/>
      <c r="L433" s="9"/>
      <c r="O433" s="9"/>
      <c r="R433" s="9"/>
      <c r="U433" s="9"/>
      <c r="X433" s="9"/>
      <c r="AA433" s="9"/>
      <c r="AD433" s="9"/>
    </row>
    <row r="434" ht="15.75" customHeight="1">
      <c r="C434" s="9"/>
      <c r="F434" s="9"/>
      <c r="I434" s="9"/>
      <c r="L434" s="9"/>
      <c r="O434" s="9"/>
      <c r="R434" s="9"/>
      <c r="U434" s="9"/>
      <c r="X434" s="9"/>
      <c r="AA434" s="9"/>
      <c r="AD434" s="9"/>
    </row>
    <row r="435" ht="15.75" customHeight="1">
      <c r="C435" s="9"/>
      <c r="F435" s="9"/>
      <c r="I435" s="9"/>
      <c r="L435" s="9"/>
      <c r="O435" s="9"/>
      <c r="R435" s="9"/>
      <c r="U435" s="9"/>
      <c r="X435" s="9"/>
      <c r="AA435" s="9"/>
      <c r="AD435" s="9"/>
    </row>
    <row r="436" ht="15.75" customHeight="1">
      <c r="C436" s="9"/>
      <c r="F436" s="9"/>
      <c r="I436" s="9"/>
      <c r="L436" s="9"/>
      <c r="O436" s="9"/>
      <c r="R436" s="9"/>
      <c r="U436" s="9"/>
      <c r="X436" s="9"/>
      <c r="AA436" s="9"/>
      <c r="AD436" s="9"/>
    </row>
    <row r="437" ht="15.75" customHeight="1">
      <c r="C437" s="9"/>
      <c r="F437" s="9"/>
      <c r="I437" s="9"/>
      <c r="L437" s="9"/>
      <c r="O437" s="9"/>
      <c r="R437" s="9"/>
      <c r="U437" s="9"/>
      <c r="X437" s="9"/>
      <c r="AA437" s="9"/>
      <c r="AD437" s="9"/>
    </row>
    <row r="438" ht="15.75" customHeight="1">
      <c r="C438" s="9"/>
      <c r="F438" s="9"/>
      <c r="I438" s="9"/>
      <c r="L438" s="9"/>
      <c r="O438" s="9"/>
      <c r="R438" s="9"/>
      <c r="U438" s="9"/>
      <c r="X438" s="9"/>
      <c r="AA438" s="9"/>
      <c r="AD438" s="9"/>
    </row>
    <row r="439" ht="15.75" customHeight="1">
      <c r="C439" s="9"/>
      <c r="F439" s="9"/>
      <c r="I439" s="9"/>
      <c r="L439" s="9"/>
      <c r="O439" s="9"/>
      <c r="R439" s="9"/>
      <c r="U439" s="9"/>
      <c r="X439" s="9"/>
      <c r="AA439" s="9"/>
      <c r="AD439" s="9"/>
    </row>
    <row r="440" ht="15.75" customHeight="1">
      <c r="C440" s="9"/>
      <c r="F440" s="9"/>
      <c r="I440" s="9"/>
      <c r="L440" s="9"/>
      <c r="O440" s="9"/>
      <c r="R440" s="9"/>
      <c r="U440" s="9"/>
      <c r="X440" s="9"/>
      <c r="AA440" s="9"/>
      <c r="AD440" s="9"/>
    </row>
    <row r="441" ht="15.75" customHeight="1">
      <c r="C441" s="9"/>
      <c r="F441" s="9"/>
      <c r="I441" s="9"/>
      <c r="L441" s="9"/>
      <c r="O441" s="9"/>
      <c r="R441" s="9"/>
      <c r="U441" s="9"/>
      <c r="X441" s="9"/>
      <c r="AA441" s="9"/>
      <c r="AD441" s="9"/>
    </row>
    <row r="442" ht="15.75" customHeight="1">
      <c r="C442" s="9"/>
      <c r="F442" s="9"/>
      <c r="I442" s="9"/>
      <c r="L442" s="9"/>
      <c r="O442" s="9"/>
      <c r="R442" s="9"/>
      <c r="U442" s="9"/>
      <c r="X442" s="9"/>
      <c r="AA442" s="9"/>
      <c r="AD442" s="9"/>
    </row>
    <row r="443" ht="15.75" customHeight="1">
      <c r="C443" s="9"/>
      <c r="F443" s="9"/>
      <c r="I443" s="9"/>
      <c r="L443" s="9"/>
      <c r="O443" s="9"/>
      <c r="R443" s="9"/>
      <c r="U443" s="9"/>
      <c r="X443" s="9"/>
      <c r="AA443" s="9"/>
      <c r="AD443" s="9"/>
    </row>
    <row r="444" ht="15.75" customHeight="1">
      <c r="C444" s="9"/>
      <c r="F444" s="9"/>
      <c r="I444" s="9"/>
      <c r="L444" s="9"/>
      <c r="O444" s="9"/>
      <c r="R444" s="9"/>
      <c r="U444" s="9"/>
      <c r="X444" s="9"/>
      <c r="AA444" s="9"/>
      <c r="AD444" s="9"/>
    </row>
    <row r="445" ht="15.75" customHeight="1">
      <c r="C445" s="9"/>
      <c r="F445" s="9"/>
      <c r="I445" s="9"/>
      <c r="L445" s="9"/>
      <c r="O445" s="9"/>
      <c r="R445" s="9"/>
      <c r="U445" s="9"/>
      <c r="X445" s="9"/>
      <c r="AA445" s="9"/>
      <c r="AD445" s="9"/>
    </row>
    <row r="446" ht="15.75" customHeight="1">
      <c r="C446" s="9"/>
      <c r="F446" s="9"/>
      <c r="I446" s="9"/>
      <c r="L446" s="9"/>
      <c r="O446" s="9"/>
      <c r="R446" s="9"/>
      <c r="U446" s="9"/>
      <c r="X446" s="9"/>
      <c r="AA446" s="9"/>
      <c r="AD446" s="9"/>
    </row>
    <row r="447" ht="15.75" customHeight="1">
      <c r="C447" s="9"/>
      <c r="F447" s="9"/>
      <c r="I447" s="9"/>
      <c r="L447" s="9"/>
      <c r="O447" s="9"/>
      <c r="R447" s="9"/>
      <c r="U447" s="9"/>
      <c r="X447" s="9"/>
      <c r="AA447" s="9"/>
      <c r="AD447" s="9"/>
    </row>
    <row r="448" ht="15.75" customHeight="1">
      <c r="C448" s="9"/>
      <c r="F448" s="9"/>
      <c r="I448" s="9"/>
      <c r="L448" s="9"/>
      <c r="O448" s="9"/>
      <c r="R448" s="9"/>
      <c r="U448" s="9"/>
      <c r="X448" s="9"/>
      <c r="AA448" s="9"/>
      <c r="AD448" s="9"/>
    </row>
    <row r="449" ht="15.75" customHeight="1">
      <c r="C449" s="9"/>
      <c r="F449" s="9"/>
      <c r="I449" s="9"/>
      <c r="L449" s="9"/>
      <c r="O449" s="9"/>
      <c r="R449" s="9"/>
      <c r="U449" s="9"/>
      <c r="X449" s="9"/>
      <c r="AA449" s="9"/>
      <c r="AD449" s="9"/>
    </row>
    <row r="450" ht="15.75" customHeight="1">
      <c r="C450" s="9"/>
      <c r="F450" s="9"/>
      <c r="I450" s="9"/>
      <c r="L450" s="9"/>
      <c r="O450" s="9"/>
      <c r="R450" s="9"/>
      <c r="U450" s="9"/>
      <c r="X450" s="9"/>
      <c r="AA450" s="9"/>
      <c r="AD450" s="9"/>
    </row>
    <row r="451" ht="15.75" customHeight="1">
      <c r="C451" s="9"/>
      <c r="F451" s="9"/>
      <c r="I451" s="9"/>
      <c r="L451" s="9"/>
      <c r="O451" s="9"/>
      <c r="R451" s="9"/>
      <c r="U451" s="9"/>
      <c r="X451" s="9"/>
      <c r="AA451" s="9"/>
      <c r="AD451" s="9"/>
    </row>
    <row r="452" ht="15.75" customHeight="1">
      <c r="C452" s="9"/>
      <c r="F452" s="9"/>
      <c r="I452" s="9"/>
      <c r="L452" s="9"/>
      <c r="O452" s="9"/>
      <c r="R452" s="9"/>
      <c r="U452" s="9"/>
      <c r="X452" s="9"/>
      <c r="AA452" s="9"/>
      <c r="AD452" s="9"/>
    </row>
    <row r="453" ht="15.75" customHeight="1">
      <c r="C453" s="9"/>
      <c r="F453" s="9"/>
      <c r="I453" s="9"/>
      <c r="L453" s="9"/>
      <c r="O453" s="9"/>
      <c r="R453" s="9"/>
      <c r="U453" s="9"/>
      <c r="X453" s="9"/>
      <c r="AA453" s="9"/>
      <c r="AD453" s="9"/>
    </row>
    <row r="454" ht="15.75" customHeight="1">
      <c r="C454" s="9"/>
      <c r="F454" s="9"/>
      <c r="I454" s="9"/>
      <c r="L454" s="9"/>
      <c r="O454" s="9"/>
      <c r="R454" s="9"/>
      <c r="U454" s="9"/>
      <c r="X454" s="9"/>
      <c r="AA454" s="9"/>
      <c r="AD454" s="9"/>
    </row>
    <row r="455" ht="15.75" customHeight="1">
      <c r="C455" s="9"/>
      <c r="F455" s="9"/>
      <c r="I455" s="9"/>
      <c r="L455" s="9"/>
      <c r="O455" s="9"/>
      <c r="R455" s="9"/>
      <c r="U455" s="9"/>
      <c r="X455" s="9"/>
      <c r="AA455" s="9"/>
      <c r="AD455" s="9"/>
    </row>
    <row r="456" ht="15.75" customHeight="1">
      <c r="C456" s="9"/>
      <c r="F456" s="9"/>
      <c r="I456" s="9"/>
      <c r="L456" s="9"/>
      <c r="O456" s="9"/>
      <c r="R456" s="9"/>
      <c r="U456" s="9"/>
      <c r="X456" s="9"/>
      <c r="AA456" s="9"/>
      <c r="AD456" s="9"/>
    </row>
    <row r="457" ht="15.75" customHeight="1">
      <c r="C457" s="9"/>
      <c r="F457" s="9"/>
      <c r="I457" s="9"/>
      <c r="L457" s="9"/>
      <c r="O457" s="9"/>
      <c r="R457" s="9"/>
      <c r="U457" s="9"/>
      <c r="X457" s="9"/>
      <c r="AA457" s="9"/>
      <c r="AD457" s="9"/>
    </row>
    <row r="458" ht="15.75" customHeight="1">
      <c r="C458" s="9"/>
      <c r="F458" s="9"/>
      <c r="I458" s="9"/>
      <c r="L458" s="9"/>
      <c r="O458" s="9"/>
      <c r="R458" s="9"/>
      <c r="U458" s="9"/>
      <c r="X458" s="9"/>
      <c r="AA458" s="9"/>
      <c r="AD458" s="9"/>
    </row>
    <row r="459" ht="15.75" customHeight="1">
      <c r="C459" s="9"/>
      <c r="F459" s="9"/>
      <c r="I459" s="9"/>
      <c r="L459" s="9"/>
      <c r="O459" s="9"/>
      <c r="R459" s="9"/>
      <c r="U459" s="9"/>
      <c r="X459" s="9"/>
      <c r="AA459" s="9"/>
      <c r="AD459" s="9"/>
    </row>
    <row r="460" ht="15.75" customHeight="1">
      <c r="C460" s="9"/>
      <c r="F460" s="9"/>
      <c r="I460" s="9"/>
      <c r="L460" s="9"/>
      <c r="O460" s="9"/>
      <c r="R460" s="9"/>
      <c r="U460" s="9"/>
      <c r="X460" s="9"/>
      <c r="AA460" s="9"/>
      <c r="AD460" s="9"/>
    </row>
    <row r="461" ht="15.75" customHeight="1">
      <c r="C461" s="9"/>
      <c r="F461" s="9"/>
      <c r="I461" s="9"/>
      <c r="L461" s="9"/>
      <c r="O461" s="9"/>
      <c r="R461" s="9"/>
      <c r="U461" s="9"/>
      <c r="X461" s="9"/>
      <c r="AA461" s="9"/>
      <c r="AD461" s="9"/>
    </row>
    <row r="462" ht="15.75" customHeight="1">
      <c r="C462" s="9"/>
      <c r="F462" s="9"/>
      <c r="I462" s="9"/>
      <c r="L462" s="9"/>
      <c r="O462" s="9"/>
      <c r="R462" s="9"/>
      <c r="U462" s="9"/>
      <c r="X462" s="9"/>
      <c r="AA462" s="9"/>
      <c r="AD462" s="9"/>
    </row>
    <row r="463" ht="15.75" customHeight="1">
      <c r="C463" s="9"/>
      <c r="F463" s="9"/>
      <c r="I463" s="9"/>
      <c r="L463" s="9"/>
      <c r="O463" s="9"/>
      <c r="R463" s="9"/>
      <c r="U463" s="9"/>
      <c r="X463" s="9"/>
      <c r="AA463" s="9"/>
      <c r="AD463" s="9"/>
    </row>
    <row r="464" ht="15.75" customHeight="1">
      <c r="C464" s="9"/>
      <c r="F464" s="9"/>
      <c r="I464" s="9"/>
      <c r="L464" s="9"/>
      <c r="O464" s="9"/>
      <c r="R464" s="9"/>
      <c r="U464" s="9"/>
      <c r="X464" s="9"/>
      <c r="AA464" s="9"/>
      <c r="AD464" s="9"/>
    </row>
    <row r="465" ht="15.75" customHeight="1">
      <c r="C465" s="9"/>
      <c r="F465" s="9"/>
      <c r="I465" s="9"/>
      <c r="L465" s="9"/>
      <c r="O465" s="9"/>
      <c r="R465" s="9"/>
      <c r="U465" s="9"/>
      <c r="X465" s="9"/>
      <c r="AA465" s="9"/>
      <c r="AD465" s="9"/>
    </row>
    <row r="466" ht="15.75" customHeight="1">
      <c r="C466" s="9"/>
      <c r="F466" s="9"/>
      <c r="I466" s="9"/>
      <c r="L466" s="9"/>
      <c r="O466" s="9"/>
      <c r="R466" s="9"/>
      <c r="U466" s="9"/>
      <c r="X466" s="9"/>
      <c r="AA466" s="9"/>
      <c r="AD466" s="9"/>
    </row>
    <row r="467" ht="15.75" customHeight="1">
      <c r="C467" s="9"/>
      <c r="F467" s="9"/>
      <c r="I467" s="9"/>
      <c r="L467" s="9"/>
      <c r="O467" s="9"/>
      <c r="R467" s="9"/>
      <c r="U467" s="9"/>
      <c r="X467" s="9"/>
      <c r="AA467" s="9"/>
      <c r="AD467" s="9"/>
    </row>
    <row r="468" ht="15.75" customHeight="1">
      <c r="C468" s="9"/>
      <c r="F468" s="9"/>
      <c r="I468" s="9"/>
      <c r="L468" s="9"/>
      <c r="O468" s="9"/>
      <c r="R468" s="9"/>
      <c r="U468" s="9"/>
      <c r="X468" s="9"/>
      <c r="AA468" s="9"/>
      <c r="AD468" s="9"/>
    </row>
    <row r="469" ht="15.75" customHeight="1">
      <c r="C469" s="9"/>
      <c r="F469" s="9"/>
      <c r="I469" s="9"/>
      <c r="L469" s="9"/>
      <c r="O469" s="9"/>
      <c r="R469" s="9"/>
      <c r="U469" s="9"/>
      <c r="X469" s="9"/>
      <c r="AA469" s="9"/>
      <c r="AD469" s="9"/>
    </row>
    <row r="470" ht="15.75" customHeight="1">
      <c r="C470" s="9"/>
      <c r="F470" s="9"/>
      <c r="I470" s="9"/>
      <c r="L470" s="9"/>
      <c r="O470" s="9"/>
      <c r="R470" s="9"/>
      <c r="U470" s="9"/>
      <c r="X470" s="9"/>
      <c r="AA470" s="9"/>
      <c r="AD470" s="9"/>
    </row>
    <row r="471" ht="15.75" customHeight="1">
      <c r="C471" s="9"/>
      <c r="F471" s="9"/>
      <c r="I471" s="9"/>
      <c r="L471" s="9"/>
      <c r="O471" s="9"/>
      <c r="R471" s="9"/>
      <c r="U471" s="9"/>
      <c r="X471" s="9"/>
      <c r="AA471" s="9"/>
      <c r="AD471" s="9"/>
    </row>
    <row r="472" ht="15.75" customHeight="1">
      <c r="C472" s="9"/>
      <c r="F472" s="9"/>
      <c r="I472" s="9"/>
      <c r="L472" s="9"/>
      <c r="O472" s="9"/>
      <c r="R472" s="9"/>
      <c r="U472" s="9"/>
      <c r="X472" s="9"/>
      <c r="AA472" s="9"/>
      <c r="AD472" s="9"/>
    </row>
    <row r="473" ht="15.75" customHeight="1">
      <c r="C473" s="9"/>
      <c r="F473" s="9"/>
      <c r="I473" s="9"/>
      <c r="L473" s="9"/>
      <c r="O473" s="9"/>
      <c r="R473" s="9"/>
      <c r="U473" s="9"/>
      <c r="X473" s="9"/>
      <c r="AA473" s="9"/>
      <c r="AD473" s="9"/>
    </row>
    <row r="474" ht="15.75" customHeight="1">
      <c r="C474" s="9"/>
      <c r="F474" s="9"/>
      <c r="I474" s="9"/>
      <c r="L474" s="9"/>
      <c r="O474" s="9"/>
      <c r="R474" s="9"/>
      <c r="U474" s="9"/>
      <c r="X474" s="9"/>
      <c r="AA474" s="9"/>
      <c r="AD474" s="9"/>
    </row>
    <row r="475" ht="15.75" customHeight="1">
      <c r="C475" s="9"/>
      <c r="F475" s="9"/>
      <c r="I475" s="9"/>
      <c r="L475" s="9"/>
      <c r="O475" s="9"/>
      <c r="R475" s="9"/>
      <c r="U475" s="9"/>
      <c r="X475" s="9"/>
      <c r="AA475" s="9"/>
      <c r="AD475" s="9"/>
    </row>
    <row r="476" ht="15.75" customHeight="1">
      <c r="C476" s="9"/>
      <c r="F476" s="9"/>
      <c r="I476" s="9"/>
      <c r="L476" s="9"/>
      <c r="O476" s="9"/>
      <c r="R476" s="9"/>
      <c r="U476" s="9"/>
      <c r="X476" s="9"/>
      <c r="AA476" s="9"/>
      <c r="AD476" s="9"/>
    </row>
    <row r="477" ht="15.75" customHeight="1">
      <c r="C477" s="9"/>
      <c r="F477" s="9"/>
      <c r="I477" s="9"/>
      <c r="L477" s="9"/>
      <c r="O477" s="9"/>
      <c r="R477" s="9"/>
      <c r="U477" s="9"/>
      <c r="X477" s="9"/>
      <c r="AA477" s="9"/>
      <c r="AD477" s="9"/>
    </row>
    <row r="478" ht="15.75" customHeight="1">
      <c r="C478" s="9"/>
      <c r="F478" s="9"/>
      <c r="I478" s="9"/>
      <c r="L478" s="9"/>
      <c r="O478" s="9"/>
      <c r="R478" s="9"/>
      <c r="U478" s="9"/>
      <c r="X478" s="9"/>
      <c r="AA478" s="9"/>
      <c r="AD478" s="9"/>
    </row>
    <row r="479" ht="15.75" customHeight="1">
      <c r="C479" s="9"/>
      <c r="F479" s="9"/>
      <c r="I479" s="9"/>
      <c r="L479" s="9"/>
      <c r="O479" s="9"/>
      <c r="R479" s="9"/>
      <c r="U479" s="9"/>
      <c r="X479" s="9"/>
      <c r="AA479" s="9"/>
      <c r="AD479" s="9"/>
    </row>
    <row r="480" ht="15.75" customHeight="1">
      <c r="C480" s="9"/>
      <c r="F480" s="9"/>
      <c r="I480" s="9"/>
      <c r="L480" s="9"/>
      <c r="O480" s="9"/>
      <c r="R480" s="9"/>
      <c r="U480" s="9"/>
      <c r="X480" s="9"/>
      <c r="AA480" s="9"/>
      <c r="AD480" s="9"/>
    </row>
    <row r="481" ht="15.75" customHeight="1">
      <c r="C481" s="9"/>
      <c r="F481" s="9"/>
      <c r="I481" s="9"/>
      <c r="L481" s="9"/>
      <c r="O481" s="9"/>
      <c r="R481" s="9"/>
      <c r="U481" s="9"/>
      <c r="X481" s="9"/>
      <c r="AA481" s="9"/>
      <c r="AD481" s="9"/>
    </row>
    <row r="482" ht="15.75" customHeight="1">
      <c r="C482" s="9"/>
      <c r="F482" s="9"/>
      <c r="I482" s="9"/>
      <c r="L482" s="9"/>
      <c r="O482" s="9"/>
      <c r="R482" s="9"/>
      <c r="U482" s="9"/>
      <c r="X482" s="9"/>
      <c r="AA482" s="9"/>
      <c r="AD482" s="9"/>
    </row>
    <row r="483" ht="15.75" customHeight="1">
      <c r="C483" s="9"/>
      <c r="F483" s="9"/>
      <c r="I483" s="9"/>
      <c r="L483" s="9"/>
      <c r="O483" s="9"/>
      <c r="R483" s="9"/>
      <c r="U483" s="9"/>
      <c r="X483" s="9"/>
      <c r="AA483" s="9"/>
      <c r="AD483" s="9"/>
    </row>
    <row r="484" ht="15.75" customHeight="1">
      <c r="C484" s="9"/>
      <c r="F484" s="9"/>
      <c r="I484" s="9"/>
      <c r="L484" s="9"/>
      <c r="O484" s="9"/>
      <c r="R484" s="9"/>
      <c r="U484" s="9"/>
      <c r="X484" s="9"/>
      <c r="AA484" s="9"/>
      <c r="AD484" s="9"/>
    </row>
    <row r="485" ht="15.75" customHeight="1">
      <c r="C485" s="9"/>
      <c r="F485" s="9"/>
      <c r="I485" s="9"/>
      <c r="L485" s="9"/>
      <c r="O485" s="9"/>
      <c r="R485" s="9"/>
      <c r="U485" s="9"/>
      <c r="X485" s="9"/>
      <c r="AA485" s="9"/>
      <c r="AD485" s="9"/>
    </row>
    <row r="486" ht="15.75" customHeight="1">
      <c r="C486" s="9"/>
      <c r="F486" s="9"/>
      <c r="I486" s="9"/>
      <c r="L486" s="9"/>
      <c r="O486" s="9"/>
      <c r="R486" s="9"/>
      <c r="U486" s="9"/>
      <c r="X486" s="9"/>
      <c r="AA486" s="9"/>
      <c r="AD486" s="9"/>
    </row>
    <row r="487" ht="15.75" customHeight="1">
      <c r="C487" s="9"/>
      <c r="F487" s="9"/>
      <c r="I487" s="9"/>
      <c r="L487" s="9"/>
      <c r="O487" s="9"/>
      <c r="R487" s="9"/>
      <c r="U487" s="9"/>
      <c r="X487" s="9"/>
      <c r="AA487" s="9"/>
      <c r="AD487" s="9"/>
    </row>
    <row r="488" ht="15.75" customHeight="1">
      <c r="C488" s="9"/>
      <c r="F488" s="9"/>
      <c r="I488" s="9"/>
      <c r="L488" s="9"/>
      <c r="O488" s="9"/>
      <c r="R488" s="9"/>
      <c r="U488" s="9"/>
      <c r="X488" s="9"/>
      <c r="AA488" s="9"/>
      <c r="AD488" s="9"/>
    </row>
    <row r="489" ht="15.75" customHeight="1">
      <c r="C489" s="9"/>
      <c r="F489" s="9"/>
      <c r="I489" s="9"/>
      <c r="L489" s="9"/>
      <c r="O489" s="9"/>
      <c r="R489" s="9"/>
      <c r="U489" s="9"/>
      <c r="X489" s="9"/>
      <c r="AA489" s="9"/>
      <c r="AD489" s="9"/>
    </row>
    <row r="490" ht="15.75" customHeight="1">
      <c r="C490" s="9"/>
      <c r="F490" s="9"/>
      <c r="I490" s="9"/>
      <c r="L490" s="9"/>
      <c r="O490" s="9"/>
      <c r="R490" s="9"/>
      <c r="U490" s="9"/>
      <c r="X490" s="9"/>
      <c r="AA490" s="9"/>
      <c r="AD490" s="9"/>
    </row>
    <row r="491" ht="15.75" customHeight="1">
      <c r="C491" s="9"/>
      <c r="F491" s="9"/>
      <c r="I491" s="9"/>
      <c r="L491" s="9"/>
      <c r="O491" s="9"/>
      <c r="R491" s="9"/>
      <c r="U491" s="9"/>
      <c r="X491" s="9"/>
      <c r="AA491" s="9"/>
      <c r="AD491" s="9"/>
    </row>
    <row r="492" ht="15.75" customHeight="1">
      <c r="C492" s="9"/>
      <c r="F492" s="9"/>
      <c r="I492" s="9"/>
      <c r="L492" s="9"/>
      <c r="O492" s="9"/>
      <c r="R492" s="9"/>
      <c r="U492" s="9"/>
      <c r="X492" s="9"/>
      <c r="AA492" s="9"/>
      <c r="AD492" s="9"/>
    </row>
    <row r="493" ht="15.75" customHeight="1">
      <c r="C493" s="9"/>
      <c r="F493" s="9"/>
      <c r="I493" s="9"/>
      <c r="L493" s="9"/>
      <c r="O493" s="9"/>
      <c r="R493" s="9"/>
      <c r="U493" s="9"/>
      <c r="X493" s="9"/>
      <c r="AA493" s="9"/>
      <c r="AD493" s="9"/>
    </row>
    <row r="494" ht="15.75" customHeight="1">
      <c r="C494" s="9"/>
      <c r="F494" s="9"/>
      <c r="I494" s="9"/>
      <c r="L494" s="9"/>
      <c r="O494" s="9"/>
      <c r="R494" s="9"/>
      <c r="U494" s="9"/>
      <c r="X494" s="9"/>
      <c r="AA494" s="9"/>
      <c r="AD494" s="9"/>
    </row>
    <row r="495" ht="15.75" customHeight="1">
      <c r="C495" s="9"/>
      <c r="F495" s="9"/>
      <c r="I495" s="9"/>
      <c r="L495" s="9"/>
      <c r="O495" s="9"/>
      <c r="R495" s="9"/>
      <c r="U495" s="9"/>
      <c r="X495" s="9"/>
      <c r="AA495" s="9"/>
      <c r="AD495" s="9"/>
    </row>
    <row r="496" ht="15.75" customHeight="1">
      <c r="C496" s="9"/>
      <c r="F496" s="9"/>
      <c r="I496" s="9"/>
      <c r="L496" s="9"/>
      <c r="O496" s="9"/>
      <c r="R496" s="9"/>
      <c r="U496" s="9"/>
      <c r="X496" s="9"/>
      <c r="AA496" s="9"/>
      <c r="AD496" s="9"/>
    </row>
    <row r="497" ht="15.75" customHeight="1">
      <c r="C497" s="9"/>
      <c r="F497" s="9"/>
      <c r="I497" s="9"/>
      <c r="L497" s="9"/>
      <c r="O497" s="9"/>
      <c r="R497" s="9"/>
      <c r="U497" s="9"/>
      <c r="X497" s="9"/>
      <c r="AA497" s="9"/>
      <c r="AD497" s="9"/>
    </row>
    <row r="498" ht="15.75" customHeight="1">
      <c r="C498" s="9"/>
      <c r="F498" s="9"/>
      <c r="I498" s="9"/>
      <c r="L498" s="9"/>
      <c r="O498" s="9"/>
      <c r="R498" s="9"/>
      <c r="U498" s="9"/>
      <c r="X498" s="9"/>
      <c r="AA498" s="9"/>
      <c r="AD498" s="9"/>
    </row>
    <row r="499" ht="15.75" customHeight="1">
      <c r="C499" s="9"/>
      <c r="F499" s="9"/>
      <c r="I499" s="9"/>
      <c r="L499" s="9"/>
      <c r="O499" s="9"/>
      <c r="R499" s="9"/>
      <c r="U499" s="9"/>
      <c r="X499" s="9"/>
      <c r="AA499" s="9"/>
      <c r="AD499" s="9"/>
    </row>
    <row r="500" ht="15.75" customHeight="1">
      <c r="C500" s="9"/>
      <c r="F500" s="9"/>
      <c r="I500" s="9"/>
      <c r="L500" s="9"/>
      <c r="O500" s="9"/>
      <c r="R500" s="9"/>
      <c r="U500" s="9"/>
      <c r="X500" s="9"/>
      <c r="AA500" s="9"/>
      <c r="AD500" s="9"/>
    </row>
    <row r="501" ht="15.75" customHeight="1">
      <c r="C501" s="9"/>
      <c r="F501" s="9"/>
      <c r="I501" s="9"/>
      <c r="L501" s="9"/>
      <c r="O501" s="9"/>
      <c r="R501" s="9"/>
      <c r="U501" s="9"/>
      <c r="X501" s="9"/>
      <c r="AA501" s="9"/>
      <c r="AD501" s="9"/>
    </row>
    <row r="502" ht="15.75" customHeight="1">
      <c r="C502" s="9"/>
      <c r="F502" s="9"/>
      <c r="I502" s="9"/>
      <c r="L502" s="9"/>
      <c r="O502" s="9"/>
      <c r="R502" s="9"/>
      <c r="U502" s="9"/>
      <c r="X502" s="9"/>
      <c r="AA502" s="9"/>
      <c r="AD502" s="9"/>
    </row>
    <row r="503" ht="15.75" customHeight="1">
      <c r="C503" s="9"/>
      <c r="F503" s="9"/>
      <c r="I503" s="9"/>
      <c r="L503" s="9"/>
      <c r="O503" s="9"/>
      <c r="R503" s="9"/>
      <c r="U503" s="9"/>
      <c r="X503" s="9"/>
      <c r="AA503" s="9"/>
      <c r="AD503" s="9"/>
    </row>
    <row r="504" ht="15.75" customHeight="1">
      <c r="C504" s="9"/>
      <c r="F504" s="9"/>
      <c r="I504" s="9"/>
      <c r="L504" s="9"/>
      <c r="O504" s="9"/>
      <c r="R504" s="9"/>
      <c r="U504" s="9"/>
      <c r="X504" s="9"/>
      <c r="AA504" s="9"/>
      <c r="AD504" s="9"/>
    </row>
    <row r="505" ht="15.75" customHeight="1">
      <c r="C505" s="9"/>
      <c r="F505" s="9"/>
      <c r="I505" s="9"/>
      <c r="L505" s="9"/>
      <c r="O505" s="9"/>
      <c r="R505" s="9"/>
      <c r="U505" s="9"/>
      <c r="X505" s="9"/>
      <c r="AA505" s="9"/>
      <c r="AD505" s="9"/>
    </row>
    <row r="506" ht="15.75" customHeight="1">
      <c r="C506" s="9"/>
      <c r="F506" s="9"/>
      <c r="I506" s="9"/>
      <c r="L506" s="9"/>
      <c r="O506" s="9"/>
      <c r="R506" s="9"/>
      <c r="U506" s="9"/>
      <c r="X506" s="9"/>
      <c r="AA506" s="9"/>
      <c r="AD506" s="9"/>
    </row>
    <row r="507" ht="15.75" customHeight="1">
      <c r="C507" s="9"/>
      <c r="F507" s="9"/>
      <c r="I507" s="9"/>
      <c r="L507" s="9"/>
      <c r="O507" s="9"/>
      <c r="R507" s="9"/>
      <c r="U507" s="9"/>
      <c r="X507" s="9"/>
      <c r="AA507" s="9"/>
      <c r="AD507" s="9"/>
    </row>
    <row r="508" ht="15.75" customHeight="1">
      <c r="C508" s="9"/>
      <c r="F508" s="9"/>
      <c r="I508" s="9"/>
      <c r="L508" s="9"/>
      <c r="O508" s="9"/>
      <c r="R508" s="9"/>
      <c r="U508" s="9"/>
      <c r="X508" s="9"/>
      <c r="AA508" s="9"/>
      <c r="AD508" s="9"/>
    </row>
    <row r="509" ht="15.75" customHeight="1">
      <c r="C509" s="9"/>
      <c r="F509" s="9"/>
      <c r="I509" s="9"/>
      <c r="L509" s="9"/>
      <c r="O509" s="9"/>
      <c r="R509" s="9"/>
      <c r="U509" s="9"/>
      <c r="X509" s="9"/>
      <c r="AA509" s="9"/>
      <c r="AD509" s="9"/>
    </row>
    <row r="510" ht="15.75" customHeight="1">
      <c r="C510" s="9"/>
      <c r="F510" s="9"/>
      <c r="I510" s="9"/>
      <c r="L510" s="9"/>
      <c r="O510" s="9"/>
      <c r="R510" s="9"/>
      <c r="U510" s="9"/>
      <c r="X510" s="9"/>
      <c r="AA510" s="9"/>
      <c r="AD510" s="9"/>
    </row>
    <row r="511" ht="15.75" customHeight="1">
      <c r="C511" s="9"/>
      <c r="F511" s="9"/>
      <c r="I511" s="9"/>
      <c r="L511" s="9"/>
      <c r="O511" s="9"/>
      <c r="R511" s="9"/>
      <c r="U511" s="9"/>
      <c r="X511" s="9"/>
      <c r="AA511" s="9"/>
      <c r="AD511" s="9"/>
    </row>
    <row r="512" ht="15.75" customHeight="1">
      <c r="C512" s="9"/>
      <c r="F512" s="9"/>
      <c r="I512" s="9"/>
      <c r="L512" s="9"/>
      <c r="O512" s="9"/>
      <c r="R512" s="9"/>
      <c r="U512" s="9"/>
      <c r="X512" s="9"/>
      <c r="AA512" s="9"/>
      <c r="AD512" s="9"/>
    </row>
    <row r="513" ht="15.75" customHeight="1">
      <c r="C513" s="9"/>
      <c r="F513" s="9"/>
      <c r="I513" s="9"/>
      <c r="L513" s="9"/>
      <c r="O513" s="9"/>
      <c r="R513" s="9"/>
      <c r="U513" s="9"/>
      <c r="X513" s="9"/>
      <c r="AA513" s="9"/>
      <c r="AD513" s="9"/>
    </row>
    <row r="514" ht="15.75" customHeight="1">
      <c r="C514" s="9"/>
      <c r="F514" s="9"/>
      <c r="I514" s="9"/>
      <c r="L514" s="9"/>
      <c r="O514" s="9"/>
      <c r="R514" s="9"/>
      <c r="U514" s="9"/>
      <c r="X514" s="9"/>
      <c r="AA514" s="9"/>
      <c r="AD514" s="9"/>
    </row>
    <row r="515" ht="15.75" customHeight="1">
      <c r="C515" s="9"/>
      <c r="F515" s="9"/>
      <c r="I515" s="9"/>
      <c r="L515" s="9"/>
      <c r="O515" s="9"/>
      <c r="R515" s="9"/>
      <c r="U515" s="9"/>
      <c r="X515" s="9"/>
      <c r="AA515" s="9"/>
      <c r="AD515" s="9"/>
    </row>
    <row r="516" ht="15.75" customHeight="1">
      <c r="C516" s="9"/>
      <c r="F516" s="9"/>
      <c r="I516" s="9"/>
      <c r="L516" s="9"/>
      <c r="O516" s="9"/>
      <c r="R516" s="9"/>
      <c r="U516" s="9"/>
      <c r="X516" s="9"/>
      <c r="AA516" s="9"/>
      <c r="AD516" s="9"/>
    </row>
    <row r="517" ht="15.75" customHeight="1">
      <c r="C517" s="9"/>
      <c r="F517" s="9"/>
      <c r="I517" s="9"/>
      <c r="L517" s="9"/>
      <c r="O517" s="9"/>
      <c r="R517" s="9"/>
      <c r="U517" s="9"/>
      <c r="X517" s="9"/>
      <c r="AA517" s="9"/>
      <c r="AD517" s="9"/>
    </row>
    <row r="518" ht="15.75" customHeight="1">
      <c r="C518" s="9"/>
      <c r="F518" s="9"/>
      <c r="I518" s="9"/>
      <c r="L518" s="9"/>
      <c r="O518" s="9"/>
      <c r="R518" s="9"/>
      <c r="U518" s="9"/>
      <c r="X518" s="9"/>
      <c r="AA518" s="9"/>
      <c r="AD518" s="9"/>
    </row>
    <row r="519" ht="15.75" customHeight="1">
      <c r="C519" s="9"/>
      <c r="F519" s="9"/>
      <c r="I519" s="9"/>
      <c r="L519" s="9"/>
      <c r="O519" s="9"/>
      <c r="R519" s="9"/>
      <c r="U519" s="9"/>
      <c r="X519" s="9"/>
      <c r="AA519" s="9"/>
      <c r="AD519" s="9"/>
    </row>
    <row r="520" ht="15.75" customHeight="1">
      <c r="C520" s="9"/>
      <c r="F520" s="9"/>
      <c r="I520" s="9"/>
      <c r="L520" s="9"/>
      <c r="O520" s="9"/>
      <c r="R520" s="9"/>
      <c r="U520" s="9"/>
      <c r="X520" s="9"/>
      <c r="AA520" s="9"/>
      <c r="AD520" s="9"/>
    </row>
    <row r="521" ht="15.75" customHeight="1">
      <c r="C521" s="9"/>
      <c r="F521" s="9"/>
      <c r="I521" s="9"/>
      <c r="L521" s="9"/>
      <c r="O521" s="9"/>
      <c r="R521" s="9"/>
      <c r="U521" s="9"/>
      <c r="X521" s="9"/>
      <c r="AA521" s="9"/>
      <c r="AD521" s="9"/>
    </row>
    <row r="522" ht="15.75" customHeight="1">
      <c r="C522" s="9"/>
      <c r="F522" s="9"/>
      <c r="I522" s="9"/>
      <c r="L522" s="9"/>
      <c r="O522" s="9"/>
      <c r="R522" s="9"/>
      <c r="U522" s="9"/>
      <c r="X522" s="9"/>
      <c r="AA522" s="9"/>
      <c r="AD522" s="9"/>
    </row>
    <row r="523" ht="15.75" customHeight="1">
      <c r="C523" s="9"/>
      <c r="F523" s="9"/>
      <c r="I523" s="9"/>
      <c r="L523" s="9"/>
      <c r="O523" s="9"/>
      <c r="R523" s="9"/>
      <c r="U523" s="9"/>
      <c r="X523" s="9"/>
      <c r="AA523" s="9"/>
      <c r="AD523" s="9"/>
    </row>
    <row r="524" ht="15.75" customHeight="1">
      <c r="C524" s="9"/>
      <c r="F524" s="9"/>
      <c r="I524" s="9"/>
      <c r="L524" s="9"/>
      <c r="O524" s="9"/>
      <c r="R524" s="9"/>
      <c r="U524" s="9"/>
      <c r="X524" s="9"/>
      <c r="AA524" s="9"/>
      <c r="AD524" s="9"/>
    </row>
    <row r="525" ht="15.75" customHeight="1">
      <c r="C525" s="9"/>
      <c r="F525" s="9"/>
      <c r="I525" s="9"/>
      <c r="L525" s="9"/>
      <c r="O525" s="9"/>
      <c r="R525" s="9"/>
      <c r="U525" s="9"/>
      <c r="X525" s="9"/>
      <c r="AA525" s="9"/>
      <c r="AD525" s="9"/>
    </row>
    <row r="526" ht="15.75" customHeight="1">
      <c r="C526" s="9"/>
      <c r="F526" s="9"/>
      <c r="I526" s="9"/>
      <c r="L526" s="9"/>
      <c r="O526" s="9"/>
      <c r="R526" s="9"/>
      <c r="U526" s="9"/>
      <c r="X526" s="9"/>
      <c r="AA526" s="9"/>
      <c r="AD526" s="9"/>
    </row>
    <row r="527" ht="15.75" customHeight="1">
      <c r="C527" s="9"/>
      <c r="F527" s="9"/>
      <c r="I527" s="9"/>
      <c r="L527" s="9"/>
      <c r="O527" s="9"/>
      <c r="R527" s="9"/>
      <c r="U527" s="9"/>
      <c r="X527" s="9"/>
      <c r="AA527" s="9"/>
      <c r="AD527" s="9"/>
    </row>
    <row r="528" ht="15.75" customHeight="1">
      <c r="C528" s="9"/>
      <c r="F528" s="9"/>
      <c r="I528" s="9"/>
      <c r="L528" s="9"/>
      <c r="O528" s="9"/>
      <c r="R528" s="9"/>
      <c r="U528" s="9"/>
      <c r="X528" s="9"/>
      <c r="AA528" s="9"/>
      <c r="AD528" s="9"/>
    </row>
    <row r="529" ht="15.75" customHeight="1">
      <c r="C529" s="9"/>
      <c r="F529" s="9"/>
      <c r="I529" s="9"/>
      <c r="L529" s="9"/>
      <c r="O529" s="9"/>
      <c r="R529" s="9"/>
      <c r="U529" s="9"/>
      <c r="X529" s="9"/>
      <c r="AA529" s="9"/>
      <c r="AD529" s="9"/>
    </row>
    <row r="530" ht="15.75" customHeight="1">
      <c r="C530" s="9"/>
      <c r="F530" s="9"/>
      <c r="I530" s="9"/>
      <c r="L530" s="9"/>
      <c r="O530" s="9"/>
      <c r="R530" s="9"/>
      <c r="U530" s="9"/>
      <c r="X530" s="9"/>
      <c r="AA530" s="9"/>
      <c r="AD530" s="9"/>
    </row>
    <row r="531" ht="15.75" customHeight="1">
      <c r="C531" s="9"/>
      <c r="F531" s="9"/>
      <c r="I531" s="9"/>
      <c r="L531" s="9"/>
      <c r="O531" s="9"/>
      <c r="R531" s="9"/>
      <c r="U531" s="9"/>
      <c r="X531" s="9"/>
      <c r="AA531" s="9"/>
      <c r="AD531" s="9"/>
    </row>
    <row r="532" ht="15.75" customHeight="1">
      <c r="C532" s="9"/>
      <c r="F532" s="9"/>
      <c r="I532" s="9"/>
      <c r="L532" s="9"/>
      <c r="O532" s="9"/>
      <c r="R532" s="9"/>
      <c r="U532" s="9"/>
      <c r="X532" s="9"/>
      <c r="AA532" s="9"/>
      <c r="AD532" s="9"/>
    </row>
    <row r="533" ht="15.75" customHeight="1">
      <c r="C533" s="9"/>
      <c r="F533" s="9"/>
      <c r="I533" s="9"/>
      <c r="L533" s="9"/>
      <c r="O533" s="9"/>
      <c r="R533" s="9"/>
      <c r="U533" s="9"/>
      <c r="X533" s="9"/>
      <c r="AA533" s="9"/>
      <c r="AD533" s="9"/>
    </row>
    <row r="534" ht="15.75" customHeight="1">
      <c r="C534" s="9"/>
      <c r="F534" s="9"/>
      <c r="I534" s="9"/>
      <c r="L534" s="9"/>
      <c r="O534" s="9"/>
      <c r="R534" s="9"/>
      <c r="U534" s="9"/>
      <c r="X534" s="9"/>
      <c r="AA534" s="9"/>
      <c r="AD534" s="9"/>
    </row>
    <row r="535" ht="15.75" customHeight="1">
      <c r="C535" s="9"/>
      <c r="F535" s="9"/>
      <c r="I535" s="9"/>
      <c r="L535" s="9"/>
      <c r="O535" s="9"/>
      <c r="R535" s="9"/>
      <c r="U535" s="9"/>
      <c r="X535" s="9"/>
      <c r="AA535" s="9"/>
      <c r="AD535" s="9"/>
    </row>
    <row r="536" ht="15.75" customHeight="1">
      <c r="C536" s="9"/>
      <c r="F536" s="9"/>
      <c r="I536" s="9"/>
      <c r="L536" s="9"/>
      <c r="O536" s="9"/>
      <c r="R536" s="9"/>
      <c r="U536" s="9"/>
      <c r="X536" s="9"/>
      <c r="AA536" s="9"/>
      <c r="AD536" s="9"/>
    </row>
    <row r="537" ht="15.75" customHeight="1">
      <c r="C537" s="9"/>
      <c r="F537" s="9"/>
      <c r="I537" s="9"/>
      <c r="L537" s="9"/>
      <c r="O537" s="9"/>
      <c r="R537" s="9"/>
      <c r="U537" s="9"/>
      <c r="X537" s="9"/>
      <c r="AA537" s="9"/>
      <c r="AD537" s="9"/>
    </row>
    <row r="538" ht="15.75" customHeight="1">
      <c r="C538" s="9"/>
      <c r="F538" s="9"/>
      <c r="I538" s="9"/>
      <c r="L538" s="9"/>
      <c r="O538" s="9"/>
      <c r="R538" s="9"/>
      <c r="U538" s="9"/>
      <c r="X538" s="9"/>
      <c r="AA538" s="9"/>
      <c r="AD538" s="9"/>
    </row>
    <row r="539" ht="15.75" customHeight="1">
      <c r="C539" s="9"/>
      <c r="F539" s="9"/>
      <c r="I539" s="9"/>
      <c r="L539" s="9"/>
      <c r="O539" s="9"/>
      <c r="R539" s="9"/>
      <c r="U539" s="9"/>
      <c r="X539" s="9"/>
      <c r="AA539" s="9"/>
      <c r="AD539" s="9"/>
    </row>
    <row r="540" ht="15.75" customHeight="1">
      <c r="C540" s="9"/>
      <c r="F540" s="9"/>
      <c r="I540" s="9"/>
      <c r="L540" s="9"/>
      <c r="O540" s="9"/>
      <c r="R540" s="9"/>
      <c r="U540" s="9"/>
      <c r="X540" s="9"/>
      <c r="AA540" s="9"/>
      <c r="AD540" s="9"/>
    </row>
    <row r="541" ht="15.75" customHeight="1">
      <c r="C541" s="9"/>
      <c r="F541" s="9"/>
      <c r="I541" s="9"/>
      <c r="L541" s="9"/>
      <c r="O541" s="9"/>
      <c r="R541" s="9"/>
      <c r="U541" s="9"/>
      <c r="X541" s="9"/>
      <c r="AA541" s="9"/>
      <c r="AD541" s="9"/>
    </row>
    <row r="542" ht="15.75" customHeight="1">
      <c r="C542" s="9"/>
      <c r="F542" s="9"/>
      <c r="I542" s="9"/>
      <c r="L542" s="9"/>
      <c r="O542" s="9"/>
      <c r="R542" s="9"/>
      <c r="U542" s="9"/>
      <c r="X542" s="9"/>
      <c r="AA542" s="9"/>
      <c r="AD542" s="9"/>
    </row>
    <row r="543" ht="15.75" customHeight="1">
      <c r="C543" s="9"/>
      <c r="F543" s="9"/>
      <c r="I543" s="9"/>
      <c r="L543" s="9"/>
      <c r="O543" s="9"/>
      <c r="R543" s="9"/>
      <c r="U543" s="9"/>
      <c r="X543" s="9"/>
      <c r="AA543" s="9"/>
      <c r="AD543" s="9"/>
    </row>
    <row r="544" ht="15.75" customHeight="1">
      <c r="C544" s="9"/>
      <c r="F544" s="9"/>
      <c r="I544" s="9"/>
      <c r="L544" s="9"/>
      <c r="O544" s="9"/>
      <c r="R544" s="9"/>
      <c r="U544" s="9"/>
      <c r="X544" s="9"/>
      <c r="AA544" s="9"/>
      <c r="AD544" s="9"/>
    </row>
    <row r="545" ht="15.75" customHeight="1">
      <c r="C545" s="9"/>
      <c r="F545" s="9"/>
      <c r="I545" s="9"/>
      <c r="L545" s="9"/>
      <c r="O545" s="9"/>
      <c r="R545" s="9"/>
      <c r="U545" s="9"/>
      <c r="X545" s="9"/>
      <c r="AA545" s="9"/>
      <c r="AD545" s="9"/>
    </row>
    <row r="546" ht="15.75" customHeight="1">
      <c r="C546" s="9"/>
      <c r="F546" s="9"/>
      <c r="I546" s="9"/>
      <c r="L546" s="9"/>
      <c r="O546" s="9"/>
      <c r="R546" s="9"/>
      <c r="U546" s="9"/>
      <c r="X546" s="9"/>
      <c r="AA546" s="9"/>
      <c r="AD546" s="9"/>
    </row>
    <row r="547" ht="15.75" customHeight="1">
      <c r="C547" s="9"/>
      <c r="F547" s="9"/>
      <c r="I547" s="9"/>
      <c r="L547" s="9"/>
      <c r="O547" s="9"/>
      <c r="R547" s="9"/>
      <c r="U547" s="9"/>
      <c r="X547" s="9"/>
      <c r="AA547" s="9"/>
      <c r="AD547" s="9"/>
    </row>
    <row r="548" ht="15.75" customHeight="1">
      <c r="C548" s="9"/>
      <c r="F548" s="9"/>
      <c r="I548" s="9"/>
      <c r="L548" s="9"/>
      <c r="O548" s="9"/>
      <c r="R548" s="9"/>
      <c r="U548" s="9"/>
      <c r="X548" s="9"/>
      <c r="AA548" s="9"/>
      <c r="AD548" s="9"/>
    </row>
    <row r="549" ht="15.75" customHeight="1">
      <c r="C549" s="9"/>
      <c r="F549" s="9"/>
      <c r="I549" s="9"/>
      <c r="L549" s="9"/>
      <c r="O549" s="9"/>
      <c r="R549" s="9"/>
      <c r="U549" s="9"/>
      <c r="X549" s="9"/>
      <c r="AA549" s="9"/>
      <c r="AD549" s="9"/>
    </row>
    <row r="550" ht="15.75" customHeight="1">
      <c r="C550" s="9"/>
      <c r="F550" s="9"/>
      <c r="I550" s="9"/>
      <c r="L550" s="9"/>
      <c r="O550" s="9"/>
      <c r="R550" s="9"/>
      <c r="U550" s="9"/>
      <c r="X550" s="9"/>
      <c r="AA550" s="9"/>
      <c r="AD550" s="9"/>
    </row>
    <row r="551" ht="15.75" customHeight="1">
      <c r="C551" s="9"/>
      <c r="F551" s="9"/>
      <c r="I551" s="9"/>
      <c r="L551" s="9"/>
      <c r="O551" s="9"/>
      <c r="R551" s="9"/>
      <c r="U551" s="9"/>
      <c r="X551" s="9"/>
      <c r="AA551" s="9"/>
      <c r="AD551" s="9"/>
    </row>
    <row r="552" ht="15.75" customHeight="1">
      <c r="C552" s="9"/>
      <c r="F552" s="9"/>
      <c r="I552" s="9"/>
      <c r="L552" s="9"/>
      <c r="O552" s="9"/>
      <c r="R552" s="9"/>
      <c r="U552" s="9"/>
      <c r="X552" s="9"/>
      <c r="AA552" s="9"/>
      <c r="AD552" s="9"/>
    </row>
    <row r="553" ht="15.75" customHeight="1">
      <c r="C553" s="9"/>
      <c r="F553" s="9"/>
      <c r="I553" s="9"/>
      <c r="L553" s="9"/>
      <c r="O553" s="9"/>
      <c r="R553" s="9"/>
      <c r="U553" s="9"/>
      <c r="X553" s="9"/>
      <c r="AA553" s="9"/>
      <c r="AD553" s="9"/>
    </row>
    <row r="554" ht="15.75" customHeight="1">
      <c r="C554" s="9"/>
      <c r="F554" s="9"/>
      <c r="I554" s="9"/>
      <c r="L554" s="9"/>
      <c r="O554" s="9"/>
      <c r="R554" s="9"/>
      <c r="U554" s="9"/>
      <c r="X554" s="9"/>
      <c r="AA554" s="9"/>
      <c r="AD554" s="9"/>
    </row>
    <row r="555" ht="15.75" customHeight="1">
      <c r="C555" s="9"/>
      <c r="F555" s="9"/>
      <c r="I555" s="9"/>
      <c r="L555" s="9"/>
      <c r="O555" s="9"/>
      <c r="R555" s="9"/>
      <c r="U555" s="9"/>
      <c r="X555" s="9"/>
      <c r="AA555" s="9"/>
      <c r="AD555" s="9"/>
    </row>
    <row r="556" ht="15.75" customHeight="1">
      <c r="C556" s="9"/>
      <c r="F556" s="9"/>
      <c r="I556" s="9"/>
      <c r="L556" s="9"/>
      <c r="O556" s="9"/>
      <c r="R556" s="9"/>
      <c r="U556" s="9"/>
      <c r="X556" s="9"/>
      <c r="AA556" s="9"/>
      <c r="AD556" s="9"/>
    </row>
    <row r="557" ht="15.75" customHeight="1">
      <c r="C557" s="9"/>
      <c r="F557" s="9"/>
      <c r="I557" s="9"/>
      <c r="L557" s="9"/>
      <c r="O557" s="9"/>
      <c r="R557" s="9"/>
      <c r="U557" s="9"/>
      <c r="X557" s="9"/>
      <c r="AA557" s="9"/>
      <c r="AD557" s="9"/>
    </row>
    <row r="558" ht="15.75" customHeight="1">
      <c r="C558" s="9"/>
      <c r="F558" s="9"/>
      <c r="I558" s="9"/>
      <c r="L558" s="9"/>
      <c r="O558" s="9"/>
      <c r="R558" s="9"/>
      <c r="U558" s="9"/>
      <c r="X558" s="9"/>
      <c r="AA558" s="9"/>
      <c r="AD558" s="9"/>
    </row>
    <row r="559" ht="15.75" customHeight="1">
      <c r="C559" s="9"/>
      <c r="F559" s="9"/>
      <c r="I559" s="9"/>
      <c r="L559" s="9"/>
      <c r="O559" s="9"/>
      <c r="R559" s="9"/>
      <c r="U559" s="9"/>
      <c r="X559" s="9"/>
      <c r="AA559" s="9"/>
      <c r="AD559" s="9"/>
    </row>
    <row r="560" ht="15.75" customHeight="1">
      <c r="C560" s="9"/>
      <c r="F560" s="9"/>
      <c r="I560" s="9"/>
      <c r="L560" s="9"/>
      <c r="O560" s="9"/>
      <c r="R560" s="9"/>
      <c r="U560" s="9"/>
      <c r="X560" s="9"/>
      <c r="AA560" s="9"/>
      <c r="AD560" s="9"/>
    </row>
    <row r="561" ht="15.75" customHeight="1">
      <c r="C561" s="9"/>
      <c r="F561" s="9"/>
      <c r="I561" s="9"/>
      <c r="L561" s="9"/>
      <c r="O561" s="9"/>
      <c r="R561" s="9"/>
      <c r="U561" s="9"/>
      <c r="X561" s="9"/>
      <c r="AA561" s="9"/>
      <c r="AD561" s="9"/>
    </row>
    <row r="562" ht="15.75" customHeight="1">
      <c r="C562" s="9"/>
      <c r="F562" s="9"/>
      <c r="I562" s="9"/>
      <c r="L562" s="9"/>
      <c r="O562" s="9"/>
      <c r="R562" s="9"/>
      <c r="U562" s="9"/>
      <c r="X562" s="9"/>
      <c r="AA562" s="9"/>
      <c r="AD562" s="9"/>
    </row>
    <row r="563" ht="15.75" customHeight="1">
      <c r="C563" s="9"/>
      <c r="F563" s="9"/>
      <c r="I563" s="9"/>
      <c r="L563" s="9"/>
      <c r="O563" s="9"/>
      <c r="R563" s="9"/>
      <c r="U563" s="9"/>
      <c r="X563" s="9"/>
      <c r="AA563" s="9"/>
      <c r="AD563" s="9"/>
    </row>
    <row r="564" ht="15.75" customHeight="1">
      <c r="C564" s="9"/>
      <c r="F564" s="9"/>
      <c r="I564" s="9"/>
      <c r="L564" s="9"/>
      <c r="O564" s="9"/>
      <c r="R564" s="9"/>
      <c r="U564" s="9"/>
      <c r="X564" s="9"/>
      <c r="AA564" s="9"/>
      <c r="AD564" s="9"/>
    </row>
    <row r="565" ht="15.75" customHeight="1">
      <c r="C565" s="9"/>
      <c r="F565" s="9"/>
      <c r="I565" s="9"/>
      <c r="L565" s="9"/>
      <c r="O565" s="9"/>
      <c r="R565" s="9"/>
      <c r="U565" s="9"/>
      <c r="X565" s="9"/>
      <c r="AA565" s="9"/>
      <c r="AD565" s="9"/>
    </row>
    <row r="566" ht="15.75" customHeight="1">
      <c r="C566" s="9"/>
      <c r="F566" s="9"/>
      <c r="I566" s="9"/>
      <c r="L566" s="9"/>
      <c r="O566" s="9"/>
      <c r="R566" s="9"/>
      <c r="U566" s="9"/>
      <c r="X566" s="9"/>
      <c r="AA566" s="9"/>
      <c r="AD566" s="9"/>
    </row>
    <row r="567" ht="15.75" customHeight="1">
      <c r="C567" s="9"/>
      <c r="F567" s="9"/>
      <c r="I567" s="9"/>
      <c r="L567" s="9"/>
      <c r="O567" s="9"/>
      <c r="R567" s="9"/>
      <c r="U567" s="9"/>
      <c r="X567" s="9"/>
      <c r="AA567" s="9"/>
      <c r="AD567" s="9"/>
    </row>
    <row r="568" ht="15.75" customHeight="1">
      <c r="C568" s="9"/>
      <c r="F568" s="9"/>
      <c r="I568" s="9"/>
      <c r="L568" s="9"/>
      <c r="O568" s="9"/>
      <c r="R568" s="9"/>
      <c r="U568" s="9"/>
      <c r="X568" s="9"/>
      <c r="AA568" s="9"/>
      <c r="AD568" s="9"/>
    </row>
    <row r="569" ht="15.75" customHeight="1">
      <c r="C569" s="9"/>
      <c r="F569" s="9"/>
      <c r="I569" s="9"/>
      <c r="L569" s="9"/>
      <c r="O569" s="9"/>
      <c r="R569" s="9"/>
      <c r="U569" s="9"/>
      <c r="X569" s="9"/>
      <c r="AA569" s="9"/>
      <c r="AD569" s="9"/>
    </row>
    <row r="570" ht="15.75" customHeight="1">
      <c r="C570" s="9"/>
      <c r="F570" s="9"/>
      <c r="I570" s="9"/>
      <c r="L570" s="9"/>
      <c r="O570" s="9"/>
      <c r="R570" s="9"/>
      <c r="U570" s="9"/>
      <c r="X570" s="9"/>
      <c r="AA570" s="9"/>
      <c r="AD570" s="9"/>
    </row>
    <row r="571" ht="15.75" customHeight="1">
      <c r="C571" s="9"/>
      <c r="F571" s="9"/>
      <c r="I571" s="9"/>
      <c r="L571" s="9"/>
      <c r="O571" s="9"/>
      <c r="R571" s="9"/>
      <c r="U571" s="9"/>
      <c r="X571" s="9"/>
      <c r="AA571" s="9"/>
      <c r="AD571" s="9"/>
    </row>
    <row r="572" ht="15.75" customHeight="1">
      <c r="C572" s="9"/>
      <c r="F572" s="9"/>
      <c r="I572" s="9"/>
      <c r="L572" s="9"/>
      <c r="O572" s="9"/>
      <c r="R572" s="9"/>
      <c r="U572" s="9"/>
      <c r="X572" s="9"/>
      <c r="AA572" s="9"/>
      <c r="AD572" s="9"/>
    </row>
    <row r="573" ht="15.75" customHeight="1">
      <c r="C573" s="9"/>
      <c r="F573" s="9"/>
      <c r="I573" s="9"/>
      <c r="L573" s="9"/>
      <c r="O573" s="9"/>
      <c r="R573" s="9"/>
      <c r="U573" s="9"/>
      <c r="X573" s="9"/>
      <c r="AA573" s="9"/>
      <c r="AD573" s="9"/>
    </row>
    <row r="574" ht="15.75" customHeight="1">
      <c r="C574" s="9"/>
      <c r="F574" s="9"/>
      <c r="I574" s="9"/>
      <c r="L574" s="9"/>
      <c r="O574" s="9"/>
      <c r="R574" s="9"/>
      <c r="U574" s="9"/>
      <c r="X574" s="9"/>
      <c r="AA574" s="9"/>
      <c r="AD574" s="9"/>
    </row>
    <row r="575" ht="15.75" customHeight="1">
      <c r="C575" s="9"/>
      <c r="F575" s="9"/>
      <c r="I575" s="9"/>
      <c r="L575" s="9"/>
      <c r="O575" s="9"/>
      <c r="R575" s="9"/>
      <c r="U575" s="9"/>
      <c r="X575" s="9"/>
      <c r="AA575" s="9"/>
      <c r="AD575" s="9"/>
    </row>
    <row r="576" ht="15.75" customHeight="1">
      <c r="C576" s="9"/>
      <c r="F576" s="9"/>
      <c r="I576" s="9"/>
      <c r="L576" s="9"/>
      <c r="O576" s="9"/>
      <c r="R576" s="9"/>
      <c r="U576" s="9"/>
      <c r="X576" s="9"/>
      <c r="AA576" s="9"/>
      <c r="AD576" s="9"/>
    </row>
    <row r="577" ht="15.75" customHeight="1">
      <c r="C577" s="9"/>
      <c r="F577" s="9"/>
      <c r="I577" s="9"/>
      <c r="L577" s="9"/>
      <c r="O577" s="9"/>
      <c r="R577" s="9"/>
      <c r="U577" s="9"/>
      <c r="X577" s="9"/>
      <c r="AA577" s="9"/>
      <c r="AD577" s="9"/>
    </row>
    <row r="578" ht="15.75" customHeight="1">
      <c r="C578" s="9"/>
      <c r="F578" s="9"/>
      <c r="I578" s="9"/>
      <c r="L578" s="9"/>
      <c r="O578" s="9"/>
      <c r="R578" s="9"/>
      <c r="U578" s="9"/>
      <c r="X578" s="9"/>
      <c r="AA578" s="9"/>
      <c r="AD578" s="9"/>
    </row>
    <row r="579" ht="15.75" customHeight="1">
      <c r="C579" s="9"/>
      <c r="F579" s="9"/>
      <c r="I579" s="9"/>
      <c r="L579" s="9"/>
      <c r="O579" s="9"/>
      <c r="R579" s="9"/>
      <c r="U579" s="9"/>
      <c r="X579" s="9"/>
      <c r="AA579" s="9"/>
      <c r="AD579" s="9"/>
    </row>
    <row r="580" ht="15.75" customHeight="1">
      <c r="C580" s="9"/>
      <c r="F580" s="9"/>
      <c r="I580" s="9"/>
      <c r="L580" s="9"/>
      <c r="O580" s="9"/>
      <c r="R580" s="9"/>
      <c r="U580" s="9"/>
      <c r="X580" s="9"/>
      <c r="AA580" s="9"/>
      <c r="AD580" s="9"/>
    </row>
    <row r="581" ht="15.75" customHeight="1">
      <c r="C581" s="9"/>
      <c r="F581" s="9"/>
      <c r="I581" s="9"/>
      <c r="L581" s="9"/>
      <c r="O581" s="9"/>
      <c r="R581" s="9"/>
      <c r="U581" s="9"/>
      <c r="X581" s="9"/>
      <c r="AA581" s="9"/>
      <c r="AD581" s="9"/>
    </row>
    <row r="582" ht="15.75" customHeight="1">
      <c r="C582" s="9"/>
      <c r="F582" s="9"/>
      <c r="I582" s="9"/>
      <c r="L582" s="9"/>
      <c r="O582" s="9"/>
      <c r="R582" s="9"/>
      <c r="U582" s="9"/>
      <c r="X582" s="9"/>
      <c r="AA582" s="9"/>
      <c r="AD582" s="9"/>
    </row>
    <row r="583" ht="15.75" customHeight="1">
      <c r="C583" s="9"/>
      <c r="F583" s="9"/>
      <c r="I583" s="9"/>
      <c r="L583" s="9"/>
      <c r="O583" s="9"/>
      <c r="R583" s="9"/>
      <c r="U583" s="9"/>
      <c r="X583" s="9"/>
      <c r="AA583" s="9"/>
      <c r="AD583" s="9"/>
    </row>
    <row r="584" ht="15.75" customHeight="1">
      <c r="C584" s="9"/>
      <c r="F584" s="9"/>
      <c r="I584" s="9"/>
      <c r="L584" s="9"/>
      <c r="O584" s="9"/>
      <c r="R584" s="9"/>
      <c r="U584" s="9"/>
      <c r="X584" s="9"/>
      <c r="AA584" s="9"/>
      <c r="AD584" s="9"/>
    </row>
    <row r="585" ht="15.75" customHeight="1">
      <c r="C585" s="9"/>
      <c r="F585" s="9"/>
      <c r="I585" s="9"/>
      <c r="L585" s="9"/>
      <c r="O585" s="9"/>
      <c r="R585" s="9"/>
      <c r="U585" s="9"/>
      <c r="X585" s="9"/>
      <c r="AA585" s="9"/>
      <c r="AD585" s="9"/>
    </row>
    <row r="586" ht="15.75" customHeight="1">
      <c r="C586" s="9"/>
      <c r="F586" s="9"/>
      <c r="I586" s="9"/>
      <c r="L586" s="9"/>
      <c r="O586" s="9"/>
      <c r="R586" s="9"/>
      <c r="U586" s="9"/>
      <c r="X586" s="9"/>
      <c r="AA586" s="9"/>
      <c r="AD586" s="9"/>
    </row>
    <row r="587" ht="15.75" customHeight="1">
      <c r="C587" s="9"/>
      <c r="F587" s="9"/>
      <c r="I587" s="9"/>
      <c r="L587" s="9"/>
      <c r="O587" s="9"/>
      <c r="R587" s="9"/>
      <c r="U587" s="9"/>
      <c r="X587" s="9"/>
      <c r="AA587" s="9"/>
      <c r="AD587" s="9"/>
    </row>
    <row r="588" ht="15.75" customHeight="1">
      <c r="C588" s="9"/>
      <c r="F588" s="9"/>
      <c r="I588" s="9"/>
      <c r="L588" s="9"/>
      <c r="O588" s="9"/>
      <c r="R588" s="9"/>
      <c r="U588" s="9"/>
      <c r="X588" s="9"/>
      <c r="AA588" s="9"/>
      <c r="AD588" s="9"/>
    </row>
    <row r="589" ht="15.75" customHeight="1">
      <c r="C589" s="9"/>
      <c r="F589" s="9"/>
      <c r="I589" s="9"/>
      <c r="L589" s="9"/>
      <c r="O589" s="9"/>
      <c r="R589" s="9"/>
      <c r="U589" s="9"/>
      <c r="X589" s="9"/>
      <c r="AA589" s="9"/>
      <c r="AD589" s="9"/>
    </row>
    <row r="590" ht="15.75" customHeight="1">
      <c r="C590" s="9"/>
      <c r="F590" s="9"/>
      <c r="I590" s="9"/>
      <c r="L590" s="9"/>
      <c r="O590" s="9"/>
      <c r="R590" s="9"/>
      <c r="U590" s="9"/>
      <c r="X590" s="9"/>
      <c r="AA590" s="9"/>
      <c r="AD590" s="9"/>
    </row>
    <row r="591" ht="15.75" customHeight="1">
      <c r="C591" s="9"/>
      <c r="F591" s="9"/>
      <c r="I591" s="9"/>
      <c r="L591" s="9"/>
      <c r="O591" s="9"/>
      <c r="R591" s="9"/>
      <c r="U591" s="9"/>
      <c r="X591" s="9"/>
      <c r="AA591" s="9"/>
      <c r="AD591" s="9"/>
    </row>
    <row r="592" ht="15.75" customHeight="1">
      <c r="C592" s="9"/>
      <c r="F592" s="9"/>
      <c r="I592" s="9"/>
      <c r="L592" s="9"/>
      <c r="O592" s="9"/>
      <c r="R592" s="9"/>
      <c r="U592" s="9"/>
      <c r="X592" s="9"/>
      <c r="AA592" s="9"/>
      <c r="AD592" s="9"/>
    </row>
    <row r="593" ht="15.75" customHeight="1">
      <c r="C593" s="9"/>
      <c r="F593" s="9"/>
      <c r="I593" s="9"/>
      <c r="L593" s="9"/>
      <c r="O593" s="9"/>
      <c r="R593" s="9"/>
      <c r="U593" s="9"/>
      <c r="X593" s="9"/>
      <c r="AA593" s="9"/>
      <c r="AD593" s="9"/>
    </row>
    <row r="594" ht="15.75" customHeight="1">
      <c r="C594" s="9"/>
      <c r="F594" s="9"/>
      <c r="I594" s="9"/>
      <c r="L594" s="9"/>
      <c r="O594" s="9"/>
      <c r="R594" s="9"/>
      <c r="U594" s="9"/>
      <c r="X594" s="9"/>
      <c r="AA594" s="9"/>
      <c r="AD594" s="9"/>
    </row>
    <row r="595" ht="15.75" customHeight="1">
      <c r="C595" s="9"/>
      <c r="F595" s="9"/>
      <c r="I595" s="9"/>
      <c r="L595" s="9"/>
      <c r="O595" s="9"/>
      <c r="R595" s="9"/>
      <c r="U595" s="9"/>
      <c r="X595" s="9"/>
      <c r="AA595" s="9"/>
      <c r="AD595" s="9"/>
    </row>
    <row r="596" ht="15.75" customHeight="1">
      <c r="C596" s="9"/>
      <c r="F596" s="9"/>
      <c r="I596" s="9"/>
      <c r="L596" s="9"/>
      <c r="O596" s="9"/>
      <c r="R596" s="9"/>
      <c r="U596" s="9"/>
      <c r="X596" s="9"/>
      <c r="AA596" s="9"/>
      <c r="AD596" s="9"/>
    </row>
    <row r="597" ht="15.75" customHeight="1">
      <c r="C597" s="9"/>
      <c r="F597" s="9"/>
      <c r="I597" s="9"/>
      <c r="L597" s="9"/>
      <c r="O597" s="9"/>
      <c r="R597" s="9"/>
      <c r="U597" s="9"/>
      <c r="X597" s="9"/>
      <c r="AA597" s="9"/>
      <c r="AD597" s="9"/>
    </row>
    <row r="598" ht="15.75" customHeight="1">
      <c r="C598" s="9"/>
      <c r="F598" s="9"/>
      <c r="I598" s="9"/>
      <c r="L598" s="9"/>
      <c r="O598" s="9"/>
      <c r="R598" s="9"/>
      <c r="U598" s="9"/>
      <c r="X598" s="9"/>
      <c r="AA598" s="9"/>
      <c r="AD598" s="9"/>
    </row>
    <row r="599" ht="15.75" customHeight="1">
      <c r="C599" s="9"/>
      <c r="F599" s="9"/>
      <c r="I599" s="9"/>
      <c r="L599" s="9"/>
      <c r="O599" s="9"/>
      <c r="R599" s="9"/>
      <c r="U599" s="9"/>
      <c r="X599" s="9"/>
      <c r="AA599" s="9"/>
      <c r="AD599" s="9"/>
    </row>
    <row r="600" ht="15.75" customHeight="1">
      <c r="C600" s="9"/>
      <c r="F600" s="9"/>
      <c r="I600" s="9"/>
      <c r="L600" s="9"/>
      <c r="O600" s="9"/>
      <c r="R600" s="9"/>
      <c r="U600" s="9"/>
      <c r="X600" s="9"/>
      <c r="AA600" s="9"/>
      <c r="AD600" s="9"/>
    </row>
    <row r="601" ht="15.75" customHeight="1">
      <c r="C601" s="9"/>
      <c r="F601" s="9"/>
      <c r="I601" s="9"/>
      <c r="L601" s="9"/>
      <c r="O601" s="9"/>
      <c r="R601" s="9"/>
      <c r="U601" s="9"/>
      <c r="X601" s="9"/>
      <c r="AA601" s="9"/>
      <c r="AD601" s="9"/>
    </row>
    <row r="602" ht="15.75" customHeight="1">
      <c r="C602" s="9"/>
      <c r="F602" s="9"/>
      <c r="I602" s="9"/>
      <c r="L602" s="9"/>
      <c r="O602" s="9"/>
      <c r="R602" s="9"/>
      <c r="U602" s="9"/>
      <c r="X602" s="9"/>
      <c r="AA602" s="9"/>
      <c r="AD602" s="9"/>
    </row>
    <row r="603" ht="15.75" customHeight="1">
      <c r="C603" s="9"/>
      <c r="F603" s="9"/>
      <c r="I603" s="9"/>
      <c r="L603" s="9"/>
      <c r="O603" s="9"/>
      <c r="R603" s="9"/>
      <c r="U603" s="9"/>
      <c r="X603" s="9"/>
      <c r="AA603" s="9"/>
      <c r="AD603" s="9"/>
    </row>
    <row r="604" ht="15.75" customHeight="1">
      <c r="C604" s="9"/>
      <c r="F604" s="9"/>
      <c r="I604" s="9"/>
      <c r="L604" s="9"/>
      <c r="O604" s="9"/>
      <c r="R604" s="9"/>
      <c r="U604" s="9"/>
      <c r="X604" s="9"/>
      <c r="AA604" s="9"/>
      <c r="AD604" s="9"/>
    </row>
    <row r="605" ht="15.75" customHeight="1">
      <c r="C605" s="9"/>
      <c r="F605" s="9"/>
      <c r="I605" s="9"/>
      <c r="L605" s="9"/>
      <c r="O605" s="9"/>
      <c r="R605" s="9"/>
      <c r="U605" s="9"/>
      <c r="X605" s="9"/>
      <c r="AA605" s="9"/>
      <c r="AD605" s="9"/>
    </row>
    <row r="606" ht="15.75" customHeight="1">
      <c r="C606" s="9"/>
      <c r="F606" s="9"/>
      <c r="I606" s="9"/>
      <c r="L606" s="9"/>
      <c r="O606" s="9"/>
      <c r="R606" s="9"/>
      <c r="U606" s="9"/>
      <c r="X606" s="9"/>
      <c r="AA606" s="9"/>
      <c r="AD606" s="9"/>
    </row>
    <row r="607" ht="15.75" customHeight="1">
      <c r="C607" s="9"/>
      <c r="F607" s="9"/>
      <c r="I607" s="9"/>
      <c r="L607" s="9"/>
      <c r="O607" s="9"/>
      <c r="R607" s="9"/>
      <c r="U607" s="9"/>
      <c r="X607" s="9"/>
      <c r="AA607" s="9"/>
      <c r="AD607" s="9"/>
    </row>
    <row r="608" ht="15.75" customHeight="1">
      <c r="C608" s="9"/>
      <c r="F608" s="9"/>
      <c r="I608" s="9"/>
      <c r="L608" s="9"/>
      <c r="O608" s="9"/>
      <c r="R608" s="9"/>
      <c r="U608" s="9"/>
      <c r="X608" s="9"/>
      <c r="AA608" s="9"/>
      <c r="AD608" s="9"/>
    </row>
    <row r="609" ht="15.75" customHeight="1">
      <c r="C609" s="9"/>
      <c r="F609" s="9"/>
      <c r="I609" s="9"/>
      <c r="L609" s="9"/>
      <c r="O609" s="9"/>
      <c r="R609" s="9"/>
      <c r="U609" s="9"/>
      <c r="X609" s="9"/>
      <c r="AA609" s="9"/>
      <c r="AD609" s="9"/>
    </row>
    <row r="610" ht="15.75" customHeight="1">
      <c r="C610" s="9"/>
      <c r="F610" s="9"/>
      <c r="I610" s="9"/>
      <c r="L610" s="9"/>
      <c r="O610" s="9"/>
      <c r="R610" s="9"/>
      <c r="U610" s="9"/>
      <c r="X610" s="9"/>
      <c r="AA610" s="9"/>
      <c r="AD610" s="9"/>
    </row>
    <row r="611" ht="15.75" customHeight="1">
      <c r="C611" s="9"/>
      <c r="F611" s="9"/>
      <c r="I611" s="9"/>
      <c r="L611" s="9"/>
      <c r="O611" s="9"/>
      <c r="R611" s="9"/>
      <c r="U611" s="9"/>
      <c r="X611" s="9"/>
      <c r="AA611" s="9"/>
      <c r="AD611" s="9"/>
    </row>
    <row r="612" ht="15.75" customHeight="1">
      <c r="C612" s="9"/>
      <c r="F612" s="9"/>
      <c r="I612" s="9"/>
      <c r="L612" s="9"/>
      <c r="O612" s="9"/>
      <c r="R612" s="9"/>
      <c r="U612" s="9"/>
      <c r="X612" s="9"/>
      <c r="AA612" s="9"/>
      <c r="AD612" s="9"/>
    </row>
    <row r="613" ht="15.75" customHeight="1">
      <c r="C613" s="9"/>
      <c r="F613" s="9"/>
      <c r="I613" s="9"/>
      <c r="L613" s="9"/>
      <c r="O613" s="9"/>
      <c r="R613" s="9"/>
      <c r="U613" s="9"/>
      <c r="X613" s="9"/>
      <c r="AA613" s="9"/>
      <c r="AD613" s="9"/>
    </row>
    <row r="614" ht="15.75" customHeight="1">
      <c r="C614" s="9"/>
      <c r="F614" s="9"/>
      <c r="I614" s="9"/>
      <c r="L614" s="9"/>
      <c r="O614" s="9"/>
      <c r="R614" s="9"/>
      <c r="U614" s="9"/>
      <c r="X614" s="9"/>
      <c r="AA614" s="9"/>
      <c r="AD614" s="9"/>
    </row>
    <row r="615" ht="15.75" customHeight="1">
      <c r="C615" s="9"/>
      <c r="F615" s="9"/>
      <c r="I615" s="9"/>
      <c r="L615" s="9"/>
      <c r="O615" s="9"/>
      <c r="R615" s="9"/>
      <c r="U615" s="9"/>
      <c r="X615" s="9"/>
      <c r="AA615" s="9"/>
      <c r="AD615" s="9"/>
    </row>
    <row r="616" ht="15.75" customHeight="1">
      <c r="C616" s="9"/>
      <c r="F616" s="9"/>
      <c r="I616" s="9"/>
      <c r="L616" s="9"/>
      <c r="O616" s="9"/>
      <c r="R616" s="9"/>
      <c r="U616" s="9"/>
      <c r="X616" s="9"/>
      <c r="AA616" s="9"/>
      <c r="AD616" s="9"/>
    </row>
    <row r="617" ht="15.75" customHeight="1">
      <c r="C617" s="9"/>
      <c r="F617" s="9"/>
      <c r="I617" s="9"/>
      <c r="L617" s="9"/>
      <c r="O617" s="9"/>
      <c r="R617" s="9"/>
      <c r="U617" s="9"/>
      <c r="X617" s="9"/>
      <c r="AA617" s="9"/>
      <c r="AD617" s="9"/>
    </row>
    <row r="618" ht="15.75" customHeight="1">
      <c r="C618" s="9"/>
      <c r="F618" s="9"/>
      <c r="I618" s="9"/>
      <c r="L618" s="9"/>
      <c r="O618" s="9"/>
      <c r="R618" s="9"/>
      <c r="U618" s="9"/>
      <c r="X618" s="9"/>
      <c r="AA618" s="9"/>
      <c r="AD618" s="9"/>
    </row>
    <row r="619" ht="15.75" customHeight="1">
      <c r="C619" s="9"/>
      <c r="F619" s="9"/>
      <c r="I619" s="9"/>
      <c r="L619" s="9"/>
      <c r="O619" s="9"/>
      <c r="R619" s="9"/>
      <c r="U619" s="9"/>
      <c r="X619" s="9"/>
      <c r="AA619" s="9"/>
      <c r="AD619" s="9"/>
    </row>
    <row r="620" ht="15.75" customHeight="1">
      <c r="C620" s="9"/>
      <c r="F620" s="9"/>
      <c r="I620" s="9"/>
      <c r="L620" s="9"/>
      <c r="O620" s="9"/>
      <c r="R620" s="9"/>
      <c r="U620" s="9"/>
      <c r="X620" s="9"/>
      <c r="AA620" s="9"/>
      <c r="AD620" s="9"/>
    </row>
    <row r="621" ht="15.75" customHeight="1">
      <c r="C621" s="9"/>
      <c r="F621" s="9"/>
      <c r="I621" s="9"/>
      <c r="L621" s="9"/>
      <c r="O621" s="9"/>
      <c r="R621" s="9"/>
      <c r="U621" s="9"/>
      <c r="X621" s="9"/>
      <c r="AA621" s="9"/>
      <c r="AD621" s="9"/>
    </row>
    <row r="622" ht="15.75" customHeight="1">
      <c r="C622" s="9"/>
      <c r="F622" s="9"/>
      <c r="I622" s="9"/>
      <c r="L622" s="9"/>
      <c r="O622" s="9"/>
      <c r="R622" s="9"/>
      <c r="U622" s="9"/>
      <c r="X622" s="9"/>
      <c r="AA622" s="9"/>
      <c r="AD622" s="9"/>
    </row>
    <row r="623" ht="15.75" customHeight="1">
      <c r="C623" s="9"/>
      <c r="F623" s="9"/>
      <c r="I623" s="9"/>
      <c r="L623" s="9"/>
      <c r="O623" s="9"/>
      <c r="R623" s="9"/>
      <c r="U623" s="9"/>
      <c r="X623" s="9"/>
      <c r="AA623" s="9"/>
      <c r="AD623" s="9"/>
    </row>
    <row r="624" ht="15.75" customHeight="1">
      <c r="C624" s="9"/>
      <c r="F624" s="9"/>
      <c r="I624" s="9"/>
      <c r="L624" s="9"/>
      <c r="O624" s="9"/>
      <c r="R624" s="9"/>
      <c r="U624" s="9"/>
      <c r="X624" s="9"/>
      <c r="AA624" s="9"/>
      <c r="AD624" s="9"/>
    </row>
    <row r="625" ht="15.75" customHeight="1">
      <c r="C625" s="9"/>
      <c r="F625" s="9"/>
      <c r="I625" s="9"/>
      <c r="L625" s="9"/>
      <c r="O625" s="9"/>
      <c r="R625" s="9"/>
      <c r="U625" s="9"/>
      <c r="X625" s="9"/>
      <c r="AA625" s="9"/>
      <c r="AD625" s="9"/>
    </row>
    <row r="626" ht="15.75" customHeight="1">
      <c r="C626" s="9"/>
      <c r="F626" s="9"/>
      <c r="I626" s="9"/>
      <c r="L626" s="9"/>
      <c r="O626" s="9"/>
      <c r="R626" s="9"/>
      <c r="U626" s="9"/>
      <c r="X626" s="9"/>
      <c r="AA626" s="9"/>
      <c r="AD626" s="9"/>
    </row>
    <row r="627" ht="15.75" customHeight="1">
      <c r="C627" s="9"/>
      <c r="F627" s="9"/>
      <c r="I627" s="9"/>
      <c r="L627" s="9"/>
      <c r="O627" s="9"/>
      <c r="R627" s="9"/>
      <c r="U627" s="9"/>
      <c r="X627" s="9"/>
      <c r="AA627" s="9"/>
      <c r="AD627" s="9"/>
    </row>
    <row r="628" ht="15.75" customHeight="1">
      <c r="C628" s="9"/>
      <c r="F628" s="9"/>
      <c r="I628" s="9"/>
      <c r="L628" s="9"/>
      <c r="O628" s="9"/>
      <c r="R628" s="9"/>
      <c r="U628" s="9"/>
      <c r="X628" s="9"/>
      <c r="AA628" s="9"/>
      <c r="AD628" s="9"/>
    </row>
    <row r="629" ht="15.75" customHeight="1">
      <c r="C629" s="9"/>
      <c r="F629" s="9"/>
      <c r="I629" s="9"/>
      <c r="L629" s="9"/>
      <c r="O629" s="9"/>
      <c r="R629" s="9"/>
      <c r="U629" s="9"/>
      <c r="X629" s="9"/>
      <c r="AA629" s="9"/>
      <c r="AD629" s="9"/>
    </row>
    <row r="630" ht="15.75" customHeight="1">
      <c r="C630" s="9"/>
      <c r="F630" s="9"/>
      <c r="I630" s="9"/>
      <c r="L630" s="9"/>
      <c r="O630" s="9"/>
      <c r="R630" s="9"/>
      <c r="U630" s="9"/>
      <c r="X630" s="9"/>
      <c r="AA630" s="9"/>
      <c r="AD630" s="9"/>
    </row>
    <row r="631" ht="15.75" customHeight="1">
      <c r="C631" s="9"/>
      <c r="F631" s="9"/>
      <c r="I631" s="9"/>
      <c r="L631" s="9"/>
      <c r="O631" s="9"/>
      <c r="R631" s="9"/>
      <c r="U631" s="9"/>
      <c r="X631" s="9"/>
      <c r="AA631" s="9"/>
      <c r="AD631" s="9"/>
    </row>
    <row r="632" ht="15.75" customHeight="1">
      <c r="C632" s="9"/>
      <c r="F632" s="9"/>
      <c r="I632" s="9"/>
      <c r="L632" s="9"/>
      <c r="O632" s="9"/>
      <c r="R632" s="9"/>
      <c r="U632" s="9"/>
      <c r="X632" s="9"/>
      <c r="AA632" s="9"/>
      <c r="AD632" s="9"/>
    </row>
    <row r="633" ht="15.75" customHeight="1">
      <c r="C633" s="9"/>
      <c r="F633" s="9"/>
      <c r="I633" s="9"/>
      <c r="L633" s="9"/>
      <c r="O633" s="9"/>
      <c r="R633" s="9"/>
      <c r="U633" s="9"/>
      <c r="X633" s="9"/>
      <c r="AA633" s="9"/>
      <c r="AD633" s="9"/>
    </row>
    <row r="634" ht="15.75" customHeight="1">
      <c r="C634" s="9"/>
      <c r="F634" s="9"/>
      <c r="I634" s="9"/>
      <c r="L634" s="9"/>
      <c r="O634" s="9"/>
      <c r="R634" s="9"/>
      <c r="U634" s="9"/>
      <c r="X634" s="9"/>
      <c r="AA634" s="9"/>
      <c r="AD634" s="9"/>
    </row>
    <row r="635" ht="15.75" customHeight="1">
      <c r="C635" s="9"/>
      <c r="F635" s="9"/>
      <c r="I635" s="9"/>
      <c r="L635" s="9"/>
      <c r="O635" s="9"/>
      <c r="R635" s="9"/>
      <c r="U635" s="9"/>
      <c r="X635" s="9"/>
      <c r="AA635" s="9"/>
      <c r="AD635" s="9"/>
    </row>
    <row r="636" ht="15.75" customHeight="1">
      <c r="C636" s="9"/>
      <c r="F636" s="9"/>
      <c r="I636" s="9"/>
      <c r="L636" s="9"/>
      <c r="O636" s="9"/>
      <c r="R636" s="9"/>
      <c r="U636" s="9"/>
      <c r="X636" s="9"/>
      <c r="AA636" s="9"/>
      <c r="AD636" s="9"/>
    </row>
    <row r="637" ht="15.75" customHeight="1">
      <c r="C637" s="9"/>
      <c r="F637" s="9"/>
      <c r="I637" s="9"/>
      <c r="L637" s="9"/>
      <c r="O637" s="9"/>
      <c r="R637" s="9"/>
      <c r="U637" s="9"/>
      <c r="X637" s="9"/>
      <c r="AA637" s="9"/>
      <c r="AD637" s="9"/>
    </row>
    <row r="638" ht="15.75" customHeight="1">
      <c r="C638" s="9"/>
      <c r="F638" s="9"/>
      <c r="I638" s="9"/>
      <c r="L638" s="9"/>
      <c r="O638" s="9"/>
      <c r="R638" s="9"/>
      <c r="U638" s="9"/>
      <c r="X638" s="9"/>
      <c r="AA638" s="9"/>
      <c r="AD638" s="9"/>
    </row>
    <row r="639" ht="15.75" customHeight="1">
      <c r="C639" s="9"/>
      <c r="F639" s="9"/>
      <c r="I639" s="9"/>
      <c r="L639" s="9"/>
      <c r="O639" s="9"/>
      <c r="R639" s="9"/>
      <c r="U639" s="9"/>
      <c r="X639" s="9"/>
      <c r="AA639" s="9"/>
      <c r="AD639" s="9"/>
    </row>
    <row r="640" ht="15.75" customHeight="1">
      <c r="C640" s="9"/>
      <c r="F640" s="9"/>
      <c r="I640" s="9"/>
      <c r="L640" s="9"/>
      <c r="O640" s="9"/>
      <c r="R640" s="9"/>
      <c r="U640" s="9"/>
      <c r="X640" s="9"/>
      <c r="AA640" s="9"/>
      <c r="AD640" s="9"/>
    </row>
    <row r="641" ht="15.75" customHeight="1">
      <c r="C641" s="9"/>
      <c r="F641" s="9"/>
      <c r="I641" s="9"/>
      <c r="L641" s="9"/>
      <c r="O641" s="9"/>
      <c r="R641" s="9"/>
      <c r="U641" s="9"/>
      <c r="X641" s="9"/>
      <c r="AA641" s="9"/>
      <c r="AD641" s="9"/>
    </row>
    <row r="642" ht="15.75" customHeight="1">
      <c r="C642" s="9"/>
      <c r="F642" s="9"/>
      <c r="I642" s="9"/>
      <c r="L642" s="9"/>
      <c r="O642" s="9"/>
      <c r="R642" s="9"/>
      <c r="U642" s="9"/>
      <c r="X642" s="9"/>
      <c r="AA642" s="9"/>
      <c r="AD642" s="9"/>
    </row>
    <row r="643" ht="15.75" customHeight="1">
      <c r="C643" s="9"/>
      <c r="F643" s="9"/>
      <c r="I643" s="9"/>
      <c r="L643" s="9"/>
      <c r="O643" s="9"/>
      <c r="R643" s="9"/>
      <c r="U643" s="9"/>
      <c r="X643" s="9"/>
      <c r="AA643" s="9"/>
      <c r="AD643" s="9"/>
    </row>
    <row r="644" ht="15.75" customHeight="1">
      <c r="C644" s="9"/>
      <c r="F644" s="9"/>
      <c r="I644" s="9"/>
      <c r="L644" s="9"/>
      <c r="O644" s="9"/>
      <c r="R644" s="9"/>
      <c r="U644" s="9"/>
      <c r="X644" s="9"/>
      <c r="AA644" s="9"/>
      <c r="AD644" s="9"/>
    </row>
    <row r="645" ht="15.75" customHeight="1">
      <c r="C645" s="9"/>
      <c r="F645" s="9"/>
      <c r="I645" s="9"/>
      <c r="L645" s="9"/>
      <c r="O645" s="9"/>
      <c r="R645" s="9"/>
      <c r="U645" s="9"/>
      <c r="X645" s="9"/>
      <c r="AA645" s="9"/>
      <c r="AD645" s="9"/>
    </row>
    <row r="646" ht="15.75" customHeight="1">
      <c r="C646" s="9"/>
      <c r="F646" s="9"/>
      <c r="I646" s="9"/>
      <c r="L646" s="9"/>
      <c r="O646" s="9"/>
      <c r="R646" s="9"/>
      <c r="U646" s="9"/>
      <c r="X646" s="9"/>
      <c r="AA646" s="9"/>
      <c r="AD646" s="9"/>
    </row>
    <row r="647" ht="15.75" customHeight="1">
      <c r="C647" s="9"/>
      <c r="F647" s="9"/>
      <c r="I647" s="9"/>
      <c r="L647" s="9"/>
      <c r="O647" s="9"/>
      <c r="R647" s="9"/>
      <c r="U647" s="9"/>
      <c r="X647" s="9"/>
      <c r="AA647" s="9"/>
      <c r="AD647" s="9"/>
    </row>
    <row r="648" ht="15.75" customHeight="1">
      <c r="C648" s="9"/>
      <c r="F648" s="9"/>
      <c r="I648" s="9"/>
      <c r="L648" s="9"/>
      <c r="O648" s="9"/>
      <c r="R648" s="9"/>
      <c r="U648" s="9"/>
      <c r="X648" s="9"/>
      <c r="AA648" s="9"/>
      <c r="AD648" s="9"/>
    </row>
    <row r="649" ht="15.75" customHeight="1">
      <c r="C649" s="9"/>
      <c r="F649" s="9"/>
      <c r="I649" s="9"/>
      <c r="L649" s="9"/>
      <c r="O649" s="9"/>
      <c r="R649" s="9"/>
      <c r="U649" s="9"/>
      <c r="X649" s="9"/>
      <c r="AA649" s="9"/>
      <c r="AD649" s="9"/>
    </row>
    <row r="650" ht="15.75" customHeight="1">
      <c r="C650" s="9"/>
      <c r="F650" s="9"/>
      <c r="I650" s="9"/>
      <c r="L650" s="9"/>
      <c r="O650" s="9"/>
      <c r="R650" s="9"/>
      <c r="U650" s="9"/>
      <c r="X650" s="9"/>
      <c r="AA650" s="9"/>
      <c r="AD650" s="9"/>
    </row>
    <row r="651" ht="15.75" customHeight="1">
      <c r="C651" s="9"/>
      <c r="F651" s="9"/>
      <c r="I651" s="9"/>
      <c r="L651" s="9"/>
      <c r="O651" s="9"/>
      <c r="R651" s="9"/>
      <c r="U651" s="9"/>
      <c r="X651" s="9"/>
      <c r="AA651" s="9"/>
      <c r="AD651" s="9"/>
    </row>
    <row r="652" ht="15.75" customHeight="1">
      <c r="C652" s="9"/>
      <c r="F652" s="9"/>
      <c r="I652" s="9"/>
      <c r="L652" s="9"/>
      <c r="O652" s="9"/>
      <c r="R652" s="9"/>
      <c r="U652" s="9"/>
      <c r="X652" s="9"/>
      <c r="AA652" s="9"/>
      <c r="AD652" s="9"/>
    </row>
    <row r="653" ht="15.75" customHeight="1">
      <c r="C653" s="9"/>
      <c r="F653" s="9"/>
      <c r="I653" s="9"/>
      <c r="L653" s="9"/>
      <c r="O653" s="9"/>
      <c r="R653" s="9"/>
      <c r="U653" s="9"/>
      <c r="X653" s="9"/>
      <c r="AA653" s="9"/>
      <c r="AD653" s="9"/>
    </row>
    <row r="654" ht="15.75" customHeight="1">
      <c r="C654" s="9"/>
      <c r="F654" s="9"/>
      <c r="I654" s="9"/>
      <c r="L654" s="9"/>
      <c r="O654" s="9"/>
      <c r="R654" s="9"/>
      <c r="U654" s="9"/>
      <c r="X654" s="9"/>
      <c r="AA654" s="9"/>
      <c r="AD654" s="9"/>
    </row>
    <row r="655" ht="15.75" customHeight="1">
      <c r="C655" s="9"/>
      <c r="F655" s="9"/>
      <c r="I655" s="9"/>
      <c r="L655" s="9"/>
      <c r="O655" s="9"/>
      <c r="R655" s="9"/>
      <c r="U655" s="9"/>
      <c r="X655" s="9"/>
      <c r="AA655" s="9"/>
      <c r="AD655" s="9"/>
    </row>
    <row r="656" ht="15.75" customHeight="1">
      <c r="C656" s="9"/>
      <c r="F656" s="9"/>
      <c r="I656" s="9"/>
      <c r="L656" s="9"/>
      <c r="O656" s="9"/>
      <c r="R656" s="9"/>
      <c r="U656" s="9"/>
      <c r="X656" s="9"/>
      <c r="AA656" s="9"/>
      <c r="AD656" s="9"/>
    </row>
    <row r="657" ht="15.75" customHeight="1">
      <c r="C657" s="9"/>
      <c r="F657" s="9"/>
      <c r="I657" s="9"/>
      <c r="L657" s="9"/>
      <c r="O657" s="9"/>
      <c r="R657" s="9"/>
      <c r="U657" s="9"/>
      <c r="X657" s="9"/>
      <c r="AA657" s="9"/>
      <c r="AD657" s="9"/>
    </row>
    <row r="658" ht="15.75" customHeight="1">
      <c r="C658" s="9"/>
      <c r="F658" s="9"/>
      <c r="I658" s="9"/>
      <c r="L658" s="9"/>
      <c r="O658" s="9"/>
      <c r="R658" s="9"/>
      <c r="U658" s="9"/>
      <c r="X658" s="9"/>
      <c r="AA658" s="9"/>
      <c r="AD658" s="9"/>
    </row>
    <row r="659" ht="15.75" customHeight="1">
      <c r="C659" s="9"/>
      <c r="F659" s="9"/>
      <c r="I659" s="9"/>
      <c r="L659" s="9"/>
      <c r="O659" s="9"/>
      <c r="R659" s="9"/>
      <c r="U659" s="9"/>
      <c r="X659" s="9"/>
      <c r="AA659" s="9"/>
      <c r="AD659" s="9"/>
    </row>
    <row r="660" ht="15.75" customHeight="1">
      <c r="C660" s="9"/>
      <c r="F660" s="9"/>
      <c r="I660" s="9"/>
      <c r="L660" s="9"/>
      <c r="O660" s="9"/>
      <c r="R660" s="9"/>
      <c r="U660" s="9"/>
      <c r="X660" s="9"/>
      <c r="AA660" s="9"/>
      <c r="AD660" s="9"/>
    </row>
    <row r="661" ht="15.75" customHeight="1">
      <c r="C661" s="9"/>
      <c r="F661" s="9"/>
      <c r="I661" s="9"/>
      <c r="L661" s="9"/>
      <c r="O661" s="9"/>
      <c r="R661" s="9"/>
      <c r="U661" s="9"/>
      <c r="X661" s="9"/>
      <c r="AA661" s="9"/>
      <c r="AD661" s="9"/>
    </row>
    <row r="662" ht="15.75" customHeight="1">
      <c r="C662" s="9"/>
      <c r="F662" s="9"/>
      <c r="I662" s="9"/>
      <c r="L662" s="9"/>
      <c r="O662" s="9"/>
      <c r="R662" s="9"/>
      <c r="U662" s="9"/>
      <c r="X662" s="9"/>
      <c r="AA662" s="9"/>
      <c r="AD662" s="9"/>
    </row>
    <row r="663" ht="15.75" customHeight="1">
      <c r="C663" s="9"/>
      <c r="F663" s="9"/>
      <c r="I663" s="9"/>
      <c r="L663" s="9"/>
      <c r="O663" s="9"/>
      <c r="R663" s="9"/>
      <c r="U663" s="9"/>
      <c r="X663" s="9"/>
      <c r="AA663" s="9"/>
      <c r="AD663" s="9"/>
    </row>
    <row r="664" ht="15.75" customHeight="1">
      <c r="C664" s="9"/>
      <c r="F664" s="9"/>
      <c r="I664" s="9"/>
      <c r="L664" s="9"/>
      <c r="O664" s="9"/>
      <c r="R664" s="9"/>
      <c r="U664" s="9"/>
      <c r="X664" s="9"/>
      <c r="AA664" s="9"/>
      <c r="AD664" s="9"/>
    </row>
    <row r="665" ht="15.75" customHeight="1">
      <c r="C665" s="9"/>
      <c r="F665" s="9"/>
      <c r="I665" s="9"/>
      <c r="L665" s="9"/>
      <c r="O665" s="9"/>
      <c r="R665" s="9"/>
      <c r="U665" s="9"/>
      <c r="X665" s="9"/>
      <c r="AA665" s="9"/>
      <c r="AD665" s="9"/>
    </row>
    <row r="666" ht="15.75" customHeight="1">
      <c r="C666" s="9"/>
      <c r="F666" s="9"/>
      <c r="I666" s="9"/>
      <c r="L666" s="9"/>
      <c r="O666" s="9"/>
      <c r="R666" s="9"/>
      <c r="U666" s="9"/>
      <c r="X666" s="9"/>
      <c r="AA666" s="9"/>
      <c r="AD666" s="9"/>
    </row>
    <row r="667" ht="15.75" customHeight="1">
      <c r="C667" s="9"/>
      <c r="F667" s="9"/>
      <c r="I667" s="9"/>
      <c r="L667" s="9"/>
      <c r="O667" s="9"/>
      <c r="R667" s="9"/>
      <c r="U667" s="9"/>
      <c r="X667" s="9"/>
      <c r="AA667" s="9"/>
      <c r="AD667" s="9"/>
    </row>
    <row r="668" ht="15.75" customHeight="1">
      <c r="C668" s="9"/>
      <c r="F668" s="9"/>
      <c r="I668" s="9"/>
      <c r="L668" s="9"/>
      <c r="O668" s="9"/>
      <c r="R668" s="9"/>
      <c r="U668" s="9"/>
      <c r="X668" s="9"/>
      <c r="AA668" s="9"/>
      <c r="AD668" s="9"/>
    </row>
    <row r="669" ht="15.75" customHeight="1">
      <c r="C669" s="9"/>
      <c r="F669" s="9"/>
      <c r="I669" s="9"/>
      <c r="L669" s="9"/>
      <c r="O669" s="9"/>
      <c r="R669" s="9"/>
      <c r="U669" s="9"/>
      <c r="X669" s="9"/>
      <c r="AA669" s="9"/>
      <c r="AD669" s="9"/>
    </row>
    <row r="670" ht="15.75" customHeight="1">
      <c r="C670" s="9"/>
      <c r="F670" s="9"/>
      <c r="I670" s="9"/>
      <c r="L670" s="9"/>
      <c r="O670" s="9"/>
      <c r="R670" s="9"/>
      <c r="U670" s="9"/>
      <c r="X670" s="9"/>
      <c r="AA670" s="9"/>
      <c r="AD670" s="9"/>
    </row>
    <row r="671" ht="15.75" customHeight="1">
      <c r="C671" s="9"/>
      <c r="F671" s="9"/>
      <c r="I671" s="9"/>
      <c r="L671" s="9"/>
      <c r="O671" s="9"/>
      <c r="R671" s="9"/>
      <c r="U671" s="9"/>
      <c r="X671" s="9"/>
      <c r="AA671" s="9"/>
      <c r="AD671" s="9"/>
    </row>
    <row r="672" ht="15.75" customHeight="1">
      <c r="C672" s="9"/>
      <c r="F672" s="9"/>
      <c r="I672" s="9"/>
      <c r="L672" s="9"/>
      <c r="O672" s="9"/>
      <c r="R672" s="9"/>
      <c r="U672" s="9"/>
      <c r="X672" s="9"/>
      <c r="AA672" s="9"/>
      <c r="AD672" s="9"/>
    </row>
    <row r="673" ht="15.75" customHeight="1">
      <c r="C673" s="9"/>
      <c r="F673" s="9"/>
      <c r="I673" s="9"/>
      <c r="L673" s="9"/>
      <c r="O673" s="9"/>
      <c r="R673" s="9"/>
      <c r="U673" s="9"/>
      <c r="X673" s="9"/>
      <c r="AA673" s="9"/>
      <c r="AD673" s="9"/>
    </row>
    <row r="674" ht="15.75" customHeight="1">
      <c r="C674" s="9"/>
      <c r="F674" s="9"/>
      <c r="I674" s="9"/>
      <c r="L674" s="9"/>
      <c r="O674" s="9"/>
      <c r="R674" s="9"/>
      <c r="U674" s="9"/>
      <c r="X674" s="9"/>
      <c r="AA674" s="9"/>
      <c r="AD674" s="9"/>
    </row>
    <row r="675" ht="15.75" customHeight="1">
      <c r="C675" s="9"/>
      <c r="F675" s="9"/>
      <c r="I675" s="9"/>
      <c r="L675" s="9"/>
      <c r="O675" s="9"/>
      <c r="R675" s="9"/>
      <c r="U675" s="9"/>
      <c r="X675" s="9"/>
      <c r="AA675" s="9"/>
      <c r="AD675" s="9"/>
    </row>
    <row r="676" ht="15.75" customHeight="1">
      <c r="C676" s="9"/>
      <c r="F676" s="9"/>
      <c r="I676" s="9"/>
      <c r="L676" s="9"/>
      <c r="O676" s="9"/>
      <c r="R676" s="9"/>
      <c r="U676" s="9"/>
      <c r="X676" s="9"/>
      <c r="AA676" s="9"/>
      <c r="AD676" s="9"/>
    </row>
    <row r="677" ht="15.75" customHeight="1">
      <c r="C677" s="9"/>
      <c r="F677" s="9"/>
      <c r="I677" s="9"/>
      <c r="L677" s="9"/>
      <c r="O677" s="9"/>
      <c r="R677" s="9"/>
      <c r="U677" s="9"/>
      <c r="X677" s="9"/>
      <c r="AA677" s="9"/>
      <c r="AD677" s="9"/>
    </row>
    <row r="678" ht="15.75" customHeight="1">
      <c r="C678" s="9"/>
      <c r="F678" s="9"/>
      <c r="I678" s="9"/>
      <c r="L678" s="9"/>
      <c r="O678" s="9"/>
      <c r="R678" s="9"/>
      <c r="U678" s="9"/>
      <c r="X678" s="9"/>
      <c r="AA678" s="9"/>
      <c r="AD678" s="9"/>
    </row>
    <row r="679" ht="15.75" customHeight="1">
      <c r="C679" s="9"/>
      <c r="F679" s="9"/>
      <c r="I679" s="9"/>
      <c r="L679" s="9"/>
      <c r="O679" s="9"/>
      <c r="R679" s="9"/>
      <c r="U679" s="9"/>
      <c r="X679" s="9"/>
      <c r="AA679" s="9"/>
      <c r="AD679" s="9"/>
    </row>
    <row r="680" ht="15.75" customHeight="1">
      <c r="C680" s="9"/>
      <c r="F680" s="9"/>
      <c r="I680" s="9"/>
      <c r="L680" s="9"/>
      <c r="O680" s="9"/>
      <c r="R680" s="9"/>
      <c r="U680" s="9"/>
      <c r="X680" s="9"/>
      <c r="AA680" s="9"/>
      <c r="AD680" s="9"/>
    </row>
    <row r="681" ht="15.75" customHeight="1">
      <c r="C681" s="9"/>
      <c r="F681" s="9"/>
      <c r="I681" s="9"/>
      <c r="L681" s="9"/>
      <c r="O681" s="9"/>
      <c r="R681" s="9"/>
      <c r="U681" s="9"/>
      <c r="X681" s="9"/>
      <c r="AA681" s="9"/>
      <c r="AD681" s="9"/>
    </row>
    <row r="682" ht="15.75" customHeight="1">
      <c r="C682" s="9"/>
      <c r="F682" s="9"/>
      <c r="I682" s="9"/>
      <c r="L682" s="9"/>
      <c r="O682" s="9"/>
      <c r="R682" s="9"/>
      <c r="U682" s="9"/>
      <c r="X682" s="9"/>
      <c r="AA682" s="9"/>
      <c r="AD682" s="9"/>
    </row>
    <row r="683" ht="15.75" customHeight="1">
      <c r="C683" s="9"/>
      <c r="F683" s="9"/>
      <c r="I683" s="9"/>
      <c r="L683" s="9"/>
      <c r="O683" s="9"/>
      <c r="R683" s="9"/>
      <c r="U683" s="9"/>
      <c r="X683" s="9"/>
      <c r="AA683" s="9"/>
      <c r="AD683" s="9"/>
    </row>
    <row r="684" ht="15.75" customHeight="1">
      <c r="C684" s="9"/>
      <c r="F684" s="9"/>
      <c r="I684" s="9"/>
      <c r="L684" s="9"/>
      <c r="O684" s="9"/>
      <c r="R684" s="9"/>
      <c r="U684" s="9"/>
      <c r="X684" s="9"/>
      <c r="AA684" s="9"/>
      <c r="AD684" s="9"/>
    </row>
    <row r="685" ht="15.75" customHeight="1">
      <c r="C685" s="9"/>
      <c r="F685" s="9"/>
      <c r="I685" s="9"/>
      <c r="L685" s="9"/>
      <c r="O685" s="9"/>
      <c r="R685" s="9"/>
      <c r="U685" s="9"/>
      <c r="X685" s="9"/>
      <c r="AA685" s="9"/>
      <c r="AD685" s="9"/>
    </row>
    <row r="686" ht="15.75" customHeight="1">
      <c r="C686" s="9"/>
      <c r="F686" s="9"/>
      <c r="I686" s="9"/>
      <c r="L686" s="9"/>
      <c r="O686" s="9"/>
      <c r="R686" s="9"/>
      <c r="U686" s="9"/>
      <c r="X686" s="9"/>
      <c r="AA686" s="9"/>
      <c r="AD686" s="9"/>
    </row>
    <row r="687" ht="15.75" customHeight="1">
      <c r="C687" s="9"/>
      <c r="F687" s="9"/>
      <c r="I687" s="9"/>
      <c r="L687" s="9"/>
      <c r="O687" s="9"/>
      <c r="R687" s="9"/>
      <c r="U687" s="9"/>
      <c r="X687" s="9"/>
      <c r="AA687" s="9"/>
      <c r="AD687" s="9"/>
    </row>
    <row r="688" ht="15.75" customHeight="1">
      <c r="C688" s="9"/>
      <c r="F688" s="9"/>
      <c r="I688" s="9"/>
      <c r="L688" s="9"/>
      <c r="O688" s="9"/>
      <c r="R688" s="9"/>
      <c r="U688" s="9"/>
      <c r="X688" s="9"/>
      <c r="AA688" s="9"/>
      <c r="AD688" s="9"/>
    </row>
    <row r="689" ht="15.75" customHeight="1">
      <c r="C689" s="9"/>
      <c r="F689" s="9"/>
      <c r="I689" s="9"/>
      <c r="L689" s="9"/>
      <c r="O689" s="9"/>
      <c r="R689" s="9"/>
      <c r="U689" s="9"/>
      <c r="X689" s="9"/>
      <c r="AA689" s="9"/>
      <c r="AD689" s="9"/>
    </row>
    <row r="690" ht="15.75" customHeight="1">
      <c r="C690" s="9"/>
      <c r="F690" s="9"/>
      <c r="I690" s="9"/>
      <c r="L690" s="9"/>
      <c r="O690" s="9"/>
      <c r="R690" s="9"/>
      <c r="U690" s="9"/>
      <c r="X690" s="9"/>
      <c r="AA690" s="9"/>
      <c r="AD690" s="9"/>
    </row>
    <row r="691" ht="15.75" customHeight="1">
      <c r="C691" s="9"/>
      <c r="F691" s="9"/>
      <c r="I691" s="9"/>
      <c r="L691" s="9"/>
      <c r="O691" s="9"/>
      <c r="R691" s="9"/>
      <c r="U691" s="9"/>
      <c r="X691" s="9"/>
      <c r="AA691" s="9"/>
      <c r="AD691" s="9"/>
    </row>
    <row r="692" ht="15.75" customHeight="1">
      <c r="C692" s="9"/>
      <c r="F692" s="9"/>
      <c r="I692" s="9"/>
      <c r="L692" s="9"/>
      <c r="O692" s="9"/>
      <c r="R692" s="9"/>
      <c r="U692" s="9"/>
      <c r="X692" s="9"/>
      <c r="AA692" s="9"/>
      <c r="AD692" s="9"/>
    </row>
    <row r="693" ht="15.75" customHeight="1">
      <c r="C693" s="9"/>
      <c r="F693" s="9"/>
      <c r="I693" s="9"/>
      <c r="L693" s="9"/>
      <c r="O693" s="9"/>
      <c r="R693" s="9"/>
      <c r="U693" s="9"/>
      <c r="X693" s="9"/>
      <c r="AA693" s="9"/>
      <c r="AD693" s="9"/>
    </row>
    <row r="694" ht="15.75" customHeight="1">
      <c r="C694" s="9"/>
      <c r="F694" s="9"/>
      <c r="I694" s="9"/>
      <c r="L694" s="9"/>
      <c r="O694" s="9"/>
      <c r="R694" s="9"/>
      <c r="U694" s="9"/>
      <c r="X694" s="9"/>
      <c r="AA694" s="9"/>
      <c r="AD694" s="9"/>
    </row>
    <row r="695" ht="15.75" customHeight="1">
      <c r="C695" s="9"/>
      <c r="F695" s="9"/>
      <c r="I695" s="9"/>
      <c r="L695" s="9"/>
      <c r="O695" s="9"/>
      <c r="R695" s="9"/>
      <c r="U695" s="9"/>
      <c r="X695" s="9"/>
      <c r="AA695" s="9"/>
      <c r="AD695" s="9"/>
    </row>
    <row r="696" ht="15.75" customHeight="1">
      <c r="C696" s="9"/>
      <c r="F696" s="9"/>
      <c r="I696" s="9"/>
      <c r="L696" s="9"/>
      <c r="O696" s="9"/>
      <c r="R696" s="9"/>
      <c r="U696" s="9"/>
      <c r="X696" s="9"/>
      <c r="AA696" s="9"/>
      <c r="AD696" s="9"/>
    </row>
    <row r="697" ht="15.75" customHeight="1">
      <c r="C697" s="9"/>
      <c r="F697" s="9"/>
      <c r="I697" s="9"/>
      <c r="L697" s="9"/>
      <c r="O697" s="9"/>
      <c r="R697" s="9"/>
      <c r="U697" s="9"/>
      <c r="X697" s="9"/>
      <c r="AA697" s="9"/>
      <c r="AD697" s="9"/>
    </row>
    <row r="698" ht="15.75" customHeight="1">
      <c r="C698" s="9"/>
      <c r="F698" s="9"/>
      <c r="I698" s="9"/>
      <c r="L698" s="9"/>
      <c r="O698" s="9"/>
      <c r="R698" s="9"/>
      <c r="U698" s="9"/>
      <c r="X698" s="9"/>
      <c r="AA698" s="9"/>
      <c r="AD698" s="9"/>
    </row>
    <row r="699" ht="15.75" customHeight="1">
      <c r="C699" s="9"/>
      <c r="F699" s="9"/>
      <c r="I699" s="9"/>
      <c r="L699" s="9"/>
      <c r="O699" s="9"/>
      <c r="R699" s="9"/>
      <c r="U699" s="9"/>
      <c r="X699" s="9"/>
      <c r="AA699" s="9"/>
      <c r="AD699" s="9"/>
    </row>
    <row r="700" ht="15.75" customHeight="1">
      <c r="C700" s="9"/>
      <c r="F700" s="9"/>
      <c r="I700" s="9"/>
      <c r="L700" s="9"/>
      <c r="O700" s="9"/>
      <c r="R700" s="9"/>
      <c r="U700" s="9"/>
      <c r="X700" s="9"/>
      <c r="AA700" s="9"/>
      <c r="AD700" s="9"/>
    </row>
    <row r="701" ht="15.75" customHeight="1">
      <c r="C701" s="9"/>
      <c r="F701" s="9"/>
      <c r="I701" s="9"/>
      <c r="L701" s="9"/>
      <c r="O701" s="9"/>
      <c r="R701" s="9"/>
      <c r="U701" s="9"/>
      <c r="X701" s="9"/>
      <c r="AA701" s="9"/>
      <c r="AD701" s="9"/>
    </row>
    <row r="702" ht="15.75" customHeight="1">
      <c r="C702" s="9"/>
      <c r="F702" s="9"/>
      <c r="I702" s="9"/>
      <c r="L702" s="9"/>
      <c r="O702" s="9"/>
      <c r="R702" s="9"/>
      <c r="U702" s="9"/>
      <c r="X702" s="9"/>
      <c r="AA702" s="9"/>
      <c r="AD702" s="9"/>
    </row>
    <row r="703" ht="15.75" customHeight="1">
      <c r="C703" s="9"/>
      <c r="F703" s="9"/>
      <c r="I703" s="9"/>
      <c r="L703" s="9"/>
      <c r="O703" s="9"/>
      <c r="R703" s="9"/>
      <c r="U703" s="9"/>
      <c r="X703" s="9"/>
      <c r="AA703" s="9"/>
      <c r="AD703" s="9"/>
    </row>
    <row r="704" ht="15.75" customHeight="1">
      <c r="C704" s="9"/>
      <c r="F704" s="9"/>
      <c r="I704" s="9"/>
      <c r="L704" s="9"/>
      <c r="O704" s="9"/>
      <c r="R704" s="9"/>
      <c r="U704" s="9"/>
      <c r="X704" s="9"/>
      <c r="AA704" s="9"/>
      <c r="AD704" s="9"/>
    </row>
    <row r="705" ht="15.75" customHeight="1">
      <c r="C705" s="9"/>
      <c r="F705" s="9"/>
      <c r="I705" s="9"/>
      <c r="L705" s="9"/>
      <c r="O705" s="9"/>
      <c r="R705" s="9"/>
      <c r="U705" s="9"/>
      <c r="X705" s="9"/>
      <c r="AA705" s="9"/>
      <c r="AD705" s="9"/>
    </row>
    <row r="706" ht="15.75" customHeight="1">
      <c r="C706" s="9"/>
      <c r="F706" s="9"/>
      <c r="I706" s="9"/>
      <c r="L706" s="9"/>
      <c r="O706" s="9"/>
      <c r="R706" s="9"/>
      <c r="U706" s="9"/>
      <c r="X706" s="9"/>
      <c r="AA706" s="9"/>
      <c r="AD706" s="9"/>
    </row>
    <row r="707" ht="15.75" customHeight="1">
      <c r="C707" s="9"/>
      <c r="F707" s="9"/>
      <c r="I707" s="9"/>
      <c r="L707" s="9"/>
      <c r="O707" s="9"/>
      <c r="R707" s="9"/>
      <c r="U707" s="9"/>
      <c r="X707" s="9"/>
      <c r="AA707" s="9"/>
      <c r="AD707" s="9"/>
    </row>
    <row r="708" ht="15.75" customHeight="1">
      <c r="C708" s="9"/>
      <c r="F708" s="9"/>
      <c r="I708" s="9"/>
      <c r="L708" s="9"/>
      <c r="O708" s="9"/>
      <c r="R708" s="9"/>
      <c r="U708" s="9"/>
      <c r="X708" s="9"/>
      <c r="AA708" s="9"/>
      <c r="AD708" s="9"/>
    </row>
    <row r="709" ht="15.75" customHeight="1">
      <c r="C709" s="9"/>
      <c r="F709" s="9"/>
      <c r="I709" s="9"/>
      <c r="L709" s="9"/>
      <c r="O709" s="9"/>
      <c r="R709" s="9"/>
      <c r="U709" s="9"/>
      <c r="X709" s="9"/>
      <c r="AA709" s="9"/>
      <c r="AD709" s="9"/>
    </row>
    <row r="710" ht="15.75" customHeight="1">
      <c r="C710" s="9"/>
      <c r="F710" s="9"/>
      <c r="I710" s="9"/>
      <c r="L710" s="9"/>
      <c r="O710" s="9"/>
      <c r="R710" s="9"/>
      <c r="U710" s="9"/>
      <c r="X710" s="9"/>
      <c r="AA710" s="9"/>
      <c r="AD710" s="9"/>
    </row>
    <row r="711" ht="15.75" customHeight="1">
      <c r="C711" s="9"/>
      <c r="F711" s="9"/>
      <c r="I711" s="9"/>
      <c r="L711" s="9"/>
      <c r="O711" s="9"/>
      <c r="R711" s="9"/>
      <c r="U711" s="9"/>
      <c r="X711" s="9"/>
      <c r="AA711" s="9"/>
      <c r="AD711" s="9"/>
    </row>
    <row r="712" ht="15.75" customHeight="1">
      <c r="C712" s="9"/>
      <c r="F712" s="9"/>
      <c r="I712" s="9"/>
      <c r="L712" s="9"/>
      <c r="O712" s="9"/>
      <c r="R712" s="9"/>
      <c r="U712" s="9"/>
      <c r="X712" s="9"/>
      <c r="AA712" s="9"/>
      <c r="AD712" s="9"/>
    </row>
    <row r="713" ht="15.75" customHeight="1">
      <c r="C713" s="9"/>
      <c r="F713" s="9"/>
      <c r="I713" s="9"/>
      <c r="L713" s="9"/>
      <c r="O713" s="9"/>
      <c r="R713" s="9"/>
      <c r="U713" s="9"/>
      <c r="X713" s="9"/>
      <c r="AA713" s="9"/>
      <c r="AD713" s="9"/>
    </row>
    <row r="714" ht="15.75" customHeight="1">
      <c r="C714" s="9"/>
      <c r="F714" s="9"/>
      <c r="I714" s="9"/>
      <c r="L714" s="9"/>
      <c r="O714" s="9"/>
      <c r="R714" s="9"/>
      <c r="U714" s="9"/>
      <c r="X714" s="9"/>
      <c r="AA714" s="9"/>
      <c r="AD714" s="9"/>
    </row>
    <row r="715" ht="15.75" customHeight="1">
      <c r="C715" s="9"/>
      <c r="F715" s="9"/>
      <c r="I715" s="9"/>
      <c r="L715" s="9"/>
      <c r="O715" s="9"/>
      <c r="R715" s="9"/>
      <c r="U715" s="9"/>
      <c r="X715" s="9"/>
      <c r="AA715" s="9"/>
      <c r="AD715" s="9"/>
    </row>
    <row r="716" ht="15.75" customHeight="1">
      <c r="C716" s="9"/>
      <c r="F716" s="9"/>
      <c r="I716" s="9"/>
      <c r="L716" s="9"/>
      <c r="O716" s="9"/>
      <c r="R716" s="9"/>
      <c r="U716" s="9"/>
      <c r="X716" s="9"/>
      <c r="AA716" s="9"/>
      <c r="AD716" s="9"/>
    </row>
    <row r="717" ht="15.75" customHeight="1">
      <c r="C717" s="9"/>
      <c r="F717" s="9"/>
      <c r="I717" s="9"/>
      <c r="L717" s="9"/>
      <c r="O717" s="9"/>
      <c r="R717" s="9"/>
      <c r="U717" s="9"/>
      <c r="X717" s="9"/>
      <c r="AA717" s="9"/>
      <c r="AD717" s="9"/>
    </row>
    <row r="718" ht="15.75" customHeight="1">
      <c r="C718" s="9"/>
      <c r="F718" s="9"/>
      <c r="I718" s="9"/>
      <c r="L718" s="9"/>
      <c r="O718" s="9"/>
      <c r="R718" s="9"/>
      <c r="U718" s="9"/>
      <c r="X718" s="9"/>
      <c r="AA718" s="9"/>
      <c r="AD718" s="9"/>
    </row>
    <row r="719" ht="15.75" customHeight="1">
      <c r="C719" s="9"/>
      <c r="F719" s="9"/>
      <c r="I719" s="9"/>
      <c r="L719" s="9"/>
      <c r="O719" s="9"/>
      <c r="R719" s="9"/>
      <c r="U719" s="9"/>
      <c r="X719" s="9"/>
      <c r="AA719" s="9"/>
      <c r="AD719" s="9"/>
    </row>
    <row r="720" ht="15.75" customHeight="1">
      <c r="C720" s="9"/>
      <c r="F720" s="9"/>
      <c r="I720" s="9"/>
      <c r="L720" s="9"/>
      <c r="O720" s="9"/>
      <c r="R720" s="9"/>
      <c r="U720" s="9"/>
      <c r="X720" s="9"/>
      <c r="AA720" s="9"/>
      <c r="AD720" s="9"/>
    </row>
    <row r="721" ht="15.75" customHeight="1">
      <c r="C721" s="9"/>
      <c r="F721" s="9"/>
      <c r="I721" s="9"/>
      <c r="L721" s="9"/>
      <c r="O721" s="9"/>
      <c r="R721" s="9"/>
      <c r="U721" s="9"/>
      <c r="X721" s="9"/>
      <c r="AA721" s="9"/>
      <c r="AD721" s="9"/>
    </row>
    <row r="722" ht="15.75" customHeight="1">
      <c r="C722" s="9"/>
      <c r="F722" s="9"/>
      <c r="I722" s="9"/>
      <c r="L722" s="9"/>
      <c r="O722" s="9"/>
      <c r="R722" s="9"/>
      <c r="U722" s="9"/>
      <c r="X722" s="9"/>
      <c r="AA722" s="9"/>
      <c r="AD722" s="9"/>
    </row>
    <row r="723" ht="15.75" customHeight="1">
      <c r="C723" s="9"/>
      <c r="F723" s="9"/>
      <c r="I723" s="9"/>
      <c r="L723" s="9"/>
      <c r="O723" s="9"/>
      <c r="R723" s="9"/>
      <c r="U723" s="9"/>
      <c r="X723" s="9"/>
      <c r="AA723" s="9"/>
      <c r="AD723" s="9"/>
    </row>
    <row r="724" ht="15.75" customHeight="1">
      <c r="C724" s="9"/>
      <c r="F724" s="9"/>
      <c r="I724" s="9"/>
      <c r="L724" s="9"/>
      <c r="O724" s="9"/>
      <c r="R724" s="9"/>
      <c r="U724" s="9"/>
      <c r="X724" s="9"/>
      <c r="AA724" s="9"/>
      <c r="AD724" s="9"/>
    </row>
    <row r="725" ht="15.75" customHeight="1">
      <c r="C725" s="9"/>
      <c r="F725" s="9"/>
      <c r="I725" s="9"/>
      <c r="L725" s="9"/>
      <c r="O725" s="9"/>
      <c r="R725" s="9"/>
      <c r="U725" s="9"/>
      <c r="X725" s="9"/>
      <c r="AA725" s="9"/>
      <c r="AD725" s="9"/>
    </row>
    <row r="726" ht="15.75" customHeight="1">
      <c r="C726" s="9"/>
      <c r="F726" s="9"/>
      <c r="I726" s="9"/>
      <c r="L726" s="9"/>
      <c r="O726" s="9"/>
      <c r="R726" s="9"/>
      <c r="U726" s="9"/>
      <c r="X726" s="9"/>
      <c r="AA726" s="9"/>
      <c r="AD726" s="9"/>
    </row>
    <row r="727" ht="15.75" customHeight="1">
      <c r="C727" s="9"/>
      <c r="F727" s="9"/>
      <c r="I727" s="9"/>
      <c r="L727" s="9"/>
      <c r="O727" s="9"/>
      <c r="R727" s="9"/>
      <c r="U727" s="9"/>
      <c r="X727" s="9"/>
      <c r="AA727" s="9"/>
      <c r="AD727" s="9"/>
    </row>
    <row r="728" ht="15.75" customHeight="1">
      <c r="C728" s="9"/>
      <c r="F728" s="9"/>
      <c r="I728" s="9"/>
      <c r="L728" s="9"/>
      <c r="O728" s="9"/>
      <c r="R728" s="9"/>
      <c r="U728" s="9"/>
      <c r="X728" s="9"/>
      <c r="AA728" s="9"/>
      <c r="AD728" s="9"/>
    </row>
    <row r="729" ht="15.75" customHeight="1">
      <c r="C729" s="9"/>
      <c r="F729" s="9"/>
      <c r="I729" s="9"/>
      <c r="L729" s="9"/>
      <c r="O729" s="9"/>
      <c r="R729" s="9"/>
      <c r="U729" s="9"/>
      <c r="X729" s="9"/>
      <c r="AA729" s="9"/>
      <c r="AD729" s="9"/>
    </row>
    <row r="730" ht="15.75" customHeight="1">
      <c r="C730" s="9"/>
      <c r="F730" s="9"/>
      <c r="I730" s="9"/>
      <c r="L730" s="9"/>
      <c r="O730" s="9"/>
      <c r="R730" s="9"/>
      <c r="U730" s="9"/>
      <c r="X730" s="9"/>
      <c r="AA730" s="9"/>
      <c r="AD730" s="9"/>
    </row>
    <row r="731" ht="15.75" customHeight="1">
      <c r="C731" s="9"/>
      <c r="F731" s="9"/>
      <c r="I731" s="9"/>
      <c r="L731" s="9"/>
      <c r="O731" s="9"/>
      <c r="R731" s="9"/>
      <c r="U731" s="9"/>
      <c r="X731" s="9"/>
      <c r="AA731" s="9"/>
      <c r="AD731" s="9"/>
    </row>
    <row r="732" ht="15.75" customHeight="1">
      <c r="C732" s="9"/>
      <c r="F732" s="9"/>
      <c r="I732" s="9"/>
      <c r="L732" s="9"/>
      <c r="O732" s="9"/>
      <c r="R732" s="9"/>
      <c r="U732" s="9"/>
      <c r="X732" s="9"/>
      <c r="AA732" s="9"/>
      <c r="AD732" s="9"/>
    </row>
    <row r="733" ht="15.75" customHeight="1">
      <c r="C733" s="9"/>
      <c r="F733" s="9"/>
      <c r="I733" s="9"/>
      <c r="L733" s="9"/>
      <c r="O733" s="9"/>
      <c r="R733" s="9"/>
      <c r="U733" s="9"/>
      <c r="X733" s="9"/>
      <c r="AA733" s="9"/>
      <c r="AD733" s="9"/>
    </row>
    <row r="734" ht="15.75" customHeight="1">
      <c r="C734" s="9"/>
      <c r="F734" s="9"/>
      <c r="I734" s="9"/>
      <c r="L734" s="9"/>
      <c r="O734" s="9"/>
      <c r="R734" s="9"/>
      <c r="U734" s="9"/>
      <c r="X734" s="9"/>
      <c r="AA734" s="9"/>
      <c r="AD734" s="9"/>
    </row>
    <row r="735" ht="15.75" customHeight="1">
      <c r="C735" s="9"/>
      <c r="F735" s="9"/>
      <c r="I735" s="9"/>
      <c r="L735" s="9"/>
      <c r="O735" s="9"/>
      <c r="R735" s="9"/>
      <c r="U735" s="9"/>
      <c r="X735" s="9"/>
      <c r="AA735" s="9"/>
      <c r="AD735" s="9"/>
    </row>
    <row r="736" ht="15.75" customHeight="1">
      <c r="C736" s="9"/>
      <c r="F736" s="9"/>
      <c r="I736" s="9"/>
      <c r="L736" s="9"/>
      <c r="O736" s="9"/>
      <c r="R736" s="9"/>
      <c r="U736" s="9"/>
      <c r="X736" s="9"/>
      <c r="AA736" s="9"/>
      <c r="AD736" s="9"/>
    </row>
    <row r="737" ht="15.75" customHeight="1">
      <c r="C737" s="9"/>
      <c r="F737" s="9"/>
      <c r="I737" s="9"/>
      <c r="L737" s="9"/>
      <c r="O737" s="9"/>
      <c r="R737" s="9"/>
      <c r="U737" s="9"/>
      <c r="X737" s="9"/>
      <c r="AA737" s="9"/>
      <c r="AD737" s="9"/>
    </row>
    <row r="738" ht="15.75" customHeight="1">
      <c r="C738" s="9"/>
      <c r="F738" s="9"/>
      <c r="I738" s="9"/>
      <c r="L738" s="9"/>
      <c r="O738" s="9"/>
      <c r="R738" s="9"/>
      <c r="U738" s="9"/>
      <c r="X738" s="9"/>
      <c r="AA738" s="9"/>
      <c r="AD738" s="9"/>
    </row>
    <row r="739" ht="15.75" customHeight="1">
      <c r="C739" s="9"/>
      <c r="F739" s="9"/>
      <c r="I739" s="9"/>
      <c r="L739" s="9"/>
      <c r="O739" s="9"/>
      <c r="R739" s="9"/>
      <c r="U739" s="9"/>
      <c r="X739" s="9"/>
      <c r="AA739" s="9"/>
      <c r="AD739" s="9"/>
    </row>
    <row r="740" ht="15.75" customHeight="1">
      <c r="C740" s="9"/>
      <c r="F740" s="9"/>
      <c r="I740" s="9"/>
      <c r="L740" s="9"/>
      <c r="O740" s="9"/>
      <c r="R740" s="9"/>
      <c r="U740" s="9"/>
      <c r="X740" s="9"/>
      <c r="AA740" s="9"/>
      <c r="AD740" s="9"/>
    </row>
    <row r="741" ht="15.75" customHeight="1">
      <c r="C741" s="9"/>
      <c r="F741" s="9"/>
      <c r="I741" s="9"/>
      <c r="L741" s="9"/>
      <c r="O741" s="9"/>
      <c r="R741" s="9"/>
      <c r="U741" s="9"/>
      <c r="X741" s="9"/>
      <c r="AA741" s="9"/>
      <c r="AD741" s="9"/>
    </row>
    <row r="742" ht="15.75" customHeight="1">
      <c r="C742" s="9"/>
      <c r="F742" s="9"/>
      <c r="I742" s="9"/>
      <c r="L742" s="9"/>
      <c r="O742" s="9"/>
      <c r="R742" s="9"/>
      <c r="U742" s="9"/>
      <c r="X742" s="9"/>
      <c r="AA742" s="9"/>
      <c r="AD742" s="9"/>
    </row>
    <row r="743" ht="15.75" customHeight="1">
      <c r="C743" s="9"/>
      <c r="F743" s="9"/>
      <c r="I743" s="9"/>
      <c r="L743" s="9"/>
      <c r="O743" s="9"/>
      <c r="R743" s="9"/>
      <c r="U743" s="9"/>
      <c r="X743" s="9"/>
      <c r="AA743" s="9"/>
      <c r="AD743" s="9"/>
    </row>
    <row r="744" ht="15.75" customHeight="1">
      <c r="C744" s="9"/>
      <c r="F744" s="9"/>
      <c r="I744" s="9"/>
      <c r="L744" s="9"/>
      <c r="O744" s="9"/>
      <c r="R744" s="9"/>
      <c r="U744" s="9"/>
      <c r="X744" s="9"/>
      <c r="AA744" s="9"/>
      <c r="AD744" s="9"/>
    </row>
    <row r="745" ht="15.75" customHeight="1">
      <c r="C745" s="9"/>
      <c r="F745" s="9"/>
      <c r="I745" s="9"/>
      <c r="L745" s="9"/>
      <c r="O745" s="9"/>
      <c r="R745" s="9"/>
      <c r="U745" s="9"/>
      <c r="X745" s="9"/>
      <c r="AA745" s="9"/>
      <c r="AD745" s="9"/>
    </row>
    <row r="746" ht="15.75" customHeight="1">
      <c r="C746" s="9"/>
      <c r="F746" s="9"/>
      <c r="I746" s="9"/>
      <c r="L746" s="9"/>
      <c r="O746" s="9"/>
      <c r="R746" s="9"/>
      <c r="U746" s="9"/>
      <c r="X746" s="9"/>
      <c r="AA746" s="9"/>
      <c r="AD746" s="9"/>
    </row>
    <row r="747" ht="15.75" customHeight="1">
      <c r="C747" s="9"/>
      <c r="F747" s="9"/>
      <c r="I747" s="9"/>
      <c r="L747" s="9"/>
      <c r="O747" s="9"/>
      <c r="R747" s="9"/>
      <c r="U747" s="9"/>
      <c r="X747" s="9"/>
      <c r="AA747" s="9"/>
      <c r="AD747" s="9"/>
    </row>
    <row r="748" ht="15.75" customHeight="1">
      <c r="C748" s="9"/>
      <c r="F748" s="9"/>
      <c r="I748" s="9"/>
      <c r="L748" s="9"/>
      <c r="O748" s="9"/>
      <c r="R748" s="9"/>
      <c r="U748" s="9"/>
      <c r="X748" s="9"/>
      <c r="AA748" s="9"/>
      <c r="AD748" s="9"/>
    </row>
    <row r="749" ht="15.75" customHeight="1">
      <c r="C749" s="9"/>
      <c r="F749" s="9"/>
      <c r="I749" s="9"/>
      <c r="L749" s="9"/>
      <c r="O749" s="9"/>
      <c r="R749" s="9"/>
      <c r="U749" s="9"/>
      <c r="X749" s="9"/>
      <c r="AA749" s="9"/>
      <c r="AD749" s="9"/>
    </row>
    <row r="750" ht="15.75" customHeight="1">
      <c r="C750" s="9"/>
      <c r="F750" s="9"/>
      <c r="I750" s="9"/>
      <c r="L750" s="9"/>
      <c r="O750" s="9"/>
      <c r="R750" s="9"/>
      <c r="U750" s="9"/>
      <c r="X750" s="9"/>
      <c r="AA750" s="9"/>
      <c r="AD750" s="9"/>
    </row>
    <row r="751" ht="15.75" customHeight="1">
      <c r="C751" s="9"/>
      <c r="F751" s="9"/>
      <c r="I751" s="9"/>
      <c r="L751" s="9"/>
      <c r="O751" s="9"/>
      <c r="R751" s="9"/>
      <c r="U751" s="9"/>
      <c r="X751" s="9"/>
      <c r="AA751" s="9"/>
      <c r="AD751" s="9"/>
    </row>
    <row r="752" ht="15.75" customHeight="1">
      <c r="C752" s="9"/>
      <c r="F752" s="9"/>
      <c r="I752" s="9"/>
      <c r="L752" s="9"/>
      <c r="O752" s="9"/>
      <c r="R752" s="9"/>
      <c r="U752" s="9"/>
      <c r="X752" s="9"/>
      <c r="AA752" s="9"/>
      <c r="AD752" s="9"/>
    </row>
    <row r="753" ht="15.75" customHeight="1">
      <c r="C753" s="9"/>
      <c r="F753" s="9"/>
      <c r="I753" s="9"/>
      <c r="L753" s="9"/>
      <c r="O753" s="9"/>
      <c r="R753" s="9"/>
      <c r="U753" s="9"/>
      <c r="X753" s="9"/>
      <c r="AA753" s="9"/>
      <c r="AD753" s="9"/>
    </row>
    <row r="754" ht="15.75" customHeight="1">
      <c r="C754" s="9"/>
      <c r="F754" s="9"/>
      <c r="I754" s="9"/>
      <c r="L754" s="9"/>
      <c r="O754" s="9"/>
      <c r="R754" s="9"/>
      <c r="U754" s="9"/>
      <c r="X754" s="9"/>
      <c r="AA754" s="9"/>
      <c r="AD754" s="9"/>
    </row>
    <row r="755" ht="15.75" customHeight="1">
      <c r="C755" s="9"/>
      <c r="F755" s="9"/>
      <c r="I755" s="9"/>
      <c r="L755" s="9"/>
      <c r="O755" s="9"/>
      <c r="R755" s="9"/>
      <c r="U755" s="9"/>
      <c r="X755" s="9"/>
      <c r="AA755" s="9"/>
      <c r="AD755" s="9"/>
    </row>
    <row r="756" ht="15.75" customHeight="1">
      <c r="C756" s="9"/>
      <c r="F756" s="9"/>
      <c r="I756" s="9"/>
      <c r="L756" s="9"/>
      <c r="O756" s="9"/>
      <c r="R756" s="9"/>
      <c r="U756" s="9"/>
      <c r="X756" s="9"/>
      <c r="AA756" s="9"/>
      <c r="AD756" s="9"/>
    </row>
    <row r="757" ht="15.75" customHeight="1">
      <c r="C757" s="9"/>
      <c r="F757" s="9"/>
      <c r="I757" s="9"/>
      <c r="L757" s="9"/>
      <c r="O757" s="9"/>
      <c r="R757" s="9"/>
      <c r="U757" s="9"/>
      <c r="X757" s="9"/>
      <c r="AA757" s="9"/>
      <c r="AD757" s="9"/>
    </row>
    <row r="758" ht="15.75" customHeight="1">
      <c r="C758" s="9"/>
      <c r="F758" s="9"/>
      <c r="I758" s="9"/>
      <c r="L758" s="9"/>
      <c r="O758" s="9"/>
      <c r="R758" s="9"/>
      <c r="U758" s="9"/>
      <c r="X758" s="9"/>
      <c r="AA758" s="9"/>
      <c r="AD758" s="9"/>
    </row>
    <row r="759" ht="15.75" customHeight="1">
      <c r="C759" s="9"/>
      <c r="F759" s="9"/>
      <c r="I759" s="9"/>
      <c r="L759" s="9"/>
      <c r="O759" s="9"/>
      <c r="R759" s="9"/>
      <c r="U759" s="9"/>
      <c r="X759" s="9"/>
      <c r="AA759" s="9"/>
      <c r="AD759" s="9"/>
    </row>
    <row r="760" ht="15.75" customHeight="1">
      <c r="C760" s="9"/>
      <c r="F760" s="9"/>
      <c r="I760" s="9"/>
      <c r="L760" s="9"/>
      <c r="O760" s="9"/>
      <c r="R760" s="9"/>
      <c r="U760" s="9"/>
      <c r="X760" s="9"/>
      <c r="AA760" s="9"/>
      <c r="AD760" s="9"/>
    </row>
    <row r="761" ht="15.75" customHeight="1">
      <c r="C761" s="9"/>
      <c r="F761" s="9"/>
      <c r="I761" s="9"/>
      <c r="L761" s="9"/>
      <c r="O761" s="9"/>
      <c r="R761" s="9"/>
      <c r="U761" s="9"/>
      <c r="X761" s="9"/>
      <c r="AA761" s="9"/>
      <c r="AD761" s="9"/>
    </row>
    <row r="762" ht="15.75" customHeight="1">
      <c r="C762" s="9"/>
      <c r="F762" s="9"/>
      <c r="I762" s="9"/>
      <c r="L762" s="9"/>
      <c r="O762" s="9"/>
      <c r="R762" s="9"/>
      <c r="U762" s="9"/>
      <c r="X762" s="9"/>
      <c r="AA762" s="9"/>
      <c r="AD762" s="9"/>
    </row>
    <row r="763" ht="15.75" customHeight="1">
      <c r="C763" s="9"/>
      <c r="F763" s="9"/>
      <c r="I763" s="9"/>
      <c r="L763" s="9"/>
      <c r="O763" s="9"/>
      <c r="R763" s="9"/>
      <c r="U763" s="9"/>
      <c r="X763" s="9"/>
      <c r="AA763" s="9"/>
      <c r="AD763" s="9"/>
    </row>
    <row r="764" ht="15.75" customHeight="1">
      <c r="C764" s="9"/>
      <c r="F764" s="9"/>
      <c r="I764" s="9"/>
      <c r="L764" s="9"/>
      <c r="O764" s="9"/>
      <c r="R764" s="9"/>
      <c r="U764" s="9"/>
      <c r="X764" s="9"/>
      <c r="AA764" s="9"/>
      <c r="AD764" s="9"/>
    </row>
    <row r="765" ht="15.75" customHeight="1">
      <c r="C765" s="9"/>
      <c r="F765" s="9"/>
      <c r="I765" s="9"/>
      <c r="L765" s="9"/>
      <c r="O765" s="9"/>
      <c r="R765" s="9"/>
      <c r="U765" s="9"/>
      <c r="X765" s="9"/>
      <c r="AA765" s="9"/>
      <c r="AD765" s="9"/>
    </row>
    <row r="766" ht="15.75" customHeight="1">
      <c r="C766" s="9"/>
      <c r="F766" s="9"/>
      <c r="I766" s="9"/>
      <c r="L766" s="9"/>
      <c r="O766" s="9"/>
      <c r="R766" s="9"/>
      <c r="U766" s="9"/>
      <c r="X766" s="9"/>
      <c r="AA766" s="9"/>
      <c r="AD766" s="9"/>
    </row>
    <row r="767" ht="15.75" customHeight="1">
      <c r="C767" s="9"/>
      <c r="F767" s="9"/>
      <c r="I767" s="9"/>
      <c r="L767" s="9"/>
      <c r="O767" s="9"/>
      <c r="R767" s="9"/>
      <c r="U767" s="9"/>
      <c r="X767" s="9"/>
      <c r="AA767" s="9"/>
      <c r="AD767" s="9"/>
    </row>
    <row r="768" ht="15.75" customHeight="1">
      <c r="C768" s="9"/>
      <c r="F768" s="9"/>
      <c r="I768" s="9"/>
      <c r="L768" s="9"/>
      <c r="O768" s="9"/>
      <c r="R768" s="9"/>
      <c r="U768" s="9"/>
      <c r="X768" s="9"/>
      <c r="AA768" s="9"/>
      <c r="AD768" s="9"/>
    </row>
    <row r="769" ht="15.75" customHeight="1">
      <c r="C769" s="9"/>
      <c r="F769" s="9"/>
      <c r="I769" s="9"/>
      <c r="L769" s="9"/>
      <c r="O769" s="9"/>
      <c r="R769" s="9"/>
      <c r="U769" s="9"/>
      <c r="X769" s="9"/>
      <c r="AA769" s="9"/>
      <c r="AD769" s="9"/>
    </row>
    <row r="770" ht="15.75" customHeight="1">
      <c r="C770" s="9"/>
      <c r="F770" s="9"/>
      <c r="I770" s="9"/>
      <c r="L770" s="9"/>
      <c r="O770" s="9"/>
      <c r="R770" s="9"/>
      <c r="U770" s="9"/>
      <c r="X770" s="9"/>
      <c r="AA770" s="9"/>
      <c r="AD770" s="9"/>
    </row>
    <row r="771" ht="15.75" customHeight="1">
      <c r="C771" s="9"/>
      <c r="F771" s="9"/>
      <c r="I771" s="9"/>
      <c r="L771" s="9"/>
      <c r="O771" s="9"/>
      <c r="R771" s="9"/>
      <c r="U771" s="9"/>
      <c r="X771" s="9"/>
      <c r="AA771" s="9"/>
      <c r="AD771" s="9"/>
    </row>
    <row r="772" ht="15.75" customHeight="1">
      <c r="C772" s="9"/>
      <c r="F772" s="9"/>
      <c r="I772" s="9"/>
      <c r="L772" s="9"/>
      <c r="O772" s="9"/>
      <c r="R772" s="9"/>
      <c r="U772" s="9"/>
      <c r="X772" s="9"/>
      <c r="AA772" s="9"/>
      <c r="AD772" s="9"/>
    </row>
    <row r="773" ht="15.75" customHeight="1">
      <c r="C773" s="9"/>
      <c r="F773" s="9"/>
      <c r="I773" s="9"/>
      <c r="L773" s="9"/>
      <c r="O773" s="9"/>
      <c r="R773" s="9"/>
      <c r="U773" s="9"/>
      <c r="X773" s="9"/>
      <c r="AA773" s="9"/>
      <c r="AD773" s="9"/>
    </row>
    <row r="774" ht="15.75" customHeight="1">
      <c r="C774" s="9"/>
      <c r="F774" s="9"/>
      <c r="I774" s="9"/>
      <c r="L774" s="9"/>
      <c r="O774" s="9"/>
      <c r="R774" s="9"/>
      <c r="U774" s="9"/>
      <c r="X774" s="9"/>
      <c r="AA774" s="9"/>
      <c r="AD774" s="9"/>
    </row>
    <row r="775" ht="15.75" customHeight="1">
      <c r="C775" s="9"/>
      <c r="F775" s="9"/>
      <c r="I775" s="9"/>
      <c r="L775" s="9"/>
      <c r="O775" s="9"/>
      <c r="R775" s="9"/>
      <c r="U775" s="9"/>
      <c r="X775" s="9"/>
      <c r="AA775" s="9"/>
      <c r="AD775" s="9"/>
    </row>
    <row r="776" ht="15.75" customHeight="1">
      <c r="C776" s="9"/>
      <c r="F776" s="9"/>
      <c r="I776" s="9"/>
      <c r="L776" s="9"/>
      <c r="O776" s="9"/>
      <c r="R776" s="9"/>
      <c r="U776" s="9"/>
      <c r="X776" s="9"/>
      <c r="AA776" s="9"/>
      <c r="AD776" s="9"/>
    </row>
    <row r="777" ht="15.75" customHeight="1">
      <c r="C777" s="9"/>
      <c r="F777" s="9"/>
      <c r="I777" s="9"/>
      <c r="L777" s="9"/>
      <c r="O777" s="9"/>
      <c r="R777" s="9"/>
      <c r="U777" s="9"/>
      <c r="X777" s="9"/>
      <c r="AA777" s="9"/>
      <c r="AD777" s="9"/>
    </row>
    <row r="778" ht="15.75" customHeight="1">
      <c r="C778" s="9"/>
      <c r="F778" s="9"/>
      <c r="I778" s="9"/>
      <c r="L778" s="9"/>
      <c r="O778" s="9"/>
      <c r="R778" s="9"/>
      <c r="U778" s="9"/>
      <c r="X778" s="9"/>
      <c r="AA778" s="9"/>
      <c r="AD778" s="9"/>
    </row>
    <row r="779" ht="15.75" customHeight="1">
      <c r="C779" s="9"/>
      <c r="F779" s="9"/>
      <c r="I779" s="9"/>
      <c r="L779" s="9"/>
      <c r="O779" s="9"/>
      <c r="R779" s="9"/>
      <c r="U779" s="9"/>
      <c r="X779" s="9"/>
      <c r="AA779" s="9"/>
      <c r="AD779" s="9"/>
    </row>
    <row r="780" ht="15.75" customHeight="1">
      <c r="C780" s="9"/>
      <c r="F780" s="9"/>
      <c r="I780" s="9"/>
      <c r="L780" s="9"/>
      <c r="O780" s="9"/>
      <c r="R780" s="9"/>
      <c r="U780" s="9"/>
      <c r="X780" s="9"/>
      <c r="AA780" s="9"/>
      <c r="AD780" s="9"/>
    </row>
    <row r="781" ht="15.75" customHeight="1">
      <c r="C781" s="9"/>
      <c r="F781" s="9"/>
      <c r="I781" s="9"/>
      <c r="L781" s="9"/>
      <c r="O781" s="9"/>
      <c r="R781" s="9"/>
      <c r="U781" s="9"/>
      <c r="X781" s="9"/>
      <c r="AA781" s="9"/>
      <c r="AD781" s="9"/>
    </row>
    <row r="782" ht="15.75" customHeight="1">
      <c r="C782" s="9"/>
      <c r="F782" s="9"/>
      <c r="I782" s="9"/>
      <c r="L782" s="9"/>
      <c r="O782" s="9"/>
      <c r="R782" s="9"/>
      <c r="U782" s="9"/>
      <c r="X782" s="9"/>
      <c r="AA782" s="9"/>
      <c r="AD782" s="9"/>
    </row>
    <row r="783" ht="15.75" customHeight="1">
      <c r="C783" s="9"/>
      <c r="F783" s="9"/>
      <c r="I783" s="9"/>
      <c r="L783" s="9"/>
      <c r="O783" s="9"/>
      <c r="R783" s="9"/>
      <c r="U783" s="9"/>
      <c r="X783" s="9"/>
      <c r="AA783" s="9"/>
      <c r="AD783" s="9"/>
    </row>
    <row r="784" ht="15.75" customHeight="1">
      <c r="C784" s="9"/>
      <c r="F784" s="9"/>
      <c r="I784" s="9"/>
      <c r="L784" s="9"/>
      <c r="O784" s="9"/>
      <c r="R784" s="9"/>
      <c r="U784" s="9"/>
      <c r="X784" s="9"/>
      <c r="AA784" s="9"/>
      <c r="AD784" s="9"/>
    </row>
    <row r="785" ht="15.75" customHeight="1">
      <c r="C785" s="9"/>
      <c r="F785" s="9"/>
      <c r="I785" s="9"/>
      <c r="L785" s="9"/>
      <c r="O785" s="9"/>
      <c r="R785" s="9"/>
      <c r="U785" s="9"/>
      <c r="X785" s="9"/>
      <c r="AA785" s="9"/>
      <c r="AD785" s="9"/>
    </row>
    <row r="786" ht="15.75" customHeight="1">
      <c r="C786" s="9"/>
      <c r="F786" s="9"/>
      <c r="I786" s="9"/>
      <c r="L786" s="9"/>
      <c r="O786" s="9"/>
      <c r="R786" s="9"/>
      <c r="U786" s="9"/>
      <c r="X786" s="9"/>
      <c r="AA786" s="9"/>
      <c r="AD786" s="9"/>
    </row>
    <row r="787" ht="15.75" customHeight="1">
      <c r="C787" s="9"/>
      <c r="F787" s="9"/>
      <c r="I787" s="9"/>
      <c r="L787" s="9"/>
      <c r="O787" s="9"/>
      <c r="R787" s="9"/>
      <c r="U787" s="9"/>
      <c r="X787" s="9"/>
      <c r="AA787" s="9"/>
      <c r="AD787" s="9"/>
    </row>
    <row r="788" ht="15.75" customHeight="1">
      <c r="C788" s="9"/>
      <c r="F788" s="9"/>
      <c r="I788" s="9"/>
      <c r="L788" s="9"/>
      <c r="O788" s="9"/>
      <c r="R788" s="9"/>
      <c r="U788" s="9"/>
      <c r="X788" s="9"/>
      <c r="AA788" s="9"/>
      <c r="AD788" s="9"/>
    </row>
    <row r="789" ht="15.75" customHeight="1">
      <c r="C789" s="9"/>
      <c r="F789" s="9"/>
      <c r="I789" s="9"/>
      <c r="L789" s="9"/>
      <c r="O789" s="9"/>
      <c r="R789" s="9"/>
      <c r="U789" s="9"/>
      <c r="X789" s="9"/>
      <c r="AA789" s="9"/>
      <c r="AD789" s="9"/>
    </row>
    <row r="790" ht="15.75" customHeight="1">
      <c r="C790" s="9"/>
      <c r="F790" s="9"/>
      <c r="I790" s="9"/>
      <c r="L790" s="9"/>
      <c r="O790" s="9"/>
      <c r="R790" s="9"/>
      <c r="U790" s="9"/>
      <c r="X790" s="9"/>
      <c r="AA790" s="9"/>
      <c r="AD790" s="9"/>
    </row>
    <row r="791" ht="15.75" customHeight="1">
      <c r="C791" s="9"/>
      <c r="F791" s="9"/>
      <c r="I791" s="9"/>
      <c r="L791" s="9"/>
      <c r="O791" s="9"/>
      <c r="R791" s="9"/>
      <c r="U791" s="9"/>
      <c r="X791" s="9"/>
      <c r="AA791" s="9"/>
      <c r="AD791" s="9"/>
    </row>
    <row r="792" ht="15.75" customHeight="1">
      <c r="C792" s="9"/>
      <c r="F792" s="9"/>
      <c r="I792" s="9"/>
      <c r="L792" s="9"/>
      <c r="O792" s="9"/>
      <c r="R792" s="9"/>
      <c r="U792" s="9"/>
      <c r="X792" s="9"/>
      <c r="AA792" s="9"/>
      <c r="AD792" s="9"/>
    </row>
    <row r="793" ht="15.75" customHeight="1">
      <c r="C793" s="9"/>
      <c r="F793" s="9"/>
      <c r="I793" s="9"/>
      <c r="L793" s="9"/>
      <c r="O793" s="9"/>
      <c r="R793" s="9"/>
      <c r="U793" s="9"/>
      <c r="X793" s="9"/>
      <c r="AA793" s="9"/>
      <c r="AD793" s="9"/>
    </row>
    <row r="794" ht="15.75" customHeight="1">
      <c r="C794" s="9"/>
      <c r="F794" s="9"/>
      <c r="I794" s="9"/>
      <c r="L794" s="9"/>
      <c r="O794" s="9"/>
      <c r="R794" s="9"/>
      <c r="U794" s="9"/>
      <c r="X794" s="9"/>
      <c r="AA794" s="9"/>
      <c r="AD794" s="9"/>
    </row>
    <row r="795" ht="15.75" customHeight="1">
      <c r="C795" s="9"/>
      <c r="F795" s="9"/>
      <c r="I795" s="9"/>
      <c r="L795" s="9"/>
      <c r="O795" s="9"/>
      <c r="R795" s="9"/>
      <c r="U795" s="9"/>
      <c r="X795" s="9"/>
      <c r="AA795" s="9"/>
      <c r="AD795" s="9"/>
    </row>
    <row r="796" ht="15.75" customHeight="1">
      <c r="C796" s="9"/>
      <c r="F796" s="9"/>
      <c r="I796" s="9"/>
      <c r="L796" s="9"/>
      <c r="O796" s="9"/>
      <c r="R796" s="9"/>
      <c r="U796" s="9"/>
      <c r="X796" s="9"/>
      <c r="AA796" s="9"/>
      <c r="AD796" s="9"/>
    </row>
    <row r="797" ht="15.75" customHeight="1">
      <c r="C797" s="9"/>
      <c r="F797" s="9"/>
      <c r="I797" s="9"/>
      <c r="L797" s="9"/>
      <c r="O797" s="9"/>
      <c r="R797" s="9"/>
      <c r="U797" s="9"/>
      <c r="X797" s="9"/>
      <c r="AA797" s="9"/>
      <c r="AD797" s="9"/>
    </row>
    <row r="798" ht="15.75" customHeight="1">
      <c r="C798" s="9"/>
      <c r="F798" s="9"/>
      <c r="I798" s="9"/>
      <c r="L798" s="9"/>
      <c r="O798" s="9"/>
      <c r="R798" s="9"/>
      <c r="U798" s="9"/>
      <c r="X798" s="9"/>
      <c r="AA798" s="9"/>
      <c r="AD798" s="9"/>
    </row>
    <row r="799" ht="15.75" customHeight="1">
      <c r="C799" s="9"/>
      <c r="F799" s="9"/>
      <c r="I799" s="9"/>
      <c r="L799" s="9"/>
      <c r="O799" s="9"/>
      <c r="R799" s="9"/>
      <c r="U799" s="9"/>
      <c r="X799" s="9"/>
      <c r="AA799" s="9"/>
      <c r="AD799" s="9"/>
    </row>
    <row r="800" ht="15.75" customHeight="1">
      <c r="C800" s="9"/>
      <c r="F800" s="9"/>
      <c r="I800" s="9"/>
      <c r="L800" s="9"/>
      <c r="O800" s="9"/>
      <c r="R800" s="9"/>
      <c r="U800" s="9"/>
      <c r="X800" s="9"/>
      <c r="AA800" s="9"/>
      <c r="AD800" s="9"/>
    </row>
    <row r="801" ht="15.75" customHeight="1">
      <c r="C801" s="9"/>
      <c r="F801" s="9"/>
      <c r="I801" s="9"/>
      <c r="L801" s="9"/>
      <c r="O801" s="9"/>
      <c r="R801" s="9"/>
      <c r="U801" s="9"/>
      <c r="X801" s="9"/>
      <c r="AA801" s="9"/>
      <c r="AD801" s="9"/>
    </row>
    <row r="802" ht="15.75" customHeight="1">
      <c r="C802" s="9"/>
      <c r="F802" s="9"/>
      <c r="I802" s="9"/>
      <c r="L802" s="9"/>
      <c r="O802" s="9"/>
      <c r="R802" s="9"/>
      <c r="U802" s="9"/>
      <c r="X802" s="9"/>
      <c r="AA802" s="9"/>
      <c r="AD802" s="9"/>
    </row>
    <row r="803" ht="15.75" customHeight="1">
      <c r="C803" s="9"/>
      <c r="F803" s="9"/>
      <c r="I803" s="9"/>
      <c r="L803" s="9"/>
      <c r="O803" s="9"/>
      <c r="R803" s="9"/>
      <c r="U803" s="9"/>
      <c r="X803" s="9"/>
      <c r="AA803" s="9"/>
      <c r="AD803" s="9"/>
    </row>
    <row r="804" ht="15.75" customHeight="1">
      <c r="C804" s="9"/>
      <c r="F804" s="9"/>
      <c r="I804" s="9"/>
      <c r="L804" s="9"/>
      <c r="O804" s="9"/>
      <c r="R804" s="9"/>
      <c r="U804" s="9"/>
      <c r="X804" s="9"/>
      <c r="AA804" s="9"/>
      <c r="AD804" s="9"/>
    </row>
    <row r="805" ht="15.75" customHeight="1">
      <c r="C805" s="9"/>
      <c r="F805" s="9"/>
      <c r="I805" s="9"/>
      <c r="L805" s="9"/>
      <c r="O805" s="9"/>
      <c r="R805" s="9"/>
      <c r="U805" s="9"/>
      <c r="X805" s="9"/>
      <c r="AA805" s="9"/>
      <c r="AD805" s="9"/>
    </row>
    <row r="806" ht="15.75" customHeight="1">
      <c r="C806" s="9"/>
      <c r="F806" s="9"/>
      <c r="I806" s="9"/>
      <c r="L806" s="9"/>
      <c r="O806" s="9"/>
      <c r="R806" s="9"/>
      <c r="U806" s="9"/>
      <c r="X806" s="9"/>
      <c r="AA806" s="9"/>
      <c r="AD806" s="9"/>
    </row>
    <row r="807" ht="15.75" customHeight="1">
      <c r="C807" s="9"/>
      <c r="F807" s="9"/>
      <c r="I807" s="9"/>
      <c r="L807" s="9"/>
      <c r="O807" s="9"/>
      <c r="R807" s="9"/>
      <c r="U807" s="9"/>
      <c r="X807" s="9"/>
      <c r="AA807" s="9"/>
      <c r="AD807" s="9"/>
    </row>
    <row r="808" ht="15.75" customHeight="1">
      <c r="C808" s="9"/>
      <c r="F808" s="9"/>
      <c r="I808" s="9"/>
      <c r="L808" s="9"/>
      <c r="O808" s="9"/>
      <c r="R808" s="9"/>
      <c r="U808" s="9"/>
      <c r="X808" s="9"/>
      <c r="AA808" s="9"/>
      <c r="AD808" s="9"/>
    </row>
    <row r="809" ht="15.75" customHeight="1">
      <c r="C809" s="9"/>
      <c r="F809" s="9"/>
      <c r="I809" s="9"/>
      <c r="L809" s="9"/>
      <c r="O809" s="9"/>
      <c r="R809" s="9"/>
      <c r="U809" s="9"/>
      <c r="X809" s="9"/>
      <c r="AA809" s="9"/>
      <c r="AD809" s="9"/>
    </row>
    <row r="810" ht="15.75" customHeight="1">
      <c r="C810" s="9"/>
      <c r="F810" s="9"/>
      <c r="I810" s="9"/>
      <c r="L810" s="9"/>
      <c r="O810" s="9"/>
      <c r="R810" s="9"/>
      <c r="U810" s="9"/>
      <c r="X810" s="9"/>
      <c r="AA810" s="9"/>
      <c r="AD810" s="9"/>
    </row>
    <row r="811" ht="15.75" customHeight="1">
      <c r="C811" s="9"/>
      <c r="F811" s="9"/>
      <c r="I811" s="9"/>
      <c r="L811" s="9"/>
      <c r="O811" s="9"/>
      <c r="R811" s="9"/>
      <c r="U811" s="9"/>
      <c r="X811" s="9"/>
      <c r="AA811" s="9"/>
      <c r="AD811" s="9"/>
    </row>
    <row r="812" ht="15.75" customHeight="1">
      <c r="C812" s="9"/>
      <c r="F812" s="9"/>
      <c r="I812" s="9"/>
      <c r="L812" s="9"/>
      <c r="O812" s="9"/>
      <c r="R812" s="9"/>
      <c r="U812" s="9"/>
      <c r="X812" s="9"/>
      <c r="AA812" s="9"/>
      <c r="AD812" s="9"/>
    </row>
    <row r="813" ht="15.75" customHeight="1">
      <c r="C813" s="9"/>
      <c r="F813" s="9"/>
      <c r="I813" s="9"/>
      <c r="L813" s="9"/>
      <c r="O813" s="9"/>
      <c r="R813" s="9"/>
      <c r="U813" s="9"/>
      <c r="X813" s="9"/>
      <c r="AA813" s="9"/>
      <c r="AD813" s="9"/>
    </row>
    <row r="814" ht="15.75" customHeight="1">
      <c r="C814" s="9"/>
      <c r="F814" s="9"/>
      <c r="I814" s="9"/>
      <c r="L814" s="9"/>
      <c r="O814" s="9"/>
      <c r="R814" s="9"/>
      <c r="U814" s="9"/>
      <c r="X814" s="9"/>
      <c r="AA814" s="9"/>
      <c r="AD814" s="9"/>
    </row>
    <row r="815" ht="15.75" customHeight="1">
      <c r="C815" s="9"/>
      <c r="F815" s="9"/>
      <c r="I815" s="9"/>
      <c r="L815" s="9"/>
      <c r="O815" s="9"/>
      <c r="R815" s="9"/>
      <c r="U815" s="9"/>
      <c r="X815" s="9"/>
      <c r="AA815" s="9"/>
      <c r="AD815" s="9"/>
    </row>
    <row r="816" ht="15.75" customHeight="1">
      <c r="C816" s="9"/>
      <c r="F816" s="9"/>
      <c r="I816" s="9"/>
      <c r="L816" s="9"/>
      <c r="O816" s="9"/>
      <c r="R816" s="9"/>
      <c r="U816" s="9"/>
      <c r="X816" s="9"/>
      <c r="AA816" s="9"/>
      <c r="AD816" s="9"/>
    </row>
    <row r="817" ht="15.75" customHeight="1">
      <c r="C817" s="9"/>
      <c r="F817" s="9"/>
      <c r="I817" s="9"/>
      <c r="L817" s="9"/>
      <c r="O817" s="9"/>
      <c r="R817" s="9"/>
      <c r="U817" s="9"/>
      <c r="X817" s="9"/>
      <c r="AA817" s="9"/>
      <c r="AD817" s="9"/>
    </row>
    <row r="818" ht="15.75" customHeight="1">
      <c r="C818" s="9"/>
      <c r="F818" s="9"/>
      <c r="I818" s="9"/>
      <c r="L818" s="9"/>
      <c r="O818" s="9"/>
      <c r="R818" s="9"/>
      <c r="U818" s="9"/>
      <c r="X818" s="9"/>
      <c r="AA818" s="9"/>
      <c r="AD818" s="9"/>
    </row>
    <row r="819" ht="15.75" customHeight="1">
      <c r="C819" s="9"/>
      <c r="F819" s="9"/>
      <c r="I819" s="9"/>
      <c r="L819" s="9"/>
      <c r="O819" s="9"/>
      <c r="R819" s="9"/>
      <c r="U819" s="9"/>
      <c r="X819" s="9"/>
      <c r="AA819" s="9"/>
      <c r="AD819" s="9"/>
    </row>
    <row r="820" ht="15.75" customHeight="1">
      <c r="C820" s="9"/>
      <c r="F820" s="9"/>
      <c r="I820" s="9"/>
      <c r="L820" s="9"/>
      <c r="O820" s="9"/>
      <c r="R820" s="9"/>
      <c r="U820" s="9"/>
      <c r="X820" s="9"/>
      <c r="AA820" s="9"/>
      <c r="AD820" s="9"/>
    </row>
    <row r="821" ht="15.75" customHeight="1">
      <c r="C821" s="9"/>
      <c r="F821" s="9"/>
      <c r="I821" s="9"/>
      <c r="L821" s="9"/>
      <c r="O821" s="9"/>
      <c r="R821" s="9"/>
      <c r="U821" s="9"/>
      <c r="X821" s="9"/>
      <c r="AA821" s="9"/>
      <c r="AD821" s="9"/>
    </row>
    <row r="822" ht="15.75" customHeight="1">
      <c r="C822" s="9"/>
      <c r="F822" s="9"/>
      <c r="I822" s="9"/>
      <c r="L822" s="9"/>
      <c r="O822" s="9"/>
      <c r="R822" s="9"/>
      <c r="U822" s="9"/>
      <c r="X822" s="9"/>
      <c r="AA822" s="9"/>
      <c r="AD822" s="9"/>
    </row>
    <row r="823" ht="15.75" customHeight="1">
      <c r="C823" s="9"/>
      <c r="F823" s="9"/>
      <c r="I823" s="9"/>
      <c r="L823" s="9"/>
      <c r="O823" s="9"/>
      <c r="R823" s="9"/>
      <c r="U823" s="9"/>
      <c r="X823" s="9"/>
      <c r="AA823" s="9"/>
      <c r="AD823" s="9"/>
    </row>
    <row r="824" ht="15.75" customHeight="1">
      <c r="C824" s="9"/>
      <c r="F824" s="9"/>
      <c r="I824" s="9"/>
      <c r="L824" s="9"/>
      <c r="O824" s="9"/>
      <c r="R824" s="9"/>
      <c r="U824" s="9"/>
      <c r="X824" s="9"/>
      <c r="AA824" s="9"/>
      <c r="AD824" s="9"/>
    </row>
    <row r="825" ht="15.75" customHeight="1">
      <c r="C825" s="9"/>
      <c r="F825" s="9"/>
      <c r="I825" s="9"/>
      <c r="L825" s="9"/>
      <c r="O825" s="9"/>
      <c r="R825" s="9"/>
      <c r="U825" s="9"/>
      <c r="X825" s="9"/>
      <c r="AA825" s="9"/>
      <c r="AD825" s="9"/>
    </row>
    <row r="826" ht="15.75" customHeight="1">
      <c r="C826" s="9"/>
      <c r="F826" s="9"/>
      <c r="I826" s="9"/>
      <c r="L826" s="9"/>
      <c r="O826" s="9"/>
      <c r="R826" s="9"/>
      <c r="U826" s="9"/>
      <c r="X826" s="9"/>
      <c r="AA826" s="9"/>
      <c r="AD826" s="9"/>
    </row>
    <row r="827" ht="15.75" customHeight="1">
      <c r="C827" s="9"/>
      <c r="F827" s="9"/>
      <c r="I827" s="9"/>
      <c r="L827" s="9"/>
      <c r="O827" s="9"/>
      <c r="R827" s="9"/>
      <c r="U827" s="9"/>
      <c r="X827" s="9"/>
      <c r="AA827" s="9"/>
      <c r="AD827" s="9"/>
    </row>
    <row r="828" ht="15.75" customHeight="1">
      <c r="C828" s="9"/>
      <c r="F828" s="9"/>
      <c r="I828" s="9"/>
      <c r="L828" s="9"/>
      <c r="O828" s="9"/>
      <c r="R828" s="9"/>
      <c r="U828" s="9"/>
      <c r="X828" s="9"/>
      <c r="AA828" s="9"/>
      <c r="AD828" s="9"/>
    </row>
    <row r="829" ht="15.75" customHeight="1">
      <c r="C829" s="9"/>
      <c r="F829" s="9"/>
      <c r="I829" s="9"/>
      <c r="L829" s="9"/>
      <c r="O829" s="9"/>
      <c r="R829" s="9"/>
      <c r="U829" s="9"/>
      <c r="X829" s="9"/>
      <c r="AA829" s="9"/>
      <c r="AD829" s="9"/>
    </row>
    <row r="830" ht="15.75" customHeight="1">
      <c r="C830" s="9"/>
      <c r="F830" s="9"/>
      <c r="I830" s="9"/>
      <c r="L830" s="9"/>
      <c r="O830" s="9"/>
      <c r="R830" s="9"/>
      <c r="U830" s="9"/>
      <c r="X830" s="9"/>
      <c r="AA830" s="9"/>
      <c r="AD830" s="9"/>
    </row>
    <row r="831" ht="15.75" customHeight="1">
      <c r="C831" s="9"/>
      <c r="F831" s="9"/>
      <c r="I831" s="9"/>
      <c r="L831" s="9"/>
      <c r="O831" s="9"/>
      <c r="R831" s="9"/>
      <c r="U831" s="9"/>
      <c r="X831" s="9"/>
      <c r="AA831" s="9"/>
      <c r="AD831" s="9"/>
    </row>
    <row r="832" ht="15.75" customHeight="1">
      <c r="C832" s="9"/>
      <c r="F832" s="9"/>
      <c r="I832" s="9"/>
      <c r="L832" s="9"/>
      <c r="O832" s="9"/>
      <c r="R832" s="9"/>
      <c r="U832" s="9"/>
      <c r="X832" s="9"/>
      <c r="AA832" s="9"/>
      <c r="AD832" s="9"/>
    </row>
    <row r="833" ht="15.75" customHeight="1">
      <c r="C833" s="9"/>
      <c r="F833" s="9"/>
      <c r="I833" s="9"/>
      <c r="L833" s="9"/>
      <c r="O833" s="9"/>
      <c r="R833" s="9"/>
      <c r="U833" s="9"/>
      <c r="X833" s="9"/>
      <c r="AA833" s="9"/>
      <c r="AD833" s="9"/>
    </row>
    <row r="834" ht="15.75" customHeight="1">
      <c r="C834" s="9"/>
      <c r="F834" s="9"/>
      <c r="I834" s="9"/>
      <c r="L834" s="9"/>
      <c r="O834" s="9"/>
      <c r="R834" s="9"/>
      <c r="U834" s="9"/>
      <c r="X834" s="9"/>
      <c r="AA834" s="9"/>
      <c r="AD834" s="9"/>
    </row>
    <row r="835" ht="15.75" customHeight="1">
      <c r="C835" s="9"/>
      <c r="F835" s="9"/>
      <c r="I835" s="9"/>
      <c r="L835" s="9"/>
      <c r="O835" s="9"/>
      <c r="R835" s="9"/>
      <c r="U835" s="9"/>
      <c r="X835" s="9"/>
      <c r="AA835" s="9"/>
      <c r="AD835" s="9"/>
    </row>
    <row r="836" ht="15.75" customHeight="1">
      <c r="C836" s="9"/>
      <c r="F836" s="9"/>
      <c r="I836" s="9"/>
      <c r="L836" s="9"/>
      <c r="O836" s="9"/>
      <c r="R836" s="9"/>
      <c r="U836" s="9"/>
      <c r="X836" s="9"/>
      <c r="AA836" s="9"/>
      <c r="AD836" s="9"/>
    </row>
    <row r="837" ht="15.75" customHeight="1">
      <c r="C837" s="9"/>
      <c r="F837" s="9"/>
      <c r="I837" s="9"/>
      <c r="L837" s="9"/>
      <c r="O837" s="9"/>
      <c r="R837" s="9"/>
      <c r="U837" s="9"/>
      <c r="X837" s="9"/>
      <c r="AA837" s="9"/>
      <c r="AD837" s="9"/>
    </row>
    <row r="838" ht="15.75" customHeight="1">
      <c r="C838" s="9"/>
      <c r="F838" s="9"/>
      <c r="I838" s="9"/>
      <c r="L838" s="9"/>
      <c r="O838" s="9"/>
      <c r="R838" s="9"/>
      <c r="U838" s="9"/>
      <c r="X838" s="9"/>
      <c r="AA838" s="9"/>
      <c r="AD838" s="9"/>
    </row>
    <row r="839" ht="15.75" customHeight="1">
      <c r="C839" s="9"/>
      <c r="F839" s="9"/>
      <c r="I839" s="9"/>
      <c r="L839" s="9"/>
      <c r="O839" s="9"/>
      <c r="R839" s="9"/>
      <c r="U839" s="9"/>
      <c r="X839" s="9"/>
      <c r="AA839" s="9"/>
      <c r="AD839" s="9"/>
    </row>
    <row r="840" ht="15.75" customHeight="1">
      <c r="C840" s="9"/>
      <c r="F840" s="9"/>
      <c r="I840" s="9"/>
      <c r="L840" s="9"/>
      <c r="O840" s="9"/>
      <c r="R840" s="9"/>
      <c r="U840" s="9"/>
      <c r="X840" s="9"/>
      <c r="AA840" s="9"/>
      <c r="AD840" s="9"/>
    </row>
    <row r="841" ht="15.75" customHeight="1">
      <c r="C841" s="9"/>
      <c r="F841" s="9"/>
      <c r="I841" s="9"/>
      <c r="L841" s="9"/>
      <c r="O841" s="9"/>
      <c r="R841" s="9"/>
      <c r="U841" s="9"/>
      <c r="X841" s="9"/>
      <c r="AA841" s="9"/>
      <c r="AD841" s="9"/>
    </row>
    <row r="842" ht="15.75" customHeight="1">
      <c r="C842" s="9"/>
      <c r="F842" s="9"/>
      <c r="I842" s="9"/>
      <c r="L842" s="9"/>
      <c r="O842" s="9"/>
      <c r="R842" s="9"/>
      <c r="U842" s="9"/>
      <c r="X842" s="9"/>
      <c r="AA842" s="9"/>
      <c r="AD842" s="9"/>
    </row>
    <row r="843" ht="15.75" customHeight="1">
      <c r="C843" s="9"/>
      <c r="F843" s="9"/>
      <c r="I843" s="9"/>
      <c r="L843" s="9"/>
      <c r="O843" s="9"/>
      <c r="R843" s="9"/>
      <c r="U843" s="9"/>
      <c r="X843" s="9"/>
      <c r="AA843" s="9"/>
      <c r="AD843" s="9"/>
    </row>
    <row r="844" ht="15.75" customHeight="1">
      <c r="C844" s="9"/>
      <c r="F844" s="9"/>
      <c r="I844" s="9"/>
      <c r="L844" s="9"/>
      <c r="O844" s="9"/>
      <c r="R844" s="9"/>
      <c r="U844" s="9"/>
      <c r="X844" s="9"/>
      <c r="AA844" s="9"/>
      <c r="AD844" s="9"/>
    </row>
    <row r="845" ht="15.75" customHeight="1">
      <c r="C845" s="9"/>
      <c r="F845" s="9"/>
      <c r="I845" s="9"/>
      <c r="L845" s="9"/>
      <c r="O845" s="9"/>
      <c r="R845" s="9"/>
      <c r="U845" s="9"/>
      <c r="X845" s="9"/>
      <c r="AA845" s="9"/>
      <c r="AD845" s="9"/>
    </row>
    <row r="846" ht="15.75" customHeight="1">
      <c r="C846" s="9"/>
      <c r="F846" s="9"/>
      <c r="I846" s="9"/>
      <c r="L846" s="9"/>
      <c r="O846" s="9"/>
      <c r="R846" s="9"/>
      <c r="U846" s="9"/>
      <c r="X846" s="9"/>
      <c r="AA846" s="9"/>
      <c r="AD846" s="9"/>
    </row>
    <row r="847" ht="15.75" customHeight="1">
      <c r="C847" s="9"/>
      <c r="F847" s="9"/>
      <c r="I847" s="9"/>
      <c r="L847" s="9"/>
      <c r="O847" s="9"/>
      <c r="R847" s="9"/>
      <c r="U847" s="9"/>
      <c r="X847" s="9"/>
      <c r="AA847" s="9"/>
      <c r="AD847" s="9"/>
    </row>
    <row r="848" ht="15.75" customHeight="1">
      <c r="C848" s="9"/>
      <c r="F848" s="9"/>
      <c r="I848" s="9"/>
      <c r="L848" s="9"/>
      <c r="O848" s="9"/>
      <c r="R848" s="9"/>
      <c r="U848" s="9"/>
      <c r="X848" s="9"/>
      <c r="AA848" s="9"/>
      <c r="AD848" s="9"/>
    </row>
    <row r="849" ht="15.75" customHeight="1">
      <c r="C849" s="9"/>
      <c r="F849" s="9"/>
      <c r="I849" s="9"/>
      <c r="L849" s="9"/>
      <c r="O849" s="9"/>
      <c r="R849" s="9"/>
      <c r="U849" s="9"/>
      <c r="X849" s="9"/>
      <c r="AA849" s="9"/>
      <c r="AD849" s="9"/>
    </row>
    <row r="850" ht="15.75" customHeight="1">
      <c r="C850" s="9"/>
      <c r="F850" s="9"/>
      <c r="I850" s="9"/>
      <c r="L850" s="9"/>
      <c r="O850" s="9"/>
      <c r="R850" s="9"/>
      <c r="U850" s="9"/>
      <c r="X850" s="9"/>
      <c r="AA850" s="9"/>
      <c r="AD850" s="9"/>
    </row>
    <row r="851" ht="15.75" customHeight="1">
      <c r="C851" s="9"/>
      <c r="F851" s="9"/>
      <c r="I851" s="9"/>
      <c r="L851" s="9"/>
      <c r="O851" s="9"/>
      <c r="R851" s="9"/>
      <c r="U851" s="9"/>
      <c r="X851" s="9"/>
      <c r="AA851" s="9"/>
      <c r="AD851" s="9"/>
    </row>
    <row r="852" ht="15.75" customHeight="1">
      <c r="C852" s="9"/>
      <c r="F852" s="9"/>
      <c r="I852" s="9"/>
      <c r="L852" s="9"/>
      <c r="O852" s="9"/>
      <c r="R852" s="9"/>
      <c r="U852" s="9"/>
      <c r="X852" s="9"/>
      <c r="AA852" s="9"/>
      <c r="AD852" s="9"/>
    </row>
    <row r="853" ht="15.75" customHeight="1">
      <c r="C853" s="9"/>
      <c r="F853" s="9"/>
      <c r="I853" s="9"/>
      <c r="L853" s="9"/>
      <c r="O853" s="9"/>
      <c r="R853" s="9"/>
      <c r="U853" s="9"/>
      <c r="X853" s="9"/>
      <c r="AA853" s="9"/>
      <c r="AD853" s="9"/>
    </row>
    <row r="854" ht="15.75" customHeight="1">
      <c r="C854" s="9"/>
      <c r="F854" s="9"/>
      <c r="I854" s="9"/>
      <c r="L854" s="9"/>
      <c r="O854" s="9"/>
      <c r="R854" s="9"/>
      <c r="U854" s="9"/>
      <c r="X854" s="9"/>
      <c r="AA854" s="9"/>
      <c r="AD854" s="9"/>
    </row>
    <row r="855" ht="15.75" customHeight="1">
      <c r="C855" s="9"/>
      <c r="F855" s="9"/>
      <c r="I855" s="9"/>
      <c r="L855" s="9"/>
      <c r="O855" s="9"/>
      <c r="R855" s="9"/>
      <c r="U855" s="9"/>
      <c r="X855" s="9"/>
      <c r="AA855" s="9"/>
      <c r="AD855" s="9"/>
    </row>
    <row r="856" ht="15.75" customHeight="1">
      <c r="C856" s="9"/>
      <c r="F856" s="9"/>
      <c r="I856" s="9"/>
      <c r="L856" s="9"/>
      <c r="O856" s="9"/>
      <c r="R856" s="9"/>
      <c r="U856" s="9"/>
      <c r="X856" s="9"/>
      <c r="AA856" s="9"/>
      <c r="AD856" s="9"/>
    </row>
    <row r="857" ht="15.75" customHeight="1">
      <c r="C857" s="9"/>
      <c r="F857" s="9"/>
      <c r="I857" s="9"/>
      <c r="L857" s="9"/>
      <c r="O857" s="9"/>
      <c r="R857" s="9"/>
      <c r="U857" s="9"/>
      <c r="X857" s="9"/>
      <c r="AA857" s="9"/>
      <c r="AD857" s="9"/>
    </row>
    <row r="858" ht="15.75" customHeight="1">
      <c r="C858" s="9"/>
      <c r="F858" s="9"/>
      <c r="I858" s="9"/>
      <c r="L858" s="9"/>
      <c r="O858" s="9"/>
      <c r="R858" s="9"/>
      <c r="U858" s="9"/>
      <c r="X858" s="9"/>
      <c r="AA858" s="9"/>
      <c r="AD858" s="9"/>
    </row>
    <row r="859" ht="15.75" customHeight="1">
      <c r="C859" s="9"/>
      <c r="F859" s="9"/>
      <c r="I859" s="9"/>
      <c r="L859" s="9"/>
      <c r="O859" s="9"/>
      <c r="R859" s="9"/>
      <c r="U859" s="9"/>
      <c r="X859" s="9"/>
      <c r="AA859" s="9"/>
      <c r="AD859" s="9"/>
    </row>
    <row r="860" ht="15.75" customHeight="1">
      <c r="C860" s="9"/>
      <c r="F860" s="9"/>
      <c r="I860" s="9"/>
      <c r="L860" s="9"/>
      <c r="O860" s="9"/>
      <c r="R860" s="9"/>
      <c r="U860" s="9"/>
      <c r="X860" s="9"/>
      <c r="AA860" s="9"/>
      <c r="AD860" s="9"/>
    </row>
    <row r="861" ht="15.75" customHeight="1">
      <c r="C861" s="9"/>
      <c r="F861" s="9"/>
      <c r="I861" s="9"/>
      <c r="L861" s="9"/>
      <c r="O861" s="9"/>
      <c r="R861" s="9"/>
      <c r="U861" s="9"/>
      <c r="X861" s="9"/>
      <c r="AA861" s="9"/>
      <c r="AD861" s="9"/>
    </row>
    <row r="862" ht="15.75" customHeight="1">
      <c r="C862" s="9"/>
      <c r="F862" s="9"/>
      <c r="I862" s="9"/>
      <c r="L862" s="9"/>
      <c r="O862" s="9"/>
      <c r="R862" s="9"/>
      <c r="U862" s="9"/>
      <c r="X862" s="9"/>
      <c r="AA862" s="9"/>
      <c r="AD862" s="9"/>
    </row>
    <row r="863" ht="15.75" customHeight="1">
      <c r="C863" s="9"/>
      <c r="F863" s="9"/>
      <c r="I863" s="9"/>
      <c r="L863" s="9"/>
      <c r="O863" s="9"/>
      <c r="R863" s="9"/>
      <c r="U863" s="9"/>
      <c r="X863" s="9"/>
      <c r="AA863" s="9"/>
      <c r="AD863" s="9"/>
    </row>
    <row r="864" ht="15.75" customHeight="1">
      <c r="C864" s="9"/>
      <c r="F864" s="9"/>
      <c r="I864" s="9"/>
      <c r="L864" s="9"/>
      <c r="O864" s="9"/>
      <c r="R864" s="9"/>
      <c r="U864" s="9"/>
      <c r="X864" s="9"/>
      <c r="AA864" s="9"/>
      <c r="AD864" s="9"/>
    </row>
    <row r="865" ht="15.75" customHeight="1">
      <c r="C865" s="9"/>
      <c r="F865" s="9"/>
      <c r="I865" s="9"/>
      <c r="L865" s="9"/>
      <c r="O865" s="9"/>
      <c r="R865" s="9"/>
      <c r="U865" s="9"/>
      <c r="X865" s="9"/>
      <c r="AA865" s="9"/>
      <c r="AD865" s="9"/>
    </row>
    <row r="866" ht="15.75" customHeight="1">
      <c r="C866" s="9"/>
      <c r="F866" s="9"/>
      <c r="I866" s="9"/>
      <c r="L866" s="9"/>
      <c r="O866" s="9"/>
      <c r="R866" s="9"/>
      <c r="U866" s="9"/>
      <c r="X866" s="9"/>
      <c r="AA866" s="9"/>
      <c r="AD866" s="9"/>
    </row>
    <row r="867" ht="15.75" customHeight="1">
      <c r="C867" s="9"/>
      <c r="F867" s="9"/>
      <c r="I867" s="9"/>
      <c r="L867" s="9"/>
      <c r="O867" s="9"/>
      <c r="R867" s="9"/>
      <c r="U867" s="9"/>
      <c r="X867" s="9"/>
      <c r="AA867" s="9"/>
      <c r="AD867" s="9"/>
    </row>
    <row r="868" ht="15.75" customHeight="1">
      <c r="C868" s="9"/>
      <c r="F868" s="9"/>
      <c r="I868" s="9"/>
      <c r="L868" s="9"/>
      <c r="O868" s="9"/>
      <c r="R868" s="9"/>
      <c r="U868" s="9"/>
      <c r="X868" s="9"/>
      <c r="AA868" s="9"/>
      <c r="AD868" s="9"/>
    </row>
    <row r="869" ht="15.75" customHeight="1">
      <c r="C869" s="9"/>
      <c r="F869" s="9"/>
      <c r="I869" s="9"/>
      <c r="L869" s="9"/>
      <c r="O869" s="9"/>
      <c r="R869" s="9"/>
      <c r="U869" s="9"/>
      <c r="X869" s="9"/>
      <c r="AA869" s="9"/>
      <c r="AD869" s="9"/>
    </row>
    <row r="870" ht="15.75" customHeight="1">
      <c r="C870" s="9"/>
      <c r="F870" s="9"/>
      <c r="I870" s="9"/>
      <c r="L870" s="9"/>
      <c r="O870" s="9"/>
      <c r="R870" s="9"/>
      <c r="U870" s="9"/>
      <c r="X870" s="9"/>
      <c r="AA870" s="9"/>
      <c r="AD870" s="9"/>
    </row>
    <row r="871" ht="15.75" customHeight="1">
      <c r="C871" s="9"/>
      <c r="F871" s="9"/>
      <c r="I871" s="9"/>
      <c r="L871" s="9"/>
      <c r="O871" s="9"/>
      <c r="R871" s="9"/>
      <c r="U871" s="9"/>
      <c r="X871" s="9"/>
      <c r="AA871" s="9"/>
      <c r="AD871" s="9"/>
    </row>
    <row r="872" ht="15.75" customHeight="1">
      <c r="C872" s="9"/>
      <c r="F872" s="9"/>
      <c r="I872" s="9"/>
      <c r="L872" s="9"/>
      <c r="O872" s="9"/>
      <c r="R872" s="9"/>
      <c r="U872" s="9"/>
      <c r="X872" s="9"/>
      <c r="AA872" s="9"/>
      <c r="AD872" s="9"/>
    </row>
    <row r="873" ht="15.75" customHeight="1">
      <c r="C873" s="9"/>
      <c r="F873" s="9"/>
      <c r="I873" s="9"/>
      <c r="L873" s="9"/>
      <c r="O873" s="9"/>
      <c r="R873" s="9"/>
      <c r="U873" s="9"/>
      <c r="X873" s="9"/>
      <c r="AA873" s="9"/>
      <c r="AD873" s="9"/>
    </row>
    <row r="874" ht="15.75" customHeight="1">
      <c r="C874" s="9"/>
      <c r="F874" s="9"/>
      <c r="I874" s="9"/>
      <c r="L874" s="9"/>
      <c r="O874" s="9"/>
      <c r="R874" s="9"/>
      <c r="U874" s="9"/>
      <c r="X874" s="9"/>
      <c r="AA874" s="9"/>
      <c r="AD874" s="9"/>
    </row>
    <row r="875" ht="15.75" customHeight="1">
      <c r="C875" s="9"/>
      <c r="F875" s="9"/>
      <c r="I875" s="9"/>
      <c r="L875" s="9"/>
      <c r="O875" s="9"/>
      <c r="R875" s="9"/>
      <c r="U875" s="9"/>
      <c r="X875" s="9"/>
      <c r="AA875" s="9"/>
      <c r="AD875" s="9"/>
    </row>
    <row r="876" ht="15.75" customHeight="1">
      <c r="C876" s="9"/>
      <c r="F876" s="9"/>
      <c r="I876" s="9"/>
      <c r="L876" s="9"/>
      <c r="O876" s="9"/>
      <c r="R876" s="9"/>
      <c r="U876" s="9"/>
      <c r="X876" s="9"/>
      <c r="AA876" s="9"/>
      <c r="AD876" s="9"/>
    </row>
    <row r="877" ht="15.75" customHeight="1">
      <c r="C877" s="9"/>
      <c r="F877" s="9"/>
      <c r="I877" s="9"/>
      <c r="L877" s="9"/>
      <c r="O877" s="9"/>
      <c r="R877" s="9"/>
      <c r="U877" s="9"/>
      <c r="X877" s="9"/>
      <c r="AA877" s="9"/>
      <c r="AD877" s="9"/>
    </row>
    <row r="878" ht="15.75" customHeight="1">
      <c r="C878" s="9"/>
      <c r="F878" s="9"/>
      <c r="I878" s="9"/>
      <c r="L878" s="9"/>
      <c r="O878" s="9"/>
      <c r="R878" s="9"/>
      <c r="U878" s="9"/>
      <c r="X878" s="9"/>
      <c r="AA878" s="9"/>
      <c r="AD878" s="9"/>
    </row>
    <row r="879" ht="15.75" customHeight="1">
      <c r="C879" s="9"/>
      <c r="F879" s="9"/>
      <c r="I879" s="9"/>
      <c r="L879" s="9"/>
      <c r="O879" s="9"/>
      <c r="R879" s="9"/>
      <c r="U879" s="9"/>
      <c r="X879" s="9"/>
      <c r="AA879" s="9"/>
      <c r="AD879" s="9"/>
    </row>
    <row r="880" ht="15.75" customHeight="1">
      <c r="C880" s="9"/>
      <c r="F880" s="9"/>
      <c r="I880" s="9"/>
      <c r="L880" s="9"/>
      <c r="O880" s="9"/>
      <c r="R880" s="9"/>
      <c r="U880" s="9"/>
      <c r="X880" s="9"/>
      <c r="AA880" s="9"/>
      <c r="AD880" s="9"/>
    </row>
    <row r="881" ht="15.75" customHeight="1">
      <c r="C881" s="9"/>
      <c r="F881" s="9"/>
      <c r="I881" s="9"/>
      <c r="L881" s="9"/>
      <c r="O881" s="9"/>
      <c r="R881" s="9"/>
      <c r="U881" s="9"/>
      <c r="X881" s="9"/>
      <c r="AA881" s="9"/>
      <c r="AD881" s="9"/>
    </row>
    <row r="882" ht="15.75" customHeight="1">
      <c r="C882" s="9"/>
      <c r="F882" s="9"/>
      <c r="I882" s="9"/>
      <c r="L882" s="9"/>
      <c r="O882" s="9"/>
      <c r="R882" s="9"/>
      <c r="U882" s="9"/>
      <c r="X882" s="9"/>
      <c r="AA882" s="9"/>
      <c r="AD882" s="9"/>
    </row>
    <row r="883" ht="15.75" customHeight="1">
      <c r="C883" s="9"/>
      <c r="F883" s="9"/>
      <c r="I883" s="9"/>
      <c r="L883" s="9"/>
      <c r="O883" s="9"/>
      <c r="R883" s="9"/>
      <c r="U883" s="9"/>
      <c r="X883" s="9"/>
      <c r="AA883" s="9"/>
      <c r="AD883" s="9"/>
    </row>
    <row r="884" ht="15.75" customHeight="1">
      <c r="C884" s="9"/>
      <c r="F884" s="9"/>
      <c r="I884" s="9"/>
      <c r="L884" s="9"/>
      <c r="O884" s="9"/>
      <c r="R884" s="9"/>
      <c r="U884" s="9"/>
      <c r="X884" s="9"/>
      <c r="AA884" s="9"/>
      <c r="AD884" s="9"/>
    </row>
    <row r="885" ht="15.75" customHeight="1">
      <c r="C885" s="9"/>
      <c r="F885" s="9"/>
      <c r="I885" s="9"/>
      <c r="L885" s="9"/>
      <c r="O885" s="9"/>
      <c r="R885" s="9"/>
      <c r="U885" s="9"/>
      <c r="X885" s="9"/>
      <c r="AA885" s="9"/>
      <c r="AD885" s="9"/>
    </row>
    <row r="886" ht="15.75" customHeight="1">
      <c r="C886" s="9"/>
      <c r="F886" s="9"/>
      <c r="I886" s="9"/>
      <c r="L886" s="9"/>
      <c r="O886" s="9"/>
      <c r="R886" s="9"/>
      <c r="U886" s="9"/>
      <c r="X886" s="9"/>
      <c r="AA886" s="9"/>
      <c r="AD886" s="9"/>
    </row>
    <row r="887" ht="15.75" customHeight="1">
      <c r="C887" s="9"/>
      <c r="F887" s="9"/>
      <c r="I887" s="9"/>
      <c r="L887" s="9"/>
      <c r="O887" s="9"/>
      <c r="R887" s="9"/>
      <c r="U887" s="9"/>
      <c r="X887" s="9"/>
      <c r="AA887" s="9"/>
      <c r="AD887" s="9"/>
    </row>
    <row r="888" ht="15.75" customHeight="1">
      <c r="C888" s="9"/>
      <c r="F888" s="9"/>
      <c r="I888" s="9"/>
      <c r="L888" s="9"/>
      <c r="O888" s="9"/>
      <c r="R888" s="9"/>
      <c r="U888" s="9"/>
      <c r="X888" s="9"/>
      <c r="AA888" s="9"/>
      <c r="AD888" s="9"/>
    </row>
    <row r="889" ht="15.75" customHeight="1">
      <c r="C889" s="9"/>
      <c r="F889" s="9"/>
      <c r="I889" s="9"/>
      <c r="L889" s="9"/>
      <c r="O889" s="9"/>
      <c r="R889" s="9"/>
      <c r="U889" s="9"/>
      <c r="X889" s="9"/>
      <c r="AA889" s="9"/>
      <c r="AD889" s="9"/>
    </row>
    <row r="890" ht="15.75" customHeight="1">
      <c r="C890" s="9"/>
      <c r="F890" s="9"/>
      <c r="I890" s="9"/>
      <c r="L890" s="9"/>
      <c r="O890" s="9"/>
      <c r="R890" s="9"/>
      <c r="U890" s="9"/>
      <c r="X890" s="9"/>
      <c r="AA890" s="9"/>
      <c r="AD890" s="9"/>
    </row>
    <row r="891" ht="15.75" customHeight="1">
      <c r="C891" s="9"/>
      <c r="F891" s="9"/>
      <c r="I891" s="9"/>
      <c r="L891" s="9"/>
      <c r="O891" s="9"/>
      <c r="R891" s="9"/>
      <c r="U891" s="9"/>
      <c r="X891" s="9"/>
      <c r="AA891" s="9"/>
      <c r="AD891" s="9"/>
    </row>
    <row r="892" ht="15.75" customHeight="1">
      <c r="C892" s="9"/>
      <c r="F892" s="9"/>
      <c r="I892" s="9"/>
      <c r="L892" s="9"/>
      <c r="O892" s="9"/>
      <c r="R892" s="9"/>
      <c r="U892" s="9"/>
      <c r="X892" s="9"/>
      <c r="AA892" s="9"/>
      <c r="AD892" s="9"/>
    </row>
    <row r="893" ht="15.75" customHeight="1">
      <c r="C893" s="9"/>
      <c r="F893" s="9"/>
      <c r="I893" s="9"/>
      <c r="L893" s="9"/>
      <c r="O893" s="9"/>
      <c r="R893" s="9"/>
      <c r="U893" s="9"/>
      <c r="X893" s="9"/>
      <c r="AA893" s="9"/>
      <c r="AD893" s="9"/>
    </row>
    <row r="894" ht="15.75" customHeight="1">
      <c r="C894" s="9"/>
      <c r="F894" s="9"/>
      <c r="I894" s="9"/>
      <c r="L894" s="9"/>
      <c r="O894" s="9"/>
      <c r="R894" s="9"/>
      <c r="U894" s="9"/>
      <c r="X894" s="9"/>
      <c r="AA894" s="9"/>
      <c r="AD894" s="9"/>
    </row>
    <row r="895" ht="15.75" customHeight="1">
      <c r="C895" s="9"/>
      <c r="F895" s="9"/>
      <c r="I895" s="9"/>
      <c r="L895" s="9"/>
      <c r="O895" s="9"/>
      <c r="R895" s="9"/>
      <c r="U895" s="9"/>
      <c r="X895" s="9"/>
      <c r="AA895" s="9"/>
      <c r="AD895" s="9"/>
    </row>
    <row r="896" ht="15.75" customHeight="1">
      <c r="C896" s="9"/>
      <c r="F896" s="9"/>
      <c r="I896" s="9"/>
      <c r="L896" s="9"/>
      <c r="O896" s="9"/>
      <c r="R896" s="9"/>
      <c r="U896" s="9"/>
      <c r="X896" s="9"/>
      <c r="AA896" s="9"/>
      <c r="AD896" s="9"/>
    </row>
    <row r="897" ht="15.75" customHeight="1">
      <c r="C897" s="9"/>
      <c r="F897" s="9"/>
      <c r="I897" s="9"/>
      <c r="L897" s="9"/>
      <c r="O897" s="9"/>
      <c r="R897" s="9"/>
      <c r="U897" s="9"/>
      <c r="X897" s="9"/>
      <c r="AA897" s="9"/>
      <c r="AD897" s="9"/>
    </row>
    <row r="898" ht="15.75" customHeight="1">
      <c r="C898" s="9"/>
      <c r="F898" s="9"/>
      <c r="I898" s="9"/>
      <c r="L898" s="9"/>
      <c r="O898" s="9"/>
      <c r="R898" s="9"/>
      <c r="U898" s="9"/>
      <c r="X898" s="9"/>
      <c r="AA898" s="9"/>
      <c r="AD898" s="9"/>
    </row>
    <row r="899" ht="15.75" customHeight="1">
      <c r="C899" s="9"/>
      <c r="F899" s="9"/>
      <c r="I899" s="9"/>
      <c r="L899" s="9"/>
      <c r="O899" s="9"/>
      <c r="R899" s="9"/>
      <c r="U899" s="9"/>
      <c r="X899" s="9"/>
      <c r="AA899" s="9"/>
      <c r="AD899" s="9"/>
    </row>
    <row r="900" ht="15.75" customHeight="1">
      <c r="C900" s="9"/>
      <c r="F900" s="9"/>
      <c r="I900" s="9"/>
      <c r="L900" s="9"/>
      <c r="O900" s="9"/>
      <c r="R900" s="9"/>
      <c r="U900" s="9"/>
      <c r="X900" s="9"/>
      <c r="AA900" s="9"/>
      <c r="AD900" s="9"/>
    </row>
    <row r="901" ht="15.75" customHeight="1">
      <c r="C901" s="9"/>
      <c r="F901" s="9"/>
      <c r="I901" s="9"/>
      <c r="L901" s="9"/>
      <c r="O901" s="9"/>
      <c r="R901" s="9"/>
      <c r="U901" s="9"/>
      <c r="X901" s="9"/>
      <c r="AA901" s="9"/>
      <c r="AD901" s="9"/>
    </row>
    <row r="902" ht="15.75" customHeight="1">
      <c r="C902" s="9"/>
      <c r="F902" s="9"/>
      <c r="I902" s="9"/>
      <c r="L902" s="9"/>
      <c r="O902" s="9"/>
      <c r="R902" s="9"/>
      <c r="U902" s="9"/>
      <c r="X902" s="9"/>
      <c r="AA902" s="9"/>
      <c r="AD902" s="9"/>
    </row>
    <row r="903" ht="15.75" customHeight="1">
      <c r="C903" s="9"/>
      <c r="F903" s="9"/>
      <c r="I903" s="9"/>
      <c r="L903" s="9"/>
      <c r="O903" s="9"/>
      <c r="R903" s="9"/>
      <c r="U903" s="9"/>
      <c r="X903" s="9"/>
      <c r="AA903" s="9"/>
      <c r="AD903" s="9"/>
    </row>
    <row r="904" ht="15.75" customHeight="1">
      <c r="C904" s="9"/>
      <c r="F904" s="9"/>
      <c r="I904" s="9"/>
      <c r="L904" s="9"/>
      <c r="O904" s="9"/>
      <c r="R904" s="9"/>
      <c r="U904" s="9"/>
      <c r="X904" s="9"/>
      <c r="AA904" s="9"/>
      <c r="AD904" s="9"/>
    </row>
    <row r="905" ht="15.75" customHeight="1">
      <c r="C905" s="9"/>
      <c r="F905" s="9"/>
      <c r="I905" s="9"/>
      <c r="L905" s="9"/>
      <c r="O905" s="9"/>
      <c r="R905" s="9"/>
      <c r="U905" s="9"/>
      <c r="X905" s="9"/>
      <c r="AA905" s="9"/>
      <c r="AD905" s="9"/>
    </row>
    <row r="906" ht="15.75" customHeight="1">
      <c r="C906" s="9"/>
      <c r="F906" s="9"/>
      <c r="I906" s="9"/>
      <c r="L906" s="9"/>
      <c r="O906" s="9"/>
      <c r="R906" s="9"/>
      <c r="U906" s="9"/>
      <c r="X906" s="9"/>
      <c r="AA906" s="9"/>
      <c r="AD906" s="9"/>
    </row>
    <row r="907" ht="15.75" customHeight="1">
      <c r="C907" s="9"/>
      <c r="F907" s="9"/>
      <c r="I907" s="9"/>
      <c r="L907" s="9"/>
      <c r="O907" s="9"/>
      <c r="R907" s="9"/>
      <c r="U907" s="9"/>
      <c r="X907" s="9"/>
      <c r="AA907" s="9"/>
      <c r="AD907" s="9"/>
    </row>
    <row r="908" ht="15.75" customHeight="1">
      <c r="C908" s="9"/>
      <c r="F908" s="9"/>
      <c r="I908" s="9"/>
      <c r="L908" s="9"/>
      <c r="O908" s="9"/>
      <c r="R908" s="9"/>
      <c r="U908" s="9"/>
      <c r="X908" s="9"/>
      <c r="AA908" s="9"/>
      <c r="AD908" s="9"/>
    </row>
    <row r="909" ht="15.75" customHeight="1">
      <c r="C909" s="9"/>
      <c r="F909" s="9"/>
      <c r="I909" s="9"/>
      <c r="L909" s="9"/>
      <c r="O909" s="9"/>
      <c r="R909" s="9"/>
      <c r="U909" s="9"/>
      <c r="X909" s="9"/>
      <c r="AA909" s="9"/>
      <c r="AD909" s="9"/>
    </row>
    <row r="910" ht="15.75" customHeight="1">
      <c r="C910" s="9"/>
      <c r="F910" s="9"/>
      <c r="I910" s="9"/>
      <c r="L910" s="9"/>
      <c r="O910" s="9"/>
      <c r="R910" s="9"/>
      <c r="U910" s="9"/>
      <c r="X910" s="9"/>
      <c r="AA910" s="9"/>
      <c r="AD910" s="9"/>
    </row>
    <row r="911" ht="15.75" customHeight="1">
      <c r="C911" s="9"/>
      <c r="F911" s="9"/>
      <c r="I911" s="9"/>
      <c r="L911" s="9"/>
      <c r="O911" s="9"/>
      <c r="R911" s="9"/>
      <c r="U911" s="9"/>
      <c r="X911" s="9"/>
      <c r="AA911" s="9"/>
      <c r="AD911" s="9"/>
    </row>
    <row r="912" ht="15.75" customHeight="1">
      <c r="C912" s="9"/>
      <c r="F912" s="9"/>
      <c r="I912" s="9"/>
      <c r="L912" s="9"/>
      <c r="O912" s="9"/>
      <c r="R912" s="9"/>
      <c r="U912" s="9"/>
      <c r="X912" s="9"/>
      <c r="AA912" s="9"/>
      <c r="AD912" s="9"/>
    </row>
    <row r="913" ht="15.75" customHeight="1">
      <c r="C913" s="9"/>
      <c r="F913" s="9"/>
      <c r="I913" s="9"/>
      <c r="L913" s="9"/>
      <c r="O913" s="9"/>
      <c r="R913" s="9"/>
      <c r="U913" s="9"/>
      <c r="X913" s="9"/>
      <c r="AA913" s="9"/>
      <c r="AD913" s="9"/>
    </row>
    <row r="914" ht="15.75" customHeight="1">
      <c r="C914" s="9"/>
      <c r="F914" s="9"/>
      <c r="I914" s="9"/>
      <c r="L914" s="9"/>
      <c r="O914" s="9"/>
      <c r="R914" s="9"/>
      <c r="U914" s="9"/>
      <c r="X914" s="9"/>
      <c r="AA914" s="9"/>
      <c r="AD914" s="9"/>
    </row>
    <row r="915" ht="15.75" customHeight="1">
      <c r="C915" s="9"/>
      <c r="F915" s="9"/>
      <c r="I915" s="9"/>
      <c r="L915" s="9"/>
      <c r="O915" s="9"/>
      <c r="R915" s="9"/>
      <c r="U915" s="9"/>
      <c r="X915" s="9"/>
      <c r="AA915" s="9"/>
      <c r="AD915" s="9"/>
    </row>
    <row r="916" ht="15.75" customHeight="1">
      <c r="C916" s="9"/>
      <c r="F916" s="9"/>
      <c r="I916" s="9"/>
      <c r="L916" s="9"/>
      <c r="O916" s="9"/>
      <c r="R916" s="9"/>
      <c r="U916" s="9"/>
      <c r="X916" s="9"/>
      <c r="AA916" s="9"/>
      <c r="AD916" s="9"/>
    </row>
    <row r="917" ht="15.75" customHeight="1">
      <c r="C917" s="9"/>
      <c r="F917" s="9"/>
      <c r="I917" s="9"/>
      <c r="L917" s="9"/>
      <c r="O917" s="9"/>
      <c r="R917" s="9"/>
      <c r="U917" s="9"/>
      <c r="X917" s="9"/>
      <c r="AA917" s="9"/>
      <c r="AD917" s="9"/>
    </row>
    <row r="918" ht="15.75" customHeight="1">
      <c r="C918" s="9"/>
      <c r="F918" s="9"/>
      <c r="I918" s="9"/>
      <c r="L918" s="9"/>
      <c r="O918" s="9"/>
      <c r="R918" s="9"/>
      <c r="U918" s="9"/>
      <c r="X918" s="9"/>
      <c r="AA918" s="9"/>
      <c r="AD918" s="9"/>
    </row>
    <row r="919" ht="15.75" customHeight="1">
      <c r="C919" s="9"/>
      <c r="F919" s="9"/>
      <c r="I919" s="9"/>
      <c r="L919" s="9"/>
      <c r="O919" s="9"/>
      <c r="R919" s="9"/>
      <c r="U919" s="9"/>
      <c r="X919" s="9"/>
      <c r="AA919" s="9"/>
      <c r="AD919" s="9"/>
    </row>
    <row r="920" ht="15.75" customHeight="1">
      <c r="C920" s="9"/>
      <c r="F920" s="9"/>
      <c r="I920" s="9"/>
      <c r="L920" s="9"/>
      <c r="O920" s="9"/>
      <c r="R920" s="9"/>
      <c r="U920" s="9"/>
      <c r="X920" s="9"/>
      <c r="AA920" s="9"/>
      <c r="AD920" s="9"/>
    </row>
    <row r="921" ht="15.75" customHeight="1">
      <c r="C921" s="9"/>
      <c r="F921" s="9"/>
      <c r="I921" s="9"/>
      <c r="L921" s="9"/>
      <c r="O921" s="9"/>
      <c r="R921" s="9"/>
      <c r="U921" s="9"/>
      <c r="X921" s="9"/>
      <c r="AA921" s="9"/>
      <c r="AD921" s="9"/>
    </row>
    <row r="922" ht="15.75" customHeight="1">
      <c r="C922" s="9"/>
      <c r="F922" s="9"/>
      <c r="I922" s="9"/>
      <c r="L922" s="9"/>
      <c r="O922" s="9"/>
      <c r="R922" s="9"/>
      <c r="U922" s="9"/>
      <c r="X922" s="9"/>
      <c r="AA922" s="9"/>
      <c r="AD922" s="9"/>
    </row>
    <row r="923" ht="15.75" customHeight="1">
      <c r="C923" s="9"/>
      <c r="F923" s="9"/>
      <c r="I923" s="9"/>
      <c r="L923" s="9"/>
      <c r="O923" s="9"/>
      <c r="R923" s="9"/>
      <c r="U923" s="9"/>
      <c r="X923" s="9"/>
      <c r="AA923" s="9"/>
      <c r="AD923" s="9"/>
    </row>
    <row r="924" ht="15.75" customHeight="1">
      <c r="C924" s="9"/>
      <c r="F924" s="9"/>
      <c r="I924" s="9"/>
      <c r="L924" s="9"/>
      <c r="O924" s="9"/>
      <c r="R924" s="9"/>
      <c r="U924" s="9"/>
      <c r="X924" s="9"/>
      <c r="AA924" s="9"/>
      <c r="AD924" s="9"/>
    </row>
    <row r="925" ht="15.75" customHeight="1">
      <c r="C925" s="9"/>
      <c r="F925" s="9"/>
      <c r="I925" s="9"/>
      <c r="L925" s="9"/>
      <c r="O925" s="9"/>
      <c r="R925" s="9"/>
      <c r="U925" s="9"/>
      <c r="X925" s="9"/>
      <c r="AA925" s="9"/>
      <c r="AD925" s="9"/>
    </row>
    <row r="926" ht="15.75" customHeight="1">
      <c r="C926" s="9"/>
      <c r="F926" s="9"/>
      <c r="I926" s="9"/>
      <c r="L926" s="9"/>
      <c r="O926" s="9"/>
      <c r="R926" s="9"/>
      <c r="U926" s="9"/>
      <c r="X926" s="9"/>
      <c r="AA926" s="9"/>
      <c r="AD926" s="9"/>
    </row>
    <row r="927" ht="15.75" customHeight="1">
      <c r="C927" s="9"/>
      <c r="F927" s="9"/>
      <c r="I927" s="9"/>
      <c r="L927" s="9"/>
      <c r="O927" s="9"/>
      <c r="R927" s="9"/>
      <c r="U927" s="9"/>
      <c r="X927" s="9"/>
      <c r="AA927" s="9"/>
      <c r="AD927" s="9"/>
    </row>
    <row r="928" ht="15.75" customHeight="1">
      <c r="C928" s="9"/>
      <c r="F928" s="9"/>
      <c r="I928" s="9"/>
      <c r="L928" s="9"/>
      <c r="O928" s="9"/>
      <c r="R928" s="9"/>
      <c r="U928" s="9"/>
      <c r="X928" s="9"/>
      <c r="AA928" s="9"/>
      <c r="AD928" s="9"/>
    </row>
    <row r="929" ht="15.75" customHeight="1">
      <c r="C929" s="9"/>
      <c r="F929" s="9"/>
      <c r="I929" s="9"/>
      <c r="L929" s="9"/>
      <c r="O929" s="9"/>
      <c r="R929" s="9"/>
      <c r="U929" s="9"/>
      <c r="X929" s="9"/>
      <c r="AA929" s="9"/>
      <c r="AD929" s="9"/>
    </row>
    <row r="930" ht="15.75" customHeight="1">
      <c r="C930" s="9"/>
      <c r="F930" s="9"/>
      <c r="I930" s="9"/>
      <c r="L930" s="9"/>
      <c r="O930" s="9"/>
      <c r="R930" s="9"/>
      <c r="U930" s="9"/>
      <c r="X930" s="9"/>
      <c r="AA930" s="9"/>
      <c r="AD930" s="9"/>
    </row>
    <row r="931" ht="15.75" customHeight="1">
      <c r="C931" s="9"/>
      <c r="F931" s="9"/>
      <c r="I931" s="9"/>
      <c r="L931" s="9"/>
      <c r="O931" s="9"/>
      <c r="R931" s="9"/>
      <c r="U931" s="9"/>
      <c r="X931" s="9"/>
      <c r="AA931" s="9"/>
      <c r="AD931" s="9"/>
    </row>
    <row r="932" ht="15.75" customHeight="1">
      <c r="C932" s="9"/>
      <c r="F932" s="9"/>
      <c r="I932" s="9"/>
      <c r="L932" s="9"/>
      <c r="O932" s="9"/>
      <c r="R932" s="9"/>
      <c r="U932" s="9"/>
      <c r="X932" s="9"/>
      <c r="AA932" s="9"/>
      <c r="AD932" s="9"/>
    </row>
    <row r="933" ht="15.75" customHeight="1">
      <c r="C933" s="9"/>
      <c r="F933" s="9"/>
      <c r="I933" s="9"/>
      <c r="L933" s="9"/>
      <c r="O933" s="9"/>
      <c r="R933" s="9"/>
      <c r="U933" s="9"/>
      <c r="X933" s="9"/>
      <c r="AA933" s="9"/>
      <c r="AD933" s="9"/>
    </row>
    <row r="934" ht="15.75" customHeight="1">
      <c r="C934" s="9"/>
      <c r="F934" s="9"/>
      <c r="I934" s="9"/>
      <c r="L934" s="9"/>
      <c r="O934" s="9"/>
      <c r="R934" s="9"/>
      <c r="U934" s="9"/>
      <c r="X934" s="9"/>
      <c r="AA934" s="9"/>
      <c r="AD934" s="9"/>
    </row>
    <row r="935" ht="15.75" customHeight="1">
      <c r="C935" s="9"/>
      <c r="F935" s="9"/>
      <c r="I935" s="9"/>
      <c r="L935" s="9"/>
      <c r="O935" s="9"/>
      <c r="R935" s="9"/>
      <c r="U935" s="9"/>
      <c r="X935" s="9"/>
      <c r="AA935" s="9"/>
      <c r="AD935" s="9"/>
    </row>
    <row r="936" ht="15.75" customHeight="1">
      <c r="C936" s="9"/>
      <c r="F936" s="9"/>
      <c r="I936" s="9"/>
      <c r="L936" s="9"/>
      <c r="O936" s="9"/>
      <c r="R936" s="9"/>
      <c r="U936" s="9"/>
      <c r="X936" s="9"/>
      <c r="AA936" s="9"/>
      <c r="AD936" s="9"/>
    </row>
    <row r="937" ht="15.75" customHeight="1">
      <c r="C937" s="9"/>
      <c r="F937" s="9"/>
      <c r="I937" s="9"/>
      <c r="L937" s="9"/>
      <c r="O937" s="9"/>
      <c r="R937" s="9"/>
      <c r="U937" s="9"/>
      <c r="X937" s="9"/>
      <c r="AA937" s="9"/>
      <c r="AD937" s="9"/>
    </row>
    <row r="938" ht="15.75" customHeight="1">
      <c r="C938" s="9"/>
      <c r="F938" s="9"/>
      <c r="I938" s="9"/>
      <c r="L938" s="9"/>
      <c r="O938" s="9"/>
      <c r="R938" s="9"/>
      <c r="U938" s="9"/>
      <c r="X938" s="9"/>
      <c r="AA938" s="9"/>
      <c r="AD938" s="9"/>
    </row>
    <row r="939" ht="15.75" customHeight="1">
      <c r="C939" s="9"/>
      <c r="F939" s="9"/>
      <c r="I939" s="9"/>
      <c r="L939" s="9"/>
      <c r="O939" s="9"/>
      <c r="R939" s="9"/>
      <c r="U939" s="9"/>
      <c r="X939" s="9"/>
      <c r="AA939" s="9"/>
      <c r="AD939" s="9"/>
    </row>
    <row r="940" ht="15.75" customHeight="1">
      <c r="C940" s="9"/>
      <c r="F940" s="9"/>
      <c r="I940" s="9"/>
      <c r="L940" s="9"/>
      <c r="O940" s="9"/>
      <c r="R940" s="9"/>
      <c r="U940" s="9"/>
      <c r="X940" s="9"/>
      <c r="AA940" s="9"/>
      <c r="AD940" s="9"/>
    </row>
    <row r="941" ht="15.75" customHeight="1">
      <c r="C941" s="9"/>
      <c r="F941" s="9"/>
      <c r="I941" s="9"/>
      <c r="L941" s="9"/>
      <c r="O941" s="9"/>
      <c r="R941" s="9"/>
      <c r="U941" s="9"/>
      <c r="X941" s="9"/>
      <c r="AA941" s="9"/>
      <c r="AD941" s="9"/>
    </row>
    <row r="942" ht="15.75" customHeight="1">
      <c r="C942" s="9"/>
      <c r="F942" s="9"/>
      <c r="I942" s="9"/>
      <c r="L942" s="9"/>
      <c r="O942" s="9"/>
      <c r="R942" s="9"/>
      <c r="U942" s="9"/>
      <c r="X942" s="9"/>
      <c r="AA942" s="9"/>
      <c r="AD942" s="9"/>
    </row>
    <row r="943" ht="15.75" customHeight="1">
      <c r="C943" s="9"/>
      <c r="F943" s="9"/>
      <c r="I943" s="9"/>
      <c r="L943" s="9"/>
      <c r="O943" s="9"/>
      <c r="R943" s="9"/>
      <c r="U943" s="9"/>
      <c r="X943" s="9"/>
      <c r="AA943" s="9"/>
      <c r="AD943" s="9"/>
    </row>
    <row r="944" ht="15.75" customHeight="1">
      <c r="C944" s="9"/>
      <c r="F944" s="9"/>
      <c r="I944" s="9"/>
      <c r="L944" s="9"/>
      <c r="O944" s="9"/>
      <c r="R944" s="9"/>
      <c r="U944" s="9"/>
      <c r="X944" s="9"/>
      <c r="AA944" s="9"/>
      <c r="AD944" s="9"/>
    </row>
    <row r="945" ht="15.75" customHeight="1">
      <c r="C945" s="9"/>
      <c r="F945" s="9"/>
      <c r="I945" s="9"/>
      <c r="L945" s="9"/>
      <c r="O945" s="9"/>
      <c r="R945" s="9"/>
      <c r="U945" s="9"/>
      <c r="X945" s="9"/>
      <c r="AA945" s="9"/>
      <c r="AD945" s="9"/>
    </row>
    <row r="946" ht="15.75" customHeight="1">
      <c r="C946" s="9"/>
      <c r="F946" s="9"/>
      <c r="I946" s="9"/>
      <c r="L946" s="9"/>
      <c r="O946" s="9"/>
      <c r="R946" s="9"/>
      <c r="U946" s="9"/>
      <c r="X946" s="9"/>
      <c r="AA946" s="9"/>
      <c r="AD946" s="9"/>
    </row>
    <row r="947" ht="15.75" customHeight="1">
      <c r="C947" s="9"/>
      <c r="F947" s="9"/>
      <c r="I947" s="9"/>
      <c r="L947" s="9"/>
      <c r="O947" s="9"/>
      <c r="R947" s="9"/>
      <c r="U947" s="9"/>
      <c r="X947" s="9"/>
      <c r="AA947" s="9"/>
      <c r="AD947" s="9"/>
    </row>
    <row r="948" ht="15.75" customHeight="1">
      <c r="C948" s="9"/>
      <c r="F948" s="9"/>
      <c r="I948" s="9"/>
      <c r="L948" s="9"/>
      <c r="O948" s="9"/>
      <c r="R948" s="9"/>
      <c r="U948" s="9"/>
      <c r="X948" s="9"/>
      <c r="AA948" s="9"/>
      <c r="AD948" s="9"/>
    </row>
    <row r="949" ht="15.75" customHeight="1">
      <c r="C949" s="9"/>
      <c r="F949" s="9"/>
      <c r="I949" s="9"/>
      <c r="L949" s="9"/>
      <c r="O949" s="9"/>
      <c r="R949" s="9"/>
      <c r="U949" s="9"/>
      <c r="X949" s="9"/>
      <c r="AA949" s="9"/>
      <c r="AD949" s="9"/>
    </row>
    <row r="950" ht="15.75" customHeight="1">
      <c r="C950" s="9"/>
      <c r="F950" s="9"/>
      <c r="I950" s="9"/>
      <c r="L950" s="9"/>
      <c r="O950" s="9"/>
      <c r="R950" s="9"/>
      <c r="U950" s="9"/>
      <c r="X950" s="9"/>
      <c r="AA950" s="9"/>
      <c r="AD950" s="9"/>
    </row>
    <row r="951" ht="15.75" customHeight="1">
      <c r="C951" s="9"/>
      <c r="F951" s="9"/>
      <c r="I951" s="9"/>
      <c r="L951" s="9"/>
      <c r="O951" s="9"/>
      <c r="R951" s="9"/>
      <c r="U951" s="9"/>
      <c r="X951" s="9"/>
      <c r="AA951" s="9"/>
      <c r="AD951" s="9"/>
    </row>
    <row r="952" ht="15.75" customHeight="1">
      <c r="C952" s="9"/>
      <c r="F952" s="9"/>
      <c r="I952" s="9"/>
      <c r="L952" s="9"/>
      <c r="O952" s="9"/>
      <c r="R952" s="9"/>
      <c r="U952" s="9"/>
      <c r="X952" s="9"/>
      <c r="AA952" s="9"/>
      <c r="AD952" s="9"/>
    </row>
    <row r="953" ht="15.75" customHeight="1">
      <c r="C953" s="9"/>
      <c r="F953" s="9"/>
      <c r="I953" s="9"/>
      <c r="L953" s="9"/>
      <c r="O953" s="9"/>
      <c r="R953" s="9"/>
      <c r="U953" s="9"/>
      <c r="X953" s="9"/>
      <c r="AA953" s="9"/>
      <c r="AD953" s="9"/>
    </row>
    <row r="954" ht="15.75" customHeight="1">
      <c r="C954" s="9"/>
      <c r="F954" s="9"/>
      <c r="I954" s="9"/>
      <c r="L954" s="9"/>
      <c r="O954" s="9"/>
      <c r="R954" s="9"/>
      <c r="U954" s="9"/>
      <c r="X954" s="9"/>
      <c r="AA954" s="9"/>
      <c r="AD954" s="9"/>
    </row>
    <row r="955" ht="15.75" customHeight="1">
      <c r="C955" s="9"/>
      <c r="F955" s="9"/>
      <c r="I955" s="9"/>
      <c r="L955" s="9"/>
      <c r="O955" s="9"/>
      <c r="R955" s="9"/>
      <c r="U955" s="9"/>
      <c r="X955" s="9"/>
      <c r="AA955" s="9"/>
      <c r="AD955" s="9"/>
    </row>
    <row r="956" ht="15.75" customHeight="1">
      <c r="C956" s="9"/>
      <c r="F956" s="9"/>
      <c r="I956" s="9"/>
      <c r="L956" s="9"/>
      <c r="O956" s="9"/>
      <c r="R956" s="9"/>
      <c r="U956" s="9"/>
      <c r="X956" s="9"/>
      <c r="AA956" s="9"/>
      <c r="AD956" s="9"/>
    </row>
    <row r="957" ht="15.75" customHeight="1">
      <c r="C957" s="9"/>
      <c r="F957" s="9"/>
      <c r="I957" s="9"/>
      <c r="L957" s="9"/>
      <c r="O957" s="9"/>
      <c r="R957" s="9"/>
      <c r="U957" s="9"/>
      <c r="X957" s="9"/>
      <c r="AA957" s="9"/>
      <c r="AD957" s="9"/>
    </row>
    <row r="958" ht="15.75" customHeight="1">
      <c r="C958" s="9"/>
      <c r="F958" s="9"/>
      <c r="I958" s="9"/>
      <c r="L958" s="9"/>
      <c r="O958" s="9"/>
      <c r="R958" s="9"/>
      <c r="U958" s="9"/>
      <c r="X958" s="9"/>
      <c r="AA958" s="9"/>
      <c r="AD958" s="9"/>
    </row>
    <row r="959" ht="15.75" customHeight="1">
      <c r="C959" s="9"/>
      <c r="F959" s="9"/>
      <c r="I959" s="9"/>
      <c r="L959" s="9"/>
      <c r="O959" s="9"/>
      <c r="R959" s="9"/>
      <c r="U959" s="9"/>
      <c r="X959" s="9"/>
      <c r="AA959" s="9"/>
      <c r="AD959" s="9"/>
    </row>
    <row r="960" ht="15.75" customHeight="1">
      <c r="C960" s="9"/>
      <c r="F960" s="9"/>
      <c r="I960" s="9"/>
      <c r="L960" s="9"/>
      <c r="O960" s="9"/>
      <c r="R960" s="9"/>
      <c r="U960" s="9"/>
      <c r="X960" s="9"/>
      <c r="AA960" s="9"/>
      <c r="AD960" s="9"/>
    </row>
    <row r="961" ht="15.75" customHeight="1">
      <c r="C961" s="9"/>
      <c r="F961" s="9"/>
      <c r="I961" s="9"/>
      <c r="L961" s="9"/>
      <c r="O961" s="9"/>
      <c r="R961" s="9"/>
      <c r="U961" s="9"/>
      <c r="X961" s="9"/>
      <c r="AA961" s="9"/>
      <c r="AD961" s="9"/>
    </row>
    <row r="962" ht="15.75" customHeight="1">
      <c r="C962" s="9"/>
      <c r="F962" s="9"/>
      <c r="I962" s="9"/>
      <c r="L962" s="9"/>
      <c r="O962" s="9"/>
      <c r="R962" s="9"/>
      <c r="U962" s="9"/>
      <c r="X962" s="9"/>
      <c r="AA962" s="9"/>
      <c r="AD962" s="9"/>
    </row>
    <row r="963" ht="15.75" customHeight="1">
      <c r="C963" s="9"/>
      <c r="F963" s="9"/>
      <c r="I963" s="9"/>
      <c r="L963" s="9"/>
      <c r="O963" s="9"/>
      <c r="R963" s="9"/>
      <c r="U963" s="9"/>
      <c r="X963" s="9"/>
      <c r="AA963" s="9"/>
      <c r="AD963" s="9"/>
    </row>
    <row r="964" ht="15.75" customHeight="1">
      <c r="C964" s="9"/>
      <c r="F964" s="9"/>
      <c r="I964" s="9"/>
      <c r="L964" s="9"/>
      <c r="O964" s="9"/>
      <c r="R964" s="9"/>
      <c r="U964" s="9"/>
      <c r="X964" s="9"/>
      <c r="AA964" s="9"/>
      <c r="AD964" s="9"/>
    </row>
    <row r="965" ht="15.75" customHeight="1">
      <c r="C965" s="9"/>
      <c r="F965" s="9"/>
      <c r="I965" s="9"/>
      <c r="L965" s="9"/>
      <c r="O965" s="9"/>
      <c r="R965" s="9"/>
      <c r="U965" s="9"/>
      <c r="X965" s="9"/>
      <c r="AA965" s="9"/>
      <c r="AD965" s="9"/>
    </row>
    <row r="966" ht="15.75" customHeight="1">
      <c r="C966" s="9"/>
      <c r="F966" s="9"/>
      <c r="I966" s="9"/>
      <c r="L966" s="9"/>
      <c r="O966" s="9"/>
      <c r="R966" s="9"/>
      <c r="U966" s="9"/>
      <c r="X966" s="9"/>
      <c r="AA966" s="9"/>
      <c r="AD966" s="9"/>
    </row>
    <row r="967" ht="15.75" customHeight="1">
      <c r="C967" s="9"/>
      <c r="F967" s="9"/>
      <c r="I967" s="9"/>
      <c r="L967" s="9"/>
      <c r="O967" s="9"/>
      <c r="R967" s="9"/>
      <c r="U967" s="9"/>
      <c r="X967" s="9"/>
      <c r="AA967" s="9"/>
      <c r="AD967" s="9"/>
    </row>
    <row r="968" ht="15.75" customHeight="1">
      <c r="C968" s="9"/>
      <c r="F968" s="9"/>
      <c r="I968" s="9"/>
      <c r="L968" s="9"/>
      <c r="O968" s="9"/>
      <c r="R968" s="9"/>
      <c r="U968" s="9"/>
      <c r="X968" s="9"/>
      <c r="AA968" s="9"/>
      <c r="AD968" s="9"/>
    </row>
    <row r="969" ht="15.75" customHeight="1">
      <c r="C969" s="9"/>
      <c r="F969" s="9"/>
      <c r="I969" s="9"/>
      <c r="L969" s="9"/>
      <c r="O969" s="9"/>
      <c r="R969" s="9"/>
      <c r="U969" s="9"/>
      <c r="X969" s="9"/>
      <c r="AA969" s="9"/>
      <c r="AD969" s="9"/>
    </row>
    <row r="970" ht="15.75" customHeight="1">
      <c r="C970" s="9"/>
      <c r="F970" s="9"/>
      <c r="I970" s="9"/>
      <c r="L970" s="9"/>
      <c r="O970" s="9"/>
      <c r="R970" s="9"/>
      <c r="U970" s="9"/>
      <c r="X970" s="9"/>
      <c r="AA970" s="9"/>
      <c r="AD970" s="9"/>
    </row>
    <row r="971" ht="15.75" customHeight="1">
      <c r="C971" s="9"/>
      <c r="F971" s="9"/>
      <c r="I971" s="9"/>
      <c r="L971" s="9"/>
      <c r="O971" s="9"/>
      <c r="R971" s="9"/>
      <c r="U971" s="9"/>
      <c r="X971" s="9"/>
      <c r="AA971" s="9"/>
      <c r="AD971" s="9"/>
    </row>
    <row r="972" ht="15.75" customHeight="1">
      <c r="C972" s="9"/>
      <c r="F972" s="9"/>
      <c r="I972" s="9"/>
      <c r="L972" s="9"/>
      <c r="O972" s="9"/>
      <c r="R972" s="9"/>
      <c r="U972" s="9"/>
      <c r="X972" s="9"/>
      <c r="AA972" s="9"/>
      <c r="AD972" s="9"/>
    </row>
    <row r="973" ht="15.75" customHeight="1">
      <c r="C973" s="9"/>
      <c r="F973" s="9"/>
      <c r="I973" s="9"/>
      <c r="L973" s="9"/>
      <c r="O973" s="9"/>
      <c r="R973" s="9"/>
      <c r="U973" s="9"/>
      <c r="X973" s="9"/>
      <c r="AA973" s="9"/>
      <c r="AD973" s="9"/>
    </row>
    <row r="974" ht="15.75" customHeight="1">
      <c r="C974" s="9"/>
      <c r="F974" s="9"/>
      <c r="I974" s="9"/>
      <c r="L974" s="9"/>
      <c r="O974" s="9"/>
      <c r="R974" s="9"/>
      <c r="U974" s="9"/>
      <c r="X974" s="9"/>
      <c r="AA974" s="9"/>
      <c r="AD974" s="9"/>
    </row>
    <row r="975" ht="15.75" customHeight="1">
      <c r="C975" s="9"/>
      <c r="F975" s="9"/>
      <c r="I975" s="9"/>
      <c r="L975" s="9"/>
      <c r="O975" s="9"/>
      <c r="R975" s="9"/>
      <c r="U975" s="9"/>
      <c r="X975" s="9"/>
      <c r="AA975" s="9"/>
      <c r="AD975" s="9"/>
    </row>
    <row r="976" ht="15.75" customHeight="1">
      <c r="C976" s="9"/>
      <c r="F976" s="9"/>
      <c r="I976" s="9"/>
      <c r="L976" s="9"/>
      <c r="O976" s="9"/>
      <c r="R976" s="9"/>
      <c r="U976" s="9"/>
      <c r="X976" s="9"/>
      <c r="AA976" s="9"/>
      <c r="AD976" s="9"/>
    </row>
    <row r="977" ht="15.75" customHeight="1">
      <c r="C977" s="9"/>
      <c r="F977" s="9"/>
      <c r="I977" s="9"/>
      <c r="L977" s="9"/>
      <c r="O977" s="9"/>
      <c r="R977" s="9"/>
      <c r="U977" s="9"/>
      <c r="X977" s="9"/>
      <c r="AA977" s="9"/>
      <c r="AD977" s="9"/>
    </row>
    <row r="978" ht="15.75" customHeight="1">
      <c r="C978" s="9"/>
      <c r="F978" s="9"/>
      <c r="I978" s="9"/>
      <c r="L978" s="9"/>
      <c r="O978" s="9"/>
      <c r="R978" s="9"/>
      <c r="U978" s="9"/>
      <c r="X978" s="9"/>
      <c r="AA978" s="9"/>
      <c r="AD978" s="9"/>
    </row>
    <row r="979" ht="15.75" customHeight="1">
      <c r="C979" s="9"/>
      <c r="F979" s="9"/>
      <c r="I979" s="9"/>
      <c r="L979" s="9"/>
      <c r="O979" s="9"/>
      <c r="R979" s="9"/>
      <c r="U979" s="9"/>
      <c r="X979" s="9"/>
      <c r="AA979" s="9"/>
      <c r="AD979" s="9"/>
    </row>
    <row r="980" ht="15.75" customHeight="1">
      <c r="C980" s="9"/>
      <c r="F980" s="9"/>
      <c r="I980" s="9"/>
      <c r="L980" s="9"/>
      <c r="O980" s="9"/>
      <c r="R980" s="9"/>
      <c r="U980" s="9"/>
      <c r="X980" s="9"/>
      <c r="AA980" s="9"/>
      <c r="AD980" s="9"/>
    </row>
    <row r="981" ht="15.75" customHeight="1">
      <c r="C981" s="9"/>
      <c r="F981" s="9"/>
      <c r="I981" s="9"/>
      <c r="L981" s="9"/>
      <c r="O981" s="9"/>
      <c r="R981" s="9"/>
      <c r="U981" s="9"/>
      <c r="X981" s="9"/>
      <c r="AA981" s="9"/>
      <c r="AD981" s="9"/>
    </row>
    <row r="982" ht="15.75" customHeight="1">
      <c r="C982" s="9"/>
      <c r="F982" s="9"/>
      <c r="I982" s="9"/>
      <c r="L982" s="9"/>
      <c r="O982" s="9"/>
      <c r="R982" s="9"/>
      <c r="U982" s="9"/>
      <c r="X982" s="9"/>
      <c r="AA982" s="9"/>
      <c r="AD982" s="9"/>
    </row>
    <row r="983" ht="15.75" customHeight="1">
      <c r="C983" s="9"/>
      <c r="F983" s="9"/>
      <c r="I983" s="9"/>
      <c r="L983" s="9"/>
      <c r="O983" s="9"/>
      <c r="R983" s="9"/>
      <c r="U983" s="9"/>
      <c r="X983" s="9"/>
      <c r="AA983" s="9"/>
      <c r="AD983" s="9"/>
    </row>
    <row r="984" ht="15.75" customHeight="1">
      <c r="C984" s="9"/>
      <c r="F984" s="9"/>
      <c r="I984" s="9"/>
      <c r="L984" s="9"/>
      <c r="O984" s="9"/>
      <c r="R984" s="9"/>
      <c r="U984" s="9"/>
      <c r="X984" s="9"/>
      <c r="AA984" s="9"/>
      <c r="AD984" s="9"/>
    </row>
    <row r="985" ht="15.75" customHeight="1">
      <c r="C985" s="9"/>
      <c r="F985" s="9"/>
      <c r="I985" s="9"/>
      <c r="L985" s="9"/>
      <c r="O985" s="9"/>
      <c r="R985" s="9"/>
      <c r="U985" s="9"/>
      <c r="X985" s="9"/>
      <c r="AA985" s="9"/>
      <c r="AD985" s="9"/>
    </row>
    <row r="986" ht="15.75" customHeight="1">
      <c r="C986" s="9"/>
      <c r="F986" s="9"/>
      <c r="I986" s="9"/>
      <c r="L986" s="9"/>
      <c r="O986" s="9"/>
      <c r="R986" s="9"/>
      <c r="U986" s="9"/>
      <c r="X986" s="9"/>
      <c r="AA986" s="9"/>
      <c r="AD986" s="9"/>
    </row>
    <row r="987" ht="15.75" customHeight="1">
      <c r="C987" s="9"/>
      <c r="F987" s="9"/>
      <c r="I987" s="9"/>
      <c r="L987" s="9"/>
      <c r="O987" s="9"/>
      <c r="R987" s="9"/>
      <c r="U987" s="9"/>
      <c r="X987" s="9"/>
      <c r="AA987" s="9"/>
      <c r="AD987" s="9"/>
    </row>
    <row r="988" ht="15.75" customHeight="1">
      <c r="C988" s="9"/>
      <c r="F988" s="9"/>
      <c r="I988" s="9"/>
      <c r="L988" s="9"/>
      <c r="O988" s="9"/>
      <c r="R988" s="9"/>
      <c r="U988" s="9"/>
      <c r="X988" s="9"/>
      <c r="AA988" s="9"/>
      <c r="AD988" s="9"/>
    </row>
    <row r="989" ht="15.75" customHeight="1">
      <c r="C989" s="9"/>
      <c r="F989" s="9"/>
      <c r="I989" s="9"/>
      <c r="L989" s="9"/>
      <c r="O989" s="9"/>
      <c r="R989" s="9"/>
      <c r="U989" s="9"/>
      <c r="X989" s="9"/>
      <c r="AA989" s="9"/>
      <c r="AD989" s="9"/>
    </row>
    <row r="990" ht="15.75" customHeight="1">
      <c r="C990" s="9"/>
      <c r="F990" s="9"/>
      <c r="I990" s="9"/>
      <c r="L990" s="9"/>
      <c r="O990" s="9"/>
      <c r="R990" s="9"/>
      <c r="U990" s="9"/>
      <c r="X990" s="9"/>
      <c r="AA990" s="9"/>
      <c r="AD990" s="9"/>
    </row>
    <row r="991" ht="15.75" customHeight="1">
      <c r="C991" s="9"/>
      <c r="F991" s="9"/>
      <c r="I991" s="9"/>
      <c r="L991" s="9"/>
      <c r="O991" s="9"/>
      <c r="R991" s="9"/>
      <c r="U991" s="9"/>
      <c r="X991" s="9"/>
      <c r="AA991" s="9"/>
      <c r="AD991" s="9"/>
    </row>
    <row r="992" ht="15.75" customHeight="1">
      <c r="C992" s="9"/>
      <c r="F992" s="9"/>
      <c r="I992" s="9"/>
      <c r="L992" s="9"/>
      <c r="O992" s="9"/>
      <c r="R992" s="9"/>
      <c r="U992" s="9"/>
      <c r="X992" s="9"/>
      <c r="AA992" s="9"/>
      <c r="AD992" s="9"/>
    </row>
    <row r="993" ht="15.75" customHeight="1">
      <c r="C993" s="9"/>
      <c r="F993" s="9"/>
      <c r="I993" s="9"/>
      <c r="L993" s="9"/>
      <c r="O993" s="9"/>
      <c r="R993" s="9"/>
      <c r="U993" s="9"/>
      <c r="X993" s="9"/>
      <c r="AA993" s="9"/>
      <c r="AD993" s="9"/>
    </row>
    <row r="994" ht="15.75" customHeight="1">
      <c r="C994" s="9"/>
      <c r="F994" s="9"/>
      <c r="I994" s="9"/>
      <c r="L994" s="9"/>
      <c r="O994" s="9"/>
      <c r="R994" s="9"/>
      <c r="U994" s="9"/>
      <c r="X994" s="9"/>
      <c r="AA994" s="9"/>
      <c r="AD994" s="9"/>
    </row>
    <row r="995" ht="15.75" customHeight="1">
      <c r="C995" s="9"/>
      <c r="F995" s="9"/>
      <c r="I995" s="9"/>
      <c r="L995" s="9"/>
      <c r="O995" s="9"/>
      <c r="R995" s="9"/>
      <c r="U995" s="9"/>
      <c r="X995" s="9"/>
      <c r="AA995" s="9"/>
      <c r="AD995" s="9"/>
    </row>
    <row r="996" ht="15.75" customHeight="1">
      <c r="C996" s="9"/>
      <c r="F996" s="9"/>
      <c r="I996" s="9"/>
      <c r="L996" s="9"/>
      <c r="O996" s="9"/>
      <c r="R996" s="9"/>
      <c r="U996" s="9"/>
      <c r="X996" s="9"/>
      <c r="AA996" s="9"/>
      <c r="AD996" s="9"/>
    </row>
    <row r="997" ht="15.75" customHeight="1">
      <c r="C997" s="9"/>
      <c r="F997" s="9"/>
      <c r="I997" s="9"/>
      <c r="L997" s="9"/>
      <c r="O997" s="9"/>
      <c r="R997" s="9"/>
      <c r="U997" s="9"/>
      <c r="X997" s="9"/>
      <c r="AA997" s="9"/>
      <c r="AD997" s="9"/>
    </row>
    <row r="998" ht="15.75" customHeight="1">
      <c r="C998" s="9"/>
      <c r="F998" s="9"/>
      <c r="I998" s="9"/>
      <c r="L998" s="9"/>
      <c r="O998" s="9"/>
      <c r="R998" s="9"/>
      <c r="U998" s="9"/>
      <c r="X998" s="9"/>
      <c r="AA998" s="9"/>
      <c r="AD998" s="9"/>
    </row>
    <row r="999" ht="15.75" customHeight="1">
      <c r="C999" s="9"/>
      <c r="F999" s="9"/>
      <c r="I999" s="9"/>
      <c r="L999" s="9"/>
      <c r="O999" s="9"/>
      <c r="R999" s="9"/>
      <c r="U999" s="9"/>
      <c r="X999" s="9"/>
      <c r="AA999" s="9"/>
      <c r="AD999" s="9"/>
    </row>
    <row r="1000" ht="15.75" customHeight="1">
      <c r="C1000" s="9"/>
      <c r="F1000" s="9"/>
      <c r="I1000" s="9"/>
      <c r="L1000" s="9"/>
      <c r="O1000" s="9"/>
      <c r="R1000" s="9"/>
      <c r="U1000" s="9"/>
      <c r="X1000" s="9"/>
      <c r="AA1000" s="9"/>
      <c r="AD1000" s="9"/>
    </row>
  </sheetData>
  <mergeCells count="109">
    <mergeCell ref="E99:F99"/>
    <mergeCell ref="E93:F93"/>
    <mergeCell ref="E94:F94"/>
    <mergeCell ref="E97:F97"/>
    <mergeCell ref="E98:F98"/>
    <mergeCell ref="E95:F95"/>
    <mergeCell ref="E96:F96"/>
    <mergeCell ref="F84:G84"/>
    <mergeCell ref="F83:G83"/>
    <mergeCell ref="F82:G82"/>
    <mergeCell ref="E102:F102"/>
    <mergeCell ref="E105:F105"/>
    <mergeCell ref="E104:F104"/>
    <mergeCell ref="E103:F103"/>
    <mergeCell ref="F81:G81"/>
    <mergeCell ref="F85:G85"/>
    <mergeCell ref="N21:O21"/>
    <mergeCell ref="Q21:R21"/>
    <mergeCell ref="W21:X21"/>
    <mergeCell ref="Z21:AA21"/>
    <mergeCell ref="AC21:AD21"/>
    <mergeCell ref="AF21:AG21"/>
    <mergeCell ref="T21:U21"/>
    <mergeCell ref="K21:L21"/>
    <mergeCell ref="H21:I21"/>
    <mergeCell ref="F76:G76"/>
    <mergeCell ref="F77:G77"/>
    <mergeCell ref="F74:G74"/>
    <mergeCell ref="F79:G79"/>
    <mergeCell ref="F80:G80"/>
    <mergeCell ref="F75:G75"/>
    <mergeCell ref="E69:F69"/>
    <mergeCell ref="F78:G78"/>
    <mergeCell ref="G69:H69"/>
    <mergeCell ref="G63:H63"/>
    <mergeCell ref="G64:H64"/>
    <mergeCell ref="G65:H65"/>
    <mergeCell ref="G59:H59"/>
    <mergeCell ref="G58:H58"/>
    <mergeCell ref="G60:H60"/>
    <mergeCell ref="G61:H61"/>
    <mergeCell ref="G62:H62"/>
    <mergeCell ref="E67:F67"/>
    <mergeCell ref="G67:H67"/>
    <mergeCell ref="G68:H68"/>
    <mergeCell ref="E68:F68"/>
    <mergeCell ref="D75:E75"/>
    <mergeCell ref="D74:E74"/>
    <mergeCell ref="D83:E83"/>
    <mergeCell ref="D82:E82"/>
    <mergeCell ref="D80:E80"/>
    <mergeCell ref="D81:E81"/>
    <mergeCell ref="C69:D69"/>
    <mergeCell ref="C68:D68"/>
    <mergeCell ref="C67:D67"/>
    <mergeCell ref="G66:H66"/>
    <mergeCell ref="E65:F65"/>
    <mergeCell ref="E62:F62"/>
    <mergeCell ref="E63:F63"/>
    <mergeCell ref="C63:D63"/>
    <mergeCell ref="C64:D64"/>
    <mergeCell ref="C65:D65"/>
    <mergeCell ref="C59:D59"/>
    <mergeCell ref="C60:D60"/>
    <mergeCell ref="E60:F60"/>
    <mergeCell ref="E61:F61"/>
    <mergeCell ref="E64:F64"/>
    <mergeCell ref="C58:D58"/>
    <mergeCell ref="E58:F58"/>
    <mergeCell ref="D49:E49"/>
    <mergeCell ref="D50:E50"/>
    <mergeCell ref="C61:D61"/>
    <mergeCell ref="C62:D62"/>
    <mergeCell ref="E66:F66"/>
    <mergeCell ref="C66:D66"/>
    <mergeCell ref="E59:F59"/>
    <mergeCell ref="D42:E42"/>
    <mergeCell ref="D43:E43"/>
    <mergeCell ref="F42:G42"/>
    <mergeCell ref="F43:G43"/>
    <mergeCell ref="E100:F100"/>
    <mergeCell ref="E101:F101"/>
    <mergeCell ref="F45:G45"/>
    <mergeCell ref="F46:G46"/>
    <mergeCell ref="F47:G47"/>
    <mergeCell ref="F48:G48"/>
    <mergeCell ref="F49:G49"/>
    <mergeCell ref="F50:G50"/>
    <mergeCell ref="F51:G51"/>
    <mergeCell ref="F44:G44"/>
    <mergeCell ref="D86:E86"/>
    <mergeCell ref="D85:E85"/>
    <mergeCell ref="D84:E84"/>
    <mergeCell ref="D76:E76"/>
    <mergeCell ref="D77:E77"/>
    <mergeCell ref="D78:E78"/>
    <mergeCell ref="D79:E79"/>
    <mergeCell ref="B21:C21"/>
    <mergeCell ref="E21:F21"/>
    <mergeCell ref="D45:E45"/>
    <mergeCell ref="D44:E44"/>
    <mergeCell ref="F53:G53"/>
    <mergeCell ref="D53:E53"/>
    <mergeCell ref="D52:E52"/>
    <mergeCell ref="D48:E48"/>
    <mergeCell ref="D46:E46"/>
    <mergeCell ref="D47:E47"/>
    <mergeCell ref="D51:E51"/>
    <mergeCell ref="F52:G5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0"/>
    <col customWidth="1" min="2" max="2" width="27.71"/>
    <col customWidth="1" min="3" max="3" width="24.14"/>
    <col customWidth="1" min="4" max="4" width="24.57"/>
    <col customWidth="1" min="5" max="5" width="24.71"/>
    <col customWidth="1" min="6" max="6" width="21.57"/>
    <col customWidth="1" min="7" max="7" width="21.0"/>
    <col customWidth="1" min="8" max="8" width="18.57"/>
    <col customWidth="1" min="9" max="9" width="23.29"/>
    <col customWidth="1" min="10" max="10" width="19.14"/>
    <col customWidth="1" min="11" max="11" width="19.43"/>
    <col customWidth="1" min="12" max="12" width="21.29"/>
    <col customWidth="1" min="13" max="26" width="8.71"/>
  </cols>
  <sheetData>
    <row r="2">
      <c r="B2" s="94" t="s">
        <v>107</v>
      </c>
      <c r="C2" s="95">
        <v>35.0</v>
      </c>
      <c r="D2" s="96" t="s">
        <v>108</v>
      </c>
    </row>
    <row r="3">
      <c r="A3" s="9"/>
      <c r="B3" s="97" t="s">
        <v>109</v>
      </c>
      <c r="C3" s="98">
        <v>11.0</v>
      </c>
      <c r="D3" s="96" t="s">
        <v>108</v>
      </c>
      <c r="E3" s="10" t="s">
        <v>110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7" t="s">
        <v>91</v>
      </c>
      <c r="C4" s="98">
        <f>Berekening!$D$32</f>
        <v>363</v>
      </c>
      <c r="D4" s="99" t="s">
        <v>111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B5" s="97" t="s">
        <v>112</v>
      </c>
      <c r="C5" s="98">
        <f t="shared" ref="C5:C7" si="1">ROUND($C$4/40*(100*D5),0)</f>
        <v>272</v>
      </c>
      <c r="D5" s="100">
        <v>0.3</v>
      </c>
    </row>
    <row r="6">
      <c r="A6" s="9"/>
      <c r="B6" s="97" t="s">
        <v>113</v>
      </c>
      <c r="C6" s="98">
        <f t="shared" si="1"/>
        <v>182</v>
      </c>
      <c r="D6" s="100">
        <v>0.2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7" t="s">
        <v>114</v>
      </c>
      <c r="C7" s="98">
        <f t="shared" si="1"/>
        <v>91</v>
      </c>
      <c r="D7" s="101">
        <v>0.1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7" t="s">
        <v>74</v>
      </c>
      <c r="C8" s="98">
        <f>SUM(C4:C7)</f>
        <v>908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B9" s="102" t="s">
        <v>82</v>
      </c>
      <c r="C9" s="103">
        <f>C8/C2</f>
        <v>25.94285714</v>
      </c>
    </row>
    <row r="11">
      <c r="A11" s="104"/>
      <c r="B11" s="105" t="s">
        <v>58</v>
      </c>
      <c r="C11" s="105" t="s">
        <v>59</v>
      </c>
      <c r="D11" s="105" t="s">
        <v>60</v>
      </c>
      <c r="E11" s="105" t="s">
        <v>61</v>
      </c>
      <c r="F11" s="105" t="s">
        <v>62</v>
      </c>
      <c r="G11" s="105" t="s">
        <v>63</v>
      </c>
      <c r="H11" s="105" t="s">
        <v>64</v>
      </c>
      <c r="I11" s="105" t="s">
        <v>65</v>
      </c>
      <c r="J11" s="105" t="s">
        <v>66</v>
      </c>
      <c r="K11" s="106" t="s">
        <v>67</v>
      </c>
      <c r="L11" s="106" t="s">
        <v>68</v>
      </c>
    </row>
    <row r="12">
      <c r="A12" s="107" t="s">
        <v>115</v>
      </c>
      <c r="B12" s="12" t="s">
        <v>116</v>
      </c>
      <c r="C12" s="12" t="s">
        <v>117</v>
      </c>
      <c r="D12" s="12" t="s">
        <v>118</v>
      </c>
      <c r="E12" s="12" t="s">
        <v>119</v>
      </c>
      <c r="F12" s="12" t="s">
        <v>120</v>
      </c>
      <c r="G12" s="12" t="s">
        <v>121</v>
      </c>
      <c r="H12" s="12" t="s">
        <v>122</v>
      </c>
      <c r="I12" s="12" t="s">
        <v>123</v>
      </c>
      <c r="J12" s="12" t="s">
        <v>124</v>
      </c>
      <c r="K12" s="108" t="s">
        <v>125</v>
      </c>
      <c r="L12" s="108" t="s">
        <v>126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9">
        <v>1.0</v>
      </c>
      <c r="B13" s="98" t="s">
        <v>127</v>
      </c>
      <c r="C13" s="109" t="s">
        <v>128</v>
      </c>
      <c r="D13" s="109" t="s">
        <v>129</v>
      </c>
      <c r="E13" s="109" t="s">
        <v>130</v>
      </c>
      <c r="F13" s="109" t="s">
        <v>131</v>
      </c>
      <c r="G13" s="109" t="s">
        <v>132</v>
      </c>
      <c r="H13" s="109" t="s">
        <v>133</v>
      </c>
      <c r="I13" s="109" t="s">
        <v>134</v>
      </c>
      <c r="J13" s="109" t="s">
        <v>135</v>
      </c>
      <c r="K13" s="109" t="s">
        <v>136</v>
      </c>
      <c r="L13" s="109" t="s">
        <v>137</v>
      </c>
    </row>
    <row r="14">
      <c r="A14" s="109">
        <v>2.0</v>
      </c>
      <c r="B14" s="98" t="s">
        <v>138</v>
      </c>
      <c r="C14" s="109" t="s">
        <v>139</v>
      </c>
      <c r="D14" s="109" t="s">
        <v>140</v>
      </c>
      <c r="E14" s="109" t="s">
        <v>141</v>
      </c>
      <c r="F14" s="109" t="s">
        <v>142</v>
      </c>
      <c r="G14" s="109"/>
      <c r="H14" s="109" t="s">
        <v>143</v>
      </c>
      <c r="I14" s="109" t="s">
        <v>144</v>
      </c>
      <c r="J14" s="109" t="s">
        <v>145</v>
      </c>
      <c r="K14" s="109" t="s">
        <v>146</v>
      </c>
      <c r="L14" s="109" t="s">
        <v>147</v>
      </c>
    </row>
    <row r="15">
      <c r="A15" s="109">
        <v>3.0</v>
      </c>
      <c r="B15" s="98" t="s">
        <v>148</v>
      </c>
      <c r="C15" s="109" t="s">
        <v>149</v>
      </c>
      <c r="D15" s="109" t="s">
        <v>150</v>
      </c>
      <c r="E15" s="109" t="s">
        <v>151</v>
      </c>
      <c r="F15" s="109" t="s">
        <v>152</v>
      </c>
      <c r="G15" s="109"/>
      <c r="H15" s="109" t="s">
        <v>153</v>
      </c>
      <c r="I15" s="109" t="s">
        <v>154</v>
      </c>
      <c r="J15" s="109" t="s">
        <v>155</v>
      </c>
      <c r="K15" s="109" t="s">
        <v>156</v>
      </c>
      <c r="L15" s="109" t="s">
        <v>157</v>
      </c>
    </row>
    <row r="16">
      <c r="A16" s="109">
        <v>4.0</v>
      </c>
      <c r="B16" s="98" t="s">
        <v>158</v>
      </c>
      <c r="C16" s="109" t="s">
        <v>159</v>
      </c>
      <c r="D16" s="109" t="s">
        <v>160</v>
      </c>
      <c r="E16" s="109"/>
      <c r="F16" s="109" t="s">
        <v>161</v>
      </c>
      <c r="G16" s="109"/>
      <c r="H16" s="109" t="s">
        <v>162</v>
      </c>
      <c r="I16" s="109" t="s">
        <v>163</v>
      </c>
      <c r="J16" s="109" t="s">
        <v>164</v>
      </c>
      <c r="K16" s="109" t="s">
        <v>165</v>
      </c>
      <c r="L16" s="109" t="s">
        <v>166</v>
      </c>
    </row>
    <row r="17">
      <c r="A17" s="109">
        <v>5.0</v>
      </c>
      <c r="B17" s="98" t="s">
        <v>167</v>
      </c>
      <c r="C17" s="109" t="s">
        <v>168</v>
      </c>
      <c r="D17" s="109" t="s">
        <v>169</v>
      </c>
      <c r="E17" s="109"/>
      <c r="F17" s="109" t="s">
        <v>170</v>
      </c>
      <c r="G17" s="109"/>
      <c r="H17" s="109" t="s">
        <v>171</v>
      </c>
      <c r="I17" s="109" t="s">
        <v>172</v>
      </c>
      <c r="J17" s="109" t="s">
        <v>173</v>
      </c>
      <c r="K17" s="109" t="s">
        <v>174</v>
      </c>
      <c r="L17" s="109" t="s">
        <v>175</v>
      </c>
    </row>
    <row r="18">
      <c r="A18" s="109">
        <v>6.0</v>
      </c>
      <c r="B18" s="98" t="s">
        <v>176</v>
      </c>
      <c r="C18" s="109" t="s">
        <v>177</v>
      </c>
      <c r="D18" s="109"/>
      <c r="E18" s="109"/>
      <c r="F18" s="109"/>
      <c r="G18" s="109"/>
      <c r="H18" s="109"/>
      <c r="I18" s="109" t="s">
        <v>178</v>
      </c>
      <c r="J18" s="109" t="s">
        <v>179</v>
      </c>
      <c r="K18" s="109" t="s">
        <v>180</v>
      </c>
      <c r="L18" s="109" t="s">
        <v>181</v>
      </c>
    </row>
    <row r="19">
      <c r="A19" s="109">
        <v>7.0</v>
      </c>
      <c r="B19" s="98" t="s">
        <v>182</v>
      </c>
      <c r="C19" s="109" t="s">
        <v>183</v>
      </c>
      <c r="D19" s="109"/>
      <c r="E19" s="109"/>
      <c r="F19" s="109"/>
      <c r="G19" s="109"/>
      <c r="H19" s="109"/>
      <c r="I19" s="109"/>
      <c r="J19" s="109" t="s">
        <v>184</v>
      </c>
      <c r="K19" s="109" t="s">
        <v>185</v>
      </c>
      <c r="L19" s="109" t="s">
        <v>186</v>
      </c>
    </row>
    <row r="20">
      <c r="A20" s="109">
        <v>8.0</v>
      </c>
      <c r="B20" s="98" t="s">
        <v>187</v>
      </c>
      <c r="C20" s="109" t="s">
        <v>188</v>
      </c>
      <c r="D20" s="109"/>
      <c r="E20" s="109"/>
      <c r="F20" s="109"/>
      <c r="G20" s="109"/>
      <c r="H20" s="109"/>
      <c r="I20" s="109"/>
      <c r="J20" s="109"/>
      <c r="K20" s="109" t="s">
        <v>189</v>
      </c>
      <c r="L20" s="109" t="s">
        <v>190</v>
      </c>
    </row>
    <row r="21" ht="15.75" customHeight="1">
      <c r="A21" s="109">
        <v>9.0</v>
      </c>
      <c r="B21" s="98"/>
      <c r="C21" s="109" t="s">
        <v>191</v>
      </c>
      <c r="D21" s="109"/>
      <c r="E21" s="109"/>
      <c r="F21" s="109"/>
      <c r="G21" s="109"/>
      <c r="H21" s="109"/>
      <c r="I21" s="109"/>
      <c r="J21" s="109"/>
      <c r="K21" s="109" t="s">
        <v>192</v>
      </c>
      <c r="L21" s="109" t="s">
        <v>193</v>
      </c>
    </row>
    <row r="22" ht="15.75" customHeight="1">
      <c r="A22" s="109">
        <v>10.0</v>
      </c>
      <c r="B22" s="98"/>
      <c r="C22" s="109" t="s">
        <v>194</v>
      </c>
      <c r="D22" s="109"/>
      <c r="E22" s="109"/>
      <c r="F22" s="109"/>
      <c r="G22" s="109"/>
      <c r="H22" s="109"/>
      <c r="I22" s="109"/>
      <c r="J22" s="109"/>
      <c r="K22" s="109" t="s">
        <v>195</v>
      </c>
      <c r="L22" s="10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09">
        <v>11.0</v>
      </c>
      <c r="B23" s="98"/>
      <c r="C23" s="109" t="s">
        <v>196</v>
      </c>
      <c r="D23" s="109"/>
      <c r="E23" s="109"/>
      <c r="F23" s="109"/>
      <c r="G23" s="109"/>
      <c r="H23" s="109"/>
      <c r="I23" s="109"/>
      <c r="J23" s="109"/>
      <c r="K23" s="109" t="s">
        <v>197</v>
      </c>
      <c r="L23" s="10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09">
        <v>12.0</v>
      </c>
      <c r="B24" s="98"/>
      <c r="C24" s="109" t="s">
        <v>198</v>
      </c>
      <c r="D24" s="109"/>
      <c r="E24" s="109"/>
      <c r="F24" s="109"/>
      <c r="G24" s="109"/>
      <c r="H24" s="109"/>
      <c r="I24" s="109"/>
      <c r="J24" s="109"/>
      <c r="K24" s="109"/>
      <c r="L24" s="10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09">
        <v>13.0</v>
      </c>
      <c r="B25" s="98"/>
      <c r="C25" s="109" t="s">
        <v>199</v>
      </c>
      <c r="D25" s="109"/>
      <c r="E25" s="109"/>
      <c r="F25" s="109"/>
      <c r="G25" s="109"/>
      <c r="H25" s="109"/>
      <c r="I25" s="109"/>
      <c r="J25" s="109"/>
      <c r="K25" s="109"/>
      <c r="L25" s="10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09">
        <v>14.0</v>
      </c>
      <c r="B26" s="98"/>
      <c r="C26" s="109" t="s">
        <v>200</v>
      </c>
      <c r="D26" s="109"/>
      <c r="E26" s="109"/>
      <c r="F26" s="109"/>
      <c r="G26" s="109"/>
      <c r="H26" s="109"/>
      <c r="I26" s="109"/>
      <c r="J26" s="109"/>
      <c r="K26" s="109"/>
      <c r="L26" s="10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07">
        <v>15.0</v>
      </c>
      <c r="B27" s="108"/>
      <c r="C27" s="107" t="s">
        <v>201</v>
      </c>
      <c r="D27" s="107"/>
      <c r="E27" s="107"/>
      <c r="F27" s="107"/>
      <c r="G27" s="107"/>
      <c r="H27" s="107"/>
      <c r="I27" s="107"/>
      <c r="J27" s="107"/>
      <c r="K27" s="107"/>
      <c r="L27" s="107"/>
    </row>
    <row r="28" ht="15.75" customHeight="1"/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B30" s="93" t="s">
        <v>56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