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17Spt Kandidaten &amp; Resultaten" sheetId="1" r:id="rId3"/>
    <sheet state="visible" name="TK16Spt Kandidaten &amp; Resultaten" sheetId="2" r:id="rId4"/>
    <sheet state="visible" name="TK16Mrt Kandidaten" sheetId="3" r:id="rId5"/>
    <sheet state="visible" name="TK16Mrt Resultaten" sheetId="4" r:id="rId6"/>
    <sheet state="visible" name="EP16Mrt Kandidaten" sheetId="5" r:id="rId7"/>
    <sheet state="visible" name="EP16Mrt Resultaten" sheetId="6" r:id="rId8"/>
    <sheet state="visible" name="TK15Nov Kandidaten" sheetId="7" r:id="rId9"/>
    <sheet state="visible" name="TK15Nov Resultaten" sheetId="8" r:id="rId10"/>
    <sheet state="visible" name="TK15Jun Kandidaten" sheetId="9" r:id="rId11"/>
    <sheet state="visible" name="TK15Jun Resultaten" sheetId="10" r:id="rId12"/>
    <sheet state="visible" name="Kalender" sheetId="11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6">
      <text>
        <t xml:space="preserve">Vervangen door /u/kooienb wegens meta-redenen</t>
      </text>
    </comment>
    <comment authorId="0" ref="M6">
      <text>
        <t xml:space="preserve">Vervangen door /u/TheDomCook wegens meta-redenen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Niet geheel oncontroversieel, sabasNL wordt interim-hoofdmoderator van RMTK.</t>
      </text>
    </comment>
    <comment authorId="0" ref="N3">
      <text>
        <t xml:space="preserve">De tweede verkiezingen komen tot hun einde.
</t>
      </text>
    </comment>
    <comment authorId="0" ref="H4">
      <text>
        <t xml:space="preserve">Na het terugtrekken van de PvdA en GroenLinks valt Mitorr.</t>
      </text>
    </comment>
    <comment authorId="0" ref="J5">
      <text>
        <t xml:space="preserve">Th8, het tweede kabinet van RMTK is geformeerd.
Het kabinet bestaat uit:
GroenLinks
PVV
MPN
S&amp;V*
*Bij de verkiezingen PPvdA</t>
      </text>
    </comment>
    <comment authorId="0" ref="P5">
      <text>
        <t xml:space="preserve">Nadat D66 de stekker uit kabinet MTFD-II trekt vormen ze een nieuw kabinet samen met de VVD, de PVV, de LU en het CDA.</t>
      </text>
    </comment>
    <comment authorId="0" ref="L9">
      <text>
        <t xml:space="preserve">Met een meederheid van 82% wordt Keijeman de nieuwe Voorzitter van de Staten-Generaal. Hij vervangt hiermee Vylander.</t>
      </text>
    </comment>
    <comment authorId="0" ref="G11">
      <text>
        <t xml:space="preserve">Met een meederheid van 77% wordt Vylander de nieuwe Voorzitter van de Staten-Generaal.
</t>
      </text>
    </comment>
    <comment authorId="0" ref="G12">
      <text>
        <t xml:space="preserve">Met een meederheid van 55% wordt th8 de nieuwe hoofdmoderator van RMTK.</t>
      </text>
    </comment>
    <comment authorId="0" ref="N12">
      <text>
        <t xml:space="preserve">MTFD, het derde kabinet van RMTK is geformeerd.
Het kabinet bestaat uit:
D66
GroenLinks
S&amp;V</t>
      </text>
    </comment>
    <comment authorId="0" ref="I14">
      <text>
        <t xml:space="preserve">De tweede verkiezingen gaan van start.
Aan de verkiezingen doen mee:
D66
GroenLinks
VVD
PPvdA
MPN
CDA
PVV
PP</t>
      </text>
    </comment>
    <comment authorId="0" ref="D15">
      <text>
        <t xml:space="preserve">De eerste verkiezingen gaan van start.
Aan de verkiezingen doen mee:
VVD
PvdA
PVV
CDA
SP
D66
GroenLinks
PP
CPN
SNL
</t>
      </text>
    </comment>
    <comment authorId="0" ref="J15">
      <text>
        <t xml:space="preserve">Als enige kandidaat en met 71% van de stemmen wordt OKELEUK de nieuwe hoofdmoderator van RMTK.</t>
      </text>
    </comment>
    <comment authorId="0" ref="M15">
      <text>
        <t xml:space="preserve">Nadat de PVV de coalitie verlaat slaagt de Motie van Wantrouwen tegen kabinet Th8
</t>
      </text>
    </comment>
    <comment authorId="0" ref="H16">
      <text>
        <t xml:space="preserve">Om de tijd tot de verkiezing te overbruggen wordt een interim regering onder leiding van th8 geinstalleerd.
Het kabinet bestaat uit:
GroenLinks
PvdA
SP-CPN
PP</t>
      </text>
    </comment>
    <comment authorId="0" ref="M16">
      <text>
        <t xml:space="preserve">Door middel van een Motie van Wantrouwen zegt de kamer het vertrouwen in voorzitter Keijeman op. Hij blijft zitten als interim voorzitter.</t>
      </text>
    </comment>
    <comment authorId="0" ref="P16">
      <text>
        <t xml:space="preserve">OKELEUK wordt vanwege zijn verlopen mandaat ontslagen uit zijn functie als hoofdmoderator. Een interim leiderschap bestaande uit de ex-raad en de Voorzitter neemt zijn taken waar.</t>
      </text>
    </comment>
    <comment authorId="0" ref="M17">
      <text>
        <t xml:space="preserve">Om de tijd tot de verkiezing te overbruggen wordt een demissionaire regering onder leiding van th8 geinstalleerd.
Het kabinet bestaat uit:
GroenLinks
CPN
S&amp;V</t>
      </text>
    </comment>
    <comment authorId="0" ref="I18">
      <text>
        <t xml:space="preserve">De tweede verkiezingen komen tot hun einde.
</t>
      </text>
    </comment>
    <comment authorId="0" ref="D21">
      <text>
        <t xml:space="preserve">De eerste verkiezingen komen tot hun einde.</t>
      </text>
    </comment>
    <comment authorId="0" ref="N21">
      <text>
        <t xml:space="preserve">Door het toevoegen van DNL is het kabinet nu officieel kabinet MTFD-II
</t>
      </text>
    </comment>
    <comment authorId="0" ref="E22">
      <text>
        <t xml:space="preserve">RMTK wordt officiëel erkent door de model wereld.</t>
      </text>
    </comment>
    <comment authorId="0" ref="N24">
      <text>
        <t xml:space="preserve">Met een meederheid van 75% wordt Th8 de nieuwe Voorzitter van de Staten-Generaal. Hij vervangt hiermee Keijeman.</t>
      </text>
    </comment>
    <comment authorId="0" ref="M28">
      <text>
        <t xml:space="preserve">De derde verkiezingen gaan van start. Deze lopen gelijk met de eerste Europese verkiezingen.
</t>
      </text>
    </comment>
    <comment authorId="0" ref="S30">
      <text>
        <t xml:space="preserve">De vierde verkiezingen gaan van start. </t>
      </text>
    </comment>
    <comment authorId="0" ref="C31">
      <text>
        <t xml:space="preserve">De vooraankondiging van de eerste verkiezingen maakt het officiëel, RMTK is van start gegaan.</t>
      </text>
    </comment>
    <comment authorId="0" ref="D31">
      <text>
        <t xml:space="preserve">Mitorr, het eerste kabinet van RMTK is geformeerd.
Het kabinet bestaat uit:
D66
GroenLinks
PvdA</t>
      </text>
    </comment>
    <comment authorId="0" ref="F31">
      <text>
        <t xml:space="preserve">In verband met de vermissing van Dekoul wordt TheDomCook tijdelijk hoofdmoderator.</t>
      </text>
    </comment>
    <comment authorId="0" ref="I32">
      <text>
        <t xml:space="preserve">Th8 stapt op als hoofdmoderator van RMTK.</t>
      </text>
    </comment>
  </commentList>
</comments>
</file>

<file path=xl/sharedStrings.xml><?xml version="1.0" encoding="utf-8"?>
<sst xmlns="http://schemas.openxmlformats.org/spreadsheetml/2006/main" count="821" uniqueCount="388">
  <si>
    <t>Kiesdeler voorkeursstemmen</t>
  </si>
  <si>
    <t>Lijst 1</t>
  </si>
  <si>
    <t>Lijst 2</t>
  </si>
  <si>
    <t>Lijst 3</t>
  </si>
  <si>
    <t>Lijst 4</t>
  </si>
  <si>
    <t>Lijst 5</t>
  </si>
  <si>
    <t>Lijst 6</t>
  </si>
  <si>
    <t>Lijst 7</t>
  </si>
  <si>
    <t>D66</t>
  </si>
  <si>
    <t>Groen</t>
  </si>
  <si>
    <t>LPU</t>
  </si>
  <si>
    <t>VVD</t>
  </si>
  <si>
    <t>FvD</t>
  </si>
  <si>
    <t>CU</t>
  </si>
  <si>
    <t>/u/th8</t>
  </si>
  <si>
    <t>/u/Quintionus</t>
  </si>
  <si>
    <t>/u/MrJoey98</t>
  </si>
  <si>
    <t>/u/OKELEUK</t>
  </si>
  <si>
    <t>/u/Jespertjee</t>
  </si>
  <si>
    <t>/u/not-an-account</t>
  </si>
  <si>
    <t>/u/Ploefke</t>
  </si>
  <si>
    <t>/u/MTFD</t>
  </si>
  <si>
    <t>/u/TheJelleyFish</t>
  </si>
  <si>
    <t>/u/Nickmanbear</t>
  </si>
  <si>
    <t>/u/akuran</t>
  </si>
  <si>
    <t>/u/Yukub</t>
  </si>
  <si>
    <t>/u/gibcake</t>
  </si>
  <si>
    <t>/u/blackdutchie</t>
  </si>
  <si>
    <t>/u/Kajtuu98</t>
  </si>
  <si>
    <t>/u/themcattacker</t>
  </si>
  <si>
    <t>/u/crabath</t>
  </si>
  <si>
    <t>/u/avinator</t>
  </si>
  <si>
    <t>/u/desort</t>
  </si>
  <si>
    <t>/u/123ricardo123</t>
  </si>
  <si>
    <t>/u/mark1802</t>
  </si>
  <si>
    <t>/u/keijeman</t>
  </si>
  <si>
    <t>/u/alpha_c</t>
  </si>
  <si>
    <t>/u/kooienb</t>
  </si>
  <si>
    <t>/u/mrtenz</t>
  </si>
  <si>
    <t>/u/debestestuurlui</t>
  </si>
  <si>
    <t>/u/Meneer_vd_Aivd</t>
  </si>
  <si>
    <t>/u/DeRodeDroom</t>
  </si>
  <si>
    <t>/u/sabasnl</t>
  </si>
  <si>
    <t>/u/tomdeaardappel</t>
  </si>
  <si>
    <t>/u/iuganabob</t>
  </si>
  <si>
    <t>/u/The_Pompey</t>
  </si>
  <si>
    <t>/u/Knockknuckles</t>
  </si>
  <si>
    <t>/u/theultimatetrol</t>
  </si>
  <si>
    <t>/u/LTIstarcraft</t>
  </si>
  <si>
    <t>/u/bridgeton_man</t>
  </si>
  <si>
    <t>/u/spijg</t>
  </si>
  <si>
    <t>/u/neukmijnpoepop</t>
  </si>
  <si>
    <t>/u/Vylander</t>
  </si>
  <si>
    <t>/u/bauwrisv</t>
  </si>
  <si>
    <t>/u/Frozen_Ultron</t>
  </si>
  <si>
    <t>/u/rolfeson</t>
  </si>
  <si>
    <t>/u/Waz_Met_Jou</t>
  </si>
  <si>
    <t>Stemmen</t>
  </si>
  <si>
    <t>Zetels</t>
  </si>
  <si>
    <t>Totaal aantal stemmen</t>
  </si>
  <si>
    <t>Waarvan ongeldig</t>
  </si>
  <si>
    <t>Totaal stemmen voor kiesdeler</t>
  </si>
  <si>
    <t>Aantal te verdelen zetels</t>
  </si>
  <si>
    <t>Kiesdeler</t>
  </si>
  <si>
    <t>Verdeling zetels</t>
  </si>
  <si>
    <t>Partij</t>
  </si>
  <si>
    <t>% van de geldige stemmen</t>
  </si>
  <si>
    <t>% van de zetels</t>
  </si>
  <si>
    <t>GROEN</t>
  </si>
  <si>
    <t>FVD</t>
  </si>
  <si>
    <t>TH8</t>
  </si>
  <si>
    <t>Totaal</t>
  </si>
  <si>
    <t>Lijst 8</t>
  </si>
  <si>
    <t>Lijst 9</t>
  </si>
  <si>
    <t>Democraten 66</t>
  </si>
  <si>
    <t>GroenLinks</t>
  </si>
  <si>
    <t>Communistische Partij Nederland</t>
  </si>
  <si>
    <t>Partij voor de Vrijheid</t>
  </si>
  <si>
    <t>Volkspartij voor Vrijheid en Democratie</t>
  </si>
  <si>
    <t xml:space="preserve">De Nieuwe Lijn </t>
  </si>
  <si>
    <t>Partij van de Arbeid</t>
  </si>
  <si>
    <t>Germaanse Partij Nederland</t>
  </si>
  <si>
    <t>Pacifistisch Socialistische Partij</t>
  </si>
  <si>
    <t xml:space="preserve">MTFD </t>
  </si>
  <si>
    <t>wouttah</t>
  </si>
  <si>
    <t>thecamattacker</t>
  </si>
  <si>
    <t>Ploefke</t>
  </si>
  <si>
    <t>Alpha_c</t>
  </si>
  <si>
    <t>Frozen_Ultron</t>
  </si>
  <si>
    <t xml:space="preserve">Blackdutchie </t>
  </si>
  <si>
    <t>Akuran</t>
  </si>
  <si>
    <t>Keijeman</t>
  </si>
  <si>
    <t>Pong1175</t>
  </si>
  <si>
    <t>MrJoey98</t>
  </si>
  <si>
    <t>SCREECH95</t>
  </si>
  <si>
    <t>not-an-account</t>
  </si>
  <si>
    <t>Vylander</t>
  </si>
  <si>
    <t>Meneer_vd_AIVD</t>
  </si>
  <si>
    <t xml:space="preserve">KrabbHD </t>
  </si>
  <si>
    <t>Jothamvw</t>
  </si>
  <si>
    <t>Vladim_sokov</t>
  </si>
  <si>
    <t>Onlydead</t>
  </si>
  <si>
    <t>TheJelleyFish</t>
  </si>
  <si>
    <t>theultimatetrol</t>
  </si>
  <si>
    <t>Gibcake</t>
  </si>
  <si>
    <t>LTIStarcraft</t>
  </si>
  <si>
    <t>Demi00</t>
  </si>
  <si>
    <t>Holtenbronx</t>
  </si>
  <si>
    <t>Waz_met_jou</t>
  </si>
  <si>
    <t>koopabro</t>
  </si>
  <si>
    <t>Dizziot</t>
  </si>
  <si>
    <t>mrs505</t>
  </si>
  <si>
    <t>OKELEUK</t>
  </si>
  <si>
    <t>Yukub</t>
  </si>
  <si>
    <t>jespertjee</t>
  </si>
  <si>
    <t>EpicWolfEye</t>
  </si>
  <si>
    <t>TheDomCook</t>
  </si>
  <si>
    <t>nootje1516</t>
  </si>
  <si>
    <t>Dowyflow</t>
  </si>
  <si>
    <t>woutske</t>
  </si>
  <si>
    <t>Melonsarereal</t>
  </si>
  <si>
    <t>nougatreep</t>
  </si>
  <si>
    <t>jurryaany</t>
  </si>
  <si>
    <t>MufferNL</t>
  </si>
  <si>
    <t>th8</t>
  </si>
  <si>
    <t>Thatguynobodyknows</t>
  </si>
  <si>
    <t>dutchlm</t>
  </si>
  <si>
    <t>ComradVladimir</t>
  </si>
  <si>
    <t>maffior88</t>
  </si>
  <si>
    <t xml:space="preserve">SabasNL </t>
  </si>
  <si>
    <t>fakecore</t>
  </si>
  <si>
    <t>FeldmarschallRammel</t>
  </si>
  <si>
    <t>Mitorr</t>
  </si>
  <si>
    <t>wouter_ofzo</t>
  </si>
  <si>
    <t>Verdeling restzetels</t>
  </si>
  <si>
    <t>Aantal restzetels</t>
  </si>
  <si>
    <t>DNL</t>
  </si>
  <si>
    <t>GL</t>
  </si>
  <si>
    <t>PVV</t>
  </si>
  <si>
    <t>CPN</t>
  </si>
  <si>
    <t>D66-VVD</t>
  </si>
  <si>
    <t>1 (VVD)</t>
  </si>
  <si>
    <t>GPN</t>
  </si>
  <si>
    <t>PVDA</t>
  </si>
  <si>
    <t>PSP-CPN-PvdA</t>
  </si>
  <si>
    <t>1 (CPN)</t>
  </si>
  <si>
    <t>PSP</t>
  </si>
  <si>
    <t>Solidariteit &amp; Vrijheid</t>
  </si>
  <si>
    <t>Christen-Democratisch Appèl</t>
  </si>
  <si>
    <t>De Nieuwe Lijn</t>
  </si>
  <si>
    <t>MTFD</t>
  </si>
  <si>
    <t>Th8</t>
  </si>
  <si>
    <t>kooienb</t>
  </si>
  <si>
    <t>alpha_c</t>
  </si>
  <si>
    <t>KrabbHD</t>
  </si>
  <si>
    <t>Waz_Met_Jou</t>
  </si>
  <si>
    <t>sabasNL</t>
  </si>
  <si>
    <t>LTIstarcraft</t>
  </si>
  <si>
    <t>Blackdutchie</t>
  </si>
  <si>
    <t>Jurryaany</t>
  </si>
  <si>
    <t>SprUtch</t>
  </si>
  <si>
    <t>embertorchclaw</t>
  </si>
  <si>
    <t>MrTijn</t>
  </si>
  <si>
    <t>themcattacker</t>
  </si>
  <si>
    <t>roland_98</t>
  </si>
  <si>
    <t>Nootje1516</t>
  </si>
  <si>
    <t>WarmFoothills</t>
  </si>
  <si>
    <t>Conducteur</t>
  </si>
  <si>
    <t>Wouttah</t>
  </si>
  <si>
    <t>roenmane</t>
  </si>
  <si>
    <t>Argyrius</t>
  </si>
  <si>
    <t>ThatGuyNobodyKnows</t>
  </si>
  <si>
    <t>iWaterApples</t>
  </si>
  <si>
    <t>NotYetRegistered</t>
  </si>
  <si>
    <t>optimalg</t>
  </si>
  <si>
    <t>Pepsterd</t>
  </si>
  <si>
    <t>Frisheid</t>
  </si>
  <si>
    <t>pong1175</t>
  </si>
  <si>
    <t>Halfmorrow</t>
  </si>
  <si>
    <t>Xenovium</t>
  </si>
  <si>
    <t>Specificatie totale stemmen</t>
  </si>
  <si>
    <t>Provincies</t>
  </si>
  <si>
    <t>S&amp;V</t>
  </si>
  <si>
    <t>CDA</t>
  </si>
  <si>
    <t>Verdeling stemmen over provincies</t>
  </si>
  <si>
    <t>Percentage</t>
  </si>
  <si>
    <t>Ongeldige stemmen</t>
  </si>
  <si>
    <t>Geldige stemmen</t>
  </si>
  <si>
    <t>Overijssel</t>
  </si>
  <si>
    <t>Zuid-Holland</t>
  </si>
  <si>
    <t>Noord-Holland</t>
  </si>
  <si>
    <t>Zeeland</t>
  </si>
  <si>
    <t>Limburg</t>
  </si>
  <si>
    <t>Noord-Brabant</t>
  </si>
  <si>
    <t>Gelderland</t>
  </si>
  <si>
    <t>Utrecht</t>
  </si>
  <si>
    <t>Groningen</t>
  </si>
  <si>
    <t>Drenthe</t>
  </si>
  <si>
    <t>Flevoland</t>
  </si>
  <si>
    <t>Friesland</t>
  </si>
  <si>
    <t>Ik stemvanuit het buitenland</t>
  </si>
  <si>
    <t>Totaal stemmen</t>
  </si>
  <si>
    <t>Ongeldig</t>
  </si>
  <si>
    <t>Geldig</t>
  </si>
  <si>
    <t>Coalities</t>
  </si>
  <si>
    <t>Meerderheid</t>
  </si>
  <si>
    <t>Links (CPN+GL+S&amp;V)</t>
  </si>
  <si>
    <t>Breedlinks (CPN+D66+GL+S&amp;V)</t>
  </si>
  <si>
    <t>Centrum (D66+DNL+GL+S&amp;V)</t>
  </si>
  <si>
    <t>Groen (CDA+D66+GL)</t>
  </si>
  <si>
    <t>Progressief (D66+GL+S&amp;V)</t>
  </si>
  <si>
    <t>Kunduz (CDA+D66+GL+VVD)</t>
  </si>
  <si>
    <t>Paars (D66+S&amp;V+VVD)</t>
  </si>
  <si>
    <t>Paars Plus (D66+GL+S&amp;V+VVD)</t>
  </si>
  <si>
    <t>Paars met de Bijbel (D66+CDA+S&amp;V+VVD)</t>
  </si>
  <si>
    <t>Gematigd rechts (D66+DNL+VVD)</t>
  </si>
  <si>
    <t>Rechts (D66+CDA+VVD+PVV)</t>
  </si>
  <si>
    <t xml:space="preserve">BreedRechts (D66+DNL+CDA+VVD+PVV)        </t>
  </si>
  <si>
    <t>Conservatief Rechts (CDA+VVD+PVV)</t>
  </si>
  <si>
    <t>BreedLiberaal (D66+GL+VVD)</t>
  </si>
  <si>
    <t>Hoefijzer (CPN+GL+VVD+PVV)</t>
  </si>
  <si>
    <t>Kameleon (CPN+GL+PVV+S&amp;V)</t>
  </si>
  <si>
    <t>Populistisch (CPN+DNL+PVV)</t>
  </si>
  <si>
    <t>Embertorchclaw</t>
  </si>
  <si>
    <t>Marxistische Partij Nederland</t>
  </si>
  <si>
    <t>PiratenPartij</t>
  </si>
  <si>
    <t>Jekkert</t>
  </si>
  <si>
    <t>Roenmane</t>
  </si>
  <si>
    <t>xx253xx</t>
  </si>
  <si>
    <t>Cenkie053</t>
  </si>
  <si>
    <t>S3ppie</t>
  </si>
  <si>
    <t>FrisoDeBom</t>
  </si>
  <si>
    <t>jothamvw</t>
  </si>
  <si>
    <t>hans2707</t>
  </si>
  <si>
    <t>_Veld</t>
  </si>
  <si>
    <t>warranty_voids</t>
  </si>
  <si>
    <t>NINTENPUG</t>
  </si>
  <si>
    <t>TonyQuark</t>
  </si>
  <si>
    <t>ShinyShinx</t>
  </si>
  <si>
    <t>Verwin133</t>
  </si>
  <si>
    <t>ElizaRei</t>
  </si>
  <si>
    <t>MaartenGlorie</t>
  </si>
  <si>
    <t>Jorissoris</t>
  </si>
  <si>
    <t xml:space="preserve"> </t>
  </si>
  <si>
    <t>Totaal aantal geldige stemmen</t>
  </si>
  <si>
    <t>MPN</t>
  </si>
  <si>
    <t>PP</t>
  </si>
  <si>
    <t>Lijstverbinding</t>
  </si>
  <si>
    <t>S&amp;V + MPN</t>
  </si>
  <si>
    <t xml:space="preserve">PP </t>
  </si>
  <si>
    <t>Links (MPN+GL+S&amp;V)</t>
  </si>
  <si>
    <t>Breedlinks (MPN+GL+S&amp;V+PP)</t>
  </si>
  <si>
    <t>Centrum (GL+S&amp;V+D66)</t>
  </si>
  <si>
    <t>Centrum Plus (GL+S&amp;V+D66+CDA)</t>
  </si>
  <si>
    <t>Groen (GL+D66+CDA)</t>
  </si>
  <si>
    <t>Progressief (D66+GL+MPN)</t>
  </si>
  <si>
    <t>Kunduz (GL+D66+VVD+CDA)</t>
  </si>
  <si>
    <t>Paars (S&amp;V+VVD+D66)</t>
  </si>
  <si>
    <t>Paars Plus (S&amp;V+D66+VVD+GL)</t>
  </si>
  <si>
    <t>Paars met de Bijbel (S&amp;V+VVD+D66+CDA)</t>
  </si>
  <si>
    <t>Gematigd rechts (D66+VVD+CDA)</t>
  </si>
  <si>
    <t>Rechts (D66+VVD+PVV)</t>
  </si>
  <si>
    <t>Breedrechts (D66+VVD+CDA+PVV)</t>
  </si>
  <si>
    <t>Conservatief rechts (CDA+PVV+VVD)</t>
  </si>
  <si>
    <t>Hoefijzer (MPN+GL+VVD+PVV)</t>
  </si>
  <si>
    <t>Kandidaten</t>
  </si>
  <si>
    <t>Lijst 1: VVD</t>
  </si>
  <si>
    <t>Lijst 2: PvdA</t>
  </si>
  <si>
    <t>Lijst 3: PVV</t>
  </si>
  <si>
    <t>Lijst 4: CDA</t>
  </si>
  <si>
    <t>Lijst 5: SP</t>
  </si>
  <si>
    <t>Lijst 6: D66</t>
  </si>
  <si>
    <t>Lijst 7: GroenLinks</t>
  </si>
  <si>
    <t>Lijst 8: Piraten Partij</t>
  </si>
  <si>
    <t>Lijst 9: CPN</t>
  </si>
  <si>
    <t>Lijst 10: SNL</t>
  </si>
  <si>
    <t>Lijstverbinding met SNL</t>
  </si>
  <si>
    <t>Lijstverbinding met CPN</t>
  </si>
  <si>
    <t>Lijstverbinding met GL</t>
  </si>
  <si>
    <t>Lijstverbinding met SP</t>
  </si>
  <si>
    <t>Sectiehoofd</t>
  </si>
  <si>
    <t>Jabnl</t>
  </si>
  <si>
    <t>420sheep</t>
  </si>
  <si>
    <t>TheByzantineDragon</t>
  </si>
  <si>
    <t>jamy015</t>
  </si>
  <si>
    <t>yorian</t>
  </si>
  <si>
    <t>chautelly</t>
  </si>
  <si>
    <t>MaffeiOne</t>
  </si>
  <si>
    <t>Brrtje</t>
  </si>
  <si>
    <t>tallego</t>
  </si>
  <si>
    <t>_sandcrawler_</t>
  </si>
  <si>
    <t>bigbramel</t>
  </si>
  <si>
    <t>Spiritus77</t>
  </si>
  <si>
    <t>Phalanx300</t>
  </si>
  <si>
    <t>Bearboeloe</t>
  </si>
  <si>
    <t>missnumbers</t>
  </si>
  <si>
    <t>FabulousFork</t>
  </si>
  <si>
    <t>Schaafwond</t>
  </si>
  <si>
    <t>Jevistru</t>
  </si>
  <si>
    <t>StanRouhof</t>
  </si>
  <si>
    <t>Herobrainss</t>
  </si>
  <si>
    <t>HomSig</t>
  </si>
  <si>
    <t>Heep_Purple</t>
  </si>
  <si>
    <t>aShittySketchArtist</t>
  </si>
  <si>
    <t>KangeroeBig</t>
  </si>
  <si>
    <t>MonsieurSander</t>
  </si>
  <si>
    <t>PresidentADHD</t>
  </si>
  <si>
    <t>gogocrazyark</t>
  </si>
  <si>
    <t>Pawnerd</t>
  </si>
  <si>
    <t>LinkseNapoleon</t>
  </si>
  <si>
    <t>Laurens996</t>
  </si>
  <si>
    <t>ERIKER1</t>
  </si>
  <si>
    <t>ubermoth</t>
  </si>
  <si>
    <t>JoHeWe</t>
  </si>
  <si>
    <t>bazuras</t>
  </si>
  <si>
    <t xml:space="preserve">
</t>
  </si>
  <si>
    <t>diMario</t>
  </si>
  <si>
    <t>ElessarII</t>
  </si>
  <si>
    <t>lordsleepyhead</t>
  </si>
  <si>
    <t>gijsdaboss</t>
  </si>
  <si>
    <t>Marquiche</t>
  </si>
  <si>
    <t>I_really_like_Cheese</t>
  </si>
  <si>
    <t>bossie39</t>
  </si>
  <si>
    <t>ruk_hai</t>
  </si>
  <si>
    <t>Svengast</t>
  </si>
  <si>
    <t>kflekvkw</t>
  </si>
  <si>
    <t>Cr4ckerJ4cker</t>
  </si>
  <si>
    <t>fatherofthew0lf</t>
  </si>
  <si>
    <t>Waarvan voor kiesdeler</t>
  </si>
  <si>
    <t>Specificatie geldige stemmen</t>
  </si>
  <si>
    <t>Lijst 1: Volkspartij voor Vrijheid en Democratie (VVD)</t>
  </si>
  <si>
    <t>Lijst 2: Partij van de Arbeid (PvdA)</t>
  </si>
  <si>
    <t>Lijst 3: Partij Voor de Vrijheid (PVV)</t>
  </si>
  <si>
    <t>Lijst 4: Christen-Democraten Appèl (CDA)</t>
  </si>
  <si>
    <t>Lijst 5: Socialistische Partij (SP), lijstverbinding met SNL</t>
  </si>
  <si>
    <t>Lijst 6: Democraten '66 (D66)</t>
  </si>
  <si>
    <t>Lijst 7: GroenLinks (GL), lijstverbinding met CPN</t>
  </si>
  <si>
    <t>Lijst 8: Piraten Partij (PP)</t>
  </si>
  <si>
    <t>Lijst 9: Communistische Partij Nederland (CPN), lijstverbinding met GL</t>
  </si>
  <si>
    <t>Lijst 10: Simpel Nederland (SNL), lijstverbinding met SP</t>
  </si>
  <si>
    <t>Blanco</t>
  </si>
  <si>
    <t>Ik stem bij de ambassade</t>
  </si>
  <si>
    <t>Ongeldige stemmen per provincie</t>
  </si>
  <si>
    <t>% van de stemmen</t>
  </si>
  <si>
    <t>14,47%</t>
  </si>
  <si>
    <t>16,67%</t>
  </si>
  <si>
    <t>GL + CPN</t>
  </si>
  <si>
    <t>PvdA</t>
  </si>
  <si>
    <t>11,84%</t>
  </si>
  <si>
    <t>12,50%</t>
  </si>
  <si>
    <t>SP + SNL</t>
  </si>
  <si>
    <t>5,92%</t>
  </si>
  <si>
    <t>4,17%</t>
  </si>
  <si>
    <t>5,26%</t>
  </si>
  <si>
    <t>SP</t>
  </si>
  <si>
    <t>21,71%</t>
  </si>
  <si>
    <t>25,00%</t>
  </si>
  <si>
    <t>6,58%</t>
  </si>
  <si>
    <t>SNL</t>
  </si>
  <si>
    <t>1,97%</t>
  </si>
  <si>
    <t>0,00%</t>
  </si>
  <si>
    <t>Subtotaal</t>
  </si>
  <si>
    <t>99,34%</t>
  </si>
  <si>
    <t>100,00%</t>
  </si>
  <si>
    <t>Voorzitter</t>
  </si>
  <si>
    <t>+</t>
  </si>
  <si>
    <t>Maand</t>
  </si>
  <si>
    <t>Mei 2015</t>
  </si>
  <si>
    <t>Juni 2015</t>
  </si>
  <si>
    <t>Juli 2015</t>
  </si>
  <si>
    <t>Augustus 2015</t>
  </si>
  <si>
    <t>September 2015</t>
  </si>
  <si>
    <t>October 2015</t>
  </si>
  <si>
    <t>November 2015</t>
  </si>
  <si>
    <t>December 2015</t>
  </si>
  <si>
    <t>Januari 2016</t>
  </si>
  <si>
    <t>Februari 2016</t>
  </si>
  <si>
    <t>Maart 2016</t>
  </si>
  <si>
    <t>April 2016</t>
  </si>
  <si>
    <t>Mei 2016</t>
  </si>
  <si>
    <t>Juni 2016</t>
  </si>
  <si>
    <t>Juli 2016</t>
  </si>
  <si>
    <t>Augustus 2016</t>
  </si>
  <si>
    <t>September 2016</t>
  </si>
  <si>
    <t>Oktober 2016</t>
  </si>
  <si>
    <t>Dag</t>
  </si>
  <si>
    <t xml:space="preserve">Ontslag voorzitter Th8 </t>
  </si>
  <si>
    <t>Start vierde verkiezing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</si>
</sst>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"/>
  </numFmts>
  <fonts count="36">
    <font>
      <sz val="10.0"/>
      <color rgb="FF000000"/>
      <name val="Arial"/>
    </font>
    <font>
      <b/>
    </font>
    <font>
      <b/>
      <i/>
    </font>
    <font>
      <b/>
      <color rgb="FFFFFFFF"/>
    </font>
    <font/>
    <font>
      <sz val="10.0"/>
    </font>
    <font>
      <name val="Arial"/>
    </font>
    <font>
      <b/>
      <sz val="10.0"/>
    </font>
    <font>
      <b/>
      <name val="Arial"/>
    </font>
    <font>
      <b/>
      <sz val="18.0"/>
    </font>
    <font>
      <i/>
      <sz val="10.0"/>
      <color rgb="FFFFFFFF"/>
    </font>
    <font>
      <sz val="11.0"/>
      <color rgb="FF000000"/>
      <name val="Inconsolata"/>
    </font>
    <font>
      <b/>
      <color rgb="FFFFFFFF"/>
      <name val="Arial"/>
    </font>
    <font>
      <color rgb="FFFFFFFF"/>
      <name val="Arial"/>
    </font>
    <font>
      <sz val="11.0"/>
      <name val="Arial"/>
    </font>
    <font>
      <color rgb="FFFFFFFF"/>
    </font>
    <font>
      <color rgb="FFF4C7C3"/>
      <name val="Arial"/>
    </font>
    <font>
      <color rgb="FFB7E1CD"/>
      <name val="Arial"/>
    </font>
    <font>
      <sz val="11.0"/>
      <color rgb="FF000000"/>
      <name val="Arial"/>
    </font>
    <font>
      <i/>
      <color rgb="FFFFFFFF"/>
    </font>
    <font>
      <color rgb="FF000000"/>
    </font>
    <font>
      <u/>
      <color rgb="FF0000FF"/>
    </font>
    <font>
      <color rgb="FFC53929"/>
    </font>
    <font>
      <u/>
      <color rgb="FF0000FF"/>
    </font>
    <font>
      <u/>
      <color rgb="FFC53929"/>
    </font>
    <font>
      <u/>
      <color rgb="FFFFFFFF"/>
    </font>
    <font>
      <u/>
      <color rgb="FFFFFFFF"/>
    </font>
    <font>
      <u/>
      <color rgb="FFFFFFFF"/>
    </font>
    <font>
      <u/>
      <color rgb="FFFFFFFF"/>
    </font>
    <font>
      <u/>
      <color rgb="FF0000FF"/>
    </font>
    <font>
      <u/>
      <color rgb="FFC53929"/>
    </font>
    <font>
      <u/>
      <color rgb="FFFFFFFF"/>
    </font>
    <font>
      <u/>
      <color rgb="FF0000FF"/>
    </font>
    <font>
      <u/>
      <color rgb="FFFFFFFF"/>
    </font>
    <font>
      <color rgb="FF1155CC"/>
    </font>
    <font>
      <u/>
      <color rgb="FF000000"/>
    </font>
  </fonts>
  <fills count="1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434343"/>
        <bgColor rgb="FF434343"/>
      </patternFill>
    </fill>
    <fill>
      <patternFill patternType="solid">
        <fgColor rgb="FF6AA84F"/>
        <bgColor rgb="FF6AA84F"/>
      </patternFill>
    </fill>
    <fill>
      <patternFill patternType="solid">
        <fgColor rgb="FF82BC00"/>
        <bgColor rgb="FF82BC00"/>
      </patternFill>
    </fill>
    <fill>
      <patternFill patternType="solid">
        <fgColor rgb="FFFD8C24"/>
        <bgColor rgb="FFFD8C24"/>
      </patternFill>
    </fill>
    <fill>
      <patternFill patternType="solid">
        <fgColor rgb="FFF09300"/>
        <bgColor rgb="FFF09300"/>
      </patternFill>
    </fill>
    <fill>
      <patternFill patternType="solid">
        <fgColor rgb="FF418FDE"/>
        <bgColor rgb="FF418FDE"/>
      </patternFill>
    </fill>
  </fills>
  <borders count="14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D8C24"/>
      </top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3" fontId="3" numFmtId="0" xfId="0" applyAlignment="1" applyFill="1" applyFont="1">
      <alignment horizontal="center" readingOrder="0"/>
    </xf>
    <xf borderId="1" fillId="0" fontId="4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/>
    </xf>
    <xf borderId="0" fillId="0" fontId="6" numFmtId="0" xfId="0" applyAlignment="1" applyFont="1">
      <alignment vertical="bottom"/>
    </xf>
    <xf borderId="0" fillId="4" fontId="6" numFmtId="0" xfId="0" applyAlignment="1" applyFill="1" applyFont="1">
      <alignment horizontal="right" vertical="bottom"/>
    </xf>
    <xf borderId="0" fillId="0" fontId="6" numFmtId="0" xfId="0" applyAlignment="1" applyFont="1">
      <alignment horizontal="right" vertical="bottom"/>
    </xf>
    <xf borderId="1" fillId="0" fontId="6" numFmtId="0" xfId="0" applyAlignment="1" applyBorder="1" applyFont="1">
      <alignment horizontal="right" vertical="bottom"/>
    </xf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1" fillId="0" fontId="6" numFmtId="0" xfId="0" applyAlignment="1" applyBorder="1" applyFont="1">
      <alignment vertical="bottom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1" fillId="0" fontId="4" numFmtId="0" xfId="0" applyAlignment="1" applyBorder="1" applyFont="1">
      <alignment shrinkToFit="0" wrapText="0"/>
    </xf>
    <xf borderId="2" fillId="0" fontId="4" numFmtId="0" xfId="0" applyAlignment="1" applyBorder="1" applyFont="1">
      <alignment shrinkToFit="0" wrapText="0"/>
    </xf>
    <xf borderId="2" fillId="0" fontId="4" numFmtId="0" xfId="0" applyAlignment="1" applyBorder="1" applyFont="1">
      <alignment readingOrder="0" shrinkToFit="0" wrapText="0"/>
    </xf>
    <xf borderId="3" fillId="0" fontId="4" numFmtId="0" xfId="0" applyAlignment="1" applyBorder="1" applyFont="1">
      <alignment shrinkToFit="0" wrapText="0"/>
    </xf>
    <xf borderId="0" fillId="0" fontId="4" numFmtId="0" xfId="0" applyAlignment="1" applyFont="1">
      <alignment readingOrder="0"/>
    </xf>
    <xf borderId="4" fillId="0" fontId="4" numFmtId="0" xfId="0" applyBorder="1" applyFont="1"/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8" numFmtId="0" xfId="0" applyAlignment="1" applyFont="1">
      <alignment horizontal="right" vertical="bottom"/>
    </xf>
    <xf borderId="0" fillId="0" fontId="5" numFmtId="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6" numFmtId="0" xfId="0" applyAlignment="1" applyFont="1">
      <alignment horizontal="center" readingOrder="0" vertical="bottom"/>
    </xf>
    <xf borderId="0" fillId="0" fontId="4" numFmtId="10" xfId="0" applyAlignment="1" applyFont="1" applyNumberFormat="1">
      <alignment horizontal="right" readingOrder="0"/>
    </xf>
    <xf borderId="0" fillId="0" fontId="4" numFmtId="9" xfId="0" applyAlignment="1" applyFont="1" applyNumberFormat="1">
      <alignment readingOrder="0"/>
    </xf>
    <xf borderId="5" fillId="0" fontId="1" numFmtId="0" xfId="0" applyAlignment="1" applyBorder="1" applyFont="1">
      <alignment readingOrder="0"/>
    </xf>
    <xf borderId="5" fillId="0" fontId="4" numFmtId="0" xfId="0" applyAlignment="1" applyBorder="1" applyFont="1">
      <alignment horizontal="center" readingOrder="0"/>
    </xf>
    <xf borderId="5" fillId="0" fontId="4" numFmtId="9" xfId="0" applyAlignment="1" applyBorder="1" applyFont="1" applyNumberFormat="1">
      <alignment readingOrder="0"/>
    </xf>
    <xf borderId="2" fillId="3" fontId="10" numFmtId="0" xfId="0" applyAlignment="1" applyBorder="1" applyFont="1">
      <alignment horizontal="center" readingOrder="0" shrinkToFit="0" vertical="center" wrapText="1"/>
    </xf>
    <xf borderId="2" fillId="0" fontId="4" numFmtId="0" xfId="0" applyBorder="1" applyFont="1"/>
    <xf borderId="0" fillId="2" fontId="4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5" fontId="4" numFmtId="0" xfId="0" applyAlignment="1" applyFont="1">
      <alignment readingOrder="0" shrinkToFit="0" wrapText="0"/>
    </xf>
    <xf borderId="0" fillId="4" fontId="4" numFmtId="0" xfId="0" applyAlignment="1" applyFont="1">
      <alignment readingOrder="0" shrinkToFit="0" wrapText="0"/>
    </xf>
    <xf borderId="0" fillId="2" fontId="4" numFmtId="0" xfId="0" applyAlignment="1" applyFont="1">
      <alignment readingOrder="0" shrinkToFit="0" wrapText="0"/>
    </xf>
    <xf borderId="4" fillId="5" fontId="4" numFmtId="0" xfId="0" applyAlignment="1" applyBorder="1" applyFont="1">
      <alignment readingOrder="0" shrinkToFit="0" wrapText="0"/>
    </xf>
    <xf borderId="4" fillId="2" fontId="4" numFmtId="0" xfId="0" applyAlignment="1" applyBorder="1" applyFont="1">
      <alignment readingOrder="0" shrinkToFit="0" wrapText="0"/>
    </xf>
    <xf borderId="6" fillId="0" fontId="4" numFmtId="0" xfId="0" applyAlignment="1" applyBorder="1" applyFont="1">
      <alignment readingOrder="0" shrinkToFit="0" wrapText="0"/>
    </xf>
    <xf borderId="6" fillId="0" fontId="4" numFmtId="0" xfId="0" applyAlignment="1" applyBorder="1" applyFont="1">
      <alignment shrinkToFit="0" wrapText="0"/>
    </xf>
    <xf borderId="0" fillId="5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5" fontId="4" numFmtId="0" xfId="0" applyFont="1"/>
    <xf borderId="0" fillId="5" fontId="4" numFmtId="0" xfId="0" applyAlignment="1" applyFont="1">
      <alignment shrinkToFit="0" wrapText="0"/>
    </xf>
    <xf borderId="0" fillId="0" fontId="4" numFmtId="0" xfId="0" applyAlignment="1" applyFont="1">
      <alignment horizontal="center" readingOrder="0"/>
    </xf>
    <xf borderId="0" fillId="5" fontId="11" numFmtId="9" xfId="0" applyAlignment="1" applyFont="1" applyNumberFormat="1">
      <alignment readingOrder="0"/>
    </xf>
    <xf borderId="0" fillId="5" fontId="11" numFmtId="9" xfId="0" applyFont="1" applyNumberFormat="1"/>
    <xf borderId="0" fillId="2" fontId="2" numFmtId="0" xfId="0" applyAlignment="1" applyFont="1">
      <alignment horizontal="center"/>
    </xf>
    <xf borderId="0" fillId="3" fontId="10" numFmtId="0" xfId="0" applyAlignment="1" applyFont="1">
      <alignment horizontal="center" readingOrder="0" shrinkToFit="0" vertical="center" wrapText="1"/>
    </xf>
    <xf borderId="4" fillId="0" fontId="4" numFmtId="0" xfId="0" applyAlignment="1" applyBorder="1" applyFont="1">
      <alignment readingOrder="0" shrinkToFit="0" wrapText="0"/>
    </xf>
    <xf borderId="4" fillId="4" fontId="4" numFmtId="0" xfId="0" applyAlignment="1" applyBorder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4" numFmtId="10" xfId="0" applyFont="1" applyNumberFormat="1"/>
    <xf borderId="0" fillId="0" fontId="8" numFmtId="0" xfId="0" applyAlignment="1" applyFont="1">
      <alignment shrinkToFit="0" vertical="bottom" wrapText="1"/>
    </xf>
    <xf borderId="0" fillId="3" fontId="12" numFmtId="0" xfId="0" applyAlignment="1" applyFont="1">
      <alignment shrinkToFit="0" vertical="bottom" wrapText="1"/>
    </xf>
    <xf borderId="0" fillId="3" fontId="13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readingOrder="0" shrinkToFit="0" vertical="bottom" wrapText="1"/>
    </xf>
    <xf borderId="0" fillId="5" fontId="6" numFmtId="0" xfId="0" applyAlignment="1" applyFont="1">
      <alignment horizontal="center" vertical="bottom"/>
    </xf>
    <xf borderId="0" fillId="5" fontId="11" numFmtId="0" xfId="0" applyAlignment="1" applyFont="1">
      <alignment horizontal="center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4" numFmtId="2" xfId="0" applyFont="1" applyNumberFormat="1"/>
    <xf borderId="0" fillId="0" fontId="6" numFmtId="0" xfId="0" applyAlignment="1" applyFont="1">
      <alignment readingOrder="0" vertical="bottom"/>
    </xf>
    <xf borderId="0" fillId="0" fontId="14" numFmtId="0" xfId="0" applyAlignment="1" applyFont="1">
      <alignment horizontal="center" readingOrder="0" vertical="bottom"/>
    </xf>
    <xf borderId="0" fillId="3" fontId="15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0" fillId="3" fontId="12" numFmtId="0" xfId="0" applyAlignment="1" applyFont="1">
      <alignment shrinkToFit="0" vertical="bottom" wrapText="1"/>
    </xf>
    <xf borderId="0" fillId="3" fontId="13" numFmtId="0" xfId="0" applyAlignment="1" applyFont="1">
      <alignment vertical="bottom"/>
    </xf>
    <xf borderId="0" fillId="6" fontId="16" numFmtId="0" xfId="0" applyAlignment="1" applyFill="1" applyFont="1">
      <alignment vertical="bottom"/>
    </xf>
    <xf borderId="0" fillId="7" fontId="17" numFmtId="0" xfId="0" applyAlignment="1" applyFill="1" applyFont="1">
      <alignment vertical="bottom"/>
    </xf>
    <xf borderId="0" fillId="5" fontId="18" numFmtId="0" xfId="0" applyAlignment="1" applyFont="1">
      <alignment horizontal="center" readingOrder="0" vertical="bottom"/>
    </xf>
    <xf borderId="0" fillId="7" fontId="4" numFmtId="0" xfId="0" applyFont="1"/>
    <xf borderId="0" fillId="0" fontId="1" numFmtId="0" xfId="0" applyAlignment="1" applyFont="1">
      <alignment horizontal="center" readingOrder="0"/>
    </xf>
    <xf borderId="0" fillId="3" fontId="15" numFmtId="0" xfId="0" applyAlignment="1" applyFont="1">
      <alignment horizontal="center" readingOrder="0"/>
    </xf>
    <xf borderId="0" fillId="3" fontId="4" numFmtId="0" xfId="0" applyFont="1"/>
    <xf borderId="0" fillId="3" fontId="19" numFmtId="0" xfId="0" applyAlignment="1" applyFont="1">
      <alignment horizontal="center" readingOrder="0"/>
    </xf>
    <xf borderId="7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6" fillId="2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6" fillId="0" fontId="4" numFmtId="0" xfId="0" applyBorder="1" applyFont="1"/>
    <xf borderId="9" fillId="0" fontId="4" numFmtId="0" xfId="0" applyBorder="1" applyFont="1"/>
    <xf borderId="2" fillId="2" fontId="4" numFmtId="0" xfId="0" applyAlignment="1" applyBorder="1" applyFont="1">
      <alignment readingOrder="0"/>
    </xf>
    <xf borderId="3" fillId="0" fontId="4" numFmtId="0" xfId="0" applyBorder="1" applyFont="1"/>
    <xf borderId="0" fillId="0" fontId="5" numFmtId="164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quotePrefix="1" borderId="0" fillId="0" fontId="4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8" fontId="4" numFmtId="0" xfId="0" applyFill="1" applyFont="1"/>
    <xf borderId="0" fillId="8" fontId="15" numFmtId="49" xfId="0" applyAlignment="1" applyFont="1" applyNumberFormat="1">
      <alignment horizontal="center" readingOrder="0"/>
    </xf>
    <xf borderId="0" fillId="8" fontId="15" numFmtId="49" xfId="0" applyAlignment="1" applyFont="1" applyNumberFormat="1">
      <alignment horizontal="center" readingOrder="0" vertical="center"/>
    </xf>
    <xf borderId="10" fillId="8" fontId="15" numFmtId="49" xfId="0" applyAlignment="1" applyBorder="1" applyFont="1" applyNumberFormat="1">
      <alignment horizontal="center" readingOrder="0" vertical="center"/>
    </xf>
    <xf borderId="11" fillId="0" fontId="4" numFmtId="0" xfId="0" applyBorder="1" applyFont="1"/>
    <xf borderId="0" fillId="8" fontId="15" numFmtId="0" xfId="0" applyAlignment="1" applyFont="1">
      <alignment horizontal="center" readingOrder="0"/>
    </xf>
    <xf borderId="0" fillId="8" fontId="20" numFmtId="0" xfId="0" applyAlignment="1" applyFont="1">
      <alignment horizontal="center"/>
    </xf>
    <xf borderId="11" fillId="4" fontId="4" numFmtId="0" xfId="0" applyAlignment="1" applyBorder="1" applyFont="1">
      <alignment horizontal="center"/>
    </xf>
    <xf borderId="11" fillId="9" fontId="4" numFmtId="0" xfId="0" applyAlignment="1" applyBorder="1" applyFill="1" applyFont="1">
      <alignment horizontal="center"/>
    </xf>
    <xf borderId="11" fillId="10" fontId="4" numFmtId="0" xfId="0" applyAlignment="1" applyBorder="1" applyFill="1" applyFont="1">
      <alignment horizontal="center"/>
    </xf>
    <xf borderId="11" fillId="4" fontId="21" numFmtId="0" xfId="0" applyAlignment="1" applyBorder="1" applyFont="1">
      <alignment horizontal="center" readingOrder="0"/>
    </xf>
    <xf borderId="11" fillId="10" fontId="22" numFmtId="0" xfId="0" applyAlignment="1" applyBorder="1" applyFont="1">
      <alignment horizontal="center"/>
    </xf>
    <xf borderId="10" fillId="10" fontId="22" numFmtId="0" xfId="0" applyAlignment="1" applyBorder="1" applyFont="1">
      <alignment horizontal="center"/>
    </xf>
    <xf borderId="11" fillId="11" fontId="23" numFmtId="0" xfId="0" applyAlignment="1" applyBorder="1" applyFill="1" applyFont="1">
      <alignment horizontal="center"/>
    </xf>
    <xf borderId="10" fillId="9" fontId="4" numFmtId="0" xfId="0" applyAlignment="1" applyBorder="1" applyFont="1">
      <alignment horizontal="center"/>
    </xf>
    <xf borderId="0" fillId="9" fontId="4" numFmtId="0" xfId="0" applyAlignment="1" applyFont="1">
      <alignment horizontal="center"/>
    </xf>
    <xf borderId="11" fillId="10" fontId="24" numFmtId="0" xfId="0" applyAlignment="1" applyBorder="1" applyFont="1">
      <alignment horizontal="center"/>
    </xf>
    <xf borderId="11" fillId="9" fontId="25" numFmtId="0" xfId="0" applyAlignment="1" applyBorder="1" applyFont="1">
      <alignment horizontal="center"/>
    </xf>
    <xf borderId="11" fillId="3" fontId="26" numFmtId="0" xfId="0" applyAlignment="1" applyBorder="1" applyFont="1">
      <alignment horizontal="center" readingOrder="0"/>
    </xf>
    <xf borderId="0" fillId="3" fontId="27" numFmtId="0" xfId="0" applyAlignment="1" applyFont="1">
      <alignment horizontal="center" readingOrder="0"/>
    </xf>
    <xf borderId="11" fillId="3" fontId="28" numFmtId="0" xfId="0" applyAlignment="1" applyBorder="1" applyFont="1">
      <alignment horizontal="center"/>
    </xf>
    <xf borderId="11" fillId="12" fontId="29" numFmtId="0" xfId="0" applyAlignment="1" applyBorder="1" applyFill="1" applyFont="1">
      <alignment horizontal="center" readingOrder="0"/>
    </xf>
    <xf borderId="11" fillId="11" fontId="4" numFmtId="0" xfId="0" applyAlignment="1" applyBorder="1" applyFont="1">
      <alignment horizontal="center"/>
    </xf>
    <xf borderId="11" fillId="12" fontId="4" numFmtId="0" xfId="0" applyAlignment="1" applyBorder="1" applyFont="1">
      <alignment horizontal="center"/>
    </xf>
    <xf borderId="11" fillId="10" fontId="30" numFmtId="0" xfId="0" applyAlignment="1" applyBorder="1" applyFont="1">
      <alignment horizontal="center" readingOrder="0"/>
    </xf>
    <xf borderId="0" fillId="3" fontId="31" numFmtId="0" xfId="0" applyAlignment="1" applyFont="1">
      <alignment horizontal="center" readingOrder="0"/>
    </xf>
    <xf borderId="11" fillId="12" fontId="32" numFmtId="0" xfId="0" applyAlignment="1" applyBorder="1" applyFont="1">
      <alignment horizontal="center"/>
    </xf>
    <xf borderId="11" fillId="13" fontId="33" numFmtId="0" xfId="0" applyAlignment="1" applyBorder="1" applyFill="1" applyFont="1">
      <alignment horizontal="center"/>
    </xf>
    <xf borderId="12" fillId="0" fontId="4" numFmtId="0" xfId="0" applyBorder="1" applyFont="1"/>
    <xf borderId="13" fillId="11" fontId="34" numFmtId="0" xfId="0" applyAlignment="1" applyBorder="1" applyFont="1">
      <alignment horizontal="center" readingOrder="0"/>
    </xf>
    <xf borderId="0" fillId="8" fontId="4" numFmtId="0" xfId="0" applyAlignment="1" applyFont="1">
      <alignment horizontal="center"/>
    </xf>
    <xf borderId="10" fillId="4" fontId="35" numFmtId="0" xfId="0" applyAlignment="1" applyBorder="1" applyFont="1">
      <alignment horizontal="center" readingOrder="0"/>
    </xf>
    <xf borderId="0" fillId="11" fontId="4" numFmtId="0" xfId="0" applyAlignment="1" applyFont="1">
      <alignment horizontal="center"/>
    </xf>
    <xf borderId="12" fillId="4" fontId="4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color rgb="FFFFFFFF"/>
      </font>
      <fill>
        <patternFill patternType="solid">
          <fgColor rgb="FFA61C00"/>
          <bgColor rgb="FFA61C00"/>
        </patternFill>
      </fill>
      <border/>
    </dxf>
    <dxf>
      <font>
        <color rgb="FFFFFFFF"/>
      </font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ddit.com/u/roland_98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20.86"/>
    <col customWidth="1" min="3" max="3" width="7.86"/>
    <col customWidth="1" min="4" max="4" width="20.86"/>
    <col customWidth="1" min="5" max="5" width="7.86"/>
    <col customWidth="1" min="6" max="6" width="20.86"/>
    <col customWidth="1" min="7" max="7" width="7.86"/>
    <col customWidth="1" min="8" max="8" width="20.86"/>
    <col customWidth="1" min="9" max="9" width="7.86"/>
    <col customWidth="1" min="10" max="10" width="20.86"/>
    <col customWidth="1" min="11" max="11" width="7.71"/>
    <col customWidth="1" min="12" max="12" width="20.86"/>
    <col customWidth="1" min="13" max="13" width="7.86"/>
    <col customWidth="1" min="14" max="14" width="20.86"/>
    <col customWidth="1" min="15" max="15" width="7.86"/>
    <col customWidth="1" min="16" max="16" width="20.86"/>
    <col customWidth="1" min="17" max="17" width="7.86"/>
    <col customWidth="1" min="18" max="18" width="19.86"/>
    <col customWidth="1" min="19" max="19" width="7.86"/>
    <col customWidth="1" min="20" max="20" width="7.71"/>
  </cols>
  <sheetData>
    <row r="2">
      <c r="B2" s="1" t="s">
        <v>0</v>
      </c>
      <c r="E2" s="2">
        <v>18.8</v>
      </c>
    </row>
    <row r="4">
      <c r="A4" s="3"/>
      <c r="B4" s="4" t="s">
        <v>1</v>
      </c>
      <c r="D4" s="4" t="s">
        <v>2</v>
      </c>
      <c r="F4" s="4" t="s">
        <v>3</v>
      </c>
      <c r="H4" s="4" t="s">
        <v>4</v>
      </c>
      <c r="J4" s="4" t="s">
        <v>5</v>
      </c>
      <c r="L4" s="4" t="s">
        <v>6</v>
      </c>
      <c r="N4" s="4" t="s">
        <v>7</v>
      </c>
      <c r="O4" s="5"/>
    </row>
    <row r="5">
      <c r="A5" s="6"/>
      <c r="B5" s="4" t="s">
        <v>8</v>
      </c>
      <c r="D5" s="4" t="s">
        <v>9</v>
      </c>
      <c r="F5" s="4" t="s">
        <v>10</v>
      </c>
      <c r="H5" s="4" t="s">
        <v>11</v>
      </c>
      <c r="J5" s="4" t="s">
        <v>12</v>
      </c>
      <c r="L5" s="4" t="s">
        <v>13</v>
      </c>
      <c r="N5" s="4" t="s">
        <v>14</v>
      </c>
      <c r="O5" s="5"/>
    </row>
    <row r="6">
      <c r="A6" s="7">
        <v>1.0</v>
      </c>
      <c r="B6" s="8" t="s">
        <v>15</v>
      </c>
      <c r="C6" s="9">
        <v>52.0</v>
      </c>
      <c r="D6" s="8" t="s">
        <v>16</v>
      </c>
      <c r="E6" s="9">
        <v>29.0</v>
      </c>
      <c r="F6" s="8" t="s">
        <v>17</v>
      </c>
      <c r="G6" s="9">
        <v>31.0</v>
      </c>
      <c r="H6" s="8" t="s">
        <v>18</v>
      </c>
      <c r="I6" s="9">
        <v>22.0</v>
      </c>
      <c r="J6" s="8" t="s">
        <v>19</v>
      </c>
      <c r="K6" s="9">
        <v>30.0</v>
      </c>
      <c r="L6" s="8" t="s">
        <v>20</v>
      </c>
      <c r="M6" s="10">
        <v>15.0</v>
      </c>
      <c r="N6" s="8" t="s">
        <v>14</v>
      </c>
      <c r="O6" s="11">
        <v>11.0</v>
      </c>
    </row>
    <row r="7">
      <c r="A7" s="7">
        <v>2.0</v>
      </c>
      <c r="B7" s="8" t="s">
        <v>21</v>
      </c>
      <c r="C7" s="10">
        <v>8.0</v>
      </c>
      <c r="D7" s="8" t="s">
        <v>22</v>
      </c>
      <c r="E7" s="10">
        <v>8.0</v>
      </c>
      <c r="F7" s="8" t="s">
        <v>23</v>
      </c>
      <c r="G7" s="10">
        <v>5.0</v>
      </c>
      <c r="H7" s="8" t="s">
        <v>24</v>
      </c>
      <c r="I7" s="10">
        <v>4.0</v>
      </c>
      <c r="J7" s="8" t="s">
        <v>25</v>
      </c>
      <c r="K7" s="10">
        <v>3.0</v>
      </c>
      <c r="L7" s="8" t="s">
        <v>26</v>
      </c>
      <c r="M7" s="10">
        <v>1.0</v>
      </c>
      <c r="N7" s="8"/>
      <c r="O7" s="12"/>
    </row>
    <row r="8">
      <c r="A8" s="7">
        <v>3.0</v>
      </c>
      <c r="B8" s="8" t="s">
        <v>27</v>
      </c>
      <c r="C8" s="10">
        <v>6.0</v>
      </c>
      <c r="D8" s="8" t="s">
        <v>28</v>
      </c>
      <c r="E8" s="10">
        <v>3.0</v>
      </c>
      <c r="F8" s="8" t="s">
        <v>29</v>
      </c>
      <c r="G8" s="10">
        <v>4.0</v>
      </c>
      <c r="H8" s="8" t="s">
        <v>30</v>
      </c>
      <c r="I8" s="10">
        <v>0.0</v>
      </c>
      <c r="J8" s="8" t="s">
        <v>31</v>
      </c>
      <c r="K8" s="10">
        <v>8.0</v>
      </c>
      <c r="L8" s="8" t="s">
        <v>32</v>
      </c>
      <c r="M8" s="10">
        <v>1.0</v>
      </c>
      <c r="N8" s="8"/>
      <c r="O8" s="12"/>
    </row>
    <row r="9">
      <c r="A9" s="7">
        <v>4.0</v>
      </c>
      <c r="B9" s="8" t="s">
        <v>33</v>
      </c>
      <c r="C9" s="10">
        <v>0.0</v>
      </c>
      <c r="D9" s="8" t="s">
        <v>34</v>
      </c>
      <c r="E9" s="10">
        <v>1.0</v>
      </c>
      <c r="F9" s="8" t="s">
        <v>35</v>
      </c>
      <c r="G9" s="10">
        <v>3.0</v>
      </c>
      <c r="H9" s="8" t="s">
        <v>36</v>
      </c>
      <c r="I9" s="10">
        <v>5.0</v>
      </c>
      <c r="J9" s="8" t="s">
        <v>37</v>
      </c>
      <c r="K9" s="10">
        <v>1.0</v>
      </c>
      <c r="L9" s="8" t="s">
        <v>38</v>
      </c>
      <c r="M9" s="10">
        <v>1.0</v>
      </c>
      <c r="N9" s="8"/>
      <c r="O9" s="12"/>
    </row>
    <row r="10">
      <c r="A10" s="7">
        <v>5.0</v>
      </c>
      <c r="B10" s="8" t="s">
        <v>39</v>
      </c>
      <c r="C10" s="10">
        <v>8.0</v>
      </c>
      <c r="D10" s="8" t="s">
        <v>40</v>
      </c>
      <c r="E10" s="10">
        <v>14.0</v>
      </c>
      <c r="F10" s="8" t="s">
        <v>41</v>
      </c>
      <c r="G10" s="10">
        <v>11.0</v>
      </c>
      <c r="H10" s="8" t="s">
        <v>42</v>
      </c>
      <c r="I10" s="10">
        <v>1.0</v>
      </c>
      <c r="J10" s="13" t="s">
        <v>43</v>
      </c>
      <c r="K10" s="14">
        <v>3.0</v>
      </c>
      <c r="L10" s="8" t="s">
        <v>44</v>
      </c>
      <c r="M10" s="10">
        <v>0.0</v>
      </c>
      <c r="N10" s="8"/>
      <c r="O10" s="12"/>
    </row>
    <row r="11">
      <c r="A11" s="7">
        <v>6.0</v>
      </c>
      <c r="B11" s="8" t="s">
        <v>45</v>
      </c>
      <c r="C11" s="10">
        <v>2.0</v>
      </c>
      <c r="D11" s="8" t="s">
        <v>46</v>
      </c>
      <c r="E11" s="10">
        <v>1.0</v>
      </c>
      <c r="F11" s="13" t="s">
        <v>47</v>
      </c>
      <c r="G11" s="14">
        <v>0.0</v>
      </c>
      <c r="H11" s="8" t="s">
        <v>48</v>
      </c>
      <c r="I11" s="10">
        <v>2.0</v>
      </c>
      <c r="J11" s="13"/>
      <c r="K11" s="13"/>
      <c r="L11" s="8"/>
      <c r="M11" s="8"/>
      <c r="N11" s="8"/>
      <c r="O11" s="12"/>
    </row>
    <row r="12">
      <c r="A12" s="7">
        <v>7.0</v>
      </c>
      <c r="B12" s="8" t="s">
        <v>49</v>
      </c>
      <c r="C12" s="10">
        <v>0.0</v>
      </c>
      <c r="D12" s="8" t="s">
        <v>50</v>
      </c>
      <c r="E12" s="10">
        <v>2.0</v>
      </c>
      <c r="F12" s="13" t="s">
        <v>51</v>
      </c>
      <c r="G12" s="14">
        <v>5.0</v>
      </c>
      <c r="H12" s="8" t="s">
        <v>52</v>
      </c>
      <c r="I12" s="10">
        <v>4.0</v>
      </c>
      <c r="J12" s="13"/>
      <c r="K12" s="13"/>
      <c r="L12" s="8"/>
      <c r="M12" s="8"/>
      <c r="N12" s="8"/>
      <c r="O12" s="12"/>
    </row>
    <row r="13">
      <c r="A13" s="7">
        <v>8.0</v>
      </c>
      <c r="B13" s="8" t="s">
        <v>53</v>
      </c>
      <c r="C13" s="10">
        <v>0.0</v>
      </c>
      <c r="D13" s="13" t="s">
        <v>54</v>
      </c>
      <c r="E13" s="14">
        <v>5.0</v>
      </c>
      <c r="F13" s="13" t="s">
        <v>55</v>
      </c>
      <c r="G13" s="14">
        <v>3.0</v>
      </c>
      <c r="H13" s="13"/>
      <c r="I13" s="13"/>
      <c r="J13" s="8"/>
      <c r="K13" s="8"/>
      <c r="L13" s="8"/>
      <c r="M13" s="8"/>
      <c r="N13" s="13"/>
      <c r="O13" s="15"/>
    </row>
    <row r="14" ht="16.5" customHeight="1">
      <c r="A14" s="7">
        <v>9.0</v>
      </c>
      <c r="B14" s="8" t="s">
        <v>56</v>
      </c>
      <c r="C14" s="10">
        <v>4.0</v>
      </c>
      <c r="D14" s="13"/>
      <c r="E14" s="13"/>
      <c r="F14" s="13"/>
      <c r="G14" s="13"/>
      <c r="H14" s="13"/>
      <c r="I14" s="13"/>
      <c r="J14" s="13"/>
      <c r="K14" s="13"/>
      <c r="L14" s="8"/>
      <c r="M14" s="8"/>
      <c r="N14" s="8"/>
      <c r="O14" s="12"/>
    </row>
    <row r="15">
      <c r="A15" s="7">
        <v>10.0</v>
      </c>
      <c r="B15" s="8"/>
      <c r="C15" s="8"/>
      <c r="D15" s="13"/>
      <c r="E15" s="13"/>
      <c r="F15" s="13"/>
      <c r="G15" s="13"/>
      <c r="H15" s="13"/>
      <c r="I15" s="13"/>
      <c r="J15" s="13"/>
      <c r="K15" s="13"/>
      <c r="L15" s="8"/>
      <c r="M15" s="8"/>
      <c r="N15" s="13"/>
      <c r="O15" s="15"/>
    </row>
    <row r="16">
      <c r="A16" s="7">
        <v>11.0</v>
      </c>
      <c r="O16" s="5"/>
    </row>
    <row r="17">
      <c r="A17" s="7">
        <v>12.0</v>
      </c>
      <c r="B17" s="10"/>
      <c r="C17" s="8"/>
      <c r="D17" s="13"/>
      <c r="E17" s="13"/>
      <c r="F17" s="13"/>
      <c r="G17" s="13"/>
      <c r="H17" s="13"/>
      <c r="I17" s="13"/>
      <c r="J17" s="13"/>
      <c r="K17" s="13"/>
      <c r="L17" s="8"/>
      <c r="M17" s="8"/>
      <c r="N17" s="13"/>
      <c r="O17" s="15"/>
    </row>
    <row r="18">
      <c r="A18" s="7">
        <v>13.0</v>
      </c>
      <c r="B18" s="16"/>
      <c r="C18" s="16"/>
      <c r="D18" s="17"/>
      <c r="E18" s="17"/>
      <c r="F18" s="17"/>
      <c r="G18" s="17"/>
      <c r="J18" s="17"/>
      <c r="K18" s="17"/>
      <c r="L18" s="16"/>
      <c r="M18" s="16"/>
      <c r="N18" s="17"/>
      <c r="O18" s="18"/>
    </row>
    <row r="19">
      <c r="A19" s="7">
        <v>14.0</v>
      </c>
      <c r="B19" s="17"/>
      <c r="C19" s="17"/>
      <c r="D19" s="17"/>
      <c r="E19" s="17"/>
      <c r="F19" s="17"/>
      <c r="G19" s="17"/>
      <c r="J19" s="17"/>
      <c r="K19" s="17"/>
      <c r="L19" s="16"/>
      <c r="M19" s="16"/>
      <c r="N19" s="17"/>
      <c r="O19" s="18"/>
    </row>
    <row r="20">
      <c r="A20" s="7">
        <v>15.0</v>
      </c>
      <c r="B20" s="17"/>
      <c r="C20" s="17"/>
      <c r="D20" s="17"/>
      <c r="E20" s="17"/>
      <c r="F20" s="17"/>
      <c r="G20" s="16"/>
      <c r="J20" s="17"/>
      <c r="K20" s="17"/>
      <c r="L20" s="16"/>
      <c r="M20" s="16"/>
      <c r="N20" s="17"/>
      <c r="O20" s="18"/>
    </row>
    <row r="21">
      <c r="A21" s="7">
        <v>16.0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6"/>
      <c r="M21" s="16"/>
      <c r="N21" s="17"/>
      <c r="O21" s="18"/>
    </row>
    <row r="22">
      <c r="A22" s="7">
        <v>17.0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6"/>
      <c r="M22" s="16"/>
      <c r="N22" s="17"/>
      <c r="O22" s="18"/>
    </row>
    <row r="23">
      <c r="A23" s="7">
        <v>18.0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6"/>
      <c r="M23" s="16"/>
      <c r="N23" s="17"/>
      <c r="O23" s="18"/>
    </row>
    <row r="24">
      <c r="A24" s="7">
        <v>19.0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6"/>
      <c r="M24" s="16"/>
      <c r="N24" s="17"/>
      <c r="O24" s="18"/>
    </row>
    <row r="25">
      <c r="A25" s="7">
        <v>20.0</v>
      </c>
      <c r="B25" s="17"/>
      <c r="C25" s="19"/>
      <c r="D25" s="19"/>
      <c r="E25" s="19"/>
      <c r="F25" s="19"/>
      <c r="G25" s="19"/>
      <c r="H25" s="19"/>
      <c r="I25" s="19"/>
      <c r="J25" s="19"/>
      <c r="K25" s="19"/>
      <c r="L25" s="20"/>
      <c r="M25" s="20"/>
      <c r="N25" s="19"/>
      <c r="O25" s="21"/>
    </row>
    <row r="26">
      <c r="A26" s="22" t="s">
        <v>57</v>
      </c>
      <c r="B26" s="23"/>
      <c r="C26">
        <f>SUM(C5:C25)</f>
        <v>80</v>
      </c>
      <c r="E26">
        <f>SUM(E5:E25)</f>
        <v>63</v>
      </c>
      <c r="G26">
        <f>SUM(G5:G25)</f>
        <v>62</v>
      </c>
      <c r="I26">
        <f>SUM(I5:I25)</f>
        <v>38</v>
      </c>
      <c r="K26">
        <f>SUM(K5:K25)</f>
        <v>45</v>
      </c>
      <c r="M26">
        <f>SUM(M5:M25)</f>
        <v>18</v>
      </c>
      <c r="O26" s="22">
        <v>11.0</v>
      </c>
    </row>
    <row r="27">
      <c r="A27" s="22" t="s">
        <v>58</v>
      </c>
      <c r="C27" s="22"/>
      <c r="E27" s="22"/>
      <c r="G27" s="22"/>
      <c r="I27" s="22"/>
      <c r="K27" s="22"/>
      <c r="M27" s="22"/>
      <c r="O27" s="22"/>
    </row>
    <row r="28">
      <c r="C28" s="22"/>
      <c r="J28" s="13"/>
      <c r="K28" s="14"/>
    </row>
    <row r="29">
      <c r="B29" s="24" t="s">
        <v>59</v>
      </c>
      <c r="D29" s="25">
        <v>353.0</v>
      </c>
      <c r="J29" s="13"/>
      <c r="K29" s="26"/>
    </row>
    <row r="30">
      <c r="B30" s="24" t="s">
        <v>60</v>
      </c>
      <c r="D30" s="25">
        <v>33.0</v>
      </c>
      <c r="J30" s="13"/>
      <c r="K30" s="14"/>
    </row>
    <row r="31">
      <c r="B31" s="24" t="s">
        <v>61</v>
      </c>
      <c r="D31" s="25">
        <f>D29-D30</f>
        <v>320</v>
      </c>
    </row>
    <row r="32">
      <c r="B32" s="24" t="s">
        <v>62</v>
      </c>
      <c r="D32" s="25">
        <v>17.0</v>
      </c>
    </row>
    <row r="33">
      <c r="B33" s="24" t="s">
        <v>63</v>
      </c>
      <c r="D33" s="27">
        <f>D31/D32</f>
        <v>18.82352941</v>
      </c>
    </row>
    <row r="34">
      <c r="B34" s="24" t="s">
        <v>0</v>
      </c>
      <c r="D34" s="22">
        <v>18.8</v>
      </c>
    </row>
    <row r="36">
      <c r="B36" s="28" t="s">
        <v>64</v>
      </c>
    </row>
    <row r="37">
      <c r="B37" s="29" t="s">
        <v>65</v>
      </c>
      <c r="C37" s="29" t="s">
        <v>58</v>
      </c>
      <c r="D37" s="29" t="s">
        <v>66</v>
      </c>
      <c r="E37" s="29" t="s">
        <v>67</v>
      </c>
    </row>
    <row r="38">
      <c r="B38" s="30" t="s">
        <v>8</v>
      </c>
      <c r="C38" s="31">
        <v>5.0</v>
      </c>
      <c r="D38" s="32">
        <v>0.2438</v>
      </c>
      <c r="E38" s="33">
        <f>(C38/C45)</f>
        <v>0.2</v>
      </c>
    </row>
    <row r="39">
      <c r="B39" s="30" t="s">
        <v>68</v>
      </c>
      <c r="C39" s="31">
        <v>5.0</v>
      </c>
      <c r="D39" s="32">
        <v>0.1969</v>
      </c>
      <c r="E39" s="33">
        <f>(C39/C45)</f>
        <v>0.2</v>
      </c>
    </row>
    <row r="40">
      <c r="B40" s="30" t="s">
        <v>10</v>
      </c>
      <c r="C40" s="31">
        <v>5.0</v>
      </c>
      <c r="D40" s="32">
        <v>0.1969</v>
      </c>
      <c r="E40" s="33">
        <f>(C40/C45)</f>
        <v>0.2</v>
      </c>
    </row>
    <row r="41">
      <c r="B41" s="30" t="s">
        <v>11</v>
      </c>
      <c r="C41" s="31">
        <v>3.0</v>
      </c>
      <c r="D41" s="32">
        <v>0.1125</v>
      </c>
      <c r="E41" s="33">
        <f>(C41/C45)</f>
        <v>0.12</v>
      </c>
    </row>
    <row r="42">
      <c r="B42" s="30" t="s">
        <v>69</v>
      </c>
      <c r="C42" s="31">
        <v>4.0</v>
      </c>
      <c r="D42" s="32">
        <v>0.1469</v>
      </c>
      <c r="E42" s="33">
        <f>(C42/C45)</f>
        <v>0.16</v>
      </c>
    </row>
    <row r="43">
      <c r="B43" s="30" t="s">
        <v>13</v>
      </c>
      <c r="C43" s="31">
        <v>2.0</v>
      </c>
      <c r="D43" s="32">
        <v>0.0625</v>
      </c>
      <c r="E43" s="33">
        <f>(C43/C45)</f>
        <v>0.08</v>
      </c>
    </row>
    <row r="44">
      <c r="B44" s="30" t="s">
        <v>70</v>
      </c>
      <c r="C44" s="31">
        <v>1.0</v>
      </c>
      <c r="D44" s="32">
        <v>0.0375</v>
      </c>
      <c r="E44" s="33">
        <f>(C44/C45)</f>
        <v>0.04</v>
      </c>
    </row>
    <row r="45">
      <c r="B45" s="34" t="s">
        <v>71</v>
      </c>
      <c r="C45" s="35">
        <f t="shared" ref="C45:E45" si="1">SUM(C38:C44)</f>
        <v>25</v>
      </c>
      <c r="D45" s="36">
        <f t="shared" si="1"/>
        <v>0.997</v>
      </c>
      <c r="E45" s="36">
        <f t="shared" si="1"/>
        <v>1</v>
      </c>
    </row>
  </sheetData>
  <mergeCells count="16">
    <mergeCell ref="L5:M5"/>
    <mergeCell ref="N5:O5"/>
    <mergeCell ref="D4:E4"/>
    <mergeCell ref="F4:G4"/>
    <mergeCell ref="H4:I4"/>
    <mergeCell ref="J4:K4"/>
    <mergeCell ref="L4:M4"/>
    <mergeCell ref="N4:O4"/>
    <mergeCell ref="B2:D2"/>
    <mergeCell ref="B4:C4"/>
    <mergeCell ref="B5:C5"/>
    <mergeCell ref="D5:E5"/>
    <mergeCell ref="F5:G5"/>
    <mergeCell ref="H5:I5"/>
    <mergeCell ref="J5:K5"/>
    <mergeCell ref="E2:F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13" max="13" width="7.29"/>
  </cols>
  <sheetData>
    <row r="2">
      <c r="B2" s="24" t="s">
        <v>59</v>
      </c>
      <c r="D2" s="25">
        <v>183.0</v>
      </c>
    </row>
    <row r="3">
      <c r="B3" s="24" t="s">
        <v>60</v>
      </c>
      <c r="D3" s="25">
        <v>31.0</v>
      </c>
    </row>
    <row r="4">
      <c r="B4" s="24" t="s">
        <v>244</v>
      </c>
      <c r="D4" s="25">
        <v>152.0</v>
      </c>
    </row>
    <row r="5">
      <c r="B5" s="24" t="s">
        <v>328</v>
      </c>
      <c r="D5" s="25">
        <v>151.0</v>
      </c>
    </row>
    <row r="6">
      <c r="B6" s="24" t="s">
        <v>62</v>
      </c>
      <c r="D6" s="25">
        <v>24.0</v>
      </c>
    </row>
    <row r="7">
      <c r="B7" s="24" t="s">
        <v>63</v>
      </c>
      <c r="D7" s="100">
        <f>D5/D6</f>
        <v>6.291666667</v>
      </c>
    </row>
    <row r="8">
      <c r="B8" s="24" t="s">
        <v>0</v>
      </c>
      <c r="D8">
        <f>D7/4</f>
        <v>1.572916667</v>
      </c>
    </row>
    <row r="9">
      <c r="B9" s="28"/>
    </row>
    <row r="10">
      <c r="B10" s="28" t="s">
        <v>329</v>
      </c>
    </row>
    <row r="11">
      <c r="B11" s="1" t="s">
        <v>181</v>
      </c>
      <c r="C11" s="1" t="s">
        <v>330</v>
      </c>
      <c r="D11" s="1" t="s">
        <v>331</v>
      </c>
      <c r="E11" s="1" t="s">
        <v>332</v>
      </c>
      <c r="F11" s="1" t="s">
        <v>333</v>
      </c>
      <c r="G11" s="1" t="s">
        <v>334</v>
      </c>
      <c r="H11" s="1" t="s">
        <v>335</v>
      </c>
      <c r="I11" s="1" t="s">
        <v>336</v>
      </c>
      <c r="J11" s="1" t="s">
        <v>337</v>
      </c>
      <c r="K11" s="1" t="s">
        <v>338</v>
      </c>
      <c r="L11" s="1" t="s">
        <v>339</v>
      </c>
      <c r="M11" s="1" t="s">
        <v>340</v>
      </c>
      <c r="N11" s="1" t="s">
        <v>184</v>
      </c>
      <c r="O11" s="1" t="s">
        <v>185</v>
      </c>
    </row>
    <row r="12">
      <c r="B12" s="22" t="s">
        <v>188</v>
      </c>
      <c r="C12" s="22">
        <v>1.0</v>
      </c>
      <c r="D12" s="22">
        <v>4.0</v>
      </c>
      <c r="E12" s="22">
        <v>1.0</v>
      </c>
      <c r="F12" s="22">
        <v>1.0</v>
      </c>
      <c r="G12" s="22">
        <v>0.0</v>
      </c>
      <c r="H12" s="22">
        <v>7.0</v>
      </c>
      <c r="I12" s="22">
        <v>0.0</v>
      </c>
      <c r="J12" s="22">
        <v>0.0</v>
      </c>
      <c r="K12" s="22">
        <v>2.0</v>
      </c>
      <c r="L12" s="22">
        <v>0.0</v>
      </c>
      <c r="M12" s="22">
        <v>1.0</v>
      </c>
      <c r="N12" s="1">
        <f t="shared" ref="N12:N25" si="1">SUM(C12:M12)</f>
        <v>17</v>
      </c>
      <c r="O12" s="60">
        <f t="shared" ref="O12:O24" si="2">N12/$N$25</f>
        <v>0.1118421053</v>
      </c>
    </row>
    <row r="13">
      <c r="B13" s="22" t="s">
        <v>189</v>
      </c>
      <c r="C13" s="22">
        <v>4.0</v>
      </c>
      <c r="D13" s="22">
        <v>5.0</v>
      </c>
      <c r="E13" s="22">
        <v>1.0</v>
      </c>
      <c r="F13" s="22">
        <v>3.0</v>
      </c>
      <c r="G13" s="22">
        <v>1.0</v>
      </c>
      <c r="H13" s="22">
        <v>5.0</v>
      </c>
      <c r="I13" s="22">
        <v>7.0</v>
      </c>
      <c r="J13" s="22">
        <v>2.0</v>
      </c>
      <c r="K13" s="22">
        <v>3.0</v>
      </c>
      <c r="L13" s="22">
        <v>3.0</v>
      </c>
      <c r="M13" s="22">
        <v>0.0</v>
      </c>
      <c r="N13" s="1">
        <f t="shared" si="1"/>
        <v>34</v>
      </c>
      <c r="O13" s="60">
        <f t="shared" si="2"/>
        <v>0.2236842105</v>
      </c>
    </row>
    <row r="14">
      <c r="B14" s="22" t="s">
        <v>190</v>
      </c>
      <c r="C14" s="22">
        <v>1.0</v>
      </c>
      <c r="D14" s="22">
        <v>3.0</v>
      </c>
      <c r="E14" s="22">
        <v>4.0</v>
      </c>
      <c r="F14" s="22">
        <v>0.0</v>
      </c>
      <c r="G14" s="22">
        <v>2.0</v>
      </c>
      <c r="H14" s="22">
        <v>4.0</v>
      </c>
      <c r="I14" s="22">
        <v>2.0</v>
      </c>
      <c r="J14" s="22">
        <v>7.0</v>
      </c>
      <c r="K14" s="22">
        <v>4.0</v>
      </c>
      <c r="L14" s="22">
        <v>0.0</v>
      </c>
      <c r="M14" s="22">
        <v>0.0</v>
      </c>
      <c r="N14" s="1">
        <f t="shared" si="1"/>
        <v>27</v>
      </c>
      <c r="O14" s="60">
        <f t="shared" si="2"/>
        <v>0.1776315789</v>
      </c>
    </row>
    <row r="15">
      <c r="B15" s="22" t="s">
        <v>191</v>
      </c>
      <c r="C15" s="22">
        <v>0.0</v>
      </c>
      <c r="D15" s="22">
        <v>0.0</v>
      </c>
      <c r="E15" s="22">
        <v>0.0</v>
      </c>
      <c r="F15" s="22">
        <v>0.0</v>
      </c>
      <c r="G15" s="22">
        <v>1.0</v>
      </c>
      <c r="H15" s="22">
        <v>0.0</v>
      </c>
      <c r="I15" s="22">
        <v>0.0</v>
      </c>
      <c r="J15" s="22">
        <v>0.0</v>
      </c>
      <c r="K15" s="22">
        <v>0.0</v>
      </c>
      <c r="L15" s="22">
        <v>0.0</v>
      </c>
      <c r="M15" s="22">
        <v>0.0</v>
      </c>
      <c r="N15" s="1">
        <f t="shared" si="1"/>
        <v>1</v>
      </c>
      <c r="O15" s="60">
        <f t="shared" si="2"/>
        <v>0.006578947368</v>
      </c>
    </row>
    <row r="16">
      <c r="B16" s="22" t="s">
        <v>192</v>
      </c>
      <c r="C16" s="22">
        <v>4.0</v>
      </c>
      <c r="D16" s="22">
        <v>0.0</v>
      </c>
      <c r="E16" s="22">
        <v>0.0</v>
      </c>
      <c r="F16" s="22">
        <v>0.0</v>
      </c>
      <c r="G16" s="22">
        <v>0.0</v>
      </c>
      <c r="H16" s="22">
        <v>3.0</v>
      </c>
      <c r="I16" s="22">
        <v>0.0</v>
      </c>
      <c r="J16" s="22">
        <v>0.0</v>
      </c>
      <c r="K16" s="22">
        <v>0.0</v>
      </c>
      <c r="L16" s="22">
        <v>0.0</v>
      </c>
      <c r="M16" s="22">
        <v>0.0</v>
      </c>
      <c r="N16" s="1">
        <f t="shared" si="1"/>
        <v>7</v>
      </c>
      <c r="O16" s="60">
        <f t="shared" si="2"/>
        <v>0.04605263158</v>
      </c>
    </row>
    <row r="17">
      <c r="B17" s="22" t="s">
        <v>193</v>
      </c>
      <c r="C17" s="22">
        <v>5.0</v>
      </c>
      <c r="D17" s="22">
        <v>1.0</v>
      </c>
      <c r="E17" s="22">
        <v>0.0</v>
      </c>
      <c r="F17" s="22">
        <v>1.0</v>
      </c>
      <c r="G17" s="22">
        <v>0.0</v>
      </c>
      <c r="H17" s="22">
        <v>2.0</v>
      </c>
      <c r="I17" s="22">
        <v>0.0</v>
      </c>
      <c r="J17" s="22">
        <v>0.0</v>
      </c>
      <c r="K17" s="22">
        <v>0.0</v>
      </c>
      <c r="L17" s="22">
        <v>0.0</v>
      </c>
      <c r="M17" s="22">
        <v>0.0</v>
      </c>
      <c r="N17" s="1">
        <f t="shared" si="1"/>
        <v>9</v>
      </c>
      <c r="O17" s="60">
        <f t="shared" si="2"/>
        <v>0.05921052632</v>
      </c>
    </row>
    <row r="18">
      <c r="B18" s="22" t="s">
        <v>194</v>
      </c>
      <c r="C18" s="22">
        <v>0.0</v>
      </c>
      <c r="D18" s="22">
        <v>2.0</v>
      </c>
      <c r="E18" s="22">
        <v>0.0</v>
      </c>
      <c r="F18" s="22">
        <v>1.0</v>
      </c>
      <c r="G18" s="22">
        <v>2.0</v>
      </c>
      <c r="H18" s="22">
        <v>2.0</v>
      </c>
      <c r="I18" s="22">
        <v>7.0</v>
      </c>
      <c r="J18" s="22">
        <v>1.0</v>
      </c>
      <c r="K18" s="22">
        <v>1.0</v>
      </c>
      <c r="L18" s="22">
        <v>0.0</v>
      </c>
      <c r="M18" s="22">
        <v>0.0</v>
      </c>
      <c r="N18" s="1">
        <f t="shared" si="1"/>
        <v>16</v>
      </c>
      <c r="O18" s="60">
        <f t="shared" si="2"/>
        <v>0.1052631579</v>
      </c>
    </row>
    <row r="19">
      <c r="B19" s="22" t="s">
        <v>195</v>
      </c>
      <c r="C19" s="22">
        <v>1.0</v>
      </c>
      <c r="D19" s="22">
        <v>1.0</v>
      </c>
      <c r="E19" s="22">
        <v>1.0</v>
      </c>
      <c r="F19" s="22">
        <v>0.0</v>
      </c>
      <c r="G19" s="22">
        <v>0.0</v>
      </c>
      <c r="H19" s="22">
        <v>0.0</v>
      </c>
      <c r="I19" s="22">
        <v>2.0</v>
      </c>
      <c r="J19" s="22">
        <v>0.0</v>
      </c>
      <c r="K19" s="22">
        <v>3.0</v>
      </c>
      <c r="L19" s="22">
        <v>0.0</v>
      </c>
      <c r="M19" s="22">
        <v>0.0</v>
      </c>
      <c r="N19" s="1">
        <f t="shared" si="1"/>
        <v>8</v>
      </c>
      <c r="O19" s="60">
        <f t="shared" si="2"/>
        <v>0.05263157895</v>
      </c>
    </row>
    <row r="20">
      <c r="B20" s="22" t="s">
        <v>196</v>
      </c>
      <c r="C20" s="22">
        <v>3.0</v>
      </c>
      <c r="D20" s="22">
        <v>0.0</v>
      </c>
      <c r="E20" s="22">
        <v>0.0</v>
      </c>
      <c r="F20" s="22">
        <v>0.0</v>
      </c>
      <c r="G20" s="22">
        <v>2.0</v>
      </c>
      <c r="H20" s="22">
        <v>4.0</v>
      </c>
      <c r="I20" s="22">
        <v>1.0</v>
      </c>
      <c r="J20" s="22">
        <v>0.0</v>
      </c>
      <c r="K20" s="22">
        <v>2.0</v>
      </c>
      <c r="L20" s="22">
        <v>0.0</v>
      </c>
      <c r="M20" s="22">
        <v>0.0</v>
      </c>
      <c r="N20" s="1">
        <f t="shared" si="1"/>
        <v>12</v>
      </c>
      <c r="O20" s="60">
        <f t="shared" si="2"/>
        <v>0.07894736842</v>
      </c>
    </row>
    <row r="21">
      <c r="B21" s="22" t="s">
        <v>197</v>
      </c>
      <c r="C21" s="22">
        <v>0.0</v>
      </c>
      <c r="D21" s="22">
        <v>1.0</v>
      </c>
      <c r="E21" s="22">
        <v>1.0</v>
      </c>
      <c r="F21" s="22">
        <v>1.0</v>
      </c>
      <c r="G21" s="22">
        <v>0.0</v>
      </c>
      <c r="H21" s="22">
        <v>1.0</v>
      </c>
      <c r="I21" s="22">
        <v>0.0</v>
      </c>
      <c r="J21" s="22">
        <v>0.0</v>
      </c>
      <c r="K21" s="22">
        <v>0.0</v>
      </c>
      <c r="L21" s="22">
        <v>0.0</v>
      </c>
      <c r="M21" s="22">
        <v>0.0</v>
      </c>
      <c r="N21" s="1">
        <f t="shared" si="1"/>
        <v>4</v>
      </c>
      <c r="O21" s="60">
        <f t="shared" si="2"/>
        <v>0.02631578947</v>
      </c>
    </row>
    <row r="22">
      <c r="B22" s="22" t="s">
        <v>198</v>
      </c>
      <c r="C22" s="22">
        <v>1.0</v>
      </c>
      <c r="D22" s="22">
        <v>0.0</v>
      </c>
      <c r="E22" s="22">
        <v>0.0</v>
      </c>
      <c r="F22" s="22">
        <v>0.0</v>
      </c>
      <c r="G22" s="22">
        <v>0.0</v>
      </c>
      <c r="H22" s="22">
        <v>1.0</v>
      </c>
      <c r="I22" s="22">
        <v>0.0</v>
      </c>
      <c r="J22" s="22">
        <v>0.0</v>
      </c>
      <c r="K22" s="22">
        <v>0.0</v>
      </c>
      <c r="L22" s="22">
        <v>0.0</v>
      </c>
      <c r="M22" s="22">
        <v>0.0</v>
      </c>
      <c r="N22" s="1">
        <f t="shared" si="1"/>
        <v>2</v>
      </c>
      <c r="O22" s="60">
        <f t="shared" si="2"/>
        <v>0.01315789474</v>
      </c>
    </row>
    <row r="23">
      <c r="B23" s="22" t="s">
        <v>199</v>
      </c>
      <c r="C23" s="22">
        <v>0.0</v>
      </c>
      <c r="D23" s="22">
        <v>0.0</v>
      </c>
      <c r="E23" s="22">
        <v>0.0</v>
      </c>
      <c r="F23" s="22">
        <v>1.0</v>
      </c>
      <c r="G23" s="22">
        <v>0.0</v>
      </c>
      <c r="H23" s="22">
        <v>1.0</v>
      </c>
      <c r="I23" s="22">
        <v>1.0</v>
      </c>
      <c r="J23" s="22">
        <v>0.0</v>
      </c>
      <c r="K23" s="22">
        <v>1.0</v>
      </c>
      <c r="L23" s="22">
        <v>0.0</v>
      </c>
      <c r="M23" s="22">
        <v>0.0</v>
      </c>
      <c r="N23" s="1">
        <f t="shared" si="1"/>
        <v>4</v>
      </c>
      <c r="O23" s="60">
        <f t="shared" si="2"/>
        <v>0.02631578947</v>
      </c>
    </row>
    <row r="24">
      <c r="B24" s="22" t="s">
        <v>341</v>
      </c>
      <c r="C24" s="22">
        <v>2.0</v>
      </c>
      <c r="D24" s="22">
        <v>1.0</v>
      </c>
      <c r="E24" s="22">
        <v>1.0</v>
      </c>
      <c r="F24" s="22">
        <v>0.0</v>
      </c>
      <c r="G24" s="22">
        <v>0.0</v>
      </c>
      <c r="H24" s="22">
        <v>3.0</v>
      </c>
      <c r="I24" s="22">
        <v>2.0</v>
      </c>
      <c r="J24" s="22">
        <v>0.0</v>
      </c>
      <c r="K24" s="22">
        <v>2.0</v>
      </c>
      <c r="L24" s="22">
        <v>0.0</v>
      </c>
      <c r="M24" s="22">
        <v>0.0</v>
      </c>
      <c r="N24" s="1">
        <f t="shared" si="1"/>
        <v>11</v>
      </c>
      <c r="O24" s="60">
        <f t="shared" si="2"/>
        <v>0.07236842105</v>
      </c>
    </row>
    <row r="25">
      <c r="B25" s="1" t="s">
        <v>201</v>
      </c>
      <c r="C25" s="1">
        <f t="shared" ref="C25:M25" si="3">SUM(C12:C24)</f>
        <v>22</v>
      </c>
      <c r="D25" s="1">
        <f t="shared" si="3"/>
        <v>18</v>
      </c>
      <c r="E25" s="1">
        <f t="shared" si="3"/>
        <v>9</v>
      </c>
      <c r="F25" s="1">
        <f t="shared" si="3"/>
        <v>8</v>
      </c>
      <c r="G25" s="1">
        <f t="shared" si="3"/>
        <v>8</v>
      </c>
      <c r="H25" s="1">
        <f t="shared" si="3"/>
        <v>33</v>
      </c>
      <c r="I25" s="1">
        <f t="shared" si="3"/>
        <v>22</v>
      </c>
      <c r="J25" s="1">
        <f t="shared" si="3"/>
        <v>10</v>
      </c>
      <c r="K25" s="1">
        <f t="shared" si="3"/>
        <v>18</v>
      </c>
      <c r="L25" s="1">
        <f t="shared" si="3"/>
        <v>3</v>
      </c>
      <c r="M25" s="1">
        <f t="shared" si="3"/>
        <v>1</v>
      </c>
      <c r="N25" s="1">
        <f t="shared" si="1"/>
        <v>152</v>
      </c>
    </row>
    <row r="26">
      <c r="C26" s="33">
        <v>0.15</v>
      </c>
      <c r="D26" s="33">
        <v>0.12</v>
      </c>
      <c r="E26" s="33">
        <v>0.06</v>
      </c>
      <c r="F26" s="33">
        <v>0.05</v>
      </c>
      <c r="G26" s="33">
        <v>0.05</v>
      </c>
      <c r="H26" s="33">
        <v>0.22</v>
      </c>
      <c r="I26" s="33">
        <v>0.15</v>
      </c>
      <c r="J26" s="33">
        <v>0.07</v>
      </c>
      <c r="K26" s="33">
        <v>0.12</v>
      </c>
      <c r="L26" s="33">
        <v>0.02</v>
      </c>
      <c r="M26" s="33">
        <v>0.02</v>
      </c>
    </row>
    <row r="28">
      <c r="B28" s="28" t="s">
        <v>180</v>
      </c>
    </row>
    <row r="29">
      <c r="B29" s="1" t="s">
        <v>181</v>
      </c>
      <c r="C29" s="1" t="s">
        <v>330</v>
      </c>
      <c r="D29" s="1" t="s">
        <v>331</v>
      </c>
      <c r="E29" s="1" t="s">
        <v>332</v>
      </c>
      <c r="F29" s="1" t="s">
        <v>333</v>
      </c>
      <c r="G29" s="1" t="s">
        <v>334</v>
      </c>
      <c r="H29" s="1" t="s">
        <v>335</v>
      </c>
      <c r="I29" s="1" t="s">
        <v>336</v>
      </c>
      <c r="J29" s="1" t="s">
        <v>337</v>
      </c>
      <c r="K29" s="1" t="s">
        <v>338</v>
      </c>
      <c r="L29" s="1" t="s">
        <v>339</v>
      </c>
      <c r="M29" s="1" t="s">
        <v>340</v>
      </c>
      <c r="N29" s="1" t="s">
        <v>184</v>
      </c>
      <c r="O29" s="1" t="s">
        <v>342</v>
      </c>
      <c r="P29" s="1" t="s">
        <v>187</v>
      </c>
    </row>
    <row r="30">
      <c r="B30" s="22" t="s">
        <v>188</v>
      </c>
      <c r="C30" s="22">
        <v>1.0</v>
      </c>
      <c r="D30" s="22">
        <v>4.0</v>
      </c>
      <c r="E30" s="22">
        <v>3.0</v>
      </c>
      <c r="F30" s="22">
        <v>1.0</v>
      </c>
      <c r="G30" s="22">
        <v>0.0</v>
      </c>
      <c r="H30" s="22">
        <v>8.0</v>
      </c>
      <c r="I30" s="22">
        <v>0.0</v>
      </c>
      <c r="J30" s="22">
        <v>0.0</v>
      </c>
      <c r="K30" s="22">
        <v>2.0</v>
      </c>
      <c r="L30" s="22">
        <v>0.0</v>
      </c>
      <c r="M30" s="22">
        <v>1.0</v>
      </c>
      <c r="N30" s="1">
        <f t="shared" ref="N30:N45" si="4">SUM(C30:M30)</f>
        <v>20</v>
      </c>
      <c r="O30" s="22">
        <v>3.0</v>
      </c>
      <c r="P30" s="22">
        <v>17.0</v>
      </c>
    </row>
    <row r="31">
      <c r="B31" s="22" t="s">
        <v>189</v>
      </c>
      <c r="C31" s="22">
        <v>4.0</v>
      </c>
      <c r="D31" s="22">
        <v>5.0</v>
      </c>
      <c r="E31" s="22">
        <v>1.0</v>
      </c>
      <c r="F31" s="22">
        <v>3.0</v>
      </c>
      <c r="G31" s="22">
        <v>2.0</v>
      </c>
      <c r="H31" s="22">
        <v>6.0</v>
      </c>
      <c r="I31" s="22">
        <v>7.0</v>
      </c>
      <c r="J31" s="22">
        <v>2.0</v>
      </c>
      <c r="K31" s="22">
        <v>3.0</v>
      </c>
      <c r="L31" s="22">
        <v>4.0</v>
      </c>
      <c r="M31" s="22">
        <v>0.0</v>
      </c>
      <c r="N31" s="1">
        <f t="shared" si="4"/>
        <v>37</v>
      </c>
      <c r="O31" s="22">
        <v>3.0</v>
      </c>
      <c r="P31" s="22">
        <v>34.0</v>
      </c>
    </row>
    <row r="32">
      <c r="B32" s="22" t="s">
        <v>190</v>
      </c>
      <c r="C32" s="22">
        <v>1.0</v>
      </c>
      <c r="D32" s="22">
        <v>3.0</v>
      </c>
      <c r="E32" s="22">
        <v>4.0</v>
      </c>
      <c r="F32" s="22">
        <v>0.0</v>
      </c>
      <c r="G32" s="22">
        <v>5.0</v>
      </c>
      <c r="H32" s="22">
        <v>4.0</v>
      </c>
      <c r="I32" s="22">
        <v>2.0</v>
      </c>
      <c r="J32" s="22">
        <v>7.0</v>
      </c>
      <c r="K32" s="22">
        <v>4.0</v>
      </c>
      <c r="L32" s="22">
        <v>0.0</v>
      </c>
      <c r="M32" s="22">
        <v>0.0</v>
      </c>
      <c r="N32" s="1">
        <f t="shared" si="4"/>
        <v>30</v>
      </c>
      <c r="O32" s="22">
        <v>3.0</v>
      </c>
      <c r="P32" s="22">
        <v>27.0</v>
      </c>
    </row>
    <row r="33">
      <c r="B33" s="22" t="s">
        <v>191</v>
      </c>
      <c r="C33" s="22">
        <v>0.0</v>
      </c>
      <c r="D33" s="22">
        <v>0.0</v>
      </c>
      <c r="E33" s="22">
        <v>0.0</v>
      </c>
      <c r="F33" s="22">
        <v>0.0</v>
      </c>
      <c r="G33" s="22">
        <v>4.0</v>
      </c>
      <c r="H33" s="22">
        <v>0.0</v>
      </c>
      <c r="I33" s="22">
        <v>0.0</v>
      </c>
      <c r="J33" s="22">
        <v>0.0</v>
      </c>
      <c r="K33" s="22">
        <v>0.0</v>
      </c>
      <c r="L33" s="22">
        <v>0.0</v>
      </c>
      <c r="M33" s="22">
        <v>0.0</v>
      </c>
      <c r="N33" s="1">
        <f t="shared" si="4"/>
        <v>4</v>
      </c>
      <c r="O33" s="22">
        <v>3.0</v>
      </c>
      <c r="P33" s="22">
        <v>1.0</v>
      </c>
    </row>
    <row r="34">
      <c r="B34" s="22" t="s">
        <v>192</v>
      </c>
      <c r="C34" s="22">
        <v>4.0</v>
      </c>
      <c r="D34" s="22">
        <v>0.0</v>
      </c>
      <c r="E34" s="22">
        <v>0.0</v>
      </c>
      <c r="F34" s="22">
        <v>0.0</v>
      </c>
      <c r="G34" s="22">
        <v>0.0</v>
      </c>
      <c r="H34" s="22">
        <v>3.0</v>
      </c>
      <c r="I34" s="22">
        <v>0.0</v>
      </c>
      <c r="J34" s="22">
        <v>0.0</v>
      </c>
      <c r="K34" s="22">
        <v>0.0</v>
      </c>
      <c r="L34" s="22">
        <v>0.0</v>
      </c>
      <c r="M34" s="22">
        <v>0.0</v>
      </c>
      <c r="N34" s="1">
        <f t="shared" si="4"/>
        <v>7</v>
      </c>
      <c r="O34" s="22">
        <v>0.0</v>
      </c>
      <c r="P34" s="22">
        <v>7.0</v>
      </c>
    </row>
    <row r="35">
      <c r="B35" s="22" t="s">
        <v>193</v>
      </c>
      <c r="C35" s="22">
        <v>6.0</v>
      </c>
      <c r="D35" s="22">
        <v>1.0</v>
      </c>
      <c r="E35" s="22">
        <v>0.0</v>
      </c>
      <c r="F35" s="22">
        <v>1.0</v>
      </c>
      <c r="G35" s="22">
        <v>0.0</v>
      </c>
      <c r="H35" s="22">
        <v>2.0</v>
      </c>
      <c r="I35" s="22">
        <v>0.0</v>
      </c>
      <c r="J35" s="22">
        <v>0.0</v>
      </c>
      <c r="K35" s="22">
        <v>0.0</v>
      </c>
      <c r="L35" s="22">
        <v>0.0</v>
      </c>
      <c r="M35" s="22">
        <v>0.0</v>
      </c>
      <c r="N35" s="1">
        <f t="shared" si="4"/>
        <v>10</v>
      </c>
      <c r="O35" s="22">
        <v>1.0</v>
      </c>
      <c r="P35" s="22">
        <v>9.0</v>
      </c>
    </row>
    <row r="36">
      <c r="B36" s="22" t="s">
        <v>194</v>
      </c>
      <c r="C36" s="22">
        <v>0.0</v>
      </c>
      <c r="D36" s="22">
        <v>3.0</v>
      </c>
      <c r="E36" s="22">
        <v>0.0</v>
      </c>
      <c r="F36" s="22">
        <v>1.0</v>
      </c>
      <c r="G36" s="22">
        <v>3.0</v>
      </c>
      <c r="H36" s="22">
        <v>2.0</v>
      </c>
      <c r="I36" s="22">
        <v>7.0</v>
      </c>
      <c r="J36" s="22">
        <v>1.0</v>
      </c>
      <c r="K36" s="22">
        <v>1.0</v>
      </c>
      <c r="L36" s="22">
        <v>0.0</v>
      </c>
      <c r="M36" s="22">
        <v>0.0</v>
      </c>
      <c r="N36" s="1">
        <f t="shared" si="4"/>
        <v>18</v>
      </c>
      <c r="O36" s="22">
        <v>2.0</v>
      </c>
      <c r="P36" s="22">
        <v>16.0</v>
      </c>
    </row>
    <row r="37">
      <c r="B37" s="22" t="s">
        <v>195</v>
      </c>
      <c r="C37" s="22">
        <v>1.0</v>
      </c>
      <c r="D37" s="22">
        <v>1.0</v>
      </c>
      <c r="E37" s="22">
        <v>1.0</v>
      </c>
      <c r="F37" s="22">
        <v>0.0</v>
      </c>
      <c r="G37" s="22">
        <v>1.0</v>
      </c>
      <c r="H37" s="22">
        <v>0.0</v>
      </c>
      <c r="I37" s="22">
        <v>2.0</v>
      </c>
      <c r="J37" s="22">
        <v>0.0</v>
      </c>
      <c r="K37" s="22">
        <v>3.0</v>
      </c>
      <c r="L37" s="22">
        <v>0.0</v>
      </c>
      <c r="M37" s="22">
        <v>0.0</v>
      </c>
      <c r="N37" s="1">
        <f t="shared" si="4"/>
        <v>9</v>
      </c>
      <c r="O37" s="22">
        <v>1.0</v>
      </c>
      <c r="P37" s="22">
        <v>8.0</v>
      </c>
    </row>
    <row r="38">
      <c r="B38" s="22" t="s">
        <v>196</v>
      </c>
      <c r="C38" s="22">
        <v>3.0</v>
      </c>
      <c r="D38" s="22">
        <v>0.0</v>
      </c>
      <c r="E38" s="22">
        <v>0.0</v>
      </c>
      <c r="F38" s="22">
        <v>0.0</v>
      </c>
      <c r="G38" s="22">
        <v>3.0</v>
      </c>
      <c r="H38" s="22">
        <v>4.0</v>
      </c>
      <c r="I38" s="22">
        <v>4.0</v>
      </c>
      <c r="J38" s="22">
        <v>0.0</v>
      </c>
      <c r="K38" s="22">
        <v>2.0</v>
      </c>
      <c r="L38" s="22">
        <v>0.0</v>
      </c>
      <c r="M38" s="22">
        <v>0.0</v>
      </c>
      <c r="N38" s="1">
        <f t="shared" si="4"/>
        <v>16</v>
      </c>
      <c r="O38" s="22">
        <v>4.0</v>
      </c>
      <c r="P38" s="22">
        <v>12.0</v>
      </c>
    </row>
    <row r="39">
      <c r="B39" s="22" t="s">
        <v>197</v>
      </c>
      <c r="C39" s="22">
        <v>0.0</v>
      </c>
      <c r="D39" s="22">
        <v>1.0</v>
      </c>
      <c r="E39" s="22">
        <v>1.0</v>
      </c>
      <c r="F39" s="22">
        <v>1.0</v>
      </c>
      <c r="G39" s="22">
        <v>0.0</v>
      </c>
      <c r="H39" s="22">
        <v>1.0</v>
      </c>
      <c r="I39" s="22">
        <v>0.0</v>
      </c>
      <c r="J39" s="22">
        <v>0.0</v>
      </c>
      <c r="K39" s="22">
        <v>0.0</v>
      </c>
      <c r="L39" s="22">
        <v>0.0</v>
      </c>
      <c r="M39" s="22">
        <v>0.0</v>
      </c>
      <c r="N39" s="1">
        <f t="shared" si="4"/>
        <v>4</v>
      </c>
      <c r="O39" s="22">
        <v>0.0</v>
      </c>
      <c r="P39" s="22">
        <v>4.0</v>
      </c>
    </row>
    <row r="40">
      <c r="B40" s="22" t="s">
        <v>198</v>
      </c>
      <c r="C40" s="22">
        <v>1.0</v>
      </c>
      <c r="D40" s="22">
        <v>0.0</v>
      </c>
      <c r="E40" s="22">
        <v>0.0</v>
      </c>
      <c r="F40" s="22">
        <v>0.0</v>
      </c>
      <c r="G40" s="22">
        <v>0.0</v>
      </c>
      <c r="H40" s="22">
        <v>2.0</v>
      </c>
      <c r="I40" s="22">
        <v>0.0</v>
      </c>
      <c r="J40" s="22">
        <v>0.0</v>
      </c>
      <c r="K40" s="22">
        <v>0.0</v>
      </c>
      <c r="L40" s="22">
        <v>0.0</v>
      </c>
      <c r="M40" s="22">
        <v>0.0</v>
      </c>
      <c r="N40" s="1">
        <f t="shared" si="4"/>
        <v>3</v>
      </c>
      <c r="O40" s="22">
        <v>1.0</v>
      </c>
      <c r="P40" s="22">
        <v>2.0</v>
      </c>
    </row>
    <row r="41">
      <c r="B41" s="22" t="s">
        <v>199</v>
      </c>
      <c r="C41" s="22">
        <v>0.0</v>
      </c>
      <c r="D41" s="22">
        <v>0.0</v>
      </c>
      <c r="E41" s="22">
        <v>0.0</v>
      </c>
      <c r="F41" s="22">
        <v>1.0</v>
      </c>
      <c r="G41" s="22">
        <v>0.0</v>
      </c>
      <c r="H41" s="22">
        <v>1.0</v>
      </c>
      <c r="I41" s="22">
        <v>1.0</v>
      </c>
      <c r="J41" s="22">
        <v>0.0</v>
      </c>
      <c r="K41" s="22">
        <v>1.0</v>
      </c>
      <c r="L41" s="22">
        <v>0.0</v>
      </c>
      <c r="M41" s="22">
        <v>0.0</v>
      </c>
      <c r="N41" s="1">
        <f t="shared" si="4"/>
        <v>4</v>
      </c>
      <c r="O41" s="22">
        <v>0.0</v>
      </c>
      <c r="P41" s="22">
        <v>4.0</v>
      </c>
    </row>
    <row r="42">
      <c r="B42" s="22" t="s">
        <v>341</v>
      </c>
      <c r="C42" s="22">
        <v>4.0</v>
      </c>
      <c r="D42" s="22">
        <v>1.0</v>
      </c>
      <c r="E42" s="22">
        <v>2.0</v>
      </c>
      <c r="F42" s="22">
        <v>0.0</v>
      </c>
      <c r="G42" s="22">
        <v>1.0</v>
      </c>
      <c r="H42" s="22">
        <v>6.0</v>
      </c>
      <c r="I42" s="22">
        <v>3.0</v>
      </c>
      <c r="J42" s="22">
        <v>0.0</v>
      </c>
      <c r="K42" s="22">
        <v>4.0</v>
      </c>
      <c r="L42" s="22">
        <v>0.0</v>
      </c>
      <c r="M42" s="22">
        <v>0.0</v>
      </c>
      <c r="N42" s="1">
        <f t="shared" si="4"/>
        <v>21</v>
      </c>
      <c r="O42" s="22">
        <v>10.0</v>
      </c>
      <c r="P42" s="22">
        <v>11.0</v>
      </c>
    </row>
    <row r="43">
      <c r="B43" s="1" t="s">
        <v>201</v>
      </c>
      <c r="C43" s="1">
        <f t="shared" ref="C43:M43" si="5">SUM(C30:C42)</f>
        <v>25</v>
      </c>
      <c r="D43" s="1">
        <f t="shared" si="5"/>
        <v>19</v>
      </c>
      <c r="E43" s="1">
        <f t="shared" si="5"/>
        <v>12</v>
      </c>
      <c r="F43" s="1">
        <f t="shared" si="5"/>
        <v>8</v>
      </c>
      <c r="G43" s="1">
        <f t="shared" si="5"/>
        <v>19</v>
      </c>
      <c r="H43" s="1">
        <f t="shared" si="5"/>
        <v>39</v>
      </c>
      <c r="I43" s="1">
        <f t="shared" si="5"/>
        <v>26</v>
      </c>
      <c r="J43" s="1">
        <f t="shared" si="5"/>
        <v>10</v>
      </c>
      <c r="K43" s="1">
        <f t="shared" si="5"/>
        <v>20</v>
      </c>
      <c r="L43" s="1">
        <f t="shared" si="5"/>
        <v>4</v>
      </c>
      <c r="M43" s="1">
        <f t="shared" si="5"/>
        <v>1</v>
      </c>
      <c r="N43" s="1">
        <f t="shared" si="4"/>
        <v>183</v>
      </c>
      <c r="O43" s="1">
        <f t="shared" ref="O43:P43" si="6">SUM(O30:O42)</f>
        <v>31</v>
      </c>
      <c r="P43" s="1">
        <f t="shared" si="6"/>
        <v>152</v>
      </c>
    </row>
    <row r="44">
      <c r="B44" s="22" t="s">
        <v>202</v>
      </c>
      <c r="C44" s="22">
        <v>3.0</v>
      </c>
      <c r="D44" s="22">
        <v>1.0</v>
      </c>
      <c r="E44" s="22">
        <v>3.0</v>
      </c>
      <c r="F44" s="22">
        <v>0.0</v>
      </c>
      <c r="G44" s="22">
        <v>11.0</v>
      </c>
      <c r="H44" s="22">
        <v>6.0</v>
      </c>
      <c r="I44" s="22">
        <v>4.0</v>
      </c>
      <c r="J44" s="22">
        <v>0.0</v>
      </c>
      <c r="K44" s="22">
        <v>2.0</v>
      </c>
      <c r="L44" s="22">
        <v>1.0</v>
      </c>
      <c r="M44" s="22">
        <v>0.0</v>
      </c>
      <c r="N44" s="1">
        <f t="shared" si="4"/>
        <v>31</v>
      </c>
    </row>
    <row r="45">
      <c r="B45" s="22" t="s">
        <v>203</v>
      </c>
      <c r="C45" s="22">
        <f t="shared" ref="C45:M45" si="7">C43-C44</f>
        <v>22</v>
      </c>
      <c r="D45" s="22">
        <f t="shared" si="7"/>
        <v>18</v>
      </c>
      <c r="E45" s="22">
        <f t="shared" si="7"/>
        <v>9</v>
      </c>
      <c r="F45" s="22">
        <f t="shared" si="7"/>
        <v>8</v>
      </c>
      <c r="G45" s="22">
        <f t="shared" si="7"/>
        <v>8</v>
      </c>
      <c r="H45" s="22">
        <f t="shared" si="7"/>
        <v>33</v>
      </c>
      <c r="I45" s="22">
        <f t="shared" si="7"/>
        <v>22</v>
      </c>
      <c r="J45" s="22">
        <f t="shared" si="7"/>
        <v>10</v>
      </c>
      <c r="K45" s="22">
        <f t="shared" si="7"/>
        <v>18</v>
      </c>
      <c r="L45" s="22">
        <f t="shared" si="7"/>
        <v>3</v>
      </c>
      <c r="M45" s="22">
        <f t="shared" si="7"/>
        <v>1</v>
      </c>
      <c r="N45" s="1">
        <f t="shared" si="4"/>
        <v>152</v>
      </c>
    </row>
    <row r="47">
      <c r="B47" s="28" t="s">
        <v>64</v>
      </c>
      <c r="G47" s="28" t="s">
        <v>134</v>
      </c>
    </row>
    <row r="48">
      <c r="B48" s="1" t="s">
        <v>65</v>
      </c>
      <c r="C48" s="1" t="s">
        <v>58</v>
      </c>
      <c r="D48" s="1" t="s">
        <v>343</v>
      </c>
      <c r="E48" s="1" t="s">
        <v>67</v>
      </c>
      <c r="G48" s="22" t="s">
        <v>247</v>
      </c>
      <c r="H48" s="22" t="s">
        <v>135</v>
      </c>
    </row>
    <row r="49">
      <c r="B49" s="1" t="s">
        <v>11</v>
      </c>
      <c r="C49" s="52">
        <v>4.0</v>
      </c>
      <c r="D49" s="22" t="s">
        <v>344</v>
      </c>
      <c r="E49" s="22" t="s">
        <v>345</v>
      </c>
      <c r="G49" s="22" t="s">
        <v>346</v>
      </c>
      <c r="H49" s="22">
        <v>2.0</v>
      </c>
    </row>
    <row r="50">
      <c r="B50" s="1" t="s">
        <v>347</v>
      </c>
      <c r="C50" s="52">
        <v>3.0</v>
      </c>
      <c r="D50" s="22" t="s">
        <v>348</v>
      </c>
      <c r="E50" s="22" t="s">
        <v>349</v>
      </c>
      <c r="G50" s="22" t="s">
        <v>350</v>
      </c>
      <c r="H50" s="22">
        <v>0.0</v>
      </c>
    </row>
    <row r="51">
      <c r="B51" s="1" t="s">
        <v>138</v>
      </c>
      <c r="C51" s="52">
        <v>1.0</v>
      </c>
      <c r="D51" s="22" t="s">
        <v>351</v>
      </c>
      <c r="E51" s="22" t="s">
        <v>352</v>
      </c>
    </row>
    <row r="52">
      <c r="B52" s="1" t="s">
        <v>183</v>
      </c>
      <c r="C52" s="52">
        <v>1.0</v>
      </c>
      <c r="D52" s="22" t="s">
        <v>353</v>
      </c>
      <c r="E52" s="22" t="s">
        <v>352</v>
      </c>
      <c r="G52" s="22" t="s">
        <v>65</v>
      </c>
      <c r="H52" s="22" t="s">
        <v>135</v>
      </c>
    </row>
    <row r="53">
      <c r="B53" s="1" t="s">
        <v>354</v>
      </c>
      <c r="C53" s="52">
        <v>1.0</v>
      </c>
      <c r="D53" s="22" t="s">
        <v>353</v>
      </c>
      <c r="E53" s="22" t="s">
        <v>352</v>
      </c>
      <c r="G53" s="22" t="s">
        <v>137</v>
      </c>
      <c r="H53" s="22">
        <v>1.0</v>
      </c>
    </row>
    <row r="54">
      <c r="B54" s="1" t="s">
        <v>8</v>
      </c>
      <c r="C54" s="52">
        <v>6.0</v>
      </c>
      <c r="D54" s="22" t="s">
        <v>355</v>
      </c>
      <c r="E54" s="22" t="s">
        <v>356</v>
      </c>
      <c r="G54" s="22" t="s">
        <v>139</v>
      </c>
      <c r="H54" s="22">
        <v>1.0</v>
      </c>
    </row>
    <row r="55">
      <c r="B55" s="1" t="s">
        <v>137</v>
      </c>
      <c r="C55" s="52">
        <v>4.0</v>
      </c>
      <c r="D55" s="22" t="s">
        <v>344</v>
      </c>
      <c r="E55" s="22" t="s">
        <v>345</v>
      </c>
      <c r="G55" s="22" t="s">
        <v>354</v>
      </c>
      <c r="H55" s="22">
        <v>0.0</v>
      </c>
    </row>
    <row r="56">
      <c r="B56" s="1" t="s">
        <v>246</v>
      </c>
      <c r="C56" s="52">
        <v>1.0</v>
      </c>
      <c r="D56" s="22" t="s">
        <v>357</v>
      </c>
      <c r="E56" s="22" t="s">
        <v>352</v>
      </c>
      <c r="G56" s="22" t="s">
        <v>358</v>
      </c>
      <c r="H56" s="22">
        <v>0.0</v>
      </c>
    </row>
    <row r="57">
      <c r="B57" s="1" t="s">
        <v>139</v>
      </c>
      <c r="C57" s="52">
        <v>3.0</v>
      </c>
      <c r="D57" s="22" t="s">
        <v>348</v>
      </c>
      <c r="E57" s="22" t="s">
        <v>349</v>
      </c>
    </row>
    <row r="58">
      <c r="B58" s="101" t="s">
        <v>358</v>
      </c>
      <c r="C58" s="102">
        <v>0.0</v>
      </c>
      <c r="D58" s="103" t="s">
        <v>359</v>
      </c>
      <c r="E58" s="103" t="s">
        <v>360</v>
      </c>
    </row>
    <row r="59">
      <c r="B59" s="101" t="s">
        <v>361</v>
      </c>
      <c r="C59" s="102">
        <v>24.0</v>
      </c>
      <c r="D59" s="103" t="s">
        <v>362</v>
      </c>
      <c r="E59" s="103" t="s">
        <v>363</v>
      </c>
    </row>
    <row r="60">
      <c r="B60" s="101" t="s">
        <v>364</v>
      </c>
      <c r="C60" s="102">
        <v>1.0</v>
      </c>
      <c r="D60" s="104" t="s">
        <v>365</v>
      </c>
    </row>
    <row r="61">
      <c r="B61" s="1" t="s">
        <v>71</v>
      </c>
      <c r="C61" s="52">
        <f>C60+C59</f>
        <v>25</v>
      </c>
    </row>
    <row r="73">
      <c r="C73" s="10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7.0"/>
    <col customWidth="1" min="2" max="2" width="8.43"/>
    <col customWidth="1" min="3" max="20" width="23.0"/>
  </cols>
  <sheetData>
    <row r="1">
      <c r="A1" s="106"/>
      <c r="B1" s="107" t="s">
        <v>366</v>
      </c>
      <c r="C1" s="108" t="s">
        <v>367</v>
      </c>
      <c r="D1" s="109" t="s">
        <v>368</v>
      </c>
      <c r="E1" s="109" t="s">
        <v>369</v>
      </c>
      <c r="F1" s="109" t="s">
        <v>370</v>
      </c>
      <c r="G1" s="109" t="s">
        <v>371</v>
      </c>
      <c r="H1" s="109" t="s">
        <v>372</v>
      </c>
      <c r="I1" s="109" t="s">
        <v>373</v>
      </c>
      <c r="J1" s="109" t="s">
        <v>374</v>
      </c>
      <c r="K1" s="109" t="s">
        <v>375</v>
      </c>
      <c r="L1" s="109" t="s">
        <v>376</v>
      </c>
      <c r="M1" s="108" t="s">
        <v>377</v>
      </c>
      <c r="N1" s="108" t="s">
        <v>378</v>
      </c>
      <c r="O1" s="108" t="s">
        <v>379</v>
      </c>
      <c r="P1" s="108" t="s">
        <v>380</v>
      </c>
      <c r="Q1" s="108" t="s">
        <v>381</v>
      </c>
      <c r="R1" s="108" t="s">
        <v>382</v>
      </c>
      <c r="S1" s="108" t="s">
        <v>383</v>
      </c>
      <c r="T1" s="108" t="s">
        <v>384</v>
      </c>
    </row>
    <row r="2" ht="13.5" customHeight="1">
      <c r="A2" s="107" t="s">
        <v>385</v>
      </c>
      <c r="B2" s="107"/>
      <c r="D2" s="110"/>
      <c r="E2" s="110"/>
      <c r="F2" s="110"/>
      <c r="G2" s="110"/>
      <c r="H2" s="110"/>
      <c r="I2" s="110"/>
      <c r="J2" s="110"/>
      <c r="K2" s="110"/>
      <c r="L2" s="110"/>
    </row>
    <row r="3">
      <c r="A3" s="111">
        <v>1.0</v>
      </c>
      <c r="C3" s="112"/>
      <c r="D3" s="113"/>
      <c r="E3" s="114"/>
      <c r="F3" s="114"/>
      <c r="G3" s="114"/>
      <c r="H3" s="114"/>
      <c r="I3" s="115"/>
      <c r="J3" s="116" t="str">
        <f>HYPERLINK("https://www.reddit.com/r/RMTK/comments/3usik6/excuses_en_hervormingen/","Interim-hoofdmoderator")</f>
        <v>Interim-hoofdmoderator</v>
      </c>
      <c r="K3" s="117"/>
      <c r="L3" s="118"/>
      <c r="M3" s="118"/>
      <c r="N3" s="119" t="str">
        <f>HYPERLINK("https://www.reddit.com/r/RMTK/comments/3syhir/rmtk_verkiezingsuitslagen_ii/","Eind derde verkiezing")</f>
        <v>Eind derde verkiezing</v>
      </c>
      <c r="O3" s="114"/>
      <c r="P3" s="114"/>
      <c r="Q3" s="114"/>
      <c r="R3" s="120"/>
      <c r="S3" s="114"/>
      <c r="T3" s="121"/>
    </row>
    <row r="4">
      <c r="A4" s="111">
        <f t="shared" ref="A4:A33" si="1">A3+1</f>
        <v>2</v>
      </c>
      <c r="D4" s="110"/>
      <c r="E4" s="110"/>
      <c r="F4" s="110"/>
      <c r="G4" s="110"/>
      <c r="H4" s="116" t="str">
        <f>HYPERLINK("https://www.reddit.com/r/RMTKMedia/comments/3n9dwa/regering_mitorr_i_stapt_op/","Val Mitorr")</f>
        <v>Val Mitorr</v>
      </c>
      <c r="I4" s="110"/>
      <c r="J4" s="113"/>
      <c r="K4" s="110"/>
      <c r="L4" s="110"/>
      <c r="M4" s="110"/>
      <c r="N4" s="113"/>
      <c r="O4" s="110"/>
      <c r="P4" s="110"/>
      <c r="Q4" s="110"/>
      <c r="R4" s="110"/>
      <c r="S4" s="110"/>
      <c r="T4" s="121"/>
    </row>
    <row r="5">
      <c r="A5" s="111">
        <f t="shared" si="1"/>
        <v>3</v>
      </c>
      <c r="D5" s="110"/>
      <c r="E5" s="110"/>
      <c r="F5" s="110"/>
      <c r="G5" s="110"/>
      <c r="H5" s="113"/>
      <c r="I5" s="110"/>
      <c r="J5" s="122" t="str">
        <f>HYPERLINK("https://www.reddit.com/r/RMTK/comments/3v8dsr/installatie_kabinet_th8_en_tweede_kamer/","Formatie Th8-I")</f>
        <v>Formatie Th8-I</v>
      </c>
      <c r="K5" s="110"/>
      <c r="L5" s="110"/>
      <c r="M5" s="110"/>
      <c r="N5" s="110"/>
      <c r="O5" s="110"/>
      <c r="P5" s="123" t="str">
        <f>HYPERLINK("https://www.reddit.com/r/RMTK/comments/4mdume/installatie_kabinet_mtfdiii/","Formatie MTFD-III")</f>
        <v>Formatie MTFD-III</v>
      </c>
      <c r="Q5" s="110"/>
      <c r="R5" s="110"/>
      <c r="S5" s="110"/>
      <c r="T5" s="121"/>
    </row>
    <row r="6">
      <c r="A6" s="111">
        <f t="shared" si="1"/>
        <v>4</v>
      </c>
      <c r="D6" s="110"/>
      <c r="E6" s="110"/>
      <c r="F6" s="110"/>
      <c r="G6" s="110"/>
      <c r="H6" s="110"/>
      <c r="I6" s="110"/>
      <c r="J6" s="117"/>
      <c r="K6" s="110"/>
      <c r="L6" s="110"/>
      <c r="M6" s="110"/>
      <c r="N6" s="110"/>
      <c r="O6" s="110"/>
      <c r="P6" s="114"/>
      <c r="Q6" s="110"/>
      <c r="R6" s="110"/>
      <c r="S6" s="110"/>
      <c r="T6" s="121"/>
    </row>
    <row r="7">
      <c r="A7" s="111">
        <f t="shared" si="1"/>
        <v>5</v>
      </c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21"/>
    </row>
    <row r="8">
      <c r="A8" s="111">
        <f t="shared" si="1"/>
        <v>6</v>
      </c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21"/>
    </row>
    <row r="9">
      <c r="A9" s="111">
        <f t="shared" si="1"/>
        <v>7</v>
      </c>
      <c r="D9" s="110"/>
      <c r="E9" s="110"/>
      <c r="F9" s="110"/>
      <c r="G9" s="110"/>
      <c r="H9" s="110"/>
      <c r="I9" s="110"/>
      <c r="J9" s="110"/>
      <c r="K9" s="110"/>
      <c r="L9" s="124" t="str">
        <f>HYPERLINK("https://www.reddit.com/r/RMTK/comments/44ldfz/voorzittersverkiezing_uitslag/","Voorzitter Keijeman")</f>
        <v>Voorzitter Keijeman</v>
      </c>
      <c r="M9" s="110"/>
      <c r="N9" s="110"/>
      <c r="O9" s="110"/>
      <c r="P9" s="110"/>
      <c r="Q9" s="87" t="s">
        <v>386</v>
      </c>
      <c r="R9" s="110"/>
      <c r="S9" s="110"/>
      <c r="T9" s="121"/>
    </row>
    <row r="10">
      <c r="A10" s="111">
        <f t="shared" si="1"/>
        <v>8</v>
      </c>
      <c r="D10" s="110"/>
      <c r="E10" s="110"/>
      <c r="F10" s="110"/>
      <c r="G10" s="110"/>
      <c r="H10" s="110"/>
      <c r="I10" s="110"/>
      <c r="J10" s="110"/>
      <c r="K10" s="110"/>
      <c r="L10" s="117"/>
      <c r="M10" s="110"/>
      <c r="N10" s="110"/>
      <c r="O10" s="110"/>
      <c r="P10" s="110"/>
      <c r="Q10" s="125" t="str">
        <f>HYPERLINK("https://www.reddit.com/r/RMTK/comments/4rqm0s/een_nieuwe_secretarisgeneraal_en_andere/","Hoofdmoderator kooienb")</f>
        <v>Hoofdmoderator kooienb</v>
      </c>
      <c r="R10" s="110"/>
      <c r="S10" s="110"/>
      <c r="T10" s="121"/>
    </row>
    <row r="11">
      <c r="A11" s="111">
        <f t="shared" si="1"/>
        <v>9</v>
      </c>
      <c r="D11" s="110"/>
      <c r="E11" s="110"/>
      <c r="F11" s="110"/>
      <c r="G11" s="126" t="str">
        <f>HYPERLINK("https://www.reddit.com/r/RMTK/comments/3kg6lf/voorzitter_en_secretarisgeneraal_verkiezingen/","Voorzitter Vylander")</f>
        <v>Voorzitter Vylander</v>
      </c>
      <c r="H11" s="110"/>
      <c r="I11" s="110"/>
      <c r="J11" s="110"/>
      <c r="K11" s="110"/>
      <c r="L11" s="110"/>
      <c r="M11" s="110"/>
      <c r="N11" s="110"/>
      <c r="O11" s="110"/>
      <c r="P11" s="110"/>
      <c r="Q11" s="121"/>
      <c r="R11" s="110"/>
      <c r="S11" s="110"/>
      <c r="T11" s="121"/>
    </row>
    <row r="12">
      <c r="A12" s="111">
        <f t="shared" si="1"/>
        <v>10</v>
      </c>
      <c r="D12" s="110"/>
      <c r="E12" s="110"/>
      <c r="F12" s="110"/>
      <c r="G12" s="126" t="str">
        <f>HYPERLINK("https://www.reddit.com/r/RMTK/comments/3kg6lf/voorzitter_en_secretarisgeneraal_verkiezingen/","Hoofdmoderator th8")</f>
        <v>Hoofdmoderator th8</v>
      </c>
      <c r="H12" s="110"/>
      <c r="I12" s="110"/>
      <c r="J12" s="110"/>
      <c r="K12" s="110"/>
      <c r="L12" s="110"/>
      <c r="M12" s="110"/>
      <c r="N12" s="123" t="str">
        <f>HYPERLINK("https://www.reddit.com/r/RMTK/comments/4ehpkn/installatie_kabinet_mtfd_tweede_kamer_en_eerste/","Formatie MTFD-I")</f>
        <v>Formatie MTFD-I</v>
      </c>
      <c r="O12" s="110"/>
      <c r="P12" s="110"/>
      <c r="R12" s="110"/>
      <c r="S12" s="110"/>
      <c r="T12" s="121"/>
    </row>
    <row r="13">
      <c r="A13" s="111">
        <f t="shared" si="1"/>
        <v>11</v>
      </c>
      <c r="D13" s="110"/>
      <c r="E13" s="110"/>
      <c r="F13" s="110"/>
      <c r="G13" s="114"/>
      <c r="H13" s="110"/>
      <c r="I13" s="110"/>
      <c r="J13" s="110"/>
      <c r="K13" s="110"/>
      <c r="L13" s="110"/>
      <c r="M13" s="110"/>
      <c r="N13" s="114"/>
      <c r="O13" s="110"/>
      <c r="P13" s="110"/>
      <c r="R13" s="110"/>
      <c r="S13" s="110"/>
      <c r="T13" s="121"/>
    </row>
    <row r="14">
      <c r="A14" s="111">
        <f t="shared" si="1"/>
        <v>12</v>
      </c>
      <c r="D14" s="110"/>
      <c r="E14" s="110"/>
      <c r="F14" s="110"/>
      <c r="G14" s="110"/>
      <c r="H14" s="110"/>
      <c r="I14" s="119" t="str">
        <f>HYPERLINK("https://www.reddit.com/r/RMTK/comments/3sjy1k/rmtk_verkiezingen_ii/","Start tweede verkiezing")</f>
        <v>Start tweede verkiezing</v>
      </c>
      <c r="J14" s="110"/>
      <c r="K14" s="110"/>
      <c r="L14" s="110"/>
      <c r="M14" s="110"/>
      <c r="N14" s="110"/>
      <c r="O14" s="110"/>
      <c r="P14" s="110"/>
      <c r="R14" s="110"/>
      <c r="S14" s="110"/>
      <c r="T14" s="121"/>
    </row>
    <row r="15">
      <c r="A15" s="111">
        <f t="shared" si="1"/>
        <v>13</v>
      </c>
      <c r="D15" s="127" t="str">
        <f>HYPERLINK("https://www.reddit.com/r/RMTK/comments/39qad3/tweede_kamer_verkiezingen_juni_2015/","Start eerste verkiezing")</f>
        <v>Start eerste verkiezing</v>
      </c>
      <c r="E15" s="110"/>
      <c r="F15" s="110"/>
      <c r="G15" s="110"/>
      <c r="H15" s="110"/>
      <c r="I15" s="128"/>
      <c r="J15" s="126" t="str">
        <f>HYPERLINK("https://www.reddit.com/r/RMTK/comments/3wpopz/de_nieuwe_secretarisgeneraal_en_hervormingen/","Hoofdmoderator OKELEUK")</f>
        <v>Hoofdmoderator OKELEUK</v>
      </c>
      <c r="K15" s="110"/>
      <c r="L15" s="110"/>
      <c r="M15" s="116" t="str">
        <f>hyperlink("https://www.reddit.com/r/RMTK/comments/4aa30a/d0007_val_kabinet_th8i_en_presidium/","Val Th8-I")</f>
        <v>Val Th8-I</v>
      </c>
      <c r="N15" s="110"/>
      <c r="O15" s="110"/>
      <c r="P15" s="110"/>
      <c r="R15" s="110"/>
      <c r="S15" s="110"/>
      <c r="T15" s="121"/>
    </row>
    <row r="16">
      <c r="A16" s="111">
        <f t="shared" si="1"/>
        <v>14</v>
      </c>
      <c r="D16" s="129"/>
      <c r="E16" s="110"/>
      <c r="F16" s="110"/>
      <c r="G16" s="110"/>
      <c r="H16" s="130" t="str">
        <f>HYPERLINK("https://www.reddit.com/r/RMTK/comments/3oq2c0/installatie_van_interimregering_th8_i/","Formatie Interim Th8")</f>
        <v>Formatie Interim Th8</v>
      </c>
      <c r="I16" s="110"/>
      <c r="J16" s="117"/>
      <c r="K16" s="110"/>
      <c r="L16" s="110"/>
      <c r="M16" s="131" t="str">
        <f>hyperlink("https://www.reddit.com/r/RMTK/comments/4aa30a/d0007_val_kabinet_th8i_en_presidium/","Interm voorzitter")</f>
        <v>Interm voorzitter</v>
      </c>
      <c r="N16" s="110"/>
      <c r="O16" s="110"/>
      <c r="P16" s="126" t="str">
        <f>HYPERLINK("https://www.reddit.com/r/RMTK/comments/4o1u1h/verkiezing_secretarisgeneraal_update/","Ontslag hoofdmoderator")</f>
        <v>Ontslag hoofdmoderator</v>
      </c>
      <c r="R16" s="110"/>
      <c r="S16" s="110"/>
      <c r="T16" s="121"/>
    </row>
    <row r="17">
      <c r="A17" s="111">
        <f t="shared" si="1"/>
        <v>15</v>
      </c>
      <c r="D17" s="110"/>
      <c r="E17" s="110"/>
      <c r="F17" s="110"/>
      <c r="G17" s="110"/>
      <c r="H17" s="115"/>
      <c r="I17" s="110"/>
      <c r="J17" s="110"/>
      <c r="K17" s="110"/>
      <c r="L17" s="110"/>
      <c r="M17" s="122" t="str">
        <f>HYPERLINK("https://www.reddit.com/r/RMTK/comments/3oq2c0/installatie_van_interimregering_th8_i/","Demissionair kabinet Th8")</f>
        <v>Demissionair kabinet Th8</v>
      </c>
      <c r="N17" s="110"/>
      <c r="O17" s="110"/>
      <c r="P17" s="114"/>
      <c r="R17" s="110"/>
      <c r="S17" s="110"/>
      <c r="T17" s="121"/>
    </row>
    <row r="18">
      <c r="A18" s="111">
        <f t="shared" si="1"/>
        <v>16</v>
      </c>
      <c r="D18" s="110"/>
      <c r="E18" s="110"/>
      <c r="F18" s="110"/>
      <c r="G18" s="110"/>
      <c r="H18" s="110"/>
      <c r="I18" s="119" t="str">
        <f>HYPERLINK("https://www.reddit.com/r/RMTK/comments/3syhir/rmtk_verkiezingsuitslagen_ii/","Eind tweede verkiezing")</f>
        <v>Eind tweede verkiezing</v>
      </c>
      <c r="J18" s="110"/>
      <c r="K18" s="110"/>
      <c r="L18" s="110"/>
      <c r="M18" s="117"/>
      <c r="N18" s="110"/>
      <c r="O18" s="110"/>
      <c r="P18" s="110"/>
      <c r="R18" s="110"/>
      <c r="S18" s="110"/>
      <c r="T18" s="121"/>
    </row>
    <row r="19">
      <c r="A19" s="111">
        <f t="shared" si="1"/>
        <v>17</v>
      </c>
      <c r="D19" s="110"/>
      <c r="E19" s="110"/>
      <c r="F19" s="110"/>
      <c r="G19" s="110"/>
      <c r="H19" s="110"/>
      <c r="I19" s="113"/>
      <c r="J19" s="110"/>
      <c r="K19" s="110"/>
      <c r="L19" s="110"/>
      <c r="M19" s="110"/>
      <c r="N19" s="110"/>
      <c r="O19" s="110"/>
      <c r="P19" s="110"/>
      <c r="R19" s="110"/>
      <c r="S19" s="110"/>
      <c r="T19" s="121"/>
    </row>
    <row r="20">
      <c r="A20" s="111">
        <f t="shared" si="1"/>
        <v>18</v>
      </c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R20" s="110"/>
      <c r="S20" s="110"/>
      <c r="T20" s="121"/>
    </row>
    <row r="21">
      <c r="A21" s="111">
        <f t="shared" si="1"/>
        <v>19</v>
      </c>
      <c r="D21" s="132" t="str">
        <f>HYPERLINK("https://www.reddit.com/r/RMTK/comments/3afmwa/verkiezingsuitslag_reddit_model_tweede/","Eind eerste verkiezing")</f>
        <v>Eind eerste verkiezing</v>
      </c>
      <c r="E21" s="110"/>
      <c r="F21" s="110"/>
      <c r="G21" s="110"/>
      <c r="H21" s="110"/>
      <c r="I21" s="110"/>
      <c r="J21" s="110"/>
      <c r="K21" s="110"/>
      <c r="L21" s="110"/>
      <c r="M21" s="110"/>
      <c r="N21" s="123" t="str">
        <f>HYPERLINK("https://www.reddit.com/r/RMTKMeta/comments/4g8ka2/de_dood_van_kabinet_mtfd_i_en_de_formatie_van/","Formatie MTFD-II")</f>
        <v>Formatie MTFD-II</v>
      </c>
      <c r="O21" s="110"/>
      <c r="P21" s="110"/>
      <c r="R21" s="110"/>
      <c r="S21" s="110"/>
      <c r="T21" s="121"/>
    </row>
    <row r="22">
      <c r="A22" s="111">
        <f t="shared" si="1"/>
        <v>20</v>
      </c>
      <c r="D22" s="113"/>
      <c r="E22" s="133" t="str">
        <f>HYPERLINK("https://www.reddit.com/r/rmun/comments/3dxrot/_/","Officiële erkenning")</f>
        <v>Officiële erkenning</v>
      </c>
      <c r="F22" s="110"/>
      <c r="G22" s="110"/>
      <c r="H22" s="110"/>
      <c r="I22" s="110"/>
      <c r="J22" s="110"/>
      <c r="K22" s="110"/>
      <c r="L22" s="110"/>
      <c r="M22" s="110"/>
      <c r="N22" s="114"/>
      <c r="O22" s="110"/>
      <c r="P22" s="110"/>
      <c r="R22" s="110"/>
      <c r="S22" s="110"/>
      <c r="T22" s="121"/>
    </row>
    <row r="23">
      <c r="A23" s="111">
        <f t="shared" si="1"/>
        <v>21</v>
      </c>
      <c r="D23" s="110"/>
      <c r="E23" s="114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R23" s="110"/>
      <c r="S23" s="110"/>
      <c r="T23" s="121"/>
    </row>
    <row r="24">
      <c r="A24" s="111">
        <f t="shared" si="1"/>
        <v>22</v>
      </c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24" t="str">
        <f>HYPERLINK("https://www.reddit.com/r/RMTK/comments/4g84b5/voorzittersverkiezing_resultaten/","Voorzitter Th8")</f>
        <v>Voorzitter Th8</v>
      </c>
      <c r="O24" s="110"/>
      <c r="P24" s="110"/>
      <c r="R24" s="110"/>
      <c r="S24" s="110"/>
      <c r="T24" s="121"/>
    </row>
    <row r="25">
      <c r="A25" s="111">
        <f t="shared" si="1"/>
        <v>23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4"/>
      <c r="O25" s="110"/>
      <c r="P25" s="110"/>
      <c r="R25" s="110"/>
      <c r="S25" s="110"/>
      <c r="T25" s="121"/>
    </row>
    <row r="26">
      <c r="A26" s="111">
        <f t="shared" si="1"/>
        <v>24</v>
      </c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R26" s="110"/>
      <c r="S26" s="110"/>
      <c r="T26" s="121"/>
    </row>
    <row r="27">
      <c r="A27" s="111">
        <f t="shared" si="1"/>
        <v>25</v>
      </c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R27" s="110"/>
      <c r="S27" s="110"/>
      <c r="T27" s="121"/>
    </row>
    <row r="28">
      <c r="A28" s="111">
        <f t="shared" si="1"/>
        <v>26</v>
      </c>
      <c r="D28" s="110"/>
      <c r="E28" s="110"/>
      <c r="F28" s="110"/>
      <c r="G28" s="110"/>
      <c r="H28" s="110"/>
      <c r="I28" s="110"/>
      <c r="J28" s="110"/>
      <c r="K28" s="110"/>
      <c r="L28" s="110"/>
      <c r="M28" s="119" t="str">
        <f>HYPERLINK("https://www.reddit.com/r/RMTK/comments/3sjy1k/rmtk_verkiezingen_ii/","Start derde verkiezing")</f>
        <v>Start derde verkiezing</v>
      </c>
      <c r="N28" s="110"/>
      <c r="O28" s="110"/>
      <c r="P28" s="110"/>
      <c r="R28" s="110"/>
      <c r="S28" s="110"/>
      <c r="T28" s="121"/>
    </row>
    <row r="29">
      <c r="A29" s="111">
        <f t="shared" si="1"/>
        <v>27</v>
      </c>
      <c r="D29" s="110"/>
      <c r="E29" s="110"/>
      <c r="F29" s="110"/>
      <c r="G29" s="110"/>
      <c r="H29" s="110"/>
      <c r="I29" s="110"/>
      <c r="J29" s="110"/>
      <c r="K29" s="110"/>
      <c r="L29" s="110"/>
      <c r="M29" s="128"/>
      <c r="N29" s="110"/>
      <c r="O29" s="110"/>
      <c r="P29" s="110"/>
      <c r="R29" s="110"/>
      <c r="S29" s="134"/>
      <c r="T29" s="121"/>
    </row>
    <row r="30">
      <c r="A30" s="111">
        <f t="shared" si="1"/>
        <v>28</v>
      </c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R30" s="110"/>
      <c r="S30" s="135" t="s">
        <v>387</v>
      </c>
      <c r="T30" s="136"/>
    </row>
    <row r="31">
      <c r="A31" s="111">
        <f t="shared" si="1"/>
        <v>29</v>
      </c>
      <c r="C31" s="137" t="str">
        <f>HYPERLINK("https://www.reddit.com/r/RMTK/comments/37ptfx/vooraankondiging_verkiezingen_tweede_kamer_der/","Start RMTK")</f>
        <v>Start RMTK</v>
      </c>
      <c r="D31" s="123" t="str">
        <f>HYPERLINK("https://www.reddit.com/r/RMTK/comments/3bji9h/installatie_van_regering_mitorr_i_en_tweede_kamer/","Formatie Mitorr")</f>
        <v>Formatie Mitorr</v>
      </c>
      <c r="E31" s="110"/>
      <c r="F31" s="124" t="str">
        <f>HYPERLINK("https://www.reddit.com/r/RMTK/comments/3is9on/voorstel_omtrent_moderatorschap_in_verband_met_de/","Interim Hoofdmoderator")</f>
        <v>Interim Hoofdmoderator</v>
      </c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R31" s="110"/>
      <c r="S31" s="138"/>
      <c r="T31" s="136"/>
    </row>
    <row r="32">
      <c r="A32" s="111">
        <f t="shared" si="1"/>
        <v>30</v>
      </c>
      <c r="C32" s="113"/>
      <c r="D32" s="114"/>
      <c r="E32" s="110"/>
      <c r="F32" s="114"/>
      <c r="G32" s="110"/>
      <c r="H32" s="110"/>
      <c r="I32" s="126" t="str">
        <f>HYPERLINK("https://www.reddit.com/r/RMTK/comments/3us22w/opstappen_en_hoe_verder/","Hoofdmoderator stapt op")</f>
        <v>Hoofdmoderator stapt op</v>
      </c>
      <c r="J32" s="110"/>
      <c r="K32" s="110"/>
      <c r="L32" s="110"/>
      <c r="M32" s="110"/>
      <c r="N32" s="110"/>
      <c r="O32" s="110"/>
      <c r="P32" s="110"/>
      <c r="R32" s="110"/>
      <c r="T32" s="136"/>
    </row>
    <row r="33">
      <c r="A33" s="111">
        <f t="shared" si="1"/>
        <v>31</v>
      </c>
      <c r="C33" s="134"/>
      <c r="D33" s="134"/>
      <c r="E33" s="134"/>
      <c r="F33" s="134"/>
      <c r="G33" s="134"/>
      <c r="H33" s="134"/>
      <c r="I33" s="139"/>
      <c r="J33" s="134"/>
      <c r="K33" s="134"/>
      <c r="L33" s="110"/>
      <c r="M33" s="110"/>
      <c r="N33" s="110"/>
      <c r="O33" s="110"/>
      <c r="P33" s="110"/>
      <c r="R33" s="134"/>
      <c r="T33" s="136"/>
    </row>
  </sheetData>
  <mergeCells count="87">
    <mergeCell ref="Q11:Q33"/>
    <mergeCell ref="P17:P33"/>
    <mergeCell ref="M29:M33"/>
    <mergeCell ref="M18:M27"/>
    <mergeCell ref="N25:N33"/>
    <mergeCell ref="O3:O33"/>
    <mergeCell ref="P3:P4"/>
    <mergeCell ref="P6:P15"/>
    <mergeCell ref="K3:K33"/>
    <mergeCell ref="L10:L33"/>
    <mergeCell ref="N13:N20"/>
    <mergeCell ref="N22:N23"/>
    <mergeCell ref="Q3:Q8"/>
    <mergeCell ref="R3:R33"/>
    <mergeCell ref="N4:N11"/>
    <mergeCell ref="M1:M2"/>
    <mergeCell ref="O1:O2"/>
    <mergeCell ref="N1:N2"/>
    <mergeCell ref="R1:R2"/>
    <mergeCell ref="P1:P2"/>
    <mergeCell ref="Q1:Q2"/>
    <mergeCell ref="T1:T2"/>
    <mergeCell ref="S1:S2"/>
    <mergeCell ref="D1:D2"/>
    <mergeCell ref="C1:C2"/>
    <mergeCell ref="A5:B5"/>
    <mergeCell ref="A4:B4"/>
    <mergeCell ref="A7:B7"/>
    <mergeCell ref="A8:B8"/>
    <mergeCell ref="A6:B6"/>
    <mergeCell ref="E1:E2"/>
    <mergeCell ref="G1:G2"/>
    <mergeCell ref="F1:F2"/>
    <mergeCell ref="J1:J2"/>
    <mergeCell ref="K1:K2"/>
    <mergeCell ref="L1:L2"/>
    <mergeCell ref="A3:B3"/>
    <mergeCell ref="E23:E33"/>
    <mergeCell ref="E3:E21"/>
    <mergeCell ref="G3:G10"/>
    <mergeCell ref="M3:M14"/>
    <mergeCell ref="L3:L8"/>
    <mergeCell ref="I3:I13"/>
    <mergeCell ref="J6:J14"/>
    <mergeCell ref="H17:H33"/>
    <mergeCell ref="G13:G33"/>
    <mergeCell ref="I15:I17"/>
    <mergeCell ref="H5:H15"/>
    <mergeCell ref="S3:S29"/>
    <mergeCell ref="S31:S33"/>
    <mergeCell ref="I1:I2"/>
    <mergeCell ref="H1:H2"/>
    <mergeCell ref="A29:B29"/>
    <mergeCell ref="A28:B28"/>
    <mergeCell ref="A20:B20"/>
    <mergeCell ref="A24:B24"/>
    <mergeCell ref="A25:B25"/>
    <mergeCell ref="C3:C30"/>
    <mergeCell ref="C32:C33"/>
    <mergeCell ref="D3:D14"/>
    <mergeCell ref="A15:B15"/>
    <mergeCell ref="A12:B12"/>
    <mergeCell ref="A33:B33"/>
    <mergeCell ref="A11:B11"/>
    <mergeCell ref="A27:B27"/>
    <mergeCell ref="A32:B32"/>
    <mergeCell ref="I19:I31"/>
    <mergeCell ref="F32:F33"/>
    <mergeCell ref="D32:D33"/>
    <mergeCell ref="D22:D30"/>
    <mergeCell ref="D16:D20"/>
    <mergeCell ref="F3:F30"/>
    <mergeCell ref="J16:J33"/>
    <mergeCell ref="A31:B31"/>
    <mergeCell ref="A30:B30"/>
    <mergeCell ref="A26:B26"/>
    <mergeCell ref="A22:B22"/>
    <mergeCell ref="A23:B23"/>
    <mergeCell ref="A16:B16"/>
    <mergeCell ref="A18:B18"/>
    <mergeCell ref="A17:B17"/>
    <mergeCell ref="A9:B9"/>
    <mergeCell ref="A10:B10"/>
    <mergeCell ref="A13:B13"/>
    <mergeCell ref="A14:B14"/>
    <mergeCell ref="A21:B21"/>
    <mergeCell ref="A19:B19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20.86"/>
    <col customWidth="1" min="3" max="3" width="7.86"/>
    <col customWidth="1" min="4" max="4" width="20.86"/>
    <col customWidth="1" min="5" max="5" width="7.86"/>
    <col customWidth="1" min="6" max="6" width="20.86"/>
    <col customWidth="1" min="7" max="7" width="7.86"/>
    <col customWidth="1" min="8" max="8" width="20.86"/>
    <col customWidth="1" min="9" max="9" width="7.86"/>
    <col customWidth="1" min="10" max="10" width="20.86"/>
    <col customWidth="1" min="11" max="11" width="7.71"/>
    <col customWidth="1" min="12" max="12" width="20.86"/>
    <col customWidth="1" min="13" max="13" width="7.86"/>
    <col customWidth="1" min="14" max="14" width="20.86"/>
    <col customWidth="1" min="15" max="15" width="7.86"/>
    <col customWidth="1" min="16" max="16" width="20.86"/>
    <col customWidth="1" min="17" max="17" width="7.86"/>
    <col customWidth="1" min="18" max="18" width="19.86"/>
    <col customWidth="1" min="19" max="19" width="7.86"/>
    <col customWidth="1" min="20" max="20" width="7.71"/>
  </cols>
  <sheetData>
    <row r="2">
      <c r="B2" s="1" t="s">
        <v>0</v>
      </c>
      <c r="E2" s="2">
        <v>7.4</v>
      </c>
    </row>
    <row r="4">
      <c r="A4" s="3"/>
      <c r="B4" s="4" t="s">
        <v>1</v>
      </c>
      <c r="D4" s="4" t="s">
        <v>2</v>
      </c>
      <c r="F4" s="4" t="s">
        <v>3</v>
      </c>
      <c r="H4" s="4" t="s">
        <v>4</v>
      </c>
      <c r="J4" s="4" t="s">
        <v>5</v>
      </c>
      <c r="L4" s="4" t="s">
        <v>6</v>
      </c>
      <c r="N4" s="4" t="s">
        <v>7</v>
      </c>
      <c r="P4" s="4" t="s">
        <v>72</v>
      </c>
      <c r="R4" s="4" t="s">
        <v>73</v>
      </c>
      <c r="T4" s="16"/>
    </row>
    <row r="5">
      <c r="A5" s="6"/>
      <c r="B5" s="37" t="s">
        <v>74</v>
      </c>
      <c r="C5" s="38"/>
      <c r="D5" s="37" t="s">
        <v>75</v>
      </c>
      <c r="E5" s="38"/>
      <c r="F5" s="37" t="s">
        <v>76</v>
      </c>
      <c r="G5" s="38"/>
      <c r="H5" s="37" t="s">
        <v>77</v>
      </c>
      <c r="I5" s="38"/>
      <c r="J5" s="37" t="s">
        <v>78</v>
      </c>
      <c r="K5" s="38"/>
      <c r="L5" s="37" t="s">
        <v>79</v>
      </c>
      <c r="M5" s="38"/>
      <c r="N5" s="37" t="s">
        <v>80</v>
      </c>
      <c r="O5" s="38"/>
      <c r="P5" s="37" t="s">
        <v>81</v>
      </c>
      <c r="Q5" s="38"/>
      <c r="R5" s="37" t="s">
        <v>82</v>
      </c>
      <c r="S5" s="38"/>
      <c r="T5" s="16"/>
    </row>
    <row r="6">
      <c r="A6" s="7">
        <v>1.0</v>
      </c>
      <c r="B6" s="22" t="s">
        <v>83</v>
      </c>
      <c r="C6" s="39">
        <v>16.0</v>
      </c>
      <c r="D6" s="40" t="s">
        <v>84</v>
      </c>
      <c r="E6" s="39">
        <v>9.0</v>
      </c>
      <c r="F6" s="40" t="s">
        <v>85</v>
      </c>
      <c r="G6" s="40">
        <v>5.0</v>
      </c>
      <c r="H6" s="41" t="s">
        <v>86</v>
      </c>
      <c r="I6" s="42">
        <v>8.0</v>
      </c>
      <c r="J6" s="41" t="s">
        <v>87</v>
      </c>
      <c r="K6" s="43">
        <v>12.0</v>
      </c>
      <c r="L6" s="40" t="s">
        <v>88</v>
      </c>
      <c r="M6" s="40">
        <v>6.0</v>
      </c>
      <c r="N6" s="44" t="s">
        <v>89</v>
      </c>
      <c r="O6" s="44">
        <v>4.0</v>
      </c>
      <c r="P6" s="44" t="s">
        <v>90</v>
      </c>
      <c r="Q6" s="45">
        <v>10.0</v>
      </c>
      <c r="R6" s="41" t="s">
        <v>91</v>
      </c>
      <c r="S6" s="43">
        <v>8.0</v>
      </c>
      <c r="T6" s="46"/>
    </row>
    <row r="7">
      <c r="A7" s="7">
        <v>2.0</v>
      </c>
      <c r="B7" s="22" t="s">
        <v>92</v>
      </c>
      <c r="C7" s="40">
        <v>2.0</v>
      </c>
      <c r="D7" s="40" t="s">
        <v>93</v>
      </c>
      <c r="E7" s="40">
        <v>4.0</v>
      </c>
      <c r="F7" s="40" t="s">
        <v>94</v>
      </c>
      <c r="G7" s="40">
        <v>1.0</v>
      </c>
      <c r="H7" s="41" t="s">
        <v>95</v>
      </c>
      <c r="I7" s="41">
        <v>4.0</v>
      </c>
      <c r="J7" s="41" t="s">
        <v>96</v>
      </c>
      <c r="K7" s="41">
        <v>5.0</v>
      </c>
      <c r="L7" s="40" t="s">
        <v>97</v>
      </c>
      <c r="M7" s="40">
        <v>4.0</v>
      </c>
      <c r="N7" s="41" t="s">
        <v>98</v>
      </c>
      <c r="O7" s="41">
        <v>5.0</v>
      </c>
      <c r="P7" s="41" t="s">
        <v>99</v>
      </c>
      <c r="Q7" s="41">
        <v>1.0</v>
      </c>
      <c r="R7" s="41" t="s">
        <v>100</v>
      </c>
      <c r="S7" s="41">
        <v>1.0</v>
      </c>
      <c r="T7" s="47"/>
    </row>
    <row r="8">
      <c r="A8" s="7">
        <v>3.0</v>
      </c>
      <c r="B8" s="22" t="s">
        <v>101</v>
      </c>
      <c r="C8" s="40">
        <v>0.0</v>
      </c>
      <c r="D8" s="40" t="s">
        <v>102</v>
      </c>
      <c r="E8" s="40">
        <v>6.0</v>
      </c>
      <c r="F8" s="40" t="s">
        <v>103</v>
      </c>
      <c r="G8" s="40">
        <v>2.0</v>
      </c>
      <c r="H8" s="41" t="s">
        <v>104</v>
      </c>
      <c r="I8" s="41">
        <v>1.0</v>
      </c>
      <c r="J8" s="41" t="s">
        <v>105</v>
      </c>
      <c r="K8" s="41">
        <v>2.0</v>
      </c>
      <c r="L8" s="40" t="s">
        <v>106</v>
      </c>
      <c r="M8" s="40">
        <v>1.0</v>
      </c>
      <c r="N8" s="41" t="s">
        <v>107</v>
      </c>
      <c r="O8" s="41">
        <v>1.0</v>
      </c>
      <c r="P8" s="40" t="s">
        <v>108</v>
      </c>
      <c r="Q8" s="41">
        <v>2.0</v>
      </c>
      <c r="R8" s="41" t="s">
        <v>109</v>
      </c>
      <c r="S8" s="41">
        <v>3.0</v>
      </c>
      <c r="T8" s="47"/>
    </row>
    <row r="9">
      <c r="A9" s="7">
        <v>4.0</v>
      </c>
      <c r="B9" s="22" t="s">
        <v>110</v>
      </c>
      <c r="C9" s="40">
        <v>0.0</v>
      </c>
      <c r="D9" s="40" t="s">
        <v>111</v>
      </c>
      <c r="E9" s="40">
        <v>2.0</v>
      </c>
      <c r="F9" s="40" t="s">
        <v>112</v>
      </c>
      <c r="G9" s="40">
        <v>4.0</v>
      </c>
      <c r="H9" s="41" t="s">
        <v>113</v>
      </c>
      <c r="I9" s="41">
        <v>2.0</v>
      </c>
      <c r="J9" s="48" t="s">
        <v>114</v>
      </c>
      <c r="K9" s="40">
        <v>3.0</v>
      </c>
      <c r="L9" s="40" t="s">
        <v>115</v>
      </c>
      <c r="M9" s="40">
        <v>0.0</v>
      </c>
      <c r="N9" s="41" t="s">
        <v>116</v>
      </c>
      <c r="O9" s="41">
        <v>1.0</v>
      </c>
      <c r="P9" s="41"/>
      <c r="Q9" s="41"/>
      <c r="R9" s="41" t="s">
        <v>117</v>
      </c>
      <c r="S9" s="41">
        <v>3.0</v>
      </c>
      <c r="T9" s="46"/>
    </row>
    <row r="10">
      <c r="A10" s="7">
        <v>5.0</v>
      </c>
      <c r="B10" s="22" t="s">
        <v>118</v>
      </c>
      <c r="C10" s="40">
        <v>1.0</v>
      </c>
      <c r="D10" s="40" t="s">
        <v>119</v>
      </c>
      <c r="E10" s="40">
        <v>0.0</v>
      </c>
      <c r="F10" s="40" t="s">
        <v>120</v>
      </c>
      <c r="G10" s="40">
        <v>0.0</v>
      </c>
      <c r="H10" s="41" t="s">
        <v>121</v>
      </c>
      <c r="I10" s="41">
        <v>3.0</v>
      </c>
      <c r="J10" s="40" t="s">
        <v>122</v>
      </c>
      <c r="K10" s="40">
        <v>0.0</v>
      </c>
      <c r="L10" s="40" t="s">
        <v>123</v>
      </c>
      <c r="M10" s="40">
        <v>3.0</v>
      </c>
      <c r="N10" s="41"/>
      <c r="O10" s="41"/>
      <c r="P10" s="41"/>
      <c r="Q10" s="41"/>
      <c r="R10" s="41" t="s">
        <v>124</v>
      </c>
      <c r="S10" s="41">
        <v>2.0</v>
      </c>
      <c r="T10" s="46"/>
    </row>
    <row r="11">
      <c r="A11" s="7">
        <v>6.0</v>
      </c>
      <c r="B11" s="22" t="s">
        <v>125</v>
      </c>
      <c r="C11" s="49">
        <v>12.0</v>
      </c>
      <c r="D11" s="40" t="s">
        <v>126</v>
      </c>
      <c r="E11" s="40">
        <v>2.0</v>
      </c>
      <c r="F11" s="40" t="s">
        <v>127</v>
      </c>
      <c r="G11" s="40">
        <v>7.0</v>
      </c>
      <c r="H11" s="41" t="s">
        <v>128</v>
      </c>
      <c r="I11" s="41">
        <v>1.0</v>
      </c>
      <c r="J11" s="50"/>
      <c r="K11" s="50"/>
      <c r="L11" s="41"/>
      <c r="M11" s="41"/>
      <c r="N11" s="41"/>
      <c r="O11" s="41"/>
      <c r="P11" s="41"/>
      <c r="Q11" s="41"/>
      <c r="R11" s="41"/>
      <c r="S11" s="41"/>
      <c r="T11" s="47"/>
    </row>
    <row r="12">
      <c r="A12" s="7">
        <v>7.0</v>
      </c>
      <c r="B12" s="22" t="s">
        <v>129</v>
      </c>
      <c r="C12" s="40">
        <v>4.0</v>
      </c>
      <c r="D12" s="40" t="s">
        <v>130</v>
      </c>
      <c r="E12" s="40">
        <v>2.0</v>
      </c>
      <c r="F12" s="50"/>
      <c r="G12" s="50"/>
      <c r="H12" s="41" t="s">
        <v>131</v>
      </c>
      <c r="I12" s="41">
        <v>2.0</v>
      </c>
      <c r="J12" s="50"/>
      <c r="K12" s="50"/>
      <c r="L12" s="41"/>
      <c r="M12" s="41"/>
      <c r="N12" s="41"/>
      <c r="O12" s="41"/>
      <c r="P12" s="41"/>
      <c r="Q12" s="41"/>
      <c r="R12" s="41"/>
      <c r="S12" s="41"/>
      <c r="T12" s="47"/>
    </row>
    <row r="13">
      <c r="A13" s="7">
        <v>8.0</v>
      </c>
      <c r="B13" s="22" t="s">
        <v>132</v>
      </c>
      <c r="C13" s="40">
        <v>6.0</v>
      </c>
      <c r="D13" s="40" t="s">
        <v>133</v>
      </c>
      <c r="E13" s="40">
        <v>2.0</v>
      </c>
      <c r="F13" s="50"/>
      <c r="G13" s="50"/>
      <c r="H13" s="41"/>
      <c r="I13" s="41"/>
      <c r="J13" s="50"/>
      <c r="K13" s="50"/>
      <c r="L13" s="41"/>
      <c r="M13" s="41"/>
      <c r="N13" s="41"/>
      <c r="O13" s="41"/>
      <c r="P13" s="51"/>
      <c r="Q13" s="51"/>
      <c r="R13" s="51"/>
      <c r="S13" s="51"/>
      <c r="T13" s="47"/>
    </row>
    <row r="14" ht="16.5" customHeight="1">
      <c r="A14" s="7">
        <v>9.0</v>
      </c>
      <c r="B14" s="22"/>
      <c r="C14" s="40"/>
      <c r="D14" s="50"/>
      <c r="E14" s="50"/>
      <c r="F14" s="50"/>
      <c r="G14" s="50"/>
      <c r="H14" s="51"/>
      <c r="I14" s="51"/>
      <c r="J14" s="41"/>
      <c r="K14" s="41"/>
      <c r="L14" s="41"/>
      <c r="M14" s="41"/>
      <c r="N14" s="51"/>
      <c r="O14" s="51"/>
      <c r="P14" s="51"/>
      <c r="Q14" s="51"/>
      <c r="R14" s="51"/>
      <c r="S14" s="51"/>
      <c r="T14" s="47"/>
    </row>
    <row r="15">
      <c r="A15" s="7">
        <v>10.0</v>
      </c>
      <c r="B15" s="16"/>
      <c r="C15" s="41"/>
      <c r="D15" s="51"/>
      <c r="E15" s="51"/>
      <c r="F15" s="50"/>
      <c r="G15" s="50"/>
      <c r="H15" s="51"/>
      <c r="I15" s="51"/>
      <c r="J15" s="51"/>
      <c r="K15" s="51"/>
      <c r="L15" s="41"/>
      <c r="M15" s="41"/>
      <c r="N15" s="41"/>
      <c r="O15" s="41"/>
      <c r="P15" s="51"/>
      <c r="Q15" s="51"/>
      <c r="R15" s="51"/>
      <c r="S15" s="51"/>
      <c r="T15" s="47"/>
    </row>
    <row r="16">
      <c r="A16" s="7">
        <v>11.0</v>
      </c>
      <c r="B16" s="16"/>
      <c r="C16" s="41"/>
      <c r="D16" s="51"/>
      <c r="E16" s="51"/>
      <c r="F16" s="51"/>
      <c r="G16" s="51"/>
      <c r="H16" s="51"/>
      <c r="I16" s="51"/>
      <c r="J16" s="51"/>
      <c r="K16" s="51"/>
      <c r="L16" s="41"/>
      <c r="M16" s="41"/>
      <c r="N16" s="51"/>
      <c r="O16" s="51"/>
      <c r="P16" s="51"/>
      <c r="Q16" s="51"/>
      <c r="R16" s="51"/>
      <c r="S16" s="51"/>
      <c r="T16" s="47"/>
    </row>
    <row r="17">
      <c r="A17" s="7">
        <v>12.0</v>
      </c>
      <c r="B17" s="16"/>
      <c r="C17" s="41"/>
      <c r="D17" s="51"/>
      <c r="E17" s="51"/>
      <c r="F17" s="51"/>
      <c r="G17" s="51"/>
      <c r="H17" s="50"/>
      <c r="I17" s="50"/>
      <c r="J17" s="51"/>
      <c r="K17" s="51"/>
      <c r="L17" s="41"/>
      <c r="M17" s="41"/>
      <c r="N17" s="51"/>
      <c r="O17" s="51"/>
      <c r="P17" s="51"/>
      <c r="Q17" s="51"/>
      <c r="R17" s="51"/>
      <c r="S17" s="51"/>
      <c r="T17" s="47"/>
    </row>
    <row r="18">
      <c r="A18" s="7">
        <v>13.0</v>
      </c>
      <c r="B18" s="16"/>
      <c r="C18" s="16"/>
      <c r="D18" s="17"/>
      <c r="E18" s="17"/>
      <c r="F18" s="17"/>
      <c r="G18" s="17"/>
      <c r="J18" s="17"/>
      <c r="K18" s="17"/>
      <c r="L18" s="16"/>
      <c r="M18" s="16"/>
      <c r="N18" s="17"/>
      <c r="O18" s="17"/>
      <c r="P18" s="17"/>
      <c r="Q18" s="17"/>
      <c r="R18" s="17"/>
      <c r="S18" s="17"/>
      <c r="T18" s="47"/>
    </row>
    <row r="19">
      <c r="A19" s="7">
        <v>14.0</v>
      </c>
      <c r="B19" s="17"/>
      <c r="C19" s="17"/>
      <c r="D19" s="17"/>
      <c r="E19" s="17"/>
      <c r="F19" s="17"/>
      <c r="G19" s="17"/>
      <c r="J19" s="17"/>
      <c r="K19" s="17"/>
      <c r="L19" s="16"/>
      <c r="M19" s="16"/>
      <c r="N19" s="17"/>
      <c r="O19" s="17"/>
      <c r="P19" s="17"/>
      <c r="Q19" s="17"/>
      <c r="R19" s="17"/>
      <c r="S19" s="17"/>
      <c r="T19" s="47"/>
    </row>
    <row r="20">
      <c r="A20" s="7">
        <v>15.0</v>
      </c>
      <c r="B20" s="17"/>
      <c r="C20" s="17"/>
      <c r="D20" s="17"/>
      <c r="E20" s="17"/>
      <c r="F20" s="17"/>
      <c r="G20" s="16"/>
      <c r="J20" s="17"/>
      <c r="K20" s="17"/>
      <c r="L20" s="16"/>
      <c r="M20" s="16"/>
      <c r="N20" s="17"/>
      <c r="O20" s="17"/>
      <c r="P20" s="17"/>
      <c r="Q20" s="17"/>
      <c r="R20" s="17"/>
      <c r="S20" s="17"/>
      <c r="T20" s="47"/>
    </row>
    <row r="21">
      <c r="A21" s="7">
        <v>16.0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6"/>
      <c r="M21" s="16"/>
      <c r="N21" s="17"/>
      <c r="O21" s="17"/>
      <c r="P21" s="17"/>
      <c r="Q21" s="17"/>
      <c r="R21" s="17"/>
      <c r="S21" s="17"/>
      <c r="T21" s="47"/>
    </row>
    <row r="22">
      <c r="A22" s="7">
        <v>17.0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6"/>
      <c r="M22" s="16"/>
      <c r="N22" s="17"/>
      <c r="O22" s="17"/>
      <c r="P22" s="17"/>
      <c r="Q22" s="17"/>
      <c r="R22" s="17"/>
      <c r="S22" s="17"/>
      <c r="T22" s="47"/>
    </row>
    <row r="23">
      <c r="A23" s="7">
        <v>18.0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6"/>
      <c r="M23" s="16"/>
      <c r="N23" s="17"/>
      <c r="O23" s="17"/>
      <c r="P23" s="17"/>
      <c r="Q23" s="17"/>
      <c r="R23" s="17"/>
      <c r="S23" s="17"/>
      <c r="T23" s="47"/>
    </row>
    <row r="24">
      <c r="A24" s="7">
        <v>19.0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6"/>
      <c r="M24" s="16"/>
      <c r="N24" s="17"/>
      <c r="O24" s="17"/>
      <c r="P24" s="17"/>
      <c r="Q24" s="17"/>
      <c r="R24" s="17"/>
      <c r="S24" s="17"/>
      <c r="T24" s="47"/>
    </row>
    <row r="25">
      <c r="A25" s="7">
        <v>20.0</v>
      </c>
      <c r="B25" s="17"/>
      <c r="C25" s="19"/>
      <c r="D25" s="19"/>
      <c r="E25" s="19"/>
      <c r="F25" s="19"/>
      <c r="G25" s="19"/>
      <c r="H25" s="19"/>
      <c r="I25" s="19"/>
      <c r="J25" s="19"/>
      <c r="K25" s="19"/>
      <c r="L25" s="20"/>
      <c r="M25" s="20"/>
      <c r="N25" s="19"/>
      <c r="O25" s="19"/>
      <c r="P25" s="19"/>
      <c r="Q25" s="19"/>
      <c r="R25" s="19"/>
      <c r="S25" s="19"/>
      <c r="T25" s="47"/>
    </row>
    <row r="26">
      <c r="A26" s="22" t="s">
        <v>57</v>
      </c>
      <c r="B26" s="23"/>
      <c r="C26">
        <f>SUM(C6:C25)</f>
        <v>41</v>
      </c>
      <c r="E26">
        <f>SUM(E6:E25)</f>
        <v>27</v>
      </c>
      <c r="G26">
        <f>SUM(G6:G25)</f>
        <v>19</v>
      </c>
      <c r="I26">
        <f>SUM(I6:I25)</f>
        <v>21</v>
      </c>
      <c r="K26">
        <f>SUM(K6:K25)</f>
        <v>22</v>
      </c>
      <c r="M26">
        <f>SUM(M6:M25)</f>
        <v>14</v>
      </c>
      <c r="O26" s="22">
        <v>11.0</v>
      </c>
      <c r="Q26">
        <f>SUM(Q6:Q25)</f>
        <v>13</v>
      </c>
      <c r="S26">
        <f>SUM(S6:S25)</f>
        <v>17</v>
      </c>
    </row>
    <row r="27">
      <c r="A27" s="22" t="s">
        <v>58</v>
      </c>
      <c r="C27" s="22">
        <v>5.0</v>
      </c>
      <c r="E27" s="22">
        <v>4.0</v>
      </c>
      <c r="G27" s="22">
        <v>3.0</v>
      </c>
      <c r="I27" s="22">
        <v>3.0</v>
      </c>
      <c r="K27" s="22">
        <v>3.0</v>
      </c>
      <c r="M27" s="22">
        <v>2.0</v>
      </c>
      <c r="O27" s="22">
        <v>1.0</v>
      </c>
      <c r="Q27" s="22">
        <v>2.0</v>
      </c>
      <c r="S27" s="22">
        <v>2.0</v>
      </c>
    </row>
    <row r="28">
      <c r="C28" s="22"/>
    </row>
    <row r="29">
      <c r="B29" s="24" t="s">
        <v>59</v>
      </c>
      <c r="D29" s="25">
        <v>223.0</v>
      </c>
    </row>
    <row r="30">
      <c r="B30" s="24" t="s">
        <v>60</v>
      </c>
      <c r="D30" s="25">
        <v>34.0</v>
      </c>
    </row>
    <row r="31">
      <c r="B31" s="24" t="s">
        <v>61</v>
      </c>
      <c r="D31" s="25">
        <v>185.0</v>
      </c>
    </row>
    <row r="32">
      <c r="B32" s="24" t="s">
        <v>62</v>
      </c>
      <c r="D32" s="25">
        <v>25.0</v>
      </c>
    </row>
    <row r="33">
      <c r="B33" s="24" t="s">
        <v>63</v>
      </c>
      <c r="D33" s="27">
        <f>D31/D32</f>
        <v>7.4</v>
      </c>
    </row>
    <row r="34">
      <c r="B34" s="24" t="s">
        <v>0</v>
      </c>
      <c r="D34" s="22">
        <v>7.4</v>
      </c>
    </row>
    <row r="36">
      <c r="B36" s="28" t="s">
        <v>64</v>
      </c>
      <c r="G36" s="28" t="s">
        <v>134</v>
      </c>
    </row>
    <row r="37">
      <c r="B37" s="29" t="s">
        <v>65</v>
      </c>
      <c r="C37" s="29" t="s">
        <v>58</v>
      </c>
      <c r="D37" s="29" t="s">
        <v>66</v>
      </c>
      <c r="E37" s="29" t="s">
        <v>67</v>
      </c>
      <c r="G37" s="29" t="s">
        <v>65</v>
      </c>
      <c r="H37" s="29" t="s">
        <v>135</v>
      </c>
    </row>
    <row r="38">
      <c r="B38" s="30" t="s">
        <v>8</v>
      </c>
      <c r="C38" s="31">
        <v>5.0</v>
      </c>
      <c r="D38" s="32">
        <v>0.2216</v>
      </c>
      <c r="E38" s="33">
        <f>(C38/C47)</f>
        <v>0.2</v>
      </c>
      <c r="G38" s="22" t="s">
        <v>136</v>
      </c>
      <c r="H38" s="52">
        <v>1.0</v>
      </c>
    </row>
    <row r="39">
      <c r="B39" s="30" t="s">
        <v>137</v>
      </c>
      <c r="C39" s="31">
        <v>4.0</v>
      </c>
      <c r="D39" s="32">
        <v>0.146</v>
      </c>
      <c r="E39" s="33">
        <f>(C39/C47)</f>
        <v>0.16</v>
      </c>
      <c r="G39" s="22" t="s">
        <v>138</v>
      </c>
      <c r="H39" s="52">
        <v>1.0</v>
      </c>
    </row>
    <row r="40">
      <c r="B40" s="30" t="s">
        <v>139</v>
      </c>
      <c r="C40" s="31">
        <v>3.0</v>
      </c>
      <c r="D40" s="32">
        <v>0.1027</v>
      </c>
      <c r="E40" s="33">
        <f>(C40/C47)</f>
        <v>0.12</v>
      </c>
      <c r="G40" s="22" t="s">
        <v>137</v>
      </c>
      <c r="H40" s="52">
        <v>1.0</v>
      </c>
    </row>
    <row r="41">
      <c r="B41" s="30" t="s">
        <v>11</v>
      </c>
      <c r="C41" s="31">
        <v>3.0</v>
      </c>
      <c r="D41" s="32">
        <v>0.119</v>
      </c>
      <c r="E41" s="53">
        <f>(C41/C47)</f>
        <v>0.12</v>
      </c>
      <c r="G41" s="22" t="s">
        <v>140</v>
      </c>
      <c r="H41" s="31" t="s">
        <v>141</v>
      </c>
    </row>
    <row r="42">
      <c r="B42" s="30" t="s">
        <v>138</v>
      </c>
      <c r="C42" s="31">
        <v>3.0</v>
      </c>
      <c r="D42" s="32">
        <v>0.1135</v>
      </c>
      <c r="E42" s="53">
        <f>(C42/C47)</f>
        <v>0.12</v>
      </c>
      <c r="G42" s="22" t="s">
        <v>142</v>
      </c>
      <c r="H42" s="31">
        <v>1.0</v>
      </c>
    </row>
    <row r="43">
      <c r="B43" s="30" t="s">
        <v>143</v>
      </c>
      <c r="C43" s="31">
        <v>1.0</v>
      </c>
      <c r="D43" s="32">
        <v>0.0594</v>
      </c>
      <c r="E43" s="54">
        <f>(C43/C47)</f>
        <v>0.04</v>
      </c>
      <c r="G43" s="22" t="s">
        <v>144</v>
      </c>
      <c r="H43" s="31" t="s">
        <v>145</v>
      </c>
    </row>
    <row r="44">
      <c r="B44" s="30" t="s">
        <v>142</v>
      </c>
      <c r="C44" s="31">
        <v>2.0</v>
      </c>
      <c r="D44" s="32">
        <v>0.0702</v>
      </c>
      <c r="E44" s="33">
        <f>(C44/C47)</f>
        <v>0.08</v>
      </c>
      <c r="H44" s="10"/>
    </row>
    <row r="45">
      <c r="B45" s="30" t="s">
        <v>136</v>
      </c>
      <c r="C45" s="31">
        <v>2.0</v>
      </c>
      <c r="D45" s="32">
        <v>0.0756</v>
      </c>
      <c r="E45" s="33">
        <f>(C45/C47)</f>
        <v>0.08</v>
      </c>
    </row>
    <row r="46">
      <c r="B46" s="30" t="s">
        <v>146</v>
      </c>
      <c r="C46" s="31">
        <v>2.0</v>
      </c>
      <c r="D46" s="32">
        <v>0.0919</v>
      </c>
      <c r="E46" s="33">
        <v>0.09</v>
      </c>
    </row>
    <row r="47">
      <c r="B47" s="34" t="s">
        <v>71</v>
      </c>
      <c r="C47" s="35">
        <f t="shared" ref="C47:D47" si="1">SUM(C38:C46)</f>
        <v>25</v>
      </c>
      <c r="D47" s="36">
        <f t="shared" si="1"/>
        <v>0.9999</v>
      </c>
      <c r="E47" s="36">
        <f>SUM(E38:E45)</f>
        <v>0.92</v>
      </c>
    </row>
  </sheetData>
  <mergeCells count="20">
    <mergeCell ref="F5:G5"/>
    <mergeCell ref="N5:O5"/>
    <mergeCell ref="R5:S5"/>
    <mergeCell ref="P5:Q5"/>
    <mergeCell ref="H5:I5"/>
    <mergeCell ref="L5:M5"/>
    <mergeCell ref="J5:K5"/>
    <mergeCell ref="H4:I4"/>
    <mergeCell ref="J4:K4"/>
    <mergeCell ref="L4:M4"/>
    <mergeCell ref="P4:Q4"/>
    <mergeCell ref="N4:O4"/>
    <mergeCell ref="R4:S4"/>
    <mergeCell ref="B2:D2"/>
    <mergeCell ref="E2:F2"/>
    <mergeCell ref="D5:E5"/>
    <mergeCell ref="B4:C4"/>
    <mergeCell ref="D4:E4"/>
    <mergeCell ref="B5:C5"/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20.86"/>
    <col customWidth="1" min="3" max="3" width="7.86"/>
    <col customWidth="1" min="4" max="4" width="20.86"/>
    <col customWidth="1" min="5" max="5" width="7.86"/>
    <col customWidth="1" min="6" max="6" width="20.86"/>
    <col customWidth="1" min="7" max="7" width="7.86"/>
    <col customWidth="1" min="8" max="8" width="20.86"/>
    <col customWidth="1" min="9" max="9" width="7.86"/>
    <col customWidth="1" min="10" max="10" width="20.86"/>
    <col customWidth="1" min="11" max="11" width="7.71"/>
    <col customWidth="1" min="12" max="12" width="20.86"/>
    <col customWidth="1" min="13" max="13" width="7.86"/>
    <col customWidth="1" min="14" max="14" width="20.86"/>
    <col customWidth="1" min="15" max="15" width="7.86"/>
    <col customWidth="1" min="16" max="16" width="20.86"/>
    <col customWidth="1" min="17" max="17" width="7.86"/>
    <col customWidth="1" min="18" max="18" width="7.71"/>
  </cols>
  <sheetData>
    <row r="2">
      <c r="B2" s="1" t="s">
        <v>0</v>
      </c>
      <c r="E2" s="55" t="str">
        <f>'TK16Mrt: Resultaten'!D7</f>
        <v>#REF!</v>
      </c>
    </row>
    <row r="4">
      <c r="A4" s="3"/>
      <c r="B4" s="4" t="s">
        <v>1</v>
      </c>
      <c r="D4" s="4" t="s">
        <v>2</v>
      </c>
      <c r="F4" s="4" t="s">
        <v>3</v>
      </c>
      <c r="H4" s="4" t="s">
        <v>4</v>
      </c>
      <c r="J4" s="4" t="s">
        <v>5</v>
      </c>
      <c r="L4" s="4" t="s">
        <v>6</v>
      </c>
      <c r="N4" s="4" t="s">
        <v>7</v>
      </c>
      <c r="P4" s="4" t="s">
        <v>72</v>
      </c>
      <c r="R4" s="16"/>
    </row>
    <row r="5">
      <c r="A5" s="6"/>
      <c r="B5" s="56" t="s">
        <v>74</v>
      </c>
      <c r="D5" s="56" t="s">
        <v>75</v>
      </c>
      <c r="F5" s="56" t="s">
        <v>76</v>
      </c>
      <c r="H5" s="56" t="s">
        <v>77</v>
      </c>
      <c r="J5" s="56" t="s">
        <v>78</v>
      </c>
      <c r="L5" s="56" t="s">
        <v>147</v>
      </c>
      <c r="N5" s="56" t="s">
        <v>148</v>
      </c>
      <c r="P5" s="56" t="s">
        <v>149</v>
      </c>
      <c r="R5" s="16"/>
    </row>
    <row r="6">
      <c r="A6" s="7">
        <v>1.0</v>
      </c>
      <c r="B6" s="22" t="s">
        <v>150</v>
      </c>
      <c r="C6" s="49">
        <v>42.0</v>
      </c>
      <c r="D6" s="22" t="s">
        <v>151</v>
      </c>
      <c r="E6" s="49">
        <v>49.0</v>
      </c>
      <c r="F6" s="22" t="s">
        <v>103</v>
      </c>
      <c r="G6" s="49">
        <v>33.0</v>
      </c>
      <c r="H6" s="16" t="s">
        <v>152</v>
      </c>
      <c r="I6" s="42">
        <v>25.0</v>
      </c>
      <c r="J6" s="16" t="s">
        <v>153</v>
      </c>
      <c r="K6" s="42">
        <v>18.0</v>
      </c>
      <c r="L6" s="22" t="s">
        <v>154</v>
      </c>
      <c r="M6" s="49">
        <v>28.0</v>
      </c>
      <c r="N6" s="57" t="s">
        <v>155</v>
      </c>
      <c r="O6" s="58">
        <v>16.0</v>
      </c>
      <c r="P6" s="57" t="s">
        <v>88</v>
      </c>
      <c r="Q6" s="58">
        <v>23.0</v>
      </c>
      <c r="R6" s="46"/>
    </row>
    <row r="7">
      <c r="A7" s="7">
        <v>2.0</v>
      </c>
      <c r="B7" s="22" t="s">
        <v>156</v>
      </c>
      <c r="C7" s="49">
        <v>4.0</v>
      </c>
      <c r="D7" s="22" t="s">
        <v>102</v>
      </c>
      <c r="E7" s="49">
        <v>6.0</v>
      </c>
      <c r="F7" s="22" t="s">
        <v>94</v>
      </c>
      <c r="G7" s="49">
        <v>6.0</v>
      </c>
      <c r="H7" s="16" t="s">
        <v>96</v>
      </c>
      <c r="I7" s="42">
        <v>6.0</v>
      </c>
      <c r="J7" s="16" t="s">
        <v>157</v>
      </c>
      <c r="K7" s="42">
        <v>14.0</v>
      </c>
      <c r="L7" s="22" t="s">
        <v>158</v>
      </c>
      <c r="M7" s="49">
        <v>3.0</v>
      </c>
      <c r="N7" s="16" t="s">
        <v>99</v>
      </c>
      <c r="O7" s="16">
        <v>1.0</v>
      </c>
      <c r="P7" s="16" t="s">
        <v>97</v>
      </c>
      <c r="Q7" s="42">
        <v>13.0</v>
      </c>
      <c r="R7" s="47"/>
    </row>
    <row r="8">
      <c r="A8" s="7">
        <v>3.0</v>
      </c>
      <c r="B8" s="22" t="s">
        <v>90</v>
      </c>
      <c r="C8" s="49">
        <v>5.0</v>
      </c>
      <c r="D8" s="22" t="s">
        <v>93</v>
      </c>
      <c r="E8" s="22">
        <v>3.0</v>
      </c>
      <c r="F8" s="22" t="s">
        <v>91</v>
      </c>
      <c r="G8" s="49">
        <v>7.0</v>
      </c>
      <c r="H8" s="16" t="s">
        <v>95</v>
      </c>
      <c r="I8" s="42">
        <v>6.0</v>
      </c>
      <c r="J8" s="16" t="s">
        <v>159</v>
      </c>
      <c r="K8" s="42">
        <v>7.0</v>
      </c>
      <c r="L8" s="22" t="s">
        <v>107</v>
      </c>
      <c r="M8" s="22">
        <v>0.0</v>
      </c>
      <c r="N8" s="16" t="s">
        <v>160</v>
      </c>
      <c r="O8" s="16">
        <v>1.0</v>
      </c>
      <c r="P8" s="22" t="s">
        <v>106</v>
      </c>
      <c r="Q8" s="16">
        <v>2.0</v>
      </c>
      <c r="R8" s="47"/>
    </row>
    <row r="9">
      <c r="A9" s="7">
        <v>4.0</v>
      </c>
      <c r="B9" s="22" t="s">
        <v>161</v>
      </c>
      <c r="C9" s="49">
        <v>2.0</v>
      </c>
      <c r="D9" s="22" t="s">
        <v>162</v>
      </c>
      <c r="E9" s="49">
        <v>6.0</v>
      </c>
      <c r="F9" s="22" t="s">
        <v>163</v>
      </c>
      <c r="G9" s="22">
        <v>1.0</v>
      </c>
      <c r="H9" s="16" t="s">
        <v>113</v>
      </c>
      <c r="I9" s="16">
        <v>1.0</v>
      </c>
      <c r="J9" s="59" t="s">
        <v>164</v>
      </c>
      <c r="K9" s="22">
        <v>0.0</v>
      </c>
      <c r="L9" s="22" t="s">
        <v>116</v>
      </c>
      <c r="M9" s="22">
        <v>2.0</v>
      </c>
      <c r="N9" s="16"/>
      <c r="O9" s="16"/>
      <c r="P9" s="16"/>
      <c r="Q9" s="16"/>
      <c r="R9" s="46"/>
    </row>
    <row r="10">
      <c r="A10" s="7">
        <v>5.0</v>
      </c>
      <c r="B10" s="22" t="s">
        <v>132</v>
      </c>
      <c r="C10" s="22">
        <v>3.0</v>
      </c>
      <c r="D10" s="22" t="s">
        <v>165</v>
      </c>
      <c r="E10" s="49">
        <v>5.0</v>
      </c>
      <c r="H10" s="16" t="s">
        <v>86</v>
      </c>
      <c r="I10" s="16">
        <v>1.0</v>
      </c>
      <c r="L10" s="22" t="s">
        <v>166</v>
      </c>
      <c r="M10" s="22">
        <v>2.0</v>
      </c>
      <c r="N10" s="16"/>
      <c r="O10" s="16"/>
      <c r="P10" s="16"/>
      <c r="Q10" s="16"/>
      <c r="R10" s="46"/>
    </row>
    <row r="11">
      <c r="A11" s="7">
        <v>6.0</v>
      </c>
      <c r="B11" s="22" t="s">
        <v>167</v>
      </c>
      <c r="C11" s="49">
        <v>25.0</v>
      </c>
      <c r="D11" s="22" t="s">
        <v>168</v>
      </c>
      <c r="E11" s="49">
        <v>7.0</v>
      </c>
      <c r="H11" s="16" t="s">
        <v>169</v>
      </c>
      <c r="I11" s="16">
        <v>1.0</v>
      </c>
      <c r="L11" s="16" t="s">
        <v>170</v>
      </c>
      <c r="M11" s="16">
        <v>1.0</v>
      </c>
      <c r="N11" s="16"/>
      <c r="O11" s="16"/>
      <c r="P11" s="16"/>
      <c r="Q11" s="16"/>
      <c r="R11" s="47"/>
    </row>
    <row r="12">
      <c r="A12" s="7">
        <v>7.0</v>
      </c>
      <c r="B12" s="22" t="s">
        <v>171</v>
      </c>
      <c r="C12" s="49">
        <v>5.0</v>
      </c>
      <c r="D12" s="22" t="s">
        <v>172</v>
      </c>
      <c r="E12" s="22">
        <v>1.0</v>
      </c>
      <c r="H12" s="16" t="s">
        <v>121</v>
      </c>
      <c r="I12" s="16">
        <v>0.0</v>
      </c>
      <c r="L12" s="16" t="s">
        <v>173</v>
      </c>
      <c r="M12" s="16">
        <v>0.0</v>
      </c>
      <c r="N12" s="16"/>
      <c r="O12" s="16"/>
      <c r="P12" s="16"/>
      <c r="Q12" s="16"/>
      <c r="R12" s="47"/>
    </row>
    <row r="13">
      <c r="A13" s="7">
        <v>8.0</v>
      </c>
      <c r="B13" s="22" t="s">
        <v>174</v>
      </c>
      <c r="C13" s="22">
        <v>2.0</v>
      </c>
      <c r="D13" s="22" t="s">
        <v>175</v>
      </c>
      <c r="E13" s="22">
        <v>0.0</v>
      </c>
      <c r="H13" s="16" t="s">
        <v>128</v>
      </c>
      <c r="I13" s="16">
        <v>2.0</v>
      </c>
      <c r="L13" s="16" t="s">
        <v>176</v>
      </c>
      <c r="M13" s="16">
        <v>1.0</v>
      </c>
      <c r="N13" s="16"/>
      <c r="O13" s="16"/>
      <c r="P13" s="17"/>
      <c r="Q13" s="17"/>
      <c r="R13" s="47"/>
    </row>
    <row r="14" ht="16.5" customHeight="1">
      <c r="A14" s="7">
        <v>9.0</v>
      </c>
      <c r="B14" s="22" t="s">
        <v>177</v>
      </c>
      <c r="C14" s="22">
        <v>0.0</v>
      </c>
      <c r="H14" s="17"/>
      <c r="I14" s="17"/>
      <c r="J14" s="16"/>
      <c r="K14" s="16"/>
      <c r="L14" s="16" t="s">
        <v>178</v>
      </c>
      <c r="M14" s="16">
        <v>1.0</v>
      </c>
      <c r="N14" s="17"/>
      <c r="O14" s="17"/>
      <c r="P14" s="17"/>
      <c r="Q14" s="17"/>
      <c r="R14" s="47"/>
    </row>
    <row r="15">
      <c r="A15" s="7">
        <v>10.0</v>
      </c>
      <c r="B15" s="16"/>
      <c r="C15" s="16"/>
      <c r="D15" s="17"/>
      <c r="E15" s="17"/>
      <c r="H15" s="17"/>
      <c r="I15" s="17"/>
      <c r="J15" s="17"/>
      <c r="K15" s="17"/>
      <c r="L15" s="16" t="s">
        <v>179</v>
      </c>
      <c r="M15" s="16">
        <v>0.0</v>
      </c>
      <c r="N15" s="16"/>
      <c r="O15" s="16"/>
      <c r="P15" s="17"/>
      <c r="Q15" s="17"/>
      <c r="R15" s="47"/>
    </row>
    <row r="16">
      <c r="A16" s="7">
        <v>11.0</v>
      </c>
      <c r="B16" s="16"/>
      <c r="C16" s="16"/>
      <c r="D16" s="17"/>
      <c r="E16" s="17"/>
      <c r="F16" s="17"/>
      <c r="G16" s="17"/>
      <c r="H16" s="17"/>
      <c r="I16" s="17"/>
      <c r="J16" s="17"/>
      <c r="K16" s="17"/>
      <c r="L16" s="16"/>
      <c r="M16" s="16"/>
      <c r="N16" s="17"/>
      <c r="O16" s="17"/>
      <c r="P16" s="17"/>
      <c r="Q16" s="17"/>
      <c r="R16" s="47"/>
    </row>
    <row r="17">
      <c r="A17" s="7">
        <v>12.0</v>
      </c>
      <c r="B17" s="16"/>
      <c r="C17" s="16"/>
      <c r="D17" s="17"/>
      <c r="E17" s="17"/>
      <c r="F17" s="17"/>
      <c r="G17" s="17"/>
      <c r="J17" s="17"/>
      <c r="K17" s="17"/>
      <c r="L17" s="16"/>
      <c r="M17" s="16"/>
      <c r="N17" s="17"/>
      <c r="O17" s="17"/>
      <c r="P17" s="17"/>
      <c r="Q17" s="17"/>
      <c r="R17" s="47"/>
    </row>
    <row r="18">
      <c r="A18" s="7">
        <v>13.0</v>
      </c>
      <c r="B18" s="16"/>
      <c r="C18" s="16"/>
      <c r="D18" s="17"/>
      <c r="E18" s="17"/>
      <c r="F18" s="17"/>
      <c r="G18" s="17"/>
      <c r="J18" s="17"/>
      <c r="K18" s="17"/>
      <c r="L18" s="16"/>
      <c r="M18" s="16"/>
      <c r="N18" s="17"/>
      <c r="O18" s="17"/>
      <c r="P18" s="17"/>
      <c r="Q18" s="17"/>
      <c r="R18" s="47"/>
    </row>
    <row r="19">
      <c r="A19" s="7">
        <v>14.0</v>
      </c>
      <c r="B19" s="17"/>
      <c r="C19" s="17"/>
      <c r="D19" s="17"/>
      <c r="E19" s="17"/>
      <c r="F19" s="17"/>
      <c r="G19" s="17"/>
      <c r="J19" s="17"/>
      <c r="K19" s="17"/>
      <c r="L19" s="16"/>
      <c r="M19" s="16"/>
      <c r="N19" s="17"/>
      <c r="O19" s="17"/>
      <c r="P19" s="17"/>
      <c r="Q19" s="17"/>
      <c r="R19" s="47"/>
    </row>
    <row r="20">
      <c r="A20" s="7">
        <v>15.0</v>
      </c>
      <c r="B20" s="17"/>
      <c r="C20" s="17"/>
      <c r="D20" s="17"/>
      <c r="E20" s="17"/>
      <c r="F20" s="16"/>
      <c r="G20" s="16"/>
      <c r="J20" s="17"/>
      <c r="K20" s="17"/>
      <c r="L20" s="16"/>
      <c r="M20" s="16"/>
      <c r="N20" s="17"/>
      <c r="O20" s="17"/>
      <c r="P20" s="17"/>
      <c r="Q20" s="17"/>
      <c r="R20" s="47"/>
    </row>
    <row r="21">
      <c r="A21" s="7">
        <v>16.0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6"/>
      <c r="M21" s="16"/>
      <c r="N21" s="17"/>
      <c r="O21" s="17"/>
      <c r="P21" s="17"/>
      <c r="Q21" s="17"/>
      <c r="R21" s="47"/>
    </row>
    <row r="22">
      <c r="A22" s="7">
        <v>17.0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6"/>
      <c r="M22" s="16"/>
      <c r="N22" s="17"/>
      <c r="O22" s="17"/>
      <c r="P22" s="17"/>
      <c r="Q22" s="17"/>
      <c r="R22" s="47"/>
    </row>
    <row r="23">
      <c r="A23" s="7">
        <v>18.0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6"/>
      <c r="M23" s="16"/>
      <c r="N23" s="17"/>
      <c r="O23" s="17"/>
      <c r="P23" s="17"/>
      <c r="Q23" s="17"/>
      <c r="R23" s="47"/>
    </row>
    <row r="24">
      <c r="A24" s="7">
        <v>19.0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6"/>
      <c r="M24" s="16"/>
      <c r="N24" s="17"/>
      <c r="O24" s="17"/>
      <c r="P24" s="17"/>
      <c r="Q24" s="17"/>
      <c r="R24" s="47"/>
    </row>
    <row r="25">
      <c r="A25" s="7">
        <v>20.0</v>
      </c>
      <c r="B25" s="17"/>
      <c r="C25" s="19"/>
      <c r="D25" s="19"/>
      <c r="E25" s="19"/>
      <c r="F25" s="19"/>
      <c r="G25" s="19"/>
      <c r="H25" s="19"/>
      <c r="I25" s="19"/>
      <c r="J25" s="19"/>
      <c r="K25" s="19"/>
      <c r="L25" s="20"/>
      <c r="M25" s="20"/>
      <c r="N25" s="19"/>
      <c r="O25" s="19"/>
      <c r="P25" s="19"/>
      <c r="Q25" s="19"/>
      <c r="R25" s="47"/>
    </row>
    <row r="26">
      <c r="A26" s="22" t="s">
        <v>57</v>
      </c>
      <c r="B26" s="23"/>
      <c r="C26">
        <f>SUM(C6:C25)</f>
        <v>88</v>
      </c>
      <c r="E26">
        <f>SUM(E6:E25)</f>
        <v>77</v>
      </c>
      <c r="G26">
        <f>SUM(G6:G25)</f>
        <v>47</v>
      </c>
      <c r="I26">
        <f>SUM(I6:I25)</f>
        <v>42</v>
      </c>
      <c r="K26">
        <f>SUM(K6:K25)</f>
        <v>39</v>
      </c>
      <c r="M26">
        <f>SUM(M6:M25)</f>
        <v>38</v>
      </c>
      <c r="O26">
        <f>SUM(O6:O25)</f>
        <v>18</v>
      </c>
      <c r="Q26">
        <f>SUM(Q6:Q25)</f>
        <v>38</v>
      </c>
    </row>
    <row r="27">
      <c r="A27" s="22" t="s">
        <v>58</v>
      </c>
      <c r="C27" s="22">
        <v>6.0</v>
      </c>
      <c r="E27" s="22">
        <v>5.0</v>
      </c>
      <c r="G27" s="22">
        <v>3.0</v>
      </c>
      <c r="I27" s="22">
        <v>3.0</v>
      </c>
      <c r="K27" s="22">
        <v>3.0</v>
      </c>
      <c r="M27" s="22">
        <v>2.0</v>
      </c>
      <c r="O27" s="22">
        <v>1.0</v>
      </c>
      <c r="Q27" s="22">
        <v>2.0</v>
      </c>
    </row>
    <row r="28">
      <c r="C28" s="22"/>
    </row>
  </sheetData>
  <mergeCells count="18">
    <mergeCell ref="B4:C4"/>
    <mergeCell ref="B2:D2"/>
    <mergeCell ref="E2:F2"/>
    <mergeCell ref="F5:G5"/>
    <mergeCell ref="F4:G4"/>
    <mergeCell ref="N4:O4"/>
    <mergeCell ref="N5:O5"/>
    <mergeCell ref="J5:K5"/>
    <mergeCell ref="L5:M5"/>
    <mergeCell ref="D5:E5"/>
    <mergeCell ref="B5:C5"/>
    <mergeCell ref="J4:K4"/>
    <mergeCell ref="H5:I5"/>
    <mergeCell ref="H4:I4"/>
    <mergeCell ref="P4:Q4"/>
    <mergeCell ref="D4:E4"/>
    <mergeCell ref="P5:Q5"/>
    <mergeCell ref="L4:M4"/>
  </mergeCells>
  <hyperlinks>
    <hyperlink r:id="rId1" ref="J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12" max="13" width="18.86"/>
    <col customWidth="1" min="14" max="14" width="16.57"/>
  </cols>
  <sheetData>
    <row r="2">
      <c r="B2" s="24" t="s">
        <v>59</v>
      </c>
      <c r="D2" s="25">
        <v>478.0</v>
      </c>
    </row>
    <row r="3">
      <c r="B3" s="24" t="s">
        <v>60</v>
      </c>
      <c r="D3" s="25">
        <v>83.0</v>
      </c>
    </row>
    <row r="4">
      <c r="B4" s="24" t="s">
        <v>61</v>
      </c>
      <c r="D4" s="25">
        <v>387.0</v>
      </c>
    </row>
    <row r="5">
      <c r="B5" s="24" t="s">
        <v>62</v>
      </c>
      <c r="D5" s="25">
        <v>25.0</v>
      </c>
    </row>
    <row r="6">
      <c r="B6" s="24" t="s">
        <v>63</v>
      </c>
      <c r="D6" s="27">
        <f>D4/D5</f>
        <v>15.48</v>
      </c>
    </row>
    <row r="7">
      <c r="B7" s="24" t="s">
        <v>0</v>
      </c>
      <c r="D7">
        <f>D6/4</f>
        <v>3.87</v>
      </c>
    </row>
    <row r="8">
      <c r="B8" s="28"/>
    </row>
    <row r="9">
      <c r="B9" s="28" t="s">
        <v>180</v>
      </c>
    </row>
    <row r="10">
      <c r="B10" s="29" t="s">
        <v>181</v>
      </c>
      <c r="C10" s="4" t="s">
        <v>8</v>
      </c>
      <c r="D10" s="4" t="s">
        <v>137</v>
      </c>
      <c r="E10" s="4" t="s">
        <v>139</v>
      </c>
      <c r="F10" s="4" t="s">
        <v>11</v>
      </c>
      <c r="G10" s="4" t="s">
        <v>138</v>
      </c>
      <c r="H10" s="4" t="s">
        <v>182</v>
      </c>
      <c r="I10" s="4" t="s">
        <v>183</v>
      </c>
      <c r="J10" s="4" t="s">
        <v>136</v>
      </c>
      <c r="K10" s="29" t="s">
        <v>184</v>
      </c>
      <c r="L10" s="29" t="s">
        <v>185</v>
      </c>
      <c r="M10" s="29" t="s">
        <v>186</v>
      </c>
      <c r="N10" s="29" t="s">
        <v>187</v>
      </c>
    </row>
    <row r="11">
      <c r="B11" s="22" t="s">
        <v>188</v>
      </c>
      <c r="C11" s="22"/>
      <c r="D11" s="22"/>
      <c r="E11" s="22"/>
      <c r="F11" s="22"/>
      <c r="G11" s="22"/>
      <c r="H11" s="22"/>
      <c r="I11" s="22"/>
      <c r="J11" s="22"/>
      <c r="K11" s="1">
        <f t="shared" ref="K11:K26" si="1">SUM(C11:J11)</f>
        <v>0</v>
      </c>
      <c r="L11" s="60" t="str">
        <f t="shared" ref="L11:L23" si="2">K11/$K$24</f>
        <v>#DIV/0!</v>
      </c>
      <c r="M11" s="22"/>
      <c r="N11" s="22">
        <f t="shared" ref="N11:N23" si="3">SUM(C11:J11)-M11</f>
        <v>0</v>
      </c>
    </row>
    <row r="12">
      <c r="B12" s="22" t="s">
        <v>189</v>
      </c>
      <c r="C12" s="22"/>
      <c r="D12" s="22"/>
      <c r="E12" s="22"/>
      <c r="F12" s="22"/>
      <c r="G12" s="22"/>
      <c r="H12" s="22"/>
      <c r="I12" s="22"/>
      <c r="J12" s="22"/>
      <c r="K12" s="1">
        <f t="shared" si="1"/>
        <v>0</v>
      </c>
      <c r="L12" s="60" t="str">
        <f t="shared" si="2"/>
        <v>#DIV/0!</v>
      </c>
      <c r="M12" s="22"/>
      <c r="N12" s="22">
        <f t="shared" si="3"/>
        <v>0</v>
      </c>
    </row>
    <row r="13">
      <c r="B13" s="22" t="s">
        <v>190</v>
      </c>
      <c r="C13" s="22"/>
      <c r="D13" s="22"/>
      <c r="E13" s="22"/>
      <c r="F13" s="22"/>
      <c r="G13" s="22"/>
      <c r="H13" s="22"/>
      <c r="I13" s="22"/>
      <c r="J13" s="22"/>
      <c r="K13" s="1">
        <f t="shared" si="1"/>
        <v>0</v>
      </c>
      <c r="L13" s="60" t="str">
        <f t="shared" si="2"/>
        <v>#DIV/0!</v>
      </c>
      <c r="M13" s="22"/>
      <c r="N13" s="22">
        <f t="shared" si="3"/>
        <v>0</v>
      </c>
    </row>
    <row r="14">
      <c r="B14" s="22" t="s">
        <v>191</v>
      </c>
      <c r="C14" s="22"/>
      <c r="D14" s="22"/>
      <c r="E14" s="22"/>
      <c r="F14" s="22"/>
      <c r="G14" s="22"/>
      <c r="H14" s="22"/>
      <c r="I14" s="22"/>
      <c r="J14" s="22"/>
      <c r="K14" s="1">
        <f t="shared" si="1"/>
        <v>0</v>
      </c>
      <c r="L14" s="60" t="str">
        <f t="shared" si="2"/>
        <v>#DIV/0!</v>
      </c>
      <c r="M14" s="22"/>
      <c r="N14" s="22">
        <f t="shared" si="3"/>
        <v>0</v>
      </c>
    </row>
    <row r="15">
      <c r="B15" s="22" t="s">
        <v>192</v>
      </c>
      <c r="C15" s="22"/>
      <c r="D15" s="22"/>
      <c r="E15" s="22"/>
      <c r="F15" s="22"/>
      <c r="G15" s="22"/>
      <c r="H15" s="22"/>
      <c r="I15" s="22"/>
      <c r="J15" s="22"/>
      <c r="K15" s="1">
        <f t="shared" si="1"/>
        <v>0</v>
      </c>
      <c r="L15" s="60" t="str">
        <f t="shared" si="2"/>
        <v>#DIV/0!</v>
      </c>
      <c r="M15" s="22"/>
      <c r="N15" s="22">
        <f t="shared" si="3"/>
        <v>0</v>
      </c>
    </row>
    <row r="16">
      <c r="B16" s="22" t="s">
        <v>193</v>
      </c>
      <c r="C16" s="22"/>
      <c r="D16" s="22"/>
      <c r="E16" s="22"/>
      <c r="F16" s="22"/>
      <c r="G16" s="22"/>
      <c r="H16" s="22"/>
      <c r="I16" s="22"/>
      <c r="J16" s="22"/>
      <c r="K16" s="1">
        <f t="shared" si="1"/>
        <v>0</v>
      </c>
      <c r="L16" s="60" t="str">
        <f t="shared" si="2"/>
        <v>#DIV/0!</v>
      </c>
      <c r="M16" s="22"/>
      <c r="N16" s="22">
        <f t="shared" si="3"/>
        <v>0</v>
      </c>
    </row>
    <row r="17">
      <c r="B17" s="22" t="s">
        <v>194</v>
      </c>
      <c r="C17" s="22"/>
      <c r="D17" s="22"/>
      <c r="E17" s="22"/>
      <c r="F17" s="22"/>
      <c r="G17" s="22"/>
      <c r="H17" s="22"/>
      <c r="I17" s="22"/>
      <c r="J17" s="22"/>
      <c r="K17" s="1">
        <f t="shared" si="1"/>
        <v>0</v>
      </c>
      <c r="L17" s="60" t="str">
        <f t="shared" si="2"/>
        <v>#DIV/0!</v>
      </c>
      <c r="M17" s="22"/>
      <c r="N17" s="22">
        <f t="shared" si="3"/>
        <v>0</v>
      </c>
    </row>
    <row r="18">
      <c r="B18" s="22" t="s">
        <v>195</v>
      </c>
      <c r="C18" s="22"/>
      <c r="D18" s="22"/>
      <c r="E18" s="22"/>
      <c r="F18" s="22"/>
      <c r="G18" s="22"/>
      <c r="H18" s="22"/>
      <c r="I18" s="22"/>
      <c r="J18" s="22"/>
      <c r="K18" s="1">
        <f t="shared" si="1"/>
        <v>0</v>
      </c>
      <c r="L18" s="60" t="str">
        <f t="shared" si="2"/>
        <v>#DIV/0!</v>
      </c>
      <c r="M18" s="22"/>
      <c r="N18" s="22">
        <f t="shared" si="3"/>
        <v>0</v>
      </c>
    </row>
    <row r="19">
      <c r="B19" s="22" t="s">
        <v>196</v>
      </c>
      <c r="C19" s="22"/>
      <c r="D19" s="22"/>
      <c r="E19" s="22"/>
      <c r="F19" s="22"/>
      <c r="G19" s="22"/>
      <c r="H19" s="22"/>
      <c r="I19" s="22"/>
      <c r="J19" s="22"/>
      <c r="K19" s="1">
        <f t="shared" si="1"/>
        <v>0</v>
      </c>
      <c r="L19" s="60" t="str">
        <f t="shared" si="2"/>
        <v>#DIV/0!</v>
      </c>
      <c r="M19" s="22"/>
      <c r="N19" s="22">
        <f t="shared" si="3"/>
        <v>0</v>
      </c>
    </row>
    <row r="20">
      <c r="B20" s="22" t="s">
        <v>197</v>
      </c>
      <c r="C20" s="22"/>
      <c r="D20" s="22"/>
      <c r="E20" s="22"/>
      <c r="F20" s="22"/>
      <c r="G20" s="22"/>
      <c r="H20" s="22"/>
      <c r="I20" s="22"/>
      <c r="J20" s="22"/>
      <c r="K20" s="1">
        <f t="shared" si="1"/>
        <v>0</v>
      </c>
      <c r="L20" s="60" t="str">
        <f t="shared" si="2"/>
        <v>#DIV/0!</v>
      </c>
      <c r="M20" s="22"/>
      <c r="N20" s="22">
        <f t="shared" si="3"/>
        <v>0</v>
      </c>
    </row>
    <row r="21">
      <c r="B21" s="22" t="s">
        <v>198</v>
      </c>
      <c r="C21" s="22"/>
      <c r="D21" s="22"/>
      <c r="E21" s="22"/>
      <c r="F21" s="22"/>
      <c r="G21" s="22"/>
      <c r="H21" s="22"/>
      <c r="I21" s="22"/>
      <c r="J21" s="22"/>
      <c r="K21" s="1">
        <f t="shared" si="1"/>
        <v>0</v>
      </c>
      <c r="L21" s="60" t="str">
        <f t="shared" si="2"/>
        <v>#DIV/0!</v>
      </c>
      <c r="M21" s="22"/>
      <c r="N21" s="22">
        <f t="shared" si="3"/>
        <v>0</v>
      </c>
    </row>
    <row r="22">
      <c r="B22" s="22" t="s">
        <v>199</v>
      </c>
      <c r="C22" s="22"/>
      <c r="D22" s="22"/>
      <c r="E22" s="22"/>
      <c r="F22" s="22"/>
      <c r="G22" s="22"/>
      <c r="H22" s="22"/>
      <c r="I22" s="22"/>
      <c r="J22" s="22"/>
      <c r="K22" s="1">
        <f t="shared" si="1"/>
        <v>0</v>
      </c>
      <c r="L22" s="60" t="str">
        <f t="shared" si="2"/>
        <v>#DIV/0!</v>
      </c>
      <c r="M22" s="22"/>
      <c r="N22" s="22">
        <f t="shared" si="3"/>
        <v>0</v>
      </c>
    </row>
    <row r="23">
      <c r="B23" s="22" t="s">
        <v>200</v>
      </c>
      <c r="C23" s="22"/>
      <c r="D23" s="22"/>
      <c r="E23" s="22"/>
      <c r="F23" s="22"/>
      <c r="G23" s="22"/>
      <c r="H23" s="22"/>
      <c r="I23" s="22"/>
      <c r="J23" s="22"/>
      <c r="K23" s="1">
        <f t="shared" si="1"/>
        <v>0</v>
      </c>
      <c r="L23" s="60" t="str">
        <f t="shared" si="2"/>
        <v>#DIV/0!</v>
      </c>
      <c r="M23" s="22"/>
      <c r="N23" s="22">
        <f t="shared" si="3"/>
        <v>0</v>
      </c>
    </row>
    <row r="24">
      <c r="B24" s="22" t="s">
        <v>201</v>
      </c>
      <c r="C24" s="22">
        <f t="shared" ref="C24:J24" si="4">SUM(C11:C23)</f>
        <v>0</v>
      </c>
      <c r="D24" s="22">
        <f t="shared" si="4"/>
        <v>0</v>
      </c>
      <c r="E24" s="22">
        <f t="shared" si="4"/>
        <v>0</v>
      </c>
      <c r="F24" s="22">
        <f t="shared" si="4"/>
        <v>0</v>
      </c>
      <c r="G24" s="22">
        <f t="shared" si="4"/>
        <v>0</v>
      </c>
      <c r="H24" s="22">
        <f t="shared" si="4"/>
        <v>0</v>
      </c>
      <c r="I24" s="22">
        <f t="shared" si="4"/>
        <v>0</v>
      </c>
      <c r="J24" s="22">
        <f t="shared" si="4"/>
        <v>0</v>
      </c>
      <c r="K24" s="1">
        <f t="shared" si="1"/>
        <v>0</v>
      </c>
      <c r="L24" s="1"/>
      <c r="M24" s="1">
        <f t="shared" ref="M24:N24" si="5">SUM(M11:M23)</f>
        <v>0</v>
      </c>
      <c r="N24" s="1">
        <f t="shared" si="5"/>
        <v>0</v>
      </c>
    </row>
    <row r="25">
      <c r="B25" s="22" t="s">
        <v>202</v>
      </c>
      <c r="C25" s="22"/>
      <c r="D25" s="22"/>
      <c r="E25" s="22"/>
      <c r="F25" s="22"/>
      <c r="G25" s="22"/>
      <c r="H25" s="22"/>
      <c r="I25" s="22"/>
      <c r="J25" s="22"/>
      <c r="K25" s="1">
        <f t="shared" si="1"/>
        <v>0</v>
      </c>
    </row>
    <row r="26">
      <c r="B26" s="1" t="s">
        <v>203</v>
      </c>
      <c r="C26" s="1">
        <f t="shared" ref="C26:J26" si="6">C24-C25</f>
        <v>0</v>
      </c>
      <c r="D26" s="1">
        <f t="shared" si="6"/>
        <v>0</v>
      </c>
      <c r="E26" s="1">
        <f t="shared" si="6"/>
        <v>0</v>
      </c>
      <c r="F26" s="1">
        <f t="shared" si="6"/>
        <v>0</v>
      </c>
      <c r="G26" s="1">
        <f t="shared" si="6"/>
        <v>0</v>
      </c>
      <c r="H26" s="1">
        <f t="shared" si="6"/>
        <v>0</v>
      </c>
      <c r="I26" s="1">
        <f t="shared" si="6"/>
        <v>0</v>
      </c>
      <c r="J26" s="1">
        <f t="shared" si="6"/>
        <v>0</v>
      </c>
      <c r="K26" s="1">
        <f t="shared" si="1"/>
        <v>0</v>
      </c>
    </row>
    <row r="28">
      <c r="B28" s="28" t="s">
        <v>64</v>
      </c>
      <c r="G28" s="28" t="s">
        <v>134</v>
      </c>
    </row>
    <row r="29">
      <c r="B29" s="29" t="s">
        <v>65</v>
      </c>
      <c r="C29" s="29" t="s">
        <v>58</v>
      </c>
      <c r="D29" s="29" t="s">
        <v>66</v>
      </c>
      <c r="E29" s="29" t="s">
        <v>67</v>
      </c>
      <c r="G29" s="29" t="s">
        <v>65</v>
      </c>
      <c r="H29" s="29" t="s">
        <v>135</v>
      </c>
    </row>
    <row r="30">
      <c r="B30" s="30" t="s">
        <v>8</v>
      </c>
      <c r="C30" s="31">
        <v>6.0</v>
      </c>
      <c r="D30" s="32">
        <f>C26/238</f>
        <v>0</v>
      </c>
      <c r="E30" s="33">
        <f>(C30/C38)</f>
        <v>0.24</v>
      </c>
      <c r="G30" s="22" t="s">
        <v>137</v>
      </c>
      <c r="H30" s="52">
        <v>1.0</v>
      </c>
    </row>
    <row r="31">
      <c r="B31" s="30" t="s">
        <v>137</v>
      </c>
      <c r="C31" s="31">
        <v>5.0</v>
      </c>
      <c r="D31" s="32">
        <f>D26/238</f>
        <v>0</v>
      </c>
      <c r="E31" s="33">
        <f>(C31/C38)</f>
        <v>0.2</v>
      </c>
      <c r="G31" s="22" t="s">
        <v>8</v>
      </c>
      <c r="H31" s="52">
        <v>1.0</v>
      </c>
    </row>
    <row r="32">
      <c r="B32" s="30" t="s">
        <v>139</v>
      </c>
      <c r="C32" s="31">
        <v>3.0</v>
      </c>
      <c r="D32" s="32">
        <f>E26/238</f>
        <v>0</v>
      </c>
      <c r="E32" s="33">
        <f>(C32/C38)</f>
        <v>0.12</v>
      </c>
      <c r="G32" s="22" t="s">
        <v>138</v>
      </c>
      <c r="H32" s="52">
        <v>1.0</v>
      </c>
    </row>
    <row r="33">
      <c r="B33" s="30" t="s">
        <v>11</v>
      </c>
      <c r="C33" s="31">
        <v>3.0</v>
      </c>
      <c r="D33" s="32">
        <f>F26/238</f>
        <v>0</v>
      </c>
      <c r="E33" s="53">
        <f>(C33/C38)</f>
        <v>0.12</v>
      </c>
      <c r="G33" s="22" t="s">
        <v>11</v>
      </c>
      <c r="H33" s="31">
        <v>1.0</v>
      </c>
    </row>
    <row r="34">
      <c r="B34" s="30" t="s">
        <v>138</v>
      </c>
      <c r="C34" s="31">
        <v>3.0</v>
      </c>
      <c r="D34" s="32">
        <f>G26/238</f>
        <v>0</v>
      </c>
      <c r="E34" s="53">
        <f>(C34/C38)</f>
        <v>0.12</v>
      </c>
      <c r="H34" s="10"/>
    </row>
    <row r="35">
      <c r="B35" s="30" t="s">
        <v>182</v>
      </c>
      <c r="C35" s="31">
        <v>2.0</v>
      </c>
      <c r="D35" s="32">
        <f>H26/238</f>
        <v>0</v>
      </c>
      <c r="E35" s="54">
        <f>(C35/C38)</f>
        <v>0.08</v>
      </c>
      <c r="H35" s="10"/>
    </row>
    <row r="36">
      <c r="B36" s="30" t="s">
        <v>183</v>
      </c>
      <c r="C36" s="31">
        <v>1.0</v>
      </c>
      <c r="D36" s="32">
        <f>I26/238</f>
        <v>0</v>
      </c>
      <c r="E36" s="33">
        <f>(C36/C38)</f>
        <v>0.04</v>
      </c>
      <c r="H36" s="10"/>
    </row>
    <row r="37">
      <c r="B37" s="30" t="s">
        <v>136</v>
      </c>
      <c r="C37" s="31">
        <v>2.0</v>
      </c>
      <c r="D37" s="32">
        <f>J26/238</f>
        <v>0</v>
      </c>
      <c r="E37" s="33">
        <f>(C37/C38)</f>
        <v>0.08</v>
      </c>
    </row>
    <row r="38">
      <c r="B38" s="34" t="s">
        <v>71</v>
      </c>
      <c r="C38" s="35">
        <f t="shared" ref="C38:E38" si="7">SUM(C30:C37)</f>
        <v>25</v>
      </c>
      <c r="D38" s="36">
        <f t="shared" si="7"/>
        <v>0</v>
      </c>
      <c r="E38" s="36">
        <f t="shared" si="7"/>
        <v>1</v>
      </c>
    </row>
    <row r="40">
      <c r="A40" s="61"/>
      <c r="B40" s="62" t="s">
        <v>204</v>
      </c>
      <c r="D40" s="63" t="s">
        <v>58</v>
      </c>
      <c r="E40" s="63" t="s">
        <v>205</v>
      </c>
    </row>
    <row r="41">
      <c r="A41" s="64"/>
      <c r="B41" s="65" t="s">
        <v>206</v>
      </c>
      <c r="D41" s="66">
        <f>SUM(C31,C32,C35)</f>
        <v>10</v>
      </c>
      <c r="E41" s="67" t="str">
        <f t="shared" ref="E41:E57" si="8">IF(D41 &gt; 12, "Ja", "Nee")</f>
        <v>Nee</v>
      </c>
    </row>
    <row r="42">
      <c r="A42" s="64"/>
      <c r="B42" s="65" t="s">
        <v>207</v>
      </c>
      <c r="D42" s="66">
        <f>SUM(C32,C30,C31,C35)</f>
        <v>16</v>
      </c>
      <c r="E42" s="67" t="str">
        <f t="shared" si="8"/>
        <v>Ja</v>
      </c>
    </row>
    <row r="43">
      <c r="A43" s="64"/>
      <c r="B43" s="68" t="s">
        <v>208</v>
      </c>
      <c r="D43" s="69">
        <f>SUM(C30,C37,C31,C35)</f>
        <v>15</v>
      </c>
      <c r="E43" s="67" t="str">
        <f t="shared" si="8"/>
        <v>Ja</v>
      </c>
    </row>
    <row r="44">
      <c r="A44" s="64"/>
      <c r="B44" s="65" t="s">
        <v>209</v>
      </c>
      <c r="D44" s="69">
        <f>SUM(C36,C30,C31)</f>
        <v>12</v>
      </c>
      <c r="E44" s="67" t="str">
        <f t="shared" si="8"/>
        <v>Nee</v>
      </c>
    </row>
    <row r="45">
      <c r="A45" s="64"/>
      <c r="B45" s="65" t="s">
        <v>210</v>
      </c>
      <c r="D45" s="66">
        <f>SUM(C30,C31,C35)</f>
        <v>13</v>
      </c>
      <c r="E45" s="67" t="str">
        <f t="shared" si="8"/>
        <v>Ja</v>
      </c>
    </row>
    <row r="46">
      <c r="A46" s="64"/>
      <c r="B46" s="65" t="s">
        <v>211</v>
      </c>
      <c r="D46" s="66">
        <f>SUM(C36,C30,C31,C33)</f>
        <v>15</v>
      </c>
      <c r="E46" s="67" t="str">
        <f t="shared" si="8"/>
        <v>Ja</v>
      </c>
    </row>
    <row r="47">
      <c r="A47" s="64"/>
      <c r="B47" s="65" t="s">
        <v>212</v>
      </c>
      <c r="D47" s="66">
        <f>SUM(C30,C35,C33)</f>
        <v>11</v>
      </c>
      <c r="E47" s="67" t="str">
        <f t="shared" si="8"/>
        <v>Nee</v>
      </c>
    </row>
    <row r="48">
      <c r="A48" s="64"/>
      <c r="B48" s="65" t="s">
        <v>213</v>
      </c>
      <c r="D48" s="66">
        <f>SUM(C30,C31,C35,C33)</f>
        <v>16</v>
      </c>
      <c r="E48" s="67" t="str">
        <f t="shared" si="8"/>
        <v>Ja</v>
      </c>
    </row>
    <row r="49">
      <c r="A49" s="64"/>
      <c r="B49" s="65" t="s">
        <v>214</v>
      </c>
      <c r="D49" s="69">
        <f>SUM(C30,C36,C35,C33)</f>
        <v>12</v>
      </c>
      <c r="E49" s="67" t="str">
        <f t="shared" si="8"/>
        <v>Nee</v>
      </c>
    </row>
    <row r="50">
      <c r="A50" s="64"/>
      <c r="B50" s="68" t="s">
        <v>215</v>
      </c>
      <c r="D50" s="70">
        <f>SUM(C30,C37,C33)</f>
        <v>11</v>
      </c>
      <c r="E50" s="67" t="str">
        <f t="shared" si="8"/>
        <v>Nee</v>
      </c>
    </row>
    <row r="51">
      <c r="A51" s="71"/>
      <c r="B51" s="68" t="s">
        <v>216</v>
      </c>
      <c r="D51" s="66">
        <f>SUM(C30,C36,C33,C34)</f>
        <v>13</v>
      </c>
      <c r="E51" s="67" t="str">
        <f t="shared" si="8"/>
        <v>Ja</v>
      </c>
    </row>
    <row r="52">
      <c r="A52" s="64"/>
      <c r="B52" s="68" t="s">
        <v>217</v>
      </c>
      <c r="D52" s="66">
        <f>SUM(C30,C37,C36,C34,C33)</f>
        <v>15</v>
      </c>
      <c r="E52" s="67" t="str">
        <f t="shared" si="8"/>
        <v>Ja</v>
      </c>
    </row>
    <row r="53">
      <c r="A53" s="64"/>
      <c r="B53" s="68" t="s">
        <v>218</v>
      </c>
      <c r="D53" s="66">
        <f>SUM(C36,C34,C33)</f>
        <v>7</v>
      </c>
      <c r="E53" s="67" t="str">
        <f t="shared" si="8"/>
        <v>Nee</v>
      </c>
    </row>
    <row r="54">
      <c r="A54" s="64"/>
      <c r="B54" s="72" t="s">
        <v>219</v>
      </c>
      <c r="D54" s="66">
        <f>SUM(C30,C31,C33)</f>
        <v>14</v>
      </c>
      <c r="E54" s="67" t="str">
        <f t="shared" si="8"/>
        <v>Ja</v>
      </c>
    </row>
    <row r="55">
      <c r="A55" s="64"/>
      <c r="B55" s="73" t="s">
        <v>220</v>
      </c>
      <c r="D55" s="66">
        <f>SUM(C32,C31,C34,C33)</f>
        <v>14</v>
      </c>
      <c r="E55" s="67" t="str">
        <f t="shared" si="8"/>
        <v>Ja</v>
      </c>
    </row>
    <row r="56">
      <c r="A56" s="22"/>
      <c r="B56" s="74" t="s">
        <v>221</v>
      </c>
      <c r="D56" s="66">
        <f>SUM(C32,C31,C35,C34)</f>
        <v>13</v>
      </c>
      <c r="E56" s="67" t="str">
        <f t="shared" si="8"/>
        <v>Ja</v>
      </c>
    </row>
    <row r="57">
      <c r="A57" s="22"/>
      <c r="B57" s="74" t="s">
        <v>222</v>
      </c>
      <c r="D57" s="66">
        <f>SUM(C32,C37,C34)</f>
        <v>8</v>
      </c>
      <c r="E57" s="67" t="str">
        <f t="shared" si="8"/>
        <v>Nee</v>
      </c>
    </row>
    <row r="58">
      <c r="A58" s="22"/>
      <c r="D58" s="13"/>
      <c r="E58" s="67"/>
    </row>
    <row r="59">
      <c r="A59" s="22"/>
      <c r="B59" s="22"/>
    </row>
  </sheetData>
  <mergeCells count="18">
    <mergeCell ref="B48:C48"/>
    <mergeCell ref="B47:C47"/>
    <mergeCell ref="B46:C46"/>
    <mergeCell ref="B45:C45"/>
    <mergeCell ref="B51:C51"/>
    <mergeCell ref="B52:C52"/>
    <mergeCell ref="B53:C53"/>
    <mergeCell ref="B54:C54"/>
    <mergeCell ref="B55:C55"/>
    <mergeCell ref="B56:C56"/>
    <mergeCell ref="B57:C57"/>
    <mergeCell ref="B42:C42"/>
    <mergeCell ref="B41:C41"/>
    <mergeCell ref="B40:C40"/>
    <mergeCell ref="B43:C43"/>
    <mergeCell ref="B44:C44"/>
    <mergeCell ref="B50:C50"/>
    <mergeCell ref="B49:C49"/>
  </mergeCells>
  <conditionalFormatting sqref="E41:E57">
    <cfRule type="cellIs" dxfId="0" priority="1" operator="equal">
      <formula>"Nee"</formula>
    </cfRule>
  </conditionalFormatting>
  <conditionalFormatting sqref="E41:E57">
    <cfRule type="cellIs" dxfId="1" priority="2" operator="equal">
      <formula>"Ja"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20.86"/>
    <col customWidth="1" min="3" max="3" width="7.86"/>
    <col customWidth="1" min="4" max="4" width="20.86"/>
    <col customWidth="1" min="5" max="5" width="7.86"/>
    <col customWidth="1" min="6" max="6" width="20.86"/>
    <col customWidth="1" min="7" max="7" width="7.86"/>
    <col customWidth="1" min="8" max="8" width="20.86"/>
    <col customWidth="1" min="9" max="9" width="7.86"/>
    <col customWidth="1" min="10" max="10" width="20.86"/>
    <col customWidth="1" min="11" max="11" width="7.71"/>
    <col customWidth="1" min="12" max="12" width="20.86"/>
    <col customWidth="1" min="13" max="13" width="7.86"/>
    <col customWidth="1" min="14" max="14" width="20.86"/>
    <col customWidth="1" min="15" max="15" width="7.86"/>
    <col customWidth="1" min="16" max="16" width="20.86"/>
    <col customWidth="1" min="17" max="17" width="7.86"/>
    <col customWidth="1" min="18" max="18" width="7.71"/>
  </cols>
  <sheetData>
    <row r="2">
      <c r="B2" s="1" t="s">
        <v>0</v>
      </c>
      <c r="E2" s="55" t="str">
        <f>'EP16Mrt: Resultaten'!D7</f>
        <v>#REF!</v>
      </c>
    </row>
    <row r="4">
      <c r="A4" s="3"/>
      <c r="B4" s="4" t="s">
        <v>1</v>
      </c>
      <c r="D4" s="4" t="s">
        <v>2</v>
      </c>
      <c r="F4" s="4" t="s">
        <v>3</v>
      </c>
      <c r="H4" s="4" t="s">
        <v>4</v>
      </c>
      <c r="J4" s="4" t="s">
        <v>5</v>
      </c>
      <c r="L4" s="4" t="s">
        <v>6</v>
      </c>
      <c r="N4" s="4" t="s">
        <v>7</v>
      </c>
      <c r="P4" s="4" t="s">
        <v>72</v>
      </c>
      <c r="R4" s="16"/>
    </row>
    <row r="5">
      <c r="A5" s="6"/>
      <c r="B5" s="56" t="s">
        <v>74</v>
      </c>
      <c r="D5" s="56" t="s">
        <v>75</v>
      </c>
      <c r="F5" s="56" t="s">
        <v>76</v>
      </c>
      <c r="H5" s="56" t="s">
        <v>77</v>
      </c>
      <c r="J5" s="56" t="s">
        <v>78</v>
      </c>
      <c r="L5" s="56" t="s">
        <v>147</v>
      </c>
      <c r="N5" s="56" t="s">
        <v>148</v>
      </c>
      <c r="P5" s="56" t="s">
        <v>149</v>
      </c>
      <c r="R5" s="16"/>
    </row>
    <row r="6">
      <c r="A6" s="7">
        <v>1.0</v>
      </c>
      <c r="B6" s="22" t="s">
        <v>132</v>
      </c>
      <c r="C6" s="49">
        <v>74.0</v>
      </c>
      <c r="D6" s="22" t="s">
        <v>165</v>
      </c>
      <c r="E6" s="49">
        <v>50.0</v>
      </c>
      <c r="F6" s="22" t="s">
        <v>91</v>
      </c>
      <c r="G6" s="49">
        <v>19.0</v>
      </c>
      <c r="H6" s="16" t="s">
        <v>131</v>
      </c>
      <c r="I6" s="42">
        <v>24.0</v>
      </c>
      <c r="J6" s="16" t="s">
        <v>164</v>
      </c>
      <c r="K6" s="16">
        <v>36.0</v>
      </c>
      <c r="L6" s="22" t="s">
        <v>154</v>
      </c>
      <c r="M6" s="49">
        <v>25.0</v>
      </c>
      <c r="N6" s="57" t="s">
        <v>155</v>
      </c>
      <c r="O6" s="57">
        <v>13.0</v>
      </c>
      <c r="P6" s="57" t="s">
        <v>106</v>
      </c>
      <c r="Q6" s="57">
        <v>14.0</v>
      </c>
      <c r="R6" s="46"/>
    </row>
    <row r="7">
      <c r="A7" s="7">
        <v>2.0</v>
      </c>
      <c r="B7" s="22" t="s">
        <v>223</v>
      </c>
      <c r="C7" s="49">
        <v>20.0</v>
      </c>
      <c r="D7" s="22" t="s">
        <v>168</v>
      </c>
      <c r="E7" s="49">
        <v>20.0</v>
      </c>
      <c r="F7" s="22" t="s">
        <v>103</v>
      </c>
      <c r="G7" s="22">
        <v>7.0</v>
      </c>
      <c r="H7" s="16" t="s">
        <v>95</v>
      </c>
      <c r="I7" s="16">
        <v>8.0</v>
      </c>
      <c r="L7" s="22" t="s">
        <v>158</v>
      </c>
      <c r="M7" s="22">
        <v>4.0</v>
      </c>
      <c r="N7" s="16" t="s">
        <v>160</v>
      </c>
      <c r="O7" s="16">
        <v>3.0</v>
      </c>
      <c r="P7" s="16" t="s">
        <v>88</v>
      </c>
      <c r="Q7" s="16">
        <v>18.0</v>
      </c>
      <c r="R7" s="47"/>
    </row>
    <row r="8">
      <c r="A8" s="7">
        <v>3.0</v>
      </c>
      <c r="B8" s="22"/>
      <c r="C8" s="22"/>
      <c r="D8" s="22" t="s">
        <v>175</v>
      </c>
      <c r="E8" s="22">
        <v>7.0</v>
      </c>
      <c r="F8" s="22" t="s">
        <v>94</v>
      </c>
      <c r="G8" s="22">
        <v>12.0</v>
      </c>
      <c r="H8" s="16" t="s">
        <v>86</v>
      </c>
      <c r="I8" s="16">
        <v>12.0</v>
      </c>
      <c r="L8" s="22" t="s">
        <v>107</v>
      </c>
      <c r="M8" s="22">
        <v>1.0</v>
      </c>
      <c r="N8" s="16" t="s">
        <v>99</v>
      </c>
      <c r="O8" s="16">
        <v>0.0</v>
      </c>
      <c r="P8" s="22"/>
      <c r="Q8" s="16"/>
      <c r="R8" s="47"/>
    </row>
    <row r="9">
      <c r="A9" s="7">
        <v>4.0</v>
      </c>
      <c r="B9" s="22"/>
      <c r="C9" s="22"/>
      <c r="D9" s="22"/>
      <c r="E9" s="22"/>
      <c r="H9" s="16"/>
      <c r="I9" s="16"/>
      <c r="J9" s="16"/>
      <c r="K9" s="16"/>
      <c r="L9" s="22" t="s">
        <v>116</v>
      </c>
      <c r="M9" s="22">
        <v>1.0</v>
      </c>
      <c r="N9" s="16"/>
      <c r="O9" s="16"/>
      <c r="P9" s="16"/>
      <c r="Q9" s="16"/>
      <c r="R9" s="46"/>
    </row>
    <row r="10">
      <c r="A10" s="7">
        <v>5.0</v>
      </c>
      <c r="B10" s="22"/>
      <c r="C10" s="22"/>
      <c r="D10" s="22"/>
      <c r="E10" s="22"/>
      <c r="H10" s="16"/>
      <c r="I10" s="16"/>
      <c r="J10" s="16"/>
      <c r="K10" s="16"/>
      <c r="L10" s="22" t="s">
        <v>166</v>
      </c>
      <c r="M10" s="22">
        <v>4.0</v>
      </c>
      <c r="N10" s="16"/>
      <c r="O10" s="16"/>
      <c r="P10" s="16"/>
      <c r="Q10" s="16"/>
      <c r="R10" s="46"/>
    </row>
    <row r="11">
      <c r="A11" s="7">
        <v>6.0</v>
      </c>
      <c r="B11" s="22"/>
      <c r="C11" s="22"/>
      <c r="I11" s="16"/>
      <c r="J11" s="16"/>
      <c r="K11" s="16"/>
      <c r="L11" s="16" t="s">
        <v>170</v>
      </c>
      <c r="M11" s="16">
        <v>1.0</v>
      </c>
      <c r="N11" s="16"/>
      <c r="O11" s="16"/>
      <c r="P11" s="16"/>
      <c r="Q11" s="16"/>
      <c r="R11" s="47"/>
    </row>
    <row r="12">
      <c r="A12" s="7">
        <v>7.0</v>
      </c>
      <c r="B12" s="22"/>
      <c r="C12" s="22"/>
      <c r="H12" s="16"/>
      <c r="I12" s="16"/>
      <c r="J12" s="16"/>
      <c r="K12" s="16"/>
      <c r="L12" s="16" t="s">
        <v>173</v>
      </c>
      <c r="M12" s="16">
        <v>0.0</v>
      </c>
      <c r="N12" s="16"/>
      <c r="O12" s="16"/>
      <c r="P12" s="16"/>
      <c r="Q12" s="16"/>
      <c r="R12" s="47"/>
    </row>
    <row r="13">
      <c r="A13" s="7">
        <v>8.0</v>
      </c>
      <c r="B13" s="22"/>
      <c r="C13" s="22"/>
      <c r="H13" s="17"/>
      <c r="I13" s="17"/>
      <c r="J13" s="16"/>
      <c r="K13" s="16"/>
      <c r="L13" s="16"/>
      <c r="M13" s="17"/>
      <c r="N13" s="16"/>
      <c r="O13" s="16"/>
      <c r="P13" s="17"/>
      <c r="Q13" s="17"/>
      <c r="R13" s="47"/>
    </row>
    <row r="14" ht="16.5" customHeight="1">
      <c r="A14" s="7">
        <v>9.0</v>
      </c>
      <c r="B14" s="22"/>
      <c r="C14" s="22"/>
      <c r="H14" s="17"/>
      <c r="I14" s="17"/>
      <c r="J14" s="16"/>
      <c r="K14" s="16"/>
      <c r="L14" s="16"/>
      <c r="M14" s="17"/>
      <c r="N14" s="17"/>
      <c r="O14" s="17"/>
      <c r="P14" s="17"/>
      <c r="Q14" s="17"/>
      <c r="R14" s="47"/>
    </row>
    <row r="15">
      <c r="A15" s="7">
        <v>10.0</v>
      </c>
      <c r="B15" s="16"/>
      <c r="C15" s="16"/>
      <c r="D15" s="17"/>
      <c r="E15" s="17"/>
      <c r="J15" s="17"/>
      <c r="K15" s="17"/>
      <c r="L15" s="16"/>
      <c r="M15" s="16"/>
      <c r="N15" s="16"/>
      <c r="O15" s="16"/>
      <c r="P15" s="17"/>
      <c r="Q15" s="17"/>
      <c r="R15" s="47"/>
    </row>
    <row r="16">
      <c r="A16" s="7">
        <v>11.0</v>
      </c>
      <c r="B16" s="16"/>
      <c r="C16" s="16"/>
      <c r="D16" s="17"/>
      <c r="E16" s="17"/>
      <c r="F16" s="17"/>
      <c r="G16" s="17"/>
      <c r="J16" s="17"/>
      <c r="K16" s="17"/>
      <c r="L16" s="16"/>
      <c r="M16" s="16"/>
      <c r="N16" s="17"/>
      <c r="O16" s="17"/>
      <c r="P16" s="17"/>
      <c r="Q16" s="17"/>
      <c r="R16" s="47"/>
    </row>
    <row r="17">
      <c r="A17" s="7">
        <v>12.0</v>
      </c>
      <c r="B17" s="16"/>
      <c r="C17" s="16"/>
      <c r="D17" s="17"/>
      <c r="E17" s="17"/>
      <c r="F17" s="17"/>
      <c r="G17" s="17"/>
      <c r="J17" s="17"/>
      <c r="K17" s="17"/>
      <c r="L17" s="16"/>
      <c r="M17" s="16"/>
      <c r="N17" s="17"/>
      <c r="O17" s="17"/>
      <c r="P17" s="17"/>
      <c r="Q17" s="17"/>
      <c r="R17" s="47"/>
    </row>
    <row r="18">
      <c r="A18" s="7">
        <v>13.0</v>
      </c>
      <c r="B18" s="16"/>
      <c r="C18" s="16"/>
      <c r="D18" s="17"/>
      <c r="E18" s="17"/>
      <c r="F18" s="17"/>
      <c r="G18" s="17"/>
      <c r="J18" s="17"/>
      <c r="K18" s="17"/>
      <c r="L18" s="16"/>
      <c r="M18" s="16"/>
      <c r="N18" s="17"/>
      <c r="O18" s="17"/>
      <c r="P18" s="17"/>
      <c r="Q18" s="17"/>
      <c r="R18" s="47"/>
    </row>
    <row r="19">
      <c r="A19" s="7">
        <v>14.0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6"/>
      <c r="M19" s="16"/>
      <c r="N19" s="17"/>
      <c r="O19" s="17"/>
      <c r="P19" s="17"/>
      <c r="Q19" s="17"/>
      <c r="R19" s="47"/>
    </row>
    <row r="20">
      <c r="A20" s="7">
        <v>15.0</v>
      </c>
      <c r="B20" s="17"/>
      <c r="C20" s="17"/>
      <c r="D20" s="17"/>
      <c r="E20" s="17"/>
      <c r="F20" s="17"/>
      <c r="G20" s="16"/>
      <c r="H20" s="17"/>
      <c r="I20" s="17"/>
      <c r="J20" s="17"/>
      <c r="K20" s="17"/>
      <c r="L20" s="16"/>
      <c r="M20" s="16"/>
      <c r="N20" s="17"/>
      <c r="O20" s="17"/>
      <c r="P20" s="17"/>
      <c r="Q20" s="17"/>
      <c r="R20" s="47"/>
    </row>
    <row r="21">
      <c r="A21" s="7">
        <v>16.0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6"/>
      <c r="M21" s="16"/>
      <c r="N21" s="17"/>
      <c r="O21" s="17"/>
      <c r="P21" s="17"/>
      <c r="Q21" s="17"/>
      <c r="R21" s="47"/>
    </row>
    <row r="22">
      <c r="A22" s="7">
        <v>17.0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6"/>
      <c r="M22" s="16"/>
      <c r="N22" s="17"/>
      <c r="O22" s="17"/>
      <c r="P22" s="17"/>
      <c r="Q22" s="17"/>
      <c r="R22" s="47"/>
    </row>
    <row r="23">
      <c r="A23" s="7">
        <v>18.0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6"/>
      <c r="M23" s="16"/>
      <c r="N23" s="17"/>
      <c r="O23" s="17"/>
      <c r="P23" s="17"/>
      <c r="Q23" s="17"/>
      <c r="R23" s="47"/>
    </row>
    <row r="24">
      <c r="A24" s="7">
        <v>19.0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6"/>
      <c r="M24" s="16"/>
      <c r="N24" s="17"/>
      <c r="O24" s="17"/>
      <c r="P24" s="17"/>
      <c r="Q24" s="17"/>
      <c r="R24" s="47"/>
    </row>
    <row r="25">
      <c r="A25" s="7">
        <v>20.0</v>
      </c>
      <c r="B25" s="17"/>
      <c r="C25" s="19"/>
      <c r="D25" s="19"/>
      <c r="E25" s="19"/>
      <c r="F25" s="19"/>
      <c r="G25" s="19"/>
      <c r="H25" s="19"/>
      <c r="I25" s="19"/>
      <c r="J25" s="19"/>
      <c r="K25" s="19"/>
      <c r="L25" s="20"/>
      <c r="M25" s="20"/>
      <c r="N25" s="19"/>
      <c r="O25" s="19"/>
      <c r="P25" s="19"/>
      <c r="Q25" s="19"/>
      <c r="R25" s="47"/>
    </row>
    <row r="26">
      <c r="A26" s="22" t="s">
        <v>57</v>
      </c>
      <c r="B26" s="23"/>
      <c r="C26">
        <f>SUM(C6:C25)</f>
        <v>94</v>
      </c>
      <c r="E26">
        <f>SUM(E6:E25)</f>
        <v>77</v>
      </c>
      <c r="G26">
        <f>SUM(G6:G25)</f>
        <v>38</v>
      </c>
      <c r="I26">
        <f>SUM(I6:I25)</f>
        <v>44</v>
      </c>
      <c r="K26">
        <f>SUM(K6:K25)</f>
        <v>36</v>
      </c>
      <c r="M26">
        <f>SUM(M6:M25)</f>
        <v>36</v>
      </c>
      <c r="O26">
        <f>SUM(O6:O25)</f>
        <v>16</v>
      </c>
      <c r="Q26">
        <f>SUM(Q6:Q25)</f>
        <v>32</v>
      </c>
    </row>
    <row r="27">
      <c r="A27" s="22" t="s">
        <v>58</v>
      </c>
      <c r="C27" s="22">
        <v>2.0</v>
      </c>
      <c r="E27" s="22">
        <v>2.0</v>
      </c>
      <c r="G27" s="22">
        <v>1.0</v>
      </c>
      <c r="I27" s="22">
        <v>1.0</v>
      </c>
      <c r="K27" s="22">
        <v>0.0</v>
      </c>
      <c r="M27" s="22">
        <v>1.0</v>
      </c>
      <c r="O27" s="22">
        <v>0.0</v>
      </c>
      <c r="Q27" s="22">
        <v>0.0</v>
      </c>
    </row>
  </sheetData>
  <mergeCells count="18">
    <mergeCell ref="H5:I5"/>
    <mergeCell ref="H4:I4"/>
    <mergeCell ref="F4:G4"/>
    <mergeCell ref="D4:E4"/>
    <mergeCell ref="B2:D2"/>
    <mergeCell ref="E2:F2"/>
    <mergeCell ref="B4:C4"/>
    <mergeCell ref="L4:M4"/>
    <mergeCell ref="N4:O4"/>
    <mergeCell ref="P4:Q4"/>
    <mergeCell ref="J4:K4"/>
    <mergeCell ref="N5:O5"/>
    <mergeCell ref="L5:M5"/>
    <mergeCell ref="P5:Q5"/>
    <mergeCell ref="J5:K5"/>
    <mergeCell ref="D5:E5"/>
    <mergeCell ref="B5:C5"/>
    <mergeCell ref="F5:G5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12" max="13" width="18.86"/>
    <col customWidth="1" min="14" max="14" width="16.57"/>
  </cols>
  <sheetData>
    <row r="2">
      <c r="B2" s="24" t="s">
        <v>59</v>
      </c>
      <c r="D2" s="25">
        <v>478.0</v>
      </c>
    </row>
    <row r="3">
      <c r="B3" s="24" t="s">
        <v>60</v>
      </c>
      <c r="D3" s="25">
        <v>83.0</v>
      </c>
    </row>
    <row r="4">
      <c r="B4" s="24" t="s">
        <v>61</v>
      </c>
      <c r="D4" s="25">
        <v>373.0</v>
      </c>
    </row>
    <row r="5">
      <c r="B5" s="24" t="s">
        <v>62</v>
      </c>
      <c r="D5" s="25">
        <v>7.0</v>
      </c>
    </row>
    <row r="6">
      <c r="B6" s="24" t="s">
        <v>63</v>
      </c>
      <c r="D6" s="27">
        <f>D4/D5</f>
        <v>53.28571429</v>
      </c>
    </row>
    <row r="7">
      <c r="B7" s="24" t="s">
        <v>0</v>
      </c>
      <c r="D7" s="75">
        <f>D6/4</f>
        <v>13.32142857</v>
      </c>
    </row>
    <row r="8">
      <c r="B8" s="28"/>
    </row>
    <row r="9">
      <c r="B9" s="28" t="s">
        <v>180</v>
      </c>
    </row>
    <row r="10">
      <c r="B10" s="29" t="s">
        <v>181</v>
      </c>
      <c r="C10" s="4" t="s">
        <v>8</v>
      </c>
      <c r="D10" s="4" t="s">
        <v>137</v>
      </c>
      <c r="E10" s="4" t="s">
        <v>139</v>
      </c>
      <c r="F10" s="4" t="s">
        <v>11</v>
      </c>
      <c r="G10" s="4" t="s">
        <v>138</v>
      </c>
      <c r="H10" s="4" t="s">
        <v>182</v>
      </c>
      <c r="I10" s="4" t="s">
        <v>183</v>
      </c>
      <c r="J10" s="4" t="s">
        <v>136</v>
      </c>
      <c r="K10" s="29" t="s">
        <v>184</v>
      </c>
      <c r="L10" s="29" t="s">
        <v>185</v>
      </c>
      <c r="M10" s="29" t="s">
        <v>186</v>
      </c>
      <c r="N10" s="29" t="s">
        <v>187</v>
      </c>
    </row>
    <row r="11">
      <c r="B11" s="22" t="s">
        <v>188</v>
      </c>
      <c r="C11" s="22"/>
      <c r="D11" s="22"/>
      <c r="E11" s="22"/>
      <c r="F11" s="22"/>
      <c r="G11" s="22"/>
      <c r="H11" s="22"/>
      <c r="I11" s="22"/>
      <c r="J11" s="22"/>
      <c r="K11" s="1">
        <f t="shared" ref="K11:K26" si="1">SUM(C11:J11)</f>
        <v>0</v>
      </c>
      <c r="L11" s="60" t="str">
        <f t="shared" ref="L11:L23" si="2">K11/$K$24</f>
        <v>#DIV/0!</v>
      </c>
      <c r="M11" s="22"/>
      <c r="N11" s="22">
        <f t="shared" ref="N11:N23" si="3">SUM(C11:J11)-M11</f>
        <v>0</v>
      </c>
    </row>
    <row r="12">
      <c r="B12" s="22" t="s">
        <v>189</v>
      </c>
      <c r="C12" s="22"/>
      <c r="D12" s="22"/>
      <c r="E12" s="22"/>
      <c r="F12" s="22"/>
      <c r="G12" s="22"/>
      <c r="H12" s="22"/>
      <c r="I12" s="22"/>
      <c r="J12" s="22"/>
      <c r="K12" s="1">
        <f t="shared" si="1"/>
        <v>0</v>
      </c>
      <c r="L12" s="60" t="str">
        <f t="shared" si="2"/>
        <v>#DIV/0!</v>
      </c>
      <c r="M12" s="22"/>
      <c r="N12" s="22">
        <f t="shared" si="3"/>
        <v>0</v>
      </c>
    </row>
    <row r="13">
      <c r="B13" s="22" t="s">
        <v>190</v>
      </c>
      <c r="C13" s="22"/>
      <c r="D13" s="22"/>
      <c r="E13" s="22"/>
      <c r="F13" s="22"/>
      <c r="G13" s="22"/>
      <c r="H13" s="22"/>
      <c r="I13" s="22"/>
      <c r="J13" s="22"/>
      <c r="K13" s="1">
        <f t="shared" si="1"/>
        <v>0</v>
      </c>
      <c r="L13" s="60" t="str">
        <f t="shared" si="2"/>
        <v>#DIV/0!</v>
      </c>
      <c r="M13" s="22"/>
      <c r="N13" s="22">
        <f t="shared" si="3"/>
        <v>0</v>
      </c>
    </row>
    <row r="14">
      <c r="B14" s="22" t="s">
        <v>191</v>
      </c>
      <c r="C14" s="22"/>
      <c r="D14" s="22"/>
      <c r="E14" s="22"/>
      <c r="F14" s="22"/>
      <c r="G14" s="22"/>
      <c r="H14" s="22"/>
      <c r="I14" s="22"/>
      <c r="J14" s="22"/>
      <c r="K14" s="1">
        <f t="shared" si="1"/>
        <v>0</v>
      </c>
      <c r="L14" s="60" t="str">
        <f t="shared" si="2"/>
        <v>#DIV/0!</v>
      </c>
      <c r="M14" s="22"/>
      <c r="N14" s="22">
        <f t="shared" si="3"/>
        <v>0</v>
      </c>
    </row>
    <row r="15">
      <c r="B15" s="22" t="s">
        <v>192</v>
      </c>
      <c r="C15" s="22"/>
      <c r="D15" s="22"/>
      <c r="E15" s="22"/>
      <c r="F15" s="22"/>
      <c r="G15" s="22"/>
      <c r="H15" s="22"/>
      <c r="I15" s="22"/>
      <c r="J15" s="22"/>
      <c r="K15" s="1">
        <f t="shared" si="1"/>
        <v>0</v>
      </c>
      <c r="L15" s="60" t="str">
        <f t="shared" si="2"/>
        <v>#DIV/0!</v>
      </c>
      <c r="M15" s="22"/>
      <c r="N15" s="22">
        <f t="shared" si="3"/>
        <v>0</v>
      </c>
    </row>
    <row r="16">
      <c r="B16" s="22" t="s">
        <v>193</v>
      </c>
      <c r="C16" s="22"/>
      <c r="D16" s="22"/>
      <c r="E16" s="22"/>
      <c r="F16" s="22"/>
      <c r="G16" s="22"/>
      <c r="H16" s="22"/>
      <c r="I16" s="22"/>
      <c r="J16" s="22"/>
      <c r="K16" s="1">
        <f t="shared" si="1"/>
        <v>0</v>
      </c>
      <c r="L16" s="60" t="str">
        <f t="shared" si="2"/>
        <v>#DIV/0!</v>
      </c>
      <c r="M16" s="22"/>
      <c r="N16" s="22">
        <f t="shared" si="3"/>
        <v>0</v>
      </c>
    </row>
    <row r="17">
      <c r="B17" s="22" t="s">
        <v>194</v>
      </c>
      <c r="C17" s="22"/>
      <c r="D17" s="22"/>
      <c r="E17" s="22"/>
      <c r="F17" s="22"/>
      <c r="G17" s="22"/>
      <c r="H17" s="22"/>
      <c r="I17" s="22"/>
      <c r="J17" s="22"/>
      <c r="K17" s="1">
        <f t="shared" si="1"/>
        <v>0</v>
      </c>
      <c r="L17" s="60" t="str">
        <f t="shared" si="2"/>
        <v>#DIV/0!</v>
      </c>
      <c r="M17" s="22"/>
      <c r="N17" s="22">
        <f t="shared" si="3"/>
        <v>0</v>
      </c>
    </row>
    <row r="18">
      <c r="B18" s="22" t="s">
        <v>195</v>
      </c>
      <c r="C18" s="22"/>
      <c r="D18" s="22"/>
      <c r="E18" s="22"/>
      <c r="F18" s="22"/>
      <c r="G18" s="22"/>
      <c r="H18" s="22"/>
      <c r="I18" s="22"/>
      <c r="J18" s="22"/>
      <c r="K18" s="1">
        <f t="shared" si="1"/>
        <v>0</v>
      </c>
      <c r="L18" s="60" t="str">
        <f t="shared" si="2"/>
        <v>#DIV/0!</v>
      </c>
      <c r="M18" s="22"/>
      <c r="N18" s="22">
        <f t="shared" si="3"/>
        <v>0</v>
      </c>
    </row>
    <row r="19">
      <c r="B19" s="22" t="s">
        <v>196</v>
      </c>
      <c r="C19" s="22"/>
      <c r="D19" s="22"/>
      <c r="E19" s="22"/>
      <c r="F19" s="22"/>
      <c r="G19" s="22"/>
      <c r="H19" s="22"/>
      <c r="I19" s="22"/>
      <c r="J19" s="22"/>
      <c r="K19" s="1">
        <f t="shared" si="1"/>
        <v>0</v>
      </c>
      <c r="L19" s="60" t="str">
        <f t="shared" si="2"/>
        <v>#DIV/0!</v>
      </c>
      <c r="M19" s="22"/>
      <c r="N19" s="22">
        <f t="shared" si="3"/>
        <v>0</v>
      </c>
    </row>
    <row r="20">
      <c r="B20" s="22" t="s">
        <v>197</v>
      </c>
      <c r="C20" s="22"/>
      <c r="D20" s="22"/>
      <c r="E20" s="22"/>
      <c r="F20" s="22"/>
      <c r="G20" s="22"/>
      <c r="H20" s="22"/>
      <c r="I20" s="22"/>
      <c r="J20" s="22"/>
      <c r="K20" s="1">
        <f t="shared" si="1"/>
        <v>0</v>
      </c>
      <c r="L20" s="60" t="str">
        <f t="shared" si="2"/>
        <v>#DIV/0!</v>
      </c>
      <c r="M20" s="22"/>
      <c r="N20" s="22">
        <f t="shared" si="3"/>
        <v>0</v>
      </c>
    </row>
    <row r="21">
      <c r="B21" s="22" t="s">
        <v>198</v>
      </c>
      <c r="C21" s="22"/>
      <c r="D21" s="22"/>
      <c r="E21" s="22"/>
      <c r="F21" s="22"/>
      <c r="G21" s="22"/>
      <c r="H21" s="22"/>
      <c r="I21" s="22"/>
      <c r="J21" s="22"/>
      <c r="K21" s="1">
        <f t="shared" si="1"/>
        <v>0</v>
      </c>
      <c r="L21" s="60" t="str">
        <f t="shared" si="2"/>
        <v>#DIV/0!</v>
      </c>
      <c r="M21" s="22"/>
      <c r="N21" s="22">
        <f t="shared" si="3"/>
        <v>0</v>
      </c>
    </row>
    <row r="22">
      <c r="B22" s="22" t="s">
        <v>199</v>
      </c>
      <c r="C22" s="22"/>
      <c r="D22" s="22"/>
      <c r="E22" s="22"/>
      <c r="F22" s="22"/>
      <c r="G22" s="22"/>
      <c r="H22" s="22"/>
      <c r="I22" s="22"/>
      <c r="J22" s="22"/>
      <c r="K22" s="1">
        <f t="shared" si="1"/>
        <v>0</v>
      </c>
      <c r="L22" s="60" t="str">
        <f t="shared" si="2"/>
        <v>#DIV/0!</v>
      </c>
      <c r="M22" s="22"/>
      <c r="N22" s="22">
        <f t="shared" si="3"/>
        <v>0</v>
      </c>
    </row>
    <row r="23">
      <c r="B23" s="22" t="s">
        <v>200</v>
      </c>
      <c r="C23" s="22"/>
      <c r="D23" s="22"/>
      <c r="E23" s="22"/>
      <c r="F23" s="22"/>
      <c r="G23" s="22"/>
      <c r="H23" s="22"/>
      <c r="I23" s="22"/>
      <c r="J23" s="22"/>
      <c r="K23" s="1">
        <f t="shared" si="1"/>
        <v>0</v>
      </c>
      <c r="L23" s="60" t="str">
        <f t="shared" si="2"/>
        <v>#DIV/0!</v>
      </c>
      <c r="M23" s="22"/>
      <c r="N23" s="22">
        <f t="shared" si="3"/>
        <v>0</v>
      </c>
    </row>
    <row r="24">
      <c r="B24" s="22" t="s">
        <v>201</v>
      </c>
      <c r="C24" s="22">
        <f t="shared" ref="C24:J24" si="4">SUM(C11:C23)</f>
        <v>0</v>
      </c>
      <c r="D24" s="22">
        <f t="shared" si="4"/>
        <v>0</v>
      </c>
      <c r="E24" s="22">
        <f t="shared" si="4"/>
        <v>0</v>
      </c>
      <c r="F24" s="22">
        <f t="shared" si="4"/>
        <v>0</v>
      </c>
      <c r="G24" s="22">
        <f t="shared" si="4"/>
        <v>0</v>
      </c>
      <c r="H24" s="22">
        <f t="shared" si="4"/>
        <v>0</v>
      </c>
      <c r="I24" s="22">
        <f t="shared" si="4"/>
        <v>0</v>
      </c>
      <c r="J24" s="22">
        <f t="shared" si="4"/>
        <v>0</v>
      </c>
      <c r="K24" s="1">
        <f t="shared" si="1"/>
        <v>0</v>
      </c>
      <c r="L24" s="1"/>
      <c r="M24" s="1">
        <f t="shared" ref="M24:N24" si="5">SUM(M11:M23)</f>
        <v>0</v>
      </c>
      <c r="N24" s="1">
        <f t="shared" si="5"/>
        <v>0</v>
      </c>
    </row>
    <row r="25">
      <c r="B25" s="22" t="s">
        <v>202</v>
      </c>
      <c r="C25" s="22"/>
      <c r="D25" s="22"/>
      <c r="E25" s="22"/>
      <c r="F25" s="22"/>
      <c r="G25" s="22"/>
      <c r="H25" s="22"/>
      <c r="I25" s="22"/>
      <c r="J25" s="22"/>
      <c r="K25" s="1">
        <f t="shared" si="1"/>
        <v>0</v>
      </c>
    </row>
    <row r="26">
      <c r="B26" s="1" t="s">
        <v>203</v>
      </c>
      <c r="C26" s="1">
        <f t="shared" ref="C26:J26" si="6">C24-C25</f>
        <v>0</v>
      </c>
      <c r="D26" s="1">
        <f t="shared" si="6"/>
        <v>0</v>
      </c>
      <c r="E26" s="1">
        <f t="shared" si="6"/>
        <v>0</v>
      </c>
      <c r="F26" s="1">
        <f t="shared" si="6"/>
        <v>0</v>
      </c>
      <c r="G26" s="1">
        <f t="shared" si="6"/>
        <v>0</v>
      </c>
      <c r="H26" s="1">
        <f t="shared" si="6"/>
        <v>0</v>
      </c>
      <c r="I26" s="1">
        <f t="shared" si="6"/>
        <v>0</v>
      </c>
      <c r="J26" s="1">
        <f t="shared" si="6"/>
        <v>0</v>
      </c>
      <c r="K26" s="1">
        <f t="shared" si="1"/>
        <v>0</v>
      </c>
    </row>
    <row r="28">
      <c r="B28" s="28" t="s">
        <v>64</v>
      </c>
      <c r="G28" s="28" t="s">
        <v>134</v>
      </c>
    </row>
    <row r="29">
      <c r="B29" s="29" t="s">
        <v>65</v>
      </c>
      <c r="C29" s="29" t="s">
        <v>58</v>
      </c>
      <c r="D29" s="29" t="s">
        <v>66</v>
      </c>
      <c r="E29" s="29" t="s">
        <v>67</v>
      </c>
      <c r="G29" s="29" t="s">
        <v>65</v>
      </c>
      <c r="H29" s="29" t="s">
        <v>135</v>
      </c>
    </row>
    <row r="30">
      <c r="B30" s="30" t="s">
        <v>8</v>
      </c>
      <c r="C30" s="31">
        <v>2.0</v>
      </c>
      <c r="D30" s="32">
        <f>C26/238</f>
        <v>0</v>
      </c>
      <c r="E30" s="33">
        <f>(C30/C38)</f>
        <v>0.2857142857</v>
      </c>
      <c r="G30" s="76" t="s">
        <v>8</v>
      </c>
      <c r="H30" s="52">
        <v>1.0</v>
      </c>
    </row>
    <row r="31">
      <c r="B31" s="30" t="s">
        <v>137</v>
      </c>
      <c r="C31" s="31">
        <v>2.0</v>
      </c>
      <c r="D31" s="32">
        <f>D26/238</f>
        <v>0</v>
      </c>
      <c r="E31" s="33">
        <f>(C31/C38)</f>
        <v>0.2857142857</v>
      </c>
      <c r="G31" s="76" t="s">
        <v>138</v>
      </c>
      <c r="H31" s="52">
        <v>1.0</v>
      </c>
    </row>
    <row r="32">
      <c r="B32" s="30" t="s">
        <v>139</v>
      </c>
      <c r="C32" s="31">
        <v>1.0</v>
      </c>
      <c r="D32" s="32">
        <f>E26/238</f>
        <v>0</v>
      </c>
      <c r="E32" s="33">
        <f>(C32/C38)</f>
        <v>0.1428571429</v>
      </c>
      <c r="G32" s="76" t="s">
        <v>137</v>
      </c>
      <c r="H32" s="52">
        <v>1.0</v>
      </c>
    </row>
    <row r="33">
      <c r="B33" s="30" t="s">
        <v>11</v>
      </c>
      <c r="C33" s="31">
        <v>0.0</v>
      </c>
      <c r="D33" s="32">
        <f>F26/238</f>
        <v>0</v>
      </c>
      <c r="E33" s="53">
        <f>(C33/C38)</f>
        <v>0</v>
      </c>
      <c r="G33" s="76" t="s">
        <v>139</v>
      </c>
      <c r="H33" s="31">
        <v>1.0</v>
      </c>
    </row>
    <row r="34">
      <c r="B34" s="30" t="s">
        <v>138</v>
      </c>
      <c r="C34" s="31">
        <v>1.0</v>
      </c>
      <c r="D34" s="32">
        <f>G26/238</f>
        <v>0</v>
      </c>
      <c r="E34" s="53">
        <f>(C34/C38)</f>
        <v>0.1428571429</v>
      </c>
      <c r="G34" s="22" t="s">
        <v>182</v>
      </c>
      <c r="H34" s="31">
        <v>1.0</v>
      </c>
    </row>
    <row r="35">
      <c r="B35" s="30" t="s">
        <v>182</v>
      </c>
      <c r="C35" s="31">
        <v>1.0</v>
      </c>
      <c r="D35" s="32">
        <f>H26/238</f>
        <v>0</v>
      </c>
      <c r="E35" s="54">
        <f>(C35/C38)</f>
        <v>0.1428571429</v>
      </c>
      <c r="G35" s="8"/>
      <c r="H35" s="10"/>
    </row>
    <row r="36">
      <c r="B36" s="30" t="s">
        <v>183</v>
      </c>
      <c r="C36" s="31">
        <v>0.0</v>
      </c>
      <c r="D36" s="32">
        <f>I26/238</f>
        <v>0</v>
      </c>
      <c r="E36" s="33">
        <f>(C36/C38)</f>
        <v>0</v>
      </c>
      <c r="G36" s="8"/>
      <c r="H36" s="10"/>
    </row>
    <row r="37">
      <c r="B37" s="30" t="s">
        <v>136</v>
      </c>
      <c r="C37" s="31">
        <v>0.0</v>
      </c>
      <c r="D37" s="32">
        <f>J26/238</f>
        <v>0</v>
      </c>
      <c r="E37" s="33">
        <f>(C37/C38)</f>
        <v>0</v>
      </c>
    </row>
    <row r="38">
      <c r="B38" s="34" t="s">
        <v>71</v>
      </c>
      <c r="C38" s="35">
        <f t="shared" ref="C38:E38" si="7">SUM(C30:C37)</f>
        <v>7</v>
      </c>
      <c r="D38" s="36">
        <f t="shared" si="7"/>
        <v>0</v>
      </c>
      <c r="E38" s="36">
        <f t="shared" si="7"/>
        <v>1</v>
      </c>
    </row>
    <row r="40">
      <c r="A40" s="61"/>
      <c r="B40" s="61"/>
      <c r="C40" s="13"/>
      <c r="D40" s="13"/>
    </row>
    <row r="41">
      <c r="A41" s="64"/>
      <c r="B41" s="64"/>
      <c r="C41" s="31"/>
      <c r="D41" s="13"/>
    </row>
    <row r="42">
      <c r="A42" s="64"/>
      <c r="B42" s="64"/>
      <c r="C42" s="31"/>
      <c r="D42" s="13"/>
    </row>
    <row r="43">
      <c r="A43" s="64"/>
      <c r="B43" s="64"/>
      <c r="C43" s="31"/>
      <c r="D43" s="13"/>
    </row>
    <row r="44">
      <c r="A44" s="64"/>
      <c r="B44" s="64"/>
      <c r="C44" s="77"/>
      <c r="D44" s="13"/>
    </row>
    <row r="45">
      <c r="A45" s="64"/>
      <c r="B45" s="64"/>
      <c r="C45" s="77"/>
      <c r="D45" s="13"/>
    </row>
    <row r="46">
      <c r="A46" s="64"/>
      <c r="B46" s="64"/>
      <c r="C46" s="31"/>
      <c r="D46" s="13"/>
    </row>
    <row r="47">
      <c r="A47" s="71"/>
      <c r="B47" s="71"/>
      <c r="C47" s="31"/>
      <c r="D47" s="13"/>
    </row>
    <row r="48">
      <c r="A48" s="64"/>
      <c r="B48" s="64"/>
      <c r="C48" s="31"/>
      <c r="D48" s="13"/>
    </row>
    <row r="49">
      <c r="A49" s="64"/>
      <c r="B49" s="64"/>
      <c r="C49" s="31"/>
      <c r="D49" s="13"/>
    </row>
    <row r="50">
      <c r="A50" s="64"/>
      <c r="B50" s="64"/>
      <c r="C50" s="77"/>
      <c r="D50" s="13"/>
    </row>
    <row r="51">
      <c r="A51" s="71"/>
      <c r="B51" s="71"/>
      <c r="C51" s="31"/>
      <c r="D51" s="13"/>
    </row>
    <row r="52">
      <c r="A52" s="71"/>
      <c r="B52" s="71"/>
      <c r="C52" s="31"/>
      <c r="D52" s="13"/>
    </row>
    <row r="53">
      <c r="A53" s="71"/>
      <c r="B53" s="71"/>
      <c r="C53" s="31"/>
      <c r="D53" s="13"/>
    </row>
    <row r="54">
      <c r="A54" s="71"/>
      <c r="B54" s="71"/>
      <c r="C54" s="31"/>
      <c r="D54" s="13"/>
    </row>
    <row r="55">
      <c r="A55" s="22"/>
      <c r="B55" s="22"/>
      <c r="C55" s="5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3" max="3" width="7.86"/>
    <col customWidth="1" min="5" max="5" width="7.86"/>
    <col customWidth="1" min="7" max="7" width="7.86"/>
    <col customWidth="1" min="9" max="9" width="7.86"/>
    <col customWidth="1" min="11" max="11" width="7.71"/>
    <col customWidth="1" min="13" max="13" width="7.86"/>
    <col customWidth="1" min="15" max="15" width="7.86"/>
    <col customWidth="1" min="17" max="17" width="7.86"/>
    <col customWidth="1" min="18" max="18" width="7.71"/>
  </cols>
  <sheetData>
    <row r="2">
      <c r="B2" s="1" t="s">
        <v>0</v>
      </c>
      <c r="E2" s="55" t="str">
        <f>'TK15Nov: Resultaten'!D7</f>
        <v>#REF!</v>
      </c>
    </row>
    <row r="4">
      <c r="A4" s="3"/>
      <c r="B4" s="4" t="s">
        <v>1</v>
      </c>
      <c r="D4" s="4" t="s">
        <v>2</v>
      </c>
      <c r="F4" s="4" t="s">
        <v>3</v>
      </c>
      <c r="H4" s="4" t="s">
        <v>4</v>
      </c>
      <c r="J4" s="4" t="s">
        <v>5</v>
      </c>
      <c r="L4" s="4" t="s">
        <v>6</v>
      </c>
      <c r="N4" s="4" t="s">
        <v>7</v>
      </c>
      <c r="P4" s="4" t="s">
        <v>72</v>
      </c>
      <c r="R4" s="16"/>
    </row>
    <row r="5">
      <c r="A5" s="6"/>
      <c r="B5" s="56" t="s">
        <v>74</v>
      </c>
      <c r="D5" s="56" t="s">
        <v>75</v>
      </c>
      <c r="F5" s="56" t="s">
        <v>78</v>
      </c>
      <c r="H5" s="56" t="s">
        <v>147</v>
      </c>
      <c r="J5" s="56" t="s">
        <v>224</v>
      </c>
      <c r="L5" s="56" t="s">
        <v>148</v>
      </c>
      <c r="N5" s="56" t="s">
        <v>77</v>
      </c>
      <c r="P5" s="56" t="s">
        <v>225</v>
      </c>
      <c r="R5" s="16"/>
    </row>
    <row r="6">
      <c r="A6" s="7">
        <v>1.0</v>
      </c>
      <c r="B6" s="49" t="s">
        <v>150</v>
      </c>
      <c r="C6" s="49">
        <v>28.0</v>
      </c>
      <c r="D6" s="49" t="s">
        <v>124</v>
      </c>
      <c r="E6" s="49">
        <v>27.0</v>
      </c>
      <c r="F6" s="42" t="s">
        <v>226</v>
      </c>
      <c r="G6" s="42">
        <v>16.0</v>
      </c>
      <c r="H6" s="42" t="s">
        <v>158</v>
      </c>
      <c r="I6" s="42">
        <v>7.0</v>
      </c>
      <c r="J6" s="49" t="s">
        <v>112</v>
      </c>
      <c r="K6" s="49">
        <v>13.0</v>
      </c>
      <c r="L6" s="58" t="s">
        <v>227</v>
      </c>
      <c r="M6" s="58">
        <v>5.0</v>
      </c>
      <c r="N6" s="58" t="s">
        <v>152</v>
      </c>
      <c r="O6" s="58">
        <v>19.0</v>
      </c>
      <c r="P6" s="58" t="s">
        <v>228</v>
      </c>
      <c r="Q6" s="58">
        <v>12.0</v>
      </c>
      <c r="R6" s="46"/>
    </row>
    <row r="7">
      <c r="A7" s="7">
        <v>2.0</v>
      </c>
      <c r="B7" s="49" t="s">
        <v>156</v>
      </c>
      <c r="C7" s="49">
        <v>4.0</v>
      </c>
      <c r="D7" s="49" t="s">
        <v>162</v>
      </c>
      <c r="E7" s="49">
        <v>8.0</v>
      </c>
      <c r="F7" s="42" t="s">
        <v>96</v>
      </c>
      <c r="G7" s="42">
        <v>4.0</v>
      </c>
      <c r="H7" s="42" t="s">
        <v>154</v>
      </c>
      <c r="I7" s="42">
        <v>6.0</v>
      </c>
      <c r="J7" s="49" t="s">
        <v>103</v>
      </c>
      <c r="K7" s="49">
        <v>0.0</v>
      </c>
      <c r="L7" s="16" t="s">
        <v>102</v>
      </c>
      <c r="M7" s="16">
        <v>2.0</v>
      </c>
      <c r="N7" s="42" t="s">
        <v>86</v>
      </c>
      <c r="O7" s="42">
        <v>3.0</v>
      </c>
      <c r="P7" s="16" t="s">
        <v>229</v>
      </c>
      <c r="Q7" s="16">
        <v>1.0</v>
      </c>
      <c r="R7" s="47"/>
    </row>
    <row r="8">
      <c r="A8" s="7">
        <v>3.0</v>
      </c>
      <c r="B8" s="49" t="s">
        <v>132</v>
      </c>
      <c r="C8" s="49">
        <v>2.0</v>
      </c>
      <c r="D8" s="49" t="s">
        <v>84</v>
      </c>
      <c r="E8" s="49">
        <v>5.0</v>
      </c>
      <c r="F8" s="42" t="s">
        <v>157</v>
      </c>
      <c r="G8" s="42">
        <v>3.0</v>
      </c>
      <c r="H8" s="16" t="s">
        <v>176</v>
      </c>
      <c r="I8" s="16">
        <v>2.0</v>
      </c>
      <c r="J8" s="49" t="s">
        <v>91</v>
      </c>
      <c r="K8" s="49">
        <v>3.0</v>
      </c>
      <c r="L8" s="16" t="s">
        <v>230</v>
      </c>
      <c r="M8" s="16">
        <v>2.0</v>
      </c>
      <c r="N8" s="49" t="s">
        <v>95</v>
      </c>
      <c r="O8" s="42">
        <v>1.0</v>
      </c>
      <c r="P8" s="16" t="s">
        <v>231</v>
      </c>
      <c r="Q8" s="16">
        <v>1.0</v>
      </c>
      <c r="R8" s="47"/>
    </row>
    <row r="9">
      <c r="A9" s="7">
        <v>4.0</v>
      </c>
      <c r="B9" s="49" t="s">
        <v>232</v>
      </c>
      <c r="C9" s="49">
        <v>1.0</v>
      </c>
      <c r="D9" s="49" t="s">
        <v>175</v>
      </c>
      <c r="E9" s="49">
        <v>6.0</v>
      </c>
      <c r="F9" s="16" t="s">
        <v>153</v>
      </c>
      <c r="G9" s="16">
        <v>2.0</v>
      </c>
      <c r="H9" s="16" t="s">
        <v>173</v>
      </c>
      <c r="I9" s="16">
        <v>1.0</v>
      </c>
      <c r="J9" s="22" t="s">
        <v>155</v>
      </c>
      <c r="K9" s="22">
        <v>1.0</v>
      </c>
      <c r="L9" s="16" t="s">
        <v>233</v>
      </c>
      <c r="M9" s="16">
        <v>0.0</v>
      </c>
      <c r="N9" s="16" t="s">
        <v>121</v>
      </c>
      <c r="O9" s="16">
        <v>0.0</v>
      </c>
      <c r="P9" s="16"/>
      <c r="Q9" s="16"/>
      <c r="R9" s="46"/>
    </row>
    <row r="10">
      <c r="A10" s="7">
        <v>5.0</v>
      </c>
      <c r="B10" s="49" t="s">
        <v>167</v>
      </c>
      <c r="C10" s="49">
        <v>7.0</v>
      </c>
      <c r="D10" s="49" t="s">
        <v>93</v>
      </c>
      <c r="E10" s="49">
        <v>2.0</v>
      </c>
      <c r="F10" s="16" t="s">
        <v>160</v>
      </c>
      <c r="G10" s="16">
        <v>1.0</v>
      </c>
      <c r="H10" s="16" t="s">
        <v>170</v>
      </c>
      <c r="I10" s="16">
        <v>0.0</v>
      </c>
      <c r="J10" s="22" t="s">
        <v>94</v>
      </c>
      <c r="K10" s="22">
        <v>1.0</v>
      </c>
      <c r="L10" s="16" t="s">
        <v>234</v>
      </c>
      <c r="M10" s="16">
        <v>0.0</v>
      </c>
      <c r="N10" s="16" t="s">
        <v>128</v>
      </c>
      <c r="O10" s="16">
        <v>2.0</v>
      </c>
      <c r="P10" s="16"/>
      <c r="Q10" s="16"/>
      <c r="R10" s="46"/>
    </row>
    <row r="11">
      <c r="A11" s="7">
        <v>6.0</v>
      </c>
      <c r="B11" s="49" t="s">
        <v>235</v>
      </c>
      <c r="C11" s="49">
        <v>0.0</v>
      </c>
      <c r="G11" s="16"/>
      <c r="H11" s="16" t="s">
        <v>116</v>
      </c>
      <c r="I11" s="16">
        <v>0.0</v>
      </c>
      <c r="J11" s="16" t="s">
        <v>236</v>
      </c>
      <c r="K11" s="16">
        <v>0.0</v>
      </c>
      <c r="L11" s="16"/>
      <c r="M11" s="16"/>
      <c r="N11" s="16" t="s">
        <v>131</v>
      </c>
      <c r="O11" s="16">
        <v>3.0</v>
      </c>
      <c r="P11" s="17"/>
      <c r="Q11" s="17"/>
      <c r="R11" s="47"/>
    </row>
    <row r="12">
      <c r="A12" s="7">
        <v>7.0</v>
      </c>
      <c r="B12" s="22" t="s">
        <v>223</v>
      </c>
      <c r="C12" s="22">
        <v>2.0</v>
      </c>
      <c r="F12" s="16"/>
      <c r="G12" s="16"/>
      <c r="H12" s="16" t="s">
        <v>166</v>
      </c>
      <c r="I12" s="16">
        <v>0.0</v>
      </c>
      <c r="J12" s="16" t="s">
        <v>127</v>
      </c>
      <c r="K12" s="16">
        <v>6.0</v>
      </c>
      <c r="L12" s="16"/>
      <c r="M12" s="16"/>
      <c r="N12" s="16"/>
      <c r="O12" s="16"/>
      <c r="P12" s="17"/>
      <c r="Q12" s="17"/>
      <c r="R12" s="47"/>
    </row>
    <row r="13">
      <c r="A13" s="7">
        <v>8.0</v>
      </c>
      <c r="B13" s="49" t="s">
        <v>237</v>
      </c>
      <c r="C13" s="49">
        <v>20.0</v>
      </c>
      <c r="F13" s="17"/>
      <c r="G13" s="17"/>
      <c r="H13" s="16" t="s">
        <v>179</v>
      </c>
      <c r="I13" s="16">
        <v>0.0</v>
      </c>
      <c r="J13" s="17"/>
      <c r="K13" s="17"/>
      <c r="L13" s="16"/>
      <c r="M13" s="16"/>
      <c r="N13" s="17"/>
      <c r="O13" s="17"/>
      <c r="P13" s="17"/>
      <c r="Q13" s="17"/>
      <c r="R13" s="47"/>
    </row>
    <row r="14" ht="16.5" customHeight="1">
      <c r="A14" s="7">
        <v>9.0</v>
      </c>
      <c r="B14" s="22" t="s">
        <v>238</v>
      </c>
      <c r="C14" s="22">
        <v>0.0</v>
      </c>
      <c r="F14" s="17"/>
      <c r="G14" s="17"/>
      <c r="H14" s="16" t="s">
        <v>178</v>
      </c>
      <c r="I14" s="16">
        <v>3.0</v>
      </c>
      <c r="J14" s="17"/>
      <c r="K14" s="17"/>
      <c r="L14" s="17"/>
      <c r="M14" s="17"/>
      <c r="N14" s="17"/>
      <c r="O14" s="17"/>
      <c r="P14" s="17"/>
      <c r="Q14" s="17"/>
      <c r="R14" s="47"/>
    </row>
    <row r="15">
      <c r="A15" s="7">
        <v>10.0</v>
      </c>
      <c r="B15" s="16" t="s">
        <v>239</v>
      </c>
      <c r="C15" s="16">
        <v>1.0</v>
      </c>
      <c r="D15" s="17"/>
      <c r="E15" s="17"/>
      <c r="F15" s="17"/>
      <c r="G15" s="17"/>
      <c r="H15" s="17"/>
      <c r="I15" s="17"/>
      <c r="J15" s="16"/>
      <c r="K15" s="16"/>
      <c r="L15" s="16"/>
      <c r="M15" s="16"/>
      <c r="N15" s="17"/>
      <c r="O15" s="17"/>
      <c r="P15" s="17"/>
      <c r="Q15" s="17"/>
      <c r="R15" s="47"/>
    </row>
    <row r="16">
      <c r="A16" s="7">
        <v>11.0</v>
      </c>
      <c r="B16" s="16" t="s">
        <v>240</v>
      </c>
      <c r="C16" s="16">
        <v>1.0</v>
      </c>
      <c r="D16" s="17"/>
      <c r="E16" s="17"/>
      <c r="F16" s="17"/>
      <c r="G16" s="17"/>
      <c r="H16" s="17"/>
      <c r="I16" s="17"/>
      <c r="J16" s="17"/>
      <c r="K16" s="17"/>
      <c r="L16" s="16"/>
      <c r="M16" s="16"/>
      <c r="N16" s="17"/>
      <c r="O16" s="17"/>
      <c r="P16" s="17"/>
      <c r="Q16" s="17"/>
      <c r="R16" s="47"/>
    </row>
    <row r="17">
      <c r="A17" s="7">
        <v>12.0</v>
      </c>
      <c r="B17" s="16" t="s">
        <v>241</v>
      </c>
      <c r="C17" s="16">
        <v>1.0</v>
      </c>
      <c r="D17" s="17"/>
      <c r="E17" s="17"/>
      <c r="F17" s="17"/>
      <c r="G17" s="17"/>
      <c r="H17" s="17"/>
      <c r="I17" s="17"/>
      <c r="J17" s="17"/>
      <c r="K17" s="17"/>
      <c r="L17" s="16"/>
      <c r="M17" s="16"/>
      <c r="N17" s="17"/>
      <c r="O17" s="17"/>
      <c r="P17" s="17"/>
      <c r="Q17" s="17"/>
      <c r="R17" s="47"/>
    </row>
    <row r="18">
      <c r="A18" s="7">
        <v>13.0</v>
      </c>
      <c r="B18" s="16" t="s">
        <v>242</v>
      </c>
      <c r="C18" s="16">
        <v>0.0</v>
      </c>
      <c r="D18" s="17"/>
      <c r="E18" s="17"/>
      <c r="F18" s="17"/>
      <c r="G18" s="17"/>
      <c r="H18" s="17"/>
      <c r="I18" s="17"/>
      <c r="J18" s="17"/>
      <c r="K18" s="17"/>
      <c r="L18" s="16"/>
      <c r="M18" s="16"/>
      <c r="N18" s="17"/>
      <c r="O18" s="17"/>
      <c r="P18" s="17"/>
      <c r="Q18" s="17"/>
      <c r="R18" s="47"/>
    </row>
    <row r="19">
      <c r="A19" s="7">
        <v>14.0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6"/>
      <c r="M19" s="16"/>
      <c r="N19" s="17"/>
      <c r="O19" s="17"/>
      <c r="P19" s="17"/>
      <c r="Q19" s="17"/>
      <c r="R19" s="47"/>
    </row>
    <row r="20">
      <c r="A20" s="7">
        <v>15.0</v>
      </c>
      <c r="B20" s="17"/>
      <c r="C20" s="17"/>
      <c r="D20" s="17"/>
      <c r="E20" s="17"/>
      <c r="F20" s="17"/>
      <c r="G20" s="16" t="s">
        <v>243</v>
      </c>
      <c r="H20" s="17"/>
      <c r="I20" s="17"/>
      <c r="J20" s="17"/>
      <c r="K20" s="17"/>
      <c r="L20" s="16"/>
      <c r="M20" s="16"/>
      <c r="N20" s="17"/>
      <c r="O20" s="17"/>
      <c r="P20" s="17"/>
      <c r="Q20" s="17"/>
      <c r="R20" s="47"/>
    </row>
    <row r="21">
      <c r="A21" s="7">
        <v>16.0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6"/>
      <c r="M21" s="16"/>
      <c r="N21" s="17"/>
      <c r="O21" s="17"/>
      <c r="P21" s="17"/>
      <c r="Q21" s="17"/>
      <c r="R21" s="47"/>
    </row>
    <row r="22">
      <c r="A22" s="7">
        <v>17.0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6"/>
      <c r="M22" s="16"/>
      <c r="N22" s="17"/>
      <c r="O22" s="17"/>
      <c r="P22" s="17"/>
      <c r="Q22" s="17"/>
      <c r="R22" s="47"/>
    </row>
    <row r="23">
      <c r="A23" s="7">
        <v>18.0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6"/>
      <c r="M23" s="16"/>
      <c r="N23" s="17"/>
      <c r="O23" s="17"/>
      <c r="P23" s="17"/>
      <c r="Q23" s="17"/>
      <c r="R23" s="47"/>
    </row>
    <row r="24">
      <c r="A24" s="7">
        <v>19.0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6"/>
      <c r="M24" s="16"/>
      <c r="N24" s="17"/>
      <c r="O24" s="17"/>
      <c r="P24" s="17"/>
      <c r="Q24" s="17"/>
      <c r="R24" s="47"/>
    </row>
    <row r="25">
      <c r="A25" s="7">
        <v>20.0</v>
      </c>
      <c r="B25" s="17"/>
      <c r="C25" s="19"/>
      <c r="D25" s="19"/>
      <c r="E25" s="19"/>
      <c r="F25" s="19"/>
      <c r="G25" s="19"/>
      <c r="H25" s="19"/>
      <c r="I25" s="19"/>
      <c r="J25" s="19"/>
      <c r="K25" s="19"/>
      <c r="L25" s="20"/>
      <c r="M25" s="20"/>
      <c r="N25" s="19"/>
      <c r="O25" s="19"/>
      <c r="P25" s="19"/>
      <c r="Q25" s="19"/>
      <c r="R25" s="47"/>
    </row>
    <row r="26">
      <c r="A26" s="22" t="s">
        <v>57</v>
      </c>
      <c r="B26" s="23"/>
      <c r="C26">
        <f>SUM(C6:C25)</f>
        <v>67</v>
      </c>
      <c r="E26">
        <f>SUM(E6:E25)</f>
        <v>48</v>
      </c>
      <c r="G26">
        <f>SUM(G6:G25)</f>
        <v>26</v>
      </c>
      <c r="I26">
        <f>SUM(I6:I25)</f>
        <v>19</v>
      </c>
      <c r="K26">
        <f>SUM(K6:K25)</f>
        <v>24</v>
      </c>
      <c r="M26">
        <f>SUM(M6:M25)</f>
        <v>9</v>
      </c>
      <c r="O26">
        <f>SUM(O6:O25)</f>
        <v>28</v>
      </c>
      <c r="Q26">
        <f>SUM(Q6:Q25)</f>
        <v>14</v>
      </c>
    </row>
    <row r="27">
      <c r="A27" s="22" t="s">
        <v>58</v>
      </c>
      <c r="C27" t="str">
        <f>'TK15Nov: Resultaten'!C30</f>
        <v>#REF!</v>
      </c>
      <c r="E27" t="str">
        <f>'TK15Nov: Resultaten'!C31</f>
        <v>#REF!</v>
      </c>
      <c r="G27" t="str">
        <f>'TK15Nov: Resultaten'!C32</f>
        <v>#REF!</v>
      </c>
      <c r="I27" t="str">
        <f>'TK15Nov: Resultaten'!C33</f>
        <v>#REF!</v>
      </c>
      <c r="K27" t="str">
        <f>'TK15Nov: Resultaten'!C34</f>
        <v>#REF!</v>
      </c>
      <c r="M27" t="str">
        <f>'TK15Nov: Resultaten'!C35</f>
        <v>#REF!</v>
      </c>
      <c r="O27" t="str">
        <f>'TK15Nov: Resultaten'!C36</f>
        <v>#REF!</v>
      </c>
      <c r="Q27" t="str">
        <f>'TK15Nov: Resultaten'!C37</f>
        <v>#REF!</v>
      </c>
    </row>
  </sheetData>
  <mergeCells count="18">
    <mergeCell ref="L4:M4"/>
    <mergeCell ref="H4:I4"/>
    <mergeCell ref="J4:K4"/>
    <mergeCell ref="J5:K5"/>
    <mergeCell ref="H5:I5"/>
    <mergeCell ref="F5:G5"/>
    <mergeCell ref="F4:G4"/>
    <mergeCell ref="B2:D2"/>
    <mergeCell ref="E2:F2"/>
    <mergeCell ref="B5:C5"/>
    <mergeCell ref="D5:E5"/>
    <mergeCell ref="N5:O5"/>
    <mergeCell ref="P5:Q5"/>
    <mergeCell ref="L5:M5"/>
    <mergeCell ref="B4:C4"/>
    <mergeCell ref="D4:E4"/>
    <mergeCell ref="N4:O4"/>
    <mergeCell ref="P4:Q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12" max="13" width="18.86"/>
    <col customWidth="1" min="14" max="14" width="16.57"/>
  </cols>
  <sheetData>
    <row r="2">
      <c r="B2" s="24" t="s">
        <v>59</v>
      </c>
      <c r="D2" s="25">
        <v>284.0</v>
      </c>
    </row>
    <row r="3">
      <c r="B3" s="24" t="s">
        <v>60</v>
      </c>
      <c r="D3" s="25">
        <v>46.0</v>
      </c>
    </row>
    <row r="4">
      <c r="B4" s="24" t="s">
        <v>244</v>
      </c>
      <c r="D4" s="25">
        <v>238.0</v>
      </c>
    </row>
    <row r="5">
      <c r="B5" s="24" t="s">
        <v>62</v>
      </c>
      <c r="D5" s="25">
        <v>25.0</v>
      </c>
    </row>
    <row r="6">
      <c r="B6" s="24" t="s">
        <v>63</v>
      </c>
      <c r="D6" s="27">
        <f>D4/D5</f>
        <v>9.52</v>
      </c>
    </row>
    <row r="7">
      <c r="B7" s="24" t="s">
        <v>0</v>
      </c>
      <c r="D7">
        <f>D6/4</f>
        <v>2.38</v>
      </c>
    </row>
    <row r="8">
      <c r="B8" s="28"/>
    </row>
    <row r="9">
      <c r="B9" s="28" t="s">
        <v>180</v>
      </c>
    </row>
    <row r="10">
      <c r="B10" s="29" t="s">
        <v>181</v>
      </c>
      <c r="C10" s="4" t="s">
        <v>8</v>
      </c>
      <c r="D10" s="4" t="s">
        <v>137</v>
      </c>
      <c r="E10" s="4" t="s">
        <v>11</v>
      </c>
      <c r="F10" s="4" t="s">
        <v>182</v>
      </c>
      <c r="G10" s="4" t="s">
        <v>245</v>
      </c>
      <c r="H10" s="4" t="s">
        <v>183</v>
      </c>
      <c r="I10" s="4" t="s">
        <v>138</v>
      </c>
      <c r="J10" s="4" t="s">
        <v>246</v>
      </c>
      <c r="K10" s="29" t="s">
        <v>184</v>
      </c>
      <c r="L10" s="29" t="s">
        <v>185</v>
      </c>
      <c r="M10" s="29" t="s">
        <v>186</v>
      </c>
      <c r="N10" s="29" t="s">
        <v>187</v>
      </c>
    </row>
    <row r="11">
      <c r="B11" s="22" t="s">
        <v>188</v>
      </c>
      <c r="C11" s="22">
        <v>10.0</v>
      </c>
      <c r="D11" s="22">
        <v>3.0</v>
      </c>
      <c r="E11" s="22">
        <v>0.0</v>
      </c>
      <c r="F11" s="22">
        <v>3.0</v>
      </c>
      <c r="G11" s="22">
        <v>2.0</v>
      </c>
      <c r="H11" s="22">
        <v>0.0</v>
      </c>
      <c r="I11" s="22">
        <v>5.0</v>
      </c>
      <c r="J11" s="22">
        <v>1.0</v>
      </c>
      <c r="K11" s="1">
        <f t="shared" ref="K11:K26" si="1">SUM(C11:J11)</f>
        <v>24</v>
      </c>
      <c r="L11" s="60">
        <f t="shared" ref="L11:L23" si="2">K11/$K$24</f>
        <v>0.08450704225</v>
      </c>
      <c r="M11" s="22">
        <v>7.0</v>
      </c>
      <c r="N11" s="22">
        <f t="shared" ref="N11:N23" si="3">SUM(C11:J11)-M11</f>
        <v>17</v>
      </c>
    </row>
    <row r="12">
      <c r="B12" s="22" t="s">
        <v>189</v>
      </c>
      <c r="C12" s="22">
        <v>15.0</v>
      </c>
      <c r="D12" s="22">
        <v>13.0</v>
      </c>
      <c r="E12" s="22">
        <v>5.0</v>
      </c>
      <c r="F12" s="22">
        <v>2.0</v>
      </c>
      <c r="G12" s="22">
        <v>4.0</v>
      </c>
      <c r="H12" s="22">
        <v>2.0</v>
      </c>
      <c r="I12" s="22">
        <v>7.0</v>
      </c>
      <c r="J12" s="22">
        <v>5.0</v>
      </c>
      <c r="K12" s="1">
        <f t="shared" si="1"/>
        <v>53</v>
      </c>
      <c r="L12" s="60">
        <f t="shared" si="2"/>
        <v>0.1866197183</v>
      </c>
      <c r="M12" s="22">
        <v>12.0</v>
      </c>
      <c r="N12" s="22">
        <f t="shared" si="3"/>
        <v>41</v>
      </c>
    </row>
    <row r="13">
      <c r="B13" s="22" t="s">
        <v>190</v>
      </c>
      <c r="C13" s="22">
        <v>9.0</v>
      </c>
      <c r="D13" s="22">
        <v>6.0</v>
      </c>
      <c r="E13" s="22">
        <v>5.0</v>
      </c>
      <c r="F13" s="22">
        <v>7.0</v>
      </c>
      <c r="G13" s="22">
        <v>7.0</v>
      </c>
      <c r="H13" s="22">
        <v>0.0</v>
      </c>
      <c r="I13" s="22">
        <v>6.0</v>
      </c>
      <c r="J13" s="22">
        <v>3.0</v>
      </c>
      <c r="K13" s="1">
        <f t="shared" si="1"/>
        <v>43</v>
      </c>
      <c r="L13" s="60">
        <f t="shared" si="2"/>
        <v>0.1514084507</v>
      </c>
      <c r="M13" s="22">
        <v>4.0</v>
      </c>
      <c r="N13" s="22">
        <f t="shared" si="3"/>
        <v>39</v>
      </c>
    </row>
    <row r="14">
      <c r="B14" s="22" t="s">
        <v>191</v>
      </c>
      <c r="C14" s="22">
        <v>1.0</v>
      </c>
      <c r="D14" s="22">
        <v>3.0</v>
      </c>
      <c r="E14" s="22">
        <v>1.0</v>
      </c>
      <c r="F14" s="22">
        <v>0.0</v>
      </c>
      <c r="G14" s="22">
        <v>0.0</v>
      </c>
      <c r="H14" s="22">
        <v>0.0</v>
      </c>
      <c r="I14" s="22">
        <v>0.0</v>
      </c>
      <c r="J14" s="22">
        <v>0.0</v>
      </c>
      <c r="K14" s="1">
        <f t="shared" si="1"/>
        <v>5</v>
      </c>
      <c r="L14" s="60">
        <f t="shared" si="2"/>
        <v>0.0176056338</v>
      </c>
      <c r="M14" s="22">
        <v>2.0</v>
      </c>
      <c r="N14" s="22">
        <f t="shared" si="3"/>
        <v>3</v>
      </c>
    </row>
    <row r="15">
      <c r="B15" s="22" t="s">
        <v>192</v>
      </c>
      <c r="C15" s="22">
        <v>3.0</v>
      </c>
      <c r="D15" s="22">
        <v>2.0</v>
      </c>
      <c r="E15" s="22">
        <v>3.0</v>
      </c>
      <c r="F15" s="22">
        <v>0.0</v>
      </c>
      <c r="G15" s="22">
        <v>0.0</v>
      </c>
      <c r="H15" s="22">
        <v>1.0</v>
      </c>
      <c r="I15" s="22">
        <v>2.0</v>
      </c>
      <c r="J15" s="22">
        <v>0.0</v>
      </c>
      <c r="K15" s="1">
        <f t="shared" si="1"/>
        <v>11</v>
      </c>
      <c r="L15" s="60">
        <f t="shared" si="2"/>
        <v>0.03873239437</v>
      </c>
      <c r="M15" s="22">
        <v>2.0</v>
      </c>
      <c r="N15" s="22">
        <f t="shared" si="3"/>
        <v>9</v>
      </c>
    </row>
    <row r="16">
      <c r="B16" s="22" t="s">
        <v>193</v>
      </c>
      <c r="C16" s="22">
        <v>7.0</v>
      </c>
      <c r="D16" s="22">
        <v>4.0</v>
      </c>
      <c r="E16" s="22">
        <v>5.0</v>
      </c>
      <c r="F16" s="22">
        <v>2.0</v>
      </c>
      <c r="G16" s="22">
        <v>2.0</v>
      </c>
      <c r="H16" s="22">
        <v>0.0</v>
      </c>
      <c r="I16" s="22">
        <v>5.0</v>
      </c>
      <c r="J16" s="22">
        <v>3.0</v>
      </c>
      <c r="K16" s="1">
        <f t="shared" si="1"/>
        <v>28</v>
      </c>
      <c r="L16" s="60">
        <f t="shared" si="2"/>
        <v>0.0985915493</v>
      </c>
      <c r="M16" s="22">
        <v>5.0</v>
      </c>
      <c r="N16" s="22">
        <f t="shared" si="3"/>
        <v>23</v>
      </c>
    </row>
    <row r="17">
      <c r="B17" s="22" t="s">
        <v>194</v>
      </c>
      <c r="C17" s="22">
        <v>9.0</v>
      </c>
      <c r="D17" s="22">
        <v>10.0</v>
      </c>
      <c r="E17" s="22">
        <v>2.0</v>
      </c>
      <c r="F17" s="22">
        <v>2.0</v>
      </c>
      <c r="G17" s="22">
        <v>4.0</v>
      </c>
      <c r="H17" s="22">
        <v>0.0</v>
      </c>
      <c r="I17" s="22">
        <v>7.0</v>
      </c>
      <c r="J17" s="22">
        <v>0.0</v>
      </c>
      <c r="K17" s="1">
        <f t="shared" si="1"/>
        <v>34</v>
      </c>
      <c r="L17" s="60">
        <f t="shared" si="2"/>
        <v>0.1197183099</v>
      </c>
      <c r="M17" s="22">
        <v>6.0</v>
      </c>
      <c r="N17" s="22">
        <f t="shared" si="3"/>
        <v>28</v>
      </c>
    </row>
    <row r="18">
      <c r="B18" s="22" t="s">
        <v>195</v>
      </c>
      <c r="C18" s="22">
        <v>5.0</v>
      </c>
      <c r="D18" s="22">
        <v>5.0</v>
      </c>
      <c r="E18" s="22">
        <v>1.0</v>
      </c>
      <c r="F18" s="22">
        <v>2.0</v>
      </c>
      <c r="G18" s="22">
        <v>3.0</v>
      </c>
      <c r="H18" s="22">
        <v>2.0</v>
      </c>
      <c r="I18" s="22">
        <v>2.0</v>
      </c>
      <c r="J18" s="22">
        <v>1.0</v>
      </c>
      <c r="K18" s="1">
        <f t="shared" si="1"/>
        <v>21</v>
      </c>
      <c r="L18" s="60">
        <f t="shared" si="2"/>
        <v>0.07394366197</v>
      </c>
      <c r="M18" s="22">
        <v>2.0</v>
      </c>
      <c r="N18" s="22">
        <f t="shared" si="3"/>
        <v>19</v>
      </c>
    </row>
    <row r="19">
      <c r="B19" s="22" t="s">
        <v>196</v>
      </c>
      <c r="C19" s="22">
        <v>5.0</v>
      </c>
      <c r="D19" s="22">
        <v>7.0</v>
      </c>
      <c r="E19" s="22">
        <v>2.0</v>
      </c>
      <c r="F19" s="22">
        <v>0.0</v>
      </c>
      <c r="G19" s="22">
        <v>1.0</v>
      </c>
      <c r="H19" s="22">
        <v>1.0</v>
      </c>
      <c r="I19" s="22">
        <v>3.0</v>
      </c>
      <c r="J19" s="22">
        <v>2.0</v>
      </c>
      <c r="K19" s="1">
        <f t="shared" si="1"/>
        <v>21</v>
      </c>
      <c r="L19" s="60">
        <f t="shared" si="2"/>
        <v>0.07394366197</v>
      </c>
      <c r="M19" s="22">
        <v>1.0</v>
      </c>
      <c r="N19" s="22">
        <f t="shared" si="3"/>
        <v>20</v>
      </c>
    </row>
    <row r="20">
      <c r="B20" s="22" t="s">
        <v>197</v>
      </c>
      <c r="C20" s="22">
        <v>5.0</v>
      </c>
      <c r="D20" s="22">
        <v>0.0</v>
      </c>
      <c r="E20" s="22">
        <v>1.0</v>
      </c>
      <c r="F20" s="22">
        <v>0.0</v>
      </c>
      <c r="G20" s="22">
        <v>1.0</v>
      </c>
      <c r="H20" s="22">
        <v>1.0</v>
      </c>
      <c r="I20" s="22">
        <v>1.0</v>
      </c>
      <c r="J20" s="22">
        <v>0.0</v>
      </c>
      <c r="K20" s="1">
        <f t="shared" si="1"/>
        <v>9</v>
      </c>
      <c r="L20" s="60">
        <f t="shared" si="2"/>
        <v>0.03169014085</v>
      </c>
      <c r="M20" s="22">
        <v>1.0</v>
      </c>
      <c r="N20" s="22">
        <f t="shared" si="3"/>
        <v>8</v>
      </c>
    </row>
    <row r="21">
      <c r="B21" s="22" t="s">
        <v>198</v>
      </c>
      <c r="C21" s="22">
        <v>1.0</v>
      </c>
      <c r="D21" s="22">
        <v>0.0</v>
      </c>
      <c r="E21" s="22">
        <v>1.0</v>
      </c>
      <c r="F21" s="22">
        <v>0.0</v>
      </c>
      <c r="G21" s="22">
        <v>0.0</v>
      </c>
      <c r="H21" s="22">
        <v>0.0</v>
      </c>
      <c r="I21" s="22">
        <v>3.0</v>
      </c>
      <c r="J21" s="22">
        <v>2.0</v>
      </c>
      <c r="K21" s="1">
        <f t="shared" si="1"/>
        <v>7</v>
      </c>
      <c r="L21" s="60">
        <f t="shared" si="2"/>
        <v>0.02464788732</v>
      </c>
      <c r="M21" s="22">
        <v>1.0</v>
      </c>
      <c r="N21" s="22">
        <f t="shared" si="3"/>
        <v>6</v>
      </c>
    </row>
    <row r="22">
      <c r="B22" s="22" t="s">
        <v>199</v>
      </c>
      <c r="C22" s="22">
        <v>4.0</v>
      </c>
      <c r="D22" s="22">
        <v>3.0</v>
      </c>
      <c r="E22" s="22">
        <v>1.0</v>
      </c>
      <c r="F22" s="22">
        <v>0.0</v>
      </c>
      <c r="G22" s="22">
        <v>0.0</v>
      </c>
      <c r="H22" s="22">
        <v>2.0</v>
      </c>
      <c r="I22" s="22">
        <v>2.0</v>
      </c>
      <c r="J22" s="22">
        <v>0.0</v>
      </c>
      <c r="K22" s="1">
        <f t="shared" si="1"/>
        <v>12</v>
      </c>
      <c r="L22" s="60">
        <f t="shared" si="2"/>
        <v>0.04225352113</v>
      </c>
      <c r="M22" s="22">
        <v>1.0</v>
      </c>
      <c r="N22" s="22">
        <f t="shared" si="3"/>
        <v>11</v>
      </c>
    </row>
    <row r="23">
      <c r="B23" s="22" t="s">
        <v>200</v>
      </c>
      <c r="C23" s="22">
        <v>6.0</v>
      </c>
      <c r="D23" s="22">
        <v>1.0</v>
      </c>
      <c r="E23" s="22">
        <v>1.0</v>
      </c>
      <c r="F23" s="22">
        <v>1.0</v>
      </c>
      <c r="G23" s="22">
        <v>1.0</v>
      </c>
      <c r="H23" s="22">
        <v>1.0</v>
      </c>
      <c r="I23" s="22">
        <v>5.0</v>
      </c>
      <c r="J23" s="22">
        <v>0.0</v>
      </c>
      <c r="K23" s="1">
        <f t="shared" si="1"/>
        <v>16</v>
      </c>
      <c r="L23" s="60">
        <f t="shared" si="2"/>
        <v>0.05633802817</v>
      </c>
      <c r="M23" s="22">
        <v>2.0</v>
      </c>
      <c r="N23" s="22">
        <f t="shared" si="3"/>
        <v>14</v>
      </c>
    </row>
    <row r="24">
      <c r="B24" s="22" t="s">
        <v>201</v>
      </c>
      <c r="C24" s="22">
        <f t="shared" ref="C24:J24" si="4">SUM(C11:C23)</f>
        <v>80</v>
      </c>
      <c r="D24" s="22">
        <f t="shared" si="4"/>
        <v>57</v>
      </c>
      <c r="E24" s="22">
        <f t="shared" si="4"/>
        <v>28</v>
      </c>
      <c r="F24" s="22">
        <f t="shared" si="4"/>
        <v>19</v>
      </c>
      <c r="G24" s="22">
        <f t="shared" si="4"/>
        <v>25</v>
      </c>
      <c r="H24" s="22">
        <f t="shared" si="4"/>
        <v>10</v>
      </c>
      <c r="I24" s="22">
        <f t="shared" si="4"/>
        <v>48</v>
      </c>
      <c r="J24" s="22">
        <f t="shared" si="4"/>
        <v>17</v>
      </c>
      <c r="K24" s="1">
        <f t="shared" si="1"/>
        <v>284</v>
      </c>
      <c r="L24" s="1"/>
      <c r="M24" s="1">
        <f t="shared" ref="M24:N24" si="5">SUM(M11:M23)</f>
        <v>46</v>
      </c>
      <c r="N24" s="1">
        <f t="shared" si="5"/>
        <v>238</v>
      </c>
    </row>
    <row r="25">
      <c r="B25" s="22" t="s">
        <v>202</v>
      </c>
      <c r="C25" s="22">
        <v>13.0</v>
      </c>
      <c r="D25" s="22">
        <v>9.0</v>
      </c>
      <c r="E25" s="22">
        <v>2.0</v>
      </c>
      <c r="F25" s="22">
        <v>0.0</v>
      </c>
      <c r="G25" s="22">
        <v>0.0</v>
      </c>
      <c r="H25" s="22">
        <v>1.0</v>
      </c>
      <c r="I25" s="22">
        <v>19.0</v>
      </c>
      <c r="J25" s="22">
        <v>2.0</v>
      </c>
      <c r="K25" s="1">
        <f t="shared" si="1"/>
        <v>46</v>
      </c>
    </row>
    <row r="26">
      <c r="B26" s="1" t="s">
        <v>203</v>
      </c>
      <c r="C26" s="1">
        <f t="shared" ref="C26:J26" si="6">C24-C25</f>
        <v>67</v>
      </c>
      <c r="D26" s="1">
        <f t="shared" si="6"/>
        <v>48</v>
      </c>
      <c r="E26" s="1">
        <f t="shared" si="6"/>
        <v>26</v>
      </c>
      <c r="F26" s="1">
        <f t="shared" si="6"/>
        <v>19</v>
      </c>
      <c r="G26" s="1">
        <f t="shared" si="6"/>
        <v>25</v>
      </c>
      <c r="H26" s="1">
        <f t="shared" si="6"/>
        <v>9</v>
      </c>
      <c r="I26" s="1">
        <f t="shared" si="6"/>
        <v>29</v>
      </c>
      <c r="J26" s="1">
        <f t="shared" si="6"/>
        <v>15</v>
      </c>
      <c r="K26" s="1">
        <f t="shared" si="1"/>
        <v>238</v>
      </c>
    </row>
    <row r="28">
      <c r="B28" s="28" t="s">
        <v>64</v>
      </c>
      <c r="G28" s="28" t="s">
        <v>134</v>
      </c>
    </row>
    <row r="29">
      <c r="B29" s="29" t="s">
        <v>65</v>
      </c>
      <c r="C29" s="29" t="s">
        <v>58</v>
      </c>
      <c r="D29" s="29" t="s">
        <v>66</v>
      </c>
      <c r="E29" s="29" t="s">
        <v>67</v>
      </c>
      <c r="G29" s="78" t="s">
        <v>247</v>
      </c>
      <c r="H29" s="78" t="s">
        <v>135</v>
      </c>
    </row>
    <row r="30">
      <c r="B30" s="30" t="s">
        <v>8</v>
      </c>
      <c r="C30" s="31">
        <v>7.0</v>
      </c>
      <c r="D30" s="32">
        <f>C26/238</f>
        <v>0.281512605</v>
      </c>
      <c r="E30" s="33">
        <v>0.28</v>
      </c>
      <c r="G30" s="22" t="s">
        <v>248</v>
      </c>
      <c r="H30" s="22">
        <v>2.0</v>
      </c>
    </row>
    <row r="31">
      <c r="B31" s="30" t="s">
        <v>137</v>
      </c>
      <c r="C31" s="31">
        <v>5.0</v>
      </c>
      <c r="D31" s="32">
        <f>D26/238</f>
        <v>0.2016806723</v>
      </c>
      <c r="E31" s="33">
        <v>0.2</v>
      </c>
    </row>
    <row r="32">
      <c r="B32" s="30" t="s">
        <v>11</v>
      </c>
      <c r="C32" s="79">
        <v>3.0</v>
      </c>
      <c r="D32" s="32">
        <f>E26/238</f>
        <v>0.1092436975</v>
      </c>
      <c r="E32" s="33">
        <v>0.12</v>
      </c>
      <c r="G32" s="78" t="s">
        <v>65</v>
      </c>
      <c r="H32" s="78" t="s">
        <v>135</v>
      </c>
    </row>
    <row r="33">
      <c r="B33" s="30" t="s">
        <v>182</v>
      </c>
      <c r="C33" s="31">
        <v>2.0</v>
      </c>
      <c r="D33" s="32">
        <f>F26/238</f>
        <v>0.07983193277</v>
      </c>
      <c r="E33" s="53">
        <v>0.08</v>
      </c>
      <c r="G33" s="76" t="s">
        <v>182</v>
      </c>
      <c r="H33" s="10">
        <v>1.0</v>
      </c>
    </row>
    <row r="34">
      <c r="B34" s="30" t="s">
        <v>245</v>
      </c>
      <c r="C34" s="79">
        <v>3.0</v>
      </c>
      <c r="D34" s="32">
        <f>G26/238</f>
        <v>0.1050420168</v>
      </c>
      <c r="E34" s="53">
        <v>0.12</v>
      </c>
      <c r="G34" s="8" t="s">
        <v>183</v>
      </c>
      <c r="H34" s="10">
        <v>1.0</v>
      </c>
    </row>
    <row r="35">
      <c r="B35" s="30" t="s">
        <v>183</v>
      </c>
      <c r="C35" s="31">
        <v>1.0</v>
      </c>
      <c r="D35" s="32">
        <f>H26/238</f>
        <v>0.03781512605</v>
      </c>
      <c r="E35" s="33">
        <v>0.04</v>
      </c>
      <c r="G35" s="8" t="s">
        <v>245</v>
      </c>
      <c r="H35" s="10">
        <v>1.0</v>
      </c>
    </row>
    <row r="36">
      <c r="B36" s="30" t="s">
        <v>138</v>
      </c>
      <c r="C36" s="31">
        <v>3.0</v>
      </c>
      <c r="D36" s="32">
        <v>0.1218</v>
      </c>
      <c r="E36" s="33">
        <v>0.12</v>
      </c>
      <c r="G36" s="8" t="s">
        <v>11</v>
      </c>
      <c r="H36" s="10">
        <v>1.0</v>
      </c>
    </row>
    <row r="37">
      <c r="B37" s="30" t="s">
        <v>249</v>
      </c>
      <c r="C37" s="79">
        <v>1.0</v>
      </c>
      <c r="D37" s="32">
        <v>0.063</v>
      </c>
      <c r="E37" s="33">
        <v>0.04</v>
      </c>
    </row>
    <row r="38">
      <c r="B38" s="34" t="s">
        <v>71</v>
      </c>
      <c r="C38" s="35">
        <f>SUM(C30:C37)</f>
        <v>25</v>
      </c>
      <c r="D38" s="36">
        <v>1.0</v>
      </c>
      <c r="E38" s="36">
        <f>SUM(E30:E37)</f>
        <v>1</v>
      </c>
    </row>
    <row r="40">
      <c r="A40" s="80" t="s">
        <v>204</v>
      </c>
      <c r="C40" s="81" t="s">
        <v>58</v>
      </c>
      <c r="D40" s="81" t="s">
        <v>205</v>
      </c>
    </row>
    <row r="41">
      <c r="A41" s="64" t="s">
        <v>250</v>
      </c>
      <c r="C41" s="31">
        <v>10.0</v>
      </c>
      <c r="D41" s="82"/>
    </row>
    <row r="42">
      <c r="A42" s="64" t="s">
        <v>251</v>
      </c>
      <c r="C42" s="31">
        <v>11.0</v>
      </c>
      <c r="D42" s="82"/>
    </row>
    <row r="43">
      <c r="A43" s="64" t="s">
        <v>252</v>
      </c>
      <c r="C43" s="31">
        <v>14.0</v>
      </c>
      <c r="D43" s="83"/>
    </row>
    <row r="44">
      <c r="A44" s="64" t="s">
        <v>253</v>
      </c>
      <c r="C44" s="84">
        <v>15.0</v>
      </c>
      <c r="D44" s="83"/>
    </row>
    <row r="45">
      <c r="A45" s="64" t="s">
        <v>254</v>
      </c>
      <c r="C45" s="84">
        <v>13.0</v>
      </c>
      <c r="D45" s="83"/>
    </row>
    <row r="46">
      <c r="A46" s="64" t="s">
        <v>255</v>
      </c>
      <c r="C46" s="31">
        <f>SUM(C30,C31,C34)</f>
        <v>15</v>
      </c>
      <c r="D46" s="83"/>
    </row>
    <row r="47">
      <c r="A47" s="71" t="s">
        <v>256</v>
      </c>
      <c r="C47" s="31">
        <v>16.0</v>
      </c>
      <c r="D47" s="83"/>
    </row>
    <row r="48">
      <c r="A48" s="64" t="s">
        <v>257</v>
      </c>
      <c r="C48" s="31">
        <v>12.0</v>
      </c>
      <c r="D48" s="82"/>
    </row>
    <row r="49">
      <c r="A49" s="64" t="s">
        <v>258</v>
      </c>
      <c r="C49" s="31">
        <v>17.0</v>
      </c>
      <c r="D49" s="83"/>
    </row>
    <row r="50">
      <c r="A50" s="64" t="s">
        <v>259</v>
      </c>
      <c r="C50" s="84">
        <v>13.0</v>
      </c>
      <c r="D50" s="83"/>
    </row>
    <row r="51">
      <c r="A51" s="71" t="s">
        <v>260</v>
      </c>
      <c r="C51" s="31">
        <v>11.0</v>
      </c>
      <c r="D51" s="82"/>
    </row>
    <row r="52">
      <c r="A52" s="71" t="s">
        <v>261</v>
      </c>
      <c r="C52" s="31">
        <v>13.0</v>
      </c>
      <c r="D52" s="83"/>
    </row>
    <row r="53">
      <c r="A53" s="71" t="s">
        <v>262</v>
      </c>
      <c r="C53" s="31">
        <v>14.0</v>
      </c>
      <c r="D53" s="83"/>
    </row>
    <row r="54">
      <c r="A54" s="71" t="s">
        <v>263</v>
      </c>
      <c r="C54" s="31">
        <v>7.0</v>
      </c>
      <c r="D54" s="82"/>
    </row>
    <row r="55">
      <c r="A55" s="22" t="s">
        <v>264</v>
      </c>
      <c r="C55" s="52">
        <v>14.0</v>
      </c>
      <c r="D55" s="85"/>
    </row>
  </sheetData>
  <mergeCells count="16">
    <mergeCell ref="A46:B46"/>
    <mergeCell ref="A45:B45"/>
    <mergeCell ref="A44:B44"/>
    <mergeCell ref="A41:B41"/>
    <mergeCell ref="A42:B42"/>
    <mergeCell ref="A40:B40"/>
    <mergeCell ref="A43:B43"/>
    <mergeCell ref="A49:B49"/>
    <mergeCell ref="A48:B48"/>
    <mergeCell ref="A47:B47"/>
    <mergeCell ref="A51:B51"/>
    <mergeCell ref="A50:B50"/>
    <mergeCell ref="A53:B53"/>
    <mergeCell ref="A52:B52"/>
    <mergeCell ref="A54:B54"/>
    <mergeCell ref="A55:B5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3" max="3" width="7.86"/>
    <col customWidth="1" min="5" max="5" width="7.86"/>
    <col customWidth="1" min="7" max="7" width="7.86"/>
    <col customWidth="1" min="9" max="9" width="7.86"/>
    <col customWidth="1" min="11" max="11" width="7.71"/>
    <col customWidth="1" min="13" max="13" width="7.86"/>
    <col customWidth="1" min="15" max="15" width="7.86"/>
    <col customWidth="1" min="17" max="17" width="7.86"/>
    <col customWidth="1" min="19" max="19" width="7.71"/>
    <col customWidth="1" min="21" max="22" width="7.71"/>
  </cols>
  <sheetData>
    <row r="2">
      <c r="B2" s="1" t="s">
        <v>0</v>
      </c>
      <c r="E2" s="55" t="str">
        <f>'TK15Jun: Resultaten'!D8</f>
        <v>#REF!</v>
      </c>
    </row>
    <row r="4">
      <c r="A4" s="22" t="s">
        <v>58</v>
      </c>
      <c r="B4" s="22" t="s">
        <v>265</v>
      </c>
      <c r="C4" s="22">
        <v>4.0</v>
      </c>
      <c r="E4" s="22">
        <v>3.0</v>
      </c>
      <c r="G4" s="22">
        <v>1.0</v>
      </c>
      <c r="I4" s="22">
        <v>1.0</v>
      </c>
      <c r="K4" s="22">
        <v>1.0</v>
      </c>
      <c r="M4" s="22">
        <v>6.0</v>
      </c>
      <c r="O4" s="22">
        <v>4.0</v>
      </c>
      <c r="Q4" s="22">
        <v>1.0</v>
      </c>
      <c r="S4" s="22">
        <v>3.0</v>
      </c>
      <c r="U4" s="22">
        <v>0.0</v>
      </c>
    </row>
    <row r="5">
      <c r="A5" s="3"/>
      <c r="B5" s="4" t="s">
        <v>266</v>
      </c>
      <c r="D5" s="4" t="s">
        <v>267</v>
      </c>
      <c r="F5" s="4" t="s">
        <v>268</v>
      </c>
      <c r="H5" s="4" t="s">
        <v>269</v>
      </c>
      <c r="J5" s="4" t="s">
        <v>270</v>
      </c>
      <c r="L5" s="4" t="s">
        <v>271</v>
      </c>
      <c r="N5" s="4" t="s">
        <v>272</v>
      </c>
      <c r="P5" s="4" t="s">
        <v>273</v>
      </c>
      <c r="R5" s="4" t="s">
        <v>274</v>
      </c>
      <c r="T5" s="4" t="s">
        <v>275</v>
      </c>
      <c r="U5" s="4"/>
      <c r="V5" s="86"/>
    </row>
    <row r="6">
      <c r="A6" s="22"/>
      <c r="B6" s="87"/>
      <c r="D6" s="87"/>
      <c r="F6" s="87"/>
      <c r="H6" s="88"/>
      <c r="I6" s="88"/>
      <c r="J6" s="89" t="s">
        <v>276</v>
      </c>
      <c r="L6" s="87"/>
      <c r="N6" s="89" t="s">
        <v>277</v>
      </c>
      <c r="P6" s="87"/>
      <c r="R6" s="89" t="s">
        <v>278</v>
      </c>
      <c r="T6" s="89" t="s">
        <v>279</v>
      </c>
      <c r="U6" s="87"/>
    </row>
    <row r="7">
      <c r="A7" s="22">
        <v>1.0</v>
      </c>
      <c r="B7" s="90" t="s">
        <v>226</v>
      </c>
      <c r="C7" s="91">
        <v>14.0</v>
      </c>
      <c r="D7" s="91" t="s">
        <v>154</v>
      </c>
      <c r="E7" s="91">
        <v>8.0</v>
      </c>
      <c r="F7" s="91" t="s">
        <v>96</v>
      </c>
      <c r="G7" s="91">
        <v>5.0</v>
      </c>
      <c r="H7" s="91" t="s">
        <v>227</v>
      </c>
      <c r="I7" s="91">
        <v>3.0</v>
      </c>
      <c r="J7" s="91" t="s">
        <v>112</v>
      </c>
      <c r="K7" s="91">
        <v>5.0</v>
      </c>
      <c r="L7" s="91" t="s">
        <v>132</v>
      </c>
      <c r="M7" s="91">
        <v>17.0</v>
      </c>
      <c r="N7" s="91" t="s">
        <v>124</v>
      </c>
      <c r="O7" s="91">
        <v>11.0</v>
      </c>
      <c r="P7" s="91" t="s">
        <v>280</v>
      </c>
      <c r="Q7" s="91">
        <v>9.0</v>
      </c>
      <c r="R7" s="91" t="s">
        <v>155</v>
      </c>
      <c r="S7" s="91">
        <v>11.0</v>
      </c>
      <c r="T7" s="92" t="s">
        <v>91</v>
      </c>
      <c r="U7" s="93">
        <v>3.0</v>
      </c>
    </row>
    <row r="8">
      <c r="A8" s="22">
        <v>2.0</v>
      </c>
      <c r="B8" s="94" t="s">
        <v>157</v>
      </c>
      <c r="C8" s="39">
        <v>5.0</v>
      </c>
      <c r="D8" s="39" t="s">
        <v>166</v>
      </c>
      <c r="E8" s="39">
        <v>4.0</v>
      </c>
      <c r="F8" s="22" t="s">
        <v>281</v>
      </c>
      <c r="G8" s="22">
        <v>3.0</v>
      </c>
      <c r="H8" s="22" t="s">
        <v>233</v>
      </c>
      <c r="I8" s="22">
        <v>1.0</v>
      </c>
      <c r="J8" s="22" t="s">
        <v>282</v>
      </c>
      <c r="K8" s="22">
        <v>0.0</v>
      </c>
      <c r="L8" s="39" t="s">
        <v>156</v>
      </c>
      <c r="M8" s="39">
        <v>2.0</v>
      </c>
      <c r="N8" s="39" t="s">
        <v>283</v>
      </c>
      <c r="O8" s="39">
        <v>2.0</v>
      </c>
      <c r="P8" s="22" t="s">
        <v>158</v>
      </c>
      <c r="Q8" s="22">
        <v>1.0</v>
      </c>
      <c r="R8" s="39" t="s">
        <v>236</v>
      </c>
      <c r="S8" s="39">
        <v>1.0</v>
      </c>
      <c r="T8" s="22" t="s">
        <v>284</v>
      </c>
      <c r="U8" s="7">
        <v>0.0</v>
      </c>
    </row>
    <row r="9">
      <c r="A9" s="22">
        <v>3.0</v>
      </c>
      <c r="B9" s="94" t="s">
        <v>160</v>
      </c>
      <c r="C9" s="39">
        <v>1.0</v>
      </c>
      <c r="D9" s="22" t="s">
        <v>173</v>
      </c>
      <c r="E9" s="22">
        <v>1.0</v>
      </c>
      <c r="F9" s="22" t="s">
        <v>285</v>
      </c>
      <c r="G9" s="22">
        <v>0.0</v>
      </c>
      <c r="H9" s="22" t="s">
        <v>102</v>
      </c>
      <c r="I9" s="22">
        <v>1.0</v>
      </c>
      <c r="J9" s="22" t="s">
        <v>286</v>
      </c>
      <c r="K9" s="22">
        <v>0.0</v>
      </c>
      <c r="L9" s="39" t="s">
        <v>167</v>
      </c>
      <c r="M9" s="39">
        <v>4.0</v>
      </c>
      <c r="N9" s="22" t="s">
        <v>287</v>
      </c>
      <c r="O9" s="22">
        <v>1.0</v>
      </c>
      <c r="P9" s="22" t="s">
        <v>288</v>
      </c>
      <c r="Q9" s="22">
        <v>0.0</v>
      </c>
      <c r="R9" s="22" t="s">
        <v>289</v>
      </c>
      <c r="S9" s="22">
        <v>0.0</v>
      </c>
      <c r="T9" s="22" t="s">
        <v>290</v>
      </c>
      <c r="U9" s="7">
        <v>0.0</v>
      </c>
    </row>
    <row r="10">
      <c r="A10" s="22">
        <v>4.0</v>
      </c>
      <c r="B10" s="94" t="s">
        <v>291</v>
      </c>
      <c r="C10" s="39">
        <v>1.0</v>
      </c>
      <c r="D10" s="22" t="s">
        <v>292</v>
      </c>
      <c r="E10" s="22">
        <v>0.0</v>
      </c>
      <c r="F10" s="22" t="s">
        <v>293</v>
      </c>
      <c r="G10" s="22">
        <v>0.0</v>
      </c>
      <c r="H10" s="22" t="s">
        <v>294</v>
      </c>
      <c r="I10" s="22">
        <v>0.0</v>
      </c>
      <c r="J10" s="22" t="s">
        <v>295</v>
      </c>
      <c r="K10" s="22">
        <v>0.0</v>
      </c>
      <c r="L10" s="22" t="s">
        <v>232</v>
      </c>
      <c r="M10" s="22">
        <v>0.0</v>
      </c>
      <c r="N10" s="22" t="s">
        <v>296</v>
      </c>
      <c r="O10" s="22">
        <v>1.0</v>
      </c>
      <c r="P10" s="22" t="s">
        <v>297</v>
      </c>
      <c r="Q10" s="22">
        <v>0.0</v>
      </c>
      <c r="R10" s="22" t="s">
        <v>103</v>
      </c>
      <c r="S10" s="22">
        <v>0.0</v>
      </c>
      <c r="U10" s="5"/>
    </row>
    <row r="11">
      <c r="A11" s="22">
        <v>5.0</v>
      </c>
      <c r="B11" s="95" t="s">
        <v>298</v>
      </c>
      <c r="C11" s="22">
        <v>1.0</v>
      </c>
      <c r="D11" s="22" t="s">
        <v>170</v>
      </c>
      <c r="E11" s="22">
        <v>0.0</v>
      </c>
      <c r="F11" s="22" t="s">
        <v>299</v>
      </c>
      <c r="G11" s="22">
        <v>0.0</v>
      </c>
      <c r="H11" s="22" t="s">
        <v>300</v>
      </c>
      <c r="I11" s="22">
        <v>1.0</v>
      </c>
      <c r="J11" s="22" t="s">
        <v>301</v>
      </c>
      <c r="K11" s="22">
        <v>0.0</v>
      </c>
      <c r="L11" s="39" t="s">
        <v>150</v>
      </c>
      <c r="M11" s="39">
        <v>2.0</v>
      </c>
      <c r="N11" s="39" t="s">
        <v>302</v>
      </c>
      <c r="O11" s="39">
        <v>3.0</v>
      </c>
      <c r="P11" s="22" t="s">
        <v>303</v>
      </c>
      <c r="Q11" s="22">
        <v>0.0</v>
      </c>
      <c r="R11" s="39" t="s">
        <v>127</v>
      </c>
      <c r="S11" s="39">
        <v>6.0</v>
      </c>
      <c r="U11" s="5"/>
    </row>
    <row r="12">
      <c r="A12" s="22">
        <v>6.0</v>
      </c>
      <c r="B12" s="95" t="s">
        <v>304</v>
      </c>
      <c r="C12" s="22">
        <v>0.0</v>
      </c>
      <c r="D12" s="39" t="s">
        <v>176</v>
      </c>
      <c r="E12" s="39">
        <v>4.0</v>
      </c>
      <c r="F12" s="22" t="s">
        <v>305</v>
      </c>
      <c r="G12" s="22">
        <v>0.0</v>
      </c>
      <c r="H12" s="22" t="s">
        <v>306</v>
      </c>
      <c r="I12" s="22">
        <v>0.0</v>
      </c>
      <c r="J12" s="22" t="s">
        <v>307</v>
      </c>
      <c r="K12" s="22">
        <v>1.0</v>
      </c>
      <c r="L12" s="22" t="s">
        <v>238</v>
      </c>
      <c r="M12" s="22">
        <v>0.0</v>
      </c>
      <c r="N12" s="39" t="s">
        <v>162</v>
      </c>
      <c r="O12" s="39">
        <v>3.0</v>
      </c>
      <c r="U12" s="5"/>
    </row>
    <row r="13">
      <c r="A13" s="22">
        <v>7.0</v>
      </c>
      <c r="B13" s="95" t="s">
        <v>308</v>
      </c>
      <c r="C13" s="22">
        <v>0.0</v>
      </c>
      <c r="D13" s="22" t="s">
        <v>309</v>
      </c>
      <c r="E13" s="22">
        <v>1.0</v>
      </c>
      <c r="F13" s="22" t="s">
        <v>310</v>
      </c>
      <c r="G13" s="22">
        <v>1.0</v>
      </c>
      <c r="H13" s="22" t="s">
        <v>311</v>
      </c>
      <c r="I13" s="22">
        <v>1.0</v>
      </c>
      <c r="J13" s="22" t="s">
        <v>312</v>
      </c>
      <c r="K13" s="22">
        <v>1.0</v>
      </c>
      <c r="L13" s="39" t="s">
        <v>239</v>
      </c>
      <c r="M13" s="39">
        <v>2.0</v>
      </c>
      <c r="N13" s="22" t="s">
        <v>313</v>
      </c>
      <c r="O13" s="22">
        <v>1.0</v>
      </c>
      <c r="U13" s="5"/>
    </row>
    <row r="14">
      <c r="A14" s="22">
        <v>8.0</v>
      </c>
      <c r="B14" s="96"/>
      <c r="D14" s="22" t="s">
        <v>116</v>
      </c>
      <c r="E14" s="22">
        <v>0.0</v>
      </c>
      <c r="H14" s="22" t="s">
        <v>230</v>
      </c>
      <c r="I14" s="22">
        <v>1.0</v>
      </c>
      <c r="J14" s="22" t="s">
        <v>314</v>
      </c>
      <c r="K14" s="22">
        <v>0.0</v>
      </c>
      <c r="L14" s="22" t="s">
        <v>240</v>
      </c>
      <c r="M14" s="22">
        <v>1.0</v>
      </c>
      <c r="U14" s="5"/>
    </row>
    <row r="15" ht="16.5" customHeight="1">
      <c r="A15" s="22">
        <v>9.0</v>
      </c>
      <c r="B15" s="96"/>
      <c r="E15" s="22" t="s">
        <v>315</v>
      </c>
      <c r="J15" s="22" t="s">
        <v>316</v>
      </c>
      <c r="K15" s="22">
        <v>1.0</v>
      </c>
      <c r="L15" s="22" t="s">
        <v>317</v>
      </c>
      <c r="M15" s="22">
        <v>1.0</v>
      </c>
      <c r="U15" s="5"/>
    </row>
    <row r="16">
      <c r="A16" s="22">
        <v>10.0</v>
      </c>
      <c r="B16" s="96"/>
      <c r="J16" s="22" t="s">
        <v>318</v>
      </c>
      <c r="K16" s="22">
        <v>1.0</v>
      </c>
      <c r="L16" s="22" t="s">
        <v>319</v>
      </c>
      <c r="M16" s="22">
        <v>0.0</v>
      </c>
      <c r="U16" s="5"/>
    </row>
    <row r="17">
      <c r="A17" s="22">
        <v>11.0</v>
      </c>
      <c r="B17" s="96"/>
      <c r="L17" s="22" t="s">
        <v>242</v>
      </c>
      <c r="M17" s="22">
        <v>0.0</v>
      </c>
      <c r="U17" s="5"/>
    </row>
    <row r="18">
      <c r="A18" s="22">
        <v>12.0</v>
      </c>
      <c r="B18" s="96"/>
      <c r="L18" s="22" t="s">
        <v>320</v>
      </c>
      <c r="M18" s="22">
        <v>0.0</v>
      </c>
      <c r="U18" s="5"/>
    </row>
    <row r="19">
      <c r="A19" s="22">
        <v>13.0</v>
      </c>
      <c r="B19" s="96"/>
      <c r="L19" s="22" t="s">
        <v>321</v>
      </c>
      <c r="M19" s="22">
        <v>0.0</v>
      </c>
      <c r="U19" s="5"/>
    </row>
    <row r="20">
      <c r="A20" s="22">
        <v>14.0</v>
      </c>
      <c r="B20" s="96"/>
      <c r="L20" s="22" t="s">
        <v>322</v>
      </c>
      <c r="M20" s="22">
        <v>0.0</v>
      </c>
      <c r="U20" s="5"/>
    </row>
    <row r="21">
      <c r="A21" s="22">
        <v>15.0</v>
      </c>
      <c r="B21" s="96"/>
      <c r="L21" s="22" t="s">
        <v>323</v>
      </c>
      <c r="M21" s="22">
        <v>1.0</v>
      </c>
      <c r="U21" s="5"/>
    </row>
    <row r="22">
      <c r="A22" s="22">
        <v>16.0</v>
      </c>
      <c r="B22" s="96"/>
      <c r="L22" s="22" t="s">
        <v>324</v>
      </c>
      <c r="M22" s="22">
        <v>0.0</v>
      </c>
      <c r="U22" s="5"/>
    </row>
    <row r="23">
      <c r="A23" s="22">
        <v>17.0</v>
      </c>
      <c r="B23" s="96"/>
      <c r="L23" s="22" t="s">
        <v>325</v>
      </c>
      <c r="M23" s="22">
        <v>0.0</v>
      </c>
      <c r="U23" s="5"/>
    </row>
    <row r="24">
      <c r="A24" s="22">
        <v>18.0</v>
      </c>
      <c r="B24" s="96"/>
      <c r="L24" s="22" t="s">
        <v>326</v>
      </c>
      <c r="M24" s="22">
        <v>1.0</v>
      </c>
      <c r="U24" s="5"/>
    </row>
    <row r="25">
      <c r="A25" s="22">
        <v>19.0</v>
      </c>
      <c r="B25" s="96"/>
      <c r="L25" s="22" t="s">
        <v>327</v>
      </c>
      <c r="M25" s="22">
        <v>0.0</v>
      </c>
      <c r="U25" s="5"/>
    </row>
    <row r="26">
      <c r="A26" s="22">
        <v>20.0</v>
      </c>
      <c r="B26" s="97"/>
      <c r="C26" s="38"/>
      <c r="D26" s="38"/>
      <c r="E26" s="38"/>
      <c r="F26" s="38"/>
      <c r="G26" s="38"/>
      <c r="H26" s="38"/>
      <c r="I26" s="38"/>
      <c r="J26" s="38"/>
      <c r="K26" s="38"/>
      <c r="L26" s="98" t="s">
        <v>237</v>
      </c>
      <c r="M26" s="98">
        <v>2.0</v>
      </c>
      <c r="N26" s="38"/>
      <c r="O26" s="38"/>
      <c r="P26" s="38"/>
      <c r="Q26" s="38"/>
      <c r="R26" s="38"/>
      <c r="S26" s="38"/>
      <c r="T26" s="38"/>
      <c r="U26" s="99"/>
    </row>
    <row r="27">
      <c r="A27" s="22" t="s">
        <v>57</v>
      </c>
      <c r="C27">
        <f>SUM(C7:C26)</f>
        <v>22</v>
      </c>
      <c r="E27">
        <f>SUM(E7:E26)</f>
        <v>18</v>
      </c>
      <c r="G27">
        <f>SUM(G7:G26)</f>
        <v>9</v>
      </c>
      <c r="I27">
        <f>SUM(I7:I26)</f>
        <v>8</v>
      </c>
      <c r="K27">
        <f>SUM(K7:K26)</f>
        <v>9</v>
      </c>
      <c r="M27">
        <f>SUM(M7:M26)</f>
        <v>33</v>
      </c>
      <c r="O27">
        <f>SUM(O7:O26)</f>
        <v>22</v>
      </c>
      <c r="Q27">
        <f>SUM(Q7:Q26)</f>
        <v>10</v>
      </c>
      <c r="S27">
        <f>SUM(S7:S26)</f>
        <v>18</v>
      </c>
      <c r="U27">
        <f>SUM(U7:U26)</f>
        <v>3</v>
      </c>
    </row>
  </sheetData>
  <mergeCells count="19">
    <mergeCell ref="E2:F2"/>
    <mergeCell ref="B2:D2"/>
    <mergeCell ref="B5:C5"/>
    <mergeCell ref="D5:E5"/>
    <mergeCell ref="D6:E6"/>
    <mergeCell ref="B6:C6"/>
    <mergeCell ref="F6:G6"/>
    <mergeCell ref="R6:S6"/>
    <mergeCell ref="P6:Q6"/>
    <mergeCell ref="R5:S5"/>
    <mergeCell ref="P5:Q5"/>
    <mergeCell ref="F5:G5"/>
    <mergeCell ref="J5:K5"/>
    <mergeCell ref="L5:M5"/>
    <mergeCell ref="L6:M6"/>
    <mergeCell ref="J6:K6"/>
    <mergeCell ref="N6:O6"/>
    <mergeCell ref="H5:I5"/>
    <mergeCell ref="N5:O5"/>
  </mergeCells>
  <drawing r:id="rId1"/>
</worksheet>
</file>