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woodzsan/Desktop/Marketing Analytics Book/Ken's Practice Files/"/>
    </mc:Choice>
  </mc:AlternateContent>
  <bookViews>
    <workbookView xWindow="0" yWindow="460" windowWidth="25600" windowHeight="14280" tabRatio="500"/>
  </bookViews>
  <sheets>
    <sheet name="Customer Acq - Ret" sheetId="1" r:id="rId1"/>
  </sheets>
  <definedNames>
    <definedName name="Annual_Profit_per_Customer">'Customer Acq - Ret'!$B$20</definedName>
    <definedName name="ceilingacq">'Customer Acq - Ret'!$B$16</definedName>
    <definedName name="ceilingret">'Customer Acq - Ret'!$B$9</definedName>
    <definedName name="currentacquisitionrate">'Customer Acq - Ret'!$B$15</definedName>
    <definedName name="currentretentionrate">'Customer Acq - Ret'!$B$8</definedName>
    <definedName name="currentspendpercustomer">'Customer Acq - Ret'!$B$7</definedName>
    <definedName name="currentspendperprospect">'Customer Acq - Ret'!$B$14</definedName>
    <definedName name="Discount_Rate">'Customer Acq - Ret'!$B$19</definedName>
    <definedName name="kAcq">'Customer Acq - Ret'!$B$17</definedName>
    <definedName name="kRet">'Customer Acq - Ret'!$B$10</definedName>
    <definedName name="solver_adj" localSheetId="0" hidden="1">'Customer Acq - Ret'!$F$33:$G$52,'Customer Acq - Ret'!$I$5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'Customer Acq - Ret'!$F$33:$G$52</definedName>
    <definedName name="solver_lhs2" localSheetId="0" hidden="1">'Customer Acq - Ret'!$F$33:$G$52</definedName>
    <definedName name="solver_lhs3" localSheetId="0" hidden="1">'Customer Acq - Ret'!$I$5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'Customer Acq - Ret'!$M$30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2</definedName>
    <definedName name="solver_rhs1" localSheetId="0" hidden="1">100</definedName>
    <definedName name="solver_rhs2" localSheetId="0" hidden="1">0</definedName>
    <definedName name="solver_rhs3" localSheetId="0" hidden="1">'Customer Acq - Ret'!$R$8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  <definedName name="Total_Market_Size">'Customer Acq - Ret'!$B$3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J8" i="1" s="1"/>
  <c r="K8" i="1" s="1"/>
  <c r="B17" i="1"/>
  <c r="I8" i="1"/>
  <c r="J9" i="1"/>
  <c r="B3" i="1"/>
  <c r="L8" i="1" s="1"/>
  <c r="H9" i="1" s="1"/>
  <c r="I9" i="1"/>
  <c r="J10" i="1"/>
  <c r="I10" i="1"/>
  <c r="J11" i="1"/>
  <c r="I11" i="1"/>
  <c r="J12" i="1"/>
  <c r="I12" i="1"/>
  <c r="J13" i="1"/>
  <c r="I13" i="1"/>
  <c r="J14" i="1"/>
  <c r="I14" i="1"/>
  <c r="J15" i="1"/>
  <c r="I15" i="1"/>
  <c r="J16" i="1"/>
  <c r="I16" i="1"/>
  <c r="J17" i="1"/>
  <c r="I17" i="1"/>
  <c r="J18" i="1"/>
  <c r="I18" i="1"/>
  <c r="J19" i="1"/>
  <c r="I19" i="1"/>
  <c r="J20" i="1"/>
  <c r="I20" i="1"/>
  <c r="J21" i="1"/>
  <c r="I21" i="1"/>
  <c r="J22" i="1"/>
  <c r="I22" i="1"/>
  <c r="J23" i="1"/>
  <c r="I23" i="1"/>
  <c r="J24" i="1"/>
  <c r="I24" i="1"/>
  <c r="J25" i="1"/>
  <c r="I25" i="1"/>
  <c r="J26" i="1"/>
  <c r="I26" i="1"/>
  <c r="J27" i="1"/>
  <c r="I27" i="1"/>
  <c r="J33" i="1"/>
  <c r="K33" i="1" s="1"/>
  <c r="I33" i="1"/>
  <c r="J34" i="1"/>
  <c r="I34" i="1"/>
  <c r="J35" i="1"/>
  <c r="I35" i="1"/>
  <c r="J36" i="1"/>
  <c r="I36" i="1"/>
  <c r="J37" i="1"/>
  <c r="I37" i="1"/>
  <c r="J38" i="1"/>
  <c r="I38" i="1"/>
  <c r="J39" i="1"/>
  <c r="I39" i="1"/>
  <c r="J40" i="1"/>
  <c r="I40" i="1"/>
  <c r="J41" i="1"/>
  <c r="I41" i="1"/>
  <c r="J42" i="1"/>
  <c r="I42" i="1"/>
  <c r="J43" i="1"/>
  <c r="I43" i="1"/>
  <c r="J44" i="1"/>
  <c r="I44" i="1"/>
  <c r="J45" i="1"/>
  <c r="I45" i="1"/>
  <c r="J46" i="1"/>
  <c r="I46" i="1"/>
  <c r="J47" i="1"/>
  <c r="I47" i="1"/>
  <c r="J48" i="1"/>
  <c r="I48" i="1"/>
  <c r="J49" i="1"/>
  <c r="I49" i="1"/>
  <c r="J50" i="1"/>
  <c r="I50" i="1"/>
  <c r="J51" i="1"/>
  <c r="I51" i="1"/>
  <c r="J52" i="1"/>
  <c r="I52" i="1"/>
  <c r="N33" i="1"/>
  <c r="N8" i="1"/>
  <c r="I30" i="1"/>
  <c r="M33" i="1" l="1"/>
  <c r="L33" i="1"/>
  <c r="H34" i="1" s="1"/>
  <c r="E34" i="1"/>
  <c r="E9" i="1"/>
  <c r="N9" i="1" s="1"/>
  <c r="M8" i="1"/>
  <c r="K34" i="1" l="1"/>
  <c r="M34" i="1"/>
  <c r="N34" i="1"/>
  <c r="K9" i="1"/>
  <c r="M9" i="1"/>
  <c r="E10" i="1" l="1"/>
  <c r="L9" i="1"/>
  <c r="H10" i="1" s="1"/>
  <c r="N10" i="1" s="1"/>
  <c r="E35" i="1"/>
  <c r="L34" i="1"/>
  <c r="H35" i="1" s="1"/>
  <c r="N35" i="1" s="1"/>
  <c r="K35" i="1" l="1"/>
  <c r="K10" i="1"/>
  <c r="E11" i="1" l="1"/>
  <c r="L10" i="1"/>
  <c r="H11" i="1" s="1"/>
  <c r="N11" i="1" s="1"/>
  <c r="M10" i="1"/>
  <c r="L35" i="1"/>
  <c r="H36" i="1" s="1"/>
  <c r="N36" i="1" s="1"/>
  <c r="E36" i="1"/>
  <c r="M35" i="1"/>
  <c r="K36" i="1" l="1"/>
  <c r="M36" i="1"/>
  <c r="K11" i="1"/>
  <c r="E37" i="1" l="1"/>
  <c r="L36" i="1"/>
  <c r="H37" i="1" s="1"/>
  <c r="N37" i="1" s="1"/>
  <c r="E12" i="1"/>
  <c r="L11" i="1"/>
  <c r="H12" i="1" s="1"/>
  <c r="M11" i="1"/>
  <c r="K37" i="1" l="1"/>
  <c r="K12" i="1"/>
  <c r="M12" i="1"/>
  <c r="N12" i="1"/>
  <c r="E13" i="1" l="1"/>
  <c r="L12" i="1"/>
  <c r="H13" i="1" s="1"/>
  <c r="N13" i="1" s="1"/>
  <c r="L37" i="1"/>
  <c r="H38" i="1" s="1"/>
  <c r="E38" i="1"/>
  <c r="M37" i="1"/>
  <c r="K38" i="1" l="1"/>
  <c r="M38" i="1"/>
  <c r="N38" i="1"/>
  <c r="K13" i="1"/>
  <c r="E14" i="1" l="1"/>
  <c r="L13" i="1"/>
  <c r="H14" i="1" s="1"/>
  <c r="N14" i="1" s="1"/>
  <c r="M13" i="1"/>
  <c r="E39" i="1"/>
  <c r="L38" i="1"/>
  <c r="H39" i="1" s="1"/>
  <c r="K39" i="1" l="1"/>
  <c r="N39" i="1"/>
  <c r="M14" i="1"/>
  <c r="K14" i="1"/>
  <c r="L39" i="1" l="1"/>
  <c r="H40" i="1" s="1"/>
  <c r="E40" i="1"/>
  <c r="L14" i="1"/>
  <c r="H15" i="1" s="1"/>
  <c r="E15" i="1"/>
  <c r="M39" i="1"/>
  <c r="K15" i="1" l="1"/>
  <c r="N15" i="1"/>
  <c r="K40" i="1"/>
  <c r="N40" i="1"/>
  <c r="E41" i="1" l="1"/>
  <c r="L40" i="1"/>
  <c r="H41" i="1" s="1"/>
  <c r="N41" i="1" s="1"/>
  <c r="E16" i="1"/>
  <c r="L15" i="1"/>
  <c r="H16" i="1" s="1"/>
  <c r="M40" i="1"/>
  <c r="M15" i="1"/>
  <c r="N16" i="1" l="1"/>
  <c r="K16" i="1"/>
  <c r="M16" i="1"/>
  <c r="M41" i="1"/>
  <c r="K41" i="1"/>
  <c r="L16" i="1" l="1"/>
  <c r="H17" i="1" s="1"/>
  <c r="E17" i="1"/>
  <c r="L41" i="1"/>
  <c r="H42" i="1" s="1"/>
  <c r="E42" i="1"/>
  <c r="K42" i="1" l="1"/>
  <c r="M42" i="1"/>
  <c r="N42" i="1"/>
  <c r="K17" i="1"/>
  <c r="N17" i="1"/>
  <c r="E18" i="1" l="1"/>
  <c r="L17" i="1"/>
  <c r="H18" i="1" s="1"/>
  <c r="N18" i="1" s="1"/>
  <c r="M17" i="1"/>
  <c r="E43" i="1"/>
  <c r="L42" i="1"/>
  <c r="H43" i="1" s="1"/>
  <c r="K43" i="1" l="1"/>
  <c r="N43" i="1"/>
  <c r="M18" i="1"/>
  <c r="K18" i="1"/>
  <c r="L43" i="1" l="1"/>
  <c r="H44" i="1" s="1"/>
  <c r="E44" i="1"/>
  <c r="L18" i="1"/>
  <c r="H19" i="1" s="1"/>
  <c r="E19" i="1"/>
  <c r="M43" i="1"/>
  <c r="K19" i="1" l="1"/>
  <c r="N19" i="1"/>
  <c r="K44" i="1"/>
  <c r="N44" i="1"/>
  <c r="E45" i="1" l="1"/>
  <c r="L44" i="1"/>
  <c r="H45" i="1" s="1"/>
  <c r="N45" i="1" s="1"/>
  <c r="E20" i="1"/>
  <c r="L19" i="1"/>
  <c r="H20" i="1" s="1"/>
  <c r="N20" i="1" s="1"/>
  <c r="M44" i="1"/>
  <c r="M19" i="1"/>
  <c r="K20" i="1" l="1"/>
  <c r="M20" i="1"/>
  <c r="K45" i="1"/>
  <c r="L45" i="1" l="1"/>
  <c r="H46" i="1" s="1"/>
  <c r="E46" i="1"/>
  <c r="M45" i="1"/>
  <c r="L20" i="1"/>
  <c r="H21" i="1" s="1"/>
  <c r="N21" i="1" s="1"/>
  <c r="E21" i="1"/>
  <c r="K46" i="1" l="1"/>
  <c r="M46" i="1"/>
  <c r="K21" i="1"/>
  <c r="M21" i="1"/>
  <c r="N46" i="1"/>
  <c r="E22" i="1" l="1"/>
  <c r="L21" i="1"/>
  <c r="H22" i="1" s="1"/>
  <c r="N22" i="1" s="1"/>
  <c r="E47" i="1"/>
  <c r="L46" i="1"/>
  <c r="H47" i="1" s="1"/>
  <c r="N47" i="1" s="1"/>
  <c r="K47" i="1" l="1"/>
  <c r="K22" i="1"/>
  <c r="L22" i="1" l="1"/>
  <c r="H23" i="1" s="1"/>
  <c r="E23" i="1"/>
  <c r="M22" i="1"/>
  <c r="L47" i="1"/>
  <c r="H48" i="1" s="1"/>
  <c r="N48" i="1" s="1"/>
  <c r="E48" i="1"/>
  <c r="M47" i="1"/>
  <c r="K23" i="1" l="1"/>
  <c r="K48" i="1"/>
  <c r="M48" i="1"/>
  <c r="N23" i="1"/>
  <c r="E49" i="1" l="1"/>
  <c r="L48" i="1"/>
  <c r="H49" i="1" s="1"/>
  <c r="E24" i="1"/>
  <c r="L23" i="1"/>
  <c r="H24" i="1" s="1"/>
  <c r="N24" i="1" s="1"/>
  <c r="M23" i="1"/>
  <c r="K24" i="1" l="1"/>
  <c r="M24" i="1" s="1"/>
  <c r="N49" i="1"/>
  <c r="M49" i="1"/>
  <c r="K49" i="1"/>
  <c r="L49" i="1" l="1"/>
  <c r="H50" i="1" s="1"/>
  <c r="E50" i="1"/>
  <c r="L24" i="1"/>
  <c r="H25" i="1" s="1"/>
  <c r="E25" i="1"/>
  <c r="K25" i="1" l="1"/>
  <c r="M25" i="1"/>
  <c r="N25" i="1"/>
  <c r="K50" i="1"/>
  <c r="N50" i="1"/>
  <c r="E51" i="1" l="1"/>
  <c r="L50" i="1"/>
  <c r="H51" i="1" s="1"/>
  <c r="N51" i="1" s="1"/>
  <c r="M50" i="1"/>
  <c r="E26" i="1"/>
  <c r="L25" i="1"/>
  <c r="H26" i="1" s="1"/>
  <c r="K26" i="1" l="1"/>
  <c r="N26" i="1"/>
  <c r="M51" i="1"/>
  <c r="K51" i="1"/>
  <c r="L26" i="1" l="1"/>
  <c r="H27" i="1" s="1"/>
  <c r="E27" i="1"/>
  <c r="L51" i="1"/>
  <c r="H52" i="1" s="1"/>
  <c r="E52" i="1"/>
  <c r="M26" i="1"/>
  <c r="K52" i="1" l="1"/>
  <c r="L52" i="1" s="1"/>
  <c r="M52" i="1"/>
  <c r="M30" i="1" s="1"/>
  <c r="N52" i="1"/>
  <c r="M27" i="1"/>
  <c r="M5" i="1" s="1"/>
  <c r="K27" i="1"/>
  <c r="L27" i="1" s="1"/>
  <c r="N27" i="1"/>
  <c r="R8" i="1" l="1"/>
</calcChain>
</file>

<file path=xl/sharedStrings.xml><?xml version="1.0" encoding="utf-8"?>
<sst xmlns="http://schemas.openxmlformats.org/spreadsheetml/2006/main" count="43" uniqueCount="30">
  <si>
    <t>Verizon Cell Phones</t>
  </si>
  <si>
    <t>Customers</t>
  </si>
  <si>
    <t>Prospects</t>
  </si>
  <si>
    <t>Discount Rate</t>
  </si>
  <si>
    <t>Annual Profit per Customer</t>
  </si>
  <si>
    <t>currentspendpercustomer</t>
  </si>
  <si>
    <t>kRet</t>
  </si>
  <si>
    <t>currentretentionrate</t>
  </si>
  <si>
    <t>RETENTION</t>
  </si>
  <si>
    <t>ACQUISITION</t>
  </si>
  <si>
    <t>currentspendperprospect</t>
  </si>
  <si>
    <t>currentacquisitionrate</t>
  </si>
  <si>
    <t>kAcq</t>
  </si>
  <si>
    <t>ceilingret</t>
  </si>
  <si>
    <t>ceilingacq</t>
  </si>
  <si>
    <t>Year</t>
  </si>
  <si>
    <t>beginning customers</t>
  </si>
  <si>
    <t>start potential customers</t>
  </si>
  <si>
    <t>end actual customers</t>
  </si>
  <si>
    <t>end potential customers</t>
  </si>
  <si>
    <t>profit</t>
  </si>
  <si>
    <t>marketing cost</t>
  </si>
  <si>
    <t>Spend per prospect</t>
  </si>
  <si>
    <t>Spend per customer</t>
  </si>
  <si>
    <t>Prospect Percentage</t>
  </si>
  <si>
    <t>Retention Percentage</t>
  </si>
  <si>
    <t>NPV of profit</t>
  </si>
  <si>
    <t>Total Market Size</t>
  </si>
  <si>
    <t>Value of Single Customer:</t>
  </si>
  <si>
    <t>Profit Differential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</si>
</sst>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44" fontId="0" fillId="0" borderId="0" xfId="1" applyFont="1"/>
    <xf numFmtId="164" fontId="0" fillId="0" borderId="0" xfId="1" applyNumberFormat="1" applyFont="1"/>
    <xf numFmtId="9" fontId="0" fillId="0" borderId="0" xfId="2" applyFont="1"/>
    <xf numFmtId="9" fontId="0" fillId="0" borderId="0" xfId="2" applyFont="1" applyAlignment="1">
      <alignment wrapText="1"/>
    </xf>
    <xf numFmtId="0" fontId="0" fillId="2" borderId="0" xfId="0" applyFill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wrapText="1" shrinkToFit="1"/>
    </xf>
    <xf numFmtId="6" fontId="0" fillId="2" borderId="0" xfId="0" applyNumberFormat="1" applyFill="1"/>
    <xf numFmtId="164" fontId="0" fillId="0" borderId="0" xfId="1" applyNumberFormat="1" applyFont="1" applyAlignment="1">
      <alignment horizontal="center"/>
    </xf>
    <xf numFmtId="165" fontId="0" fillId="0" borderId="0" xfId="2" applyNumberFormat="1" applyFont="1" applyAlignment="1">
      <alignment horizontal="center"/>
    </xf>
    <xf numFmtId="44" fontId="0" fillId="2" borderId="1" xfId="1" applyFont="1" applyFill="1" applyBorder="1" applyAlignment="1">
      <alignment horizontal="center"/>
    </xf>
    <xf numFmtId="6" fontId="0" fillId="0" borderId="0" xfId="0" applyNumberFormat="1"/>
    <xf numFmtId="1" fontId="0" fillId="4" borderId="0" xfId="0" applyNumberFormat="1" applyFill="1" applyAlignment="1">
      <alignment horizontal="center"/>
    </xf>
  </cellXfs>
  <cellStyles count="15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abSelected="1" workbookViewId="0">
      <selection activeCell="M8" sqref="M8"/>
    </sheetView>
  </sheetViews>
  <sheetFormatPr baseColWidth="10" defaultRowHeight="16"/>
  <cols>
    <col min="1" max="1" width="23.33203125" bestFit="1" customWidth="1"/>
    <col min="5" max="5" width="18" bestFit="1" customWidth="1"/>
    <col min="8" max="8" width="16" customWidth="1"/>
    <col min="12" max="12" width="13.33203125" customWidth="1"/>
    <col min="13" max="13" width="14.5" bestFit="1" customWidth="1"/>
    <col min="14" max="14" width="14" bestFit="1" customWidth="1"/>
  </cols>
  <sheetData>
    <row r="1" spans="1:18" ht="19">
      <c r="A1" s="1" t="s">
        <v>0</v>
      </c>
    </row>
    <row r="3" spans="1:18">
      <c r="A3" t="s">
        <v>27</v>
      </c>
      <c r="B3">
        <f>B6+B13</f>
        <v>50000</v>
      </c>
    </row>
    <row r="5" spans="1:18">
      <c r="A5" s="6" t="s">
        <v>8</v>
      </c>
      <c r="B5" s="6"/>
      <c r="G5" s="6" t="s">
        <v>28</v>
      </c>
      <c r="H5" s="6"/>
      <c r="I5" s="15">
        <v>1013.6568626910448</v>
      </c>
      <c r="L5" s="6" t="s">
        <v>26</v>
      </c>
      <c r="M5" s="11">
        <f>NPV(Discount_Rate,M8:M27)</f>
        <v>42868919.606047176</v>
      </c>
    </row>
    <row r="6" spans="1:18">
      <c r="A6" t="s">
        <v>1</v>
      </c>
      <c r="B6">
        <v>20000</v>
      </c>
    </row>
    <row r="7" spans="1:18" ht="27">
      <c r="A7" t="s">
        <v>5</v>
      </c>
      <c r="B7" s="2">
        <v>30</v>
      </c>
      <c r="C7" s="2"/>
      <c r="D7" s="9" t="s">
        <v>15</v>
      </c>
      <c r="E7" s="9" t="s">
        <v>16</v>
      </c>
      <c r="F7" s="10" t="s">
        <v>22</v>
      </c>
      <c r="G7" s="10" t="s">
        <v>23</v>
      </c>
      <c r="H7" s="10" t="s">
        <v>17</v>
      </c>
      <c r="I7" s="10" t="s">
        <v>24</v>
      </c>
      <c r="J7" s="10" t="s">
        <v>25</v>
      </c>
      <c r="K7" s="10" t="s">
        <v>18</v>
      </c>
      <c r="L7" s="10" t="s">
        <v>19</v>
      </c>
      <c r="M7" s="10" t="s">
        <v>20</v>
      </c>
      <c r="N7" s="10" t="s">
        <v>21</v>
      </c>
    </row>
    <row r="8" spans="1:18">
      <c r="A8" t="s">
        <v>7</v>
      </c>
      <c r="B8" s="4">
        <v>0.75</v>
      </c>
      <c r="C8" s="2"/>
      <c r="D8" s="7">
        <v>1</v>
      </c>
      <c r="E8" s="16">
        <v>20000</v>
      </c>
      <c r="F8" s="14">
        <v>37.615876476651515</v>
      </c>
      <c r="G8" s="14">
        <v>59.700185196520067</v>
      </c>
      <c r="H8" s="7">
        <v>30000</v>
      </c>
      <c r="I8" s="13">
        <f t="shared" ref="I8:I27" si="0">ceilingacq*(1-EXP(-kAcq*F8))</f>
        <v>7.9835827542413834E-2</v>
      </c>
      <c r="J8" s="13">
        <f t="shared" ref="J8:J27" si="1">ceilingret*(1-EXP(-kRet*G8))</f>
        <v>0.83798096704310454</v>
      </c>
      <c r="K8" s="8">
        <f>(E8*J8)+(H8*I8)</f>
        <v>19154.694167134505</v>
      </c>
      <c r="L8" s="8">
        <f t="shared" ref="L8:L27" si="2">Total_Market_Size-K8</f>
        <v>30845.305832865495</v>
      </c>
      <c r="M8" s="12">
        <f t="shared" ref="M8:M26" si="3">(Annual_Profit_per_Customer)*((E8+K8)/2)-(F8*H8)-(G8*E8)</f>
        <v>5508458.8351969542</v>
      </c>
      <c r="N8" s="12">
        <f>(F8*H8)+(G8*E8)</f>
        <v>2322479.9982299469</v>
      </c>
      <c r="P8" s="6" t="s">
        <v>29</v>
      </c>
      <c r="Q8" s="6"/>
      <c r="R8" s="15">
        <f>M30-M5</f>
        <v>226619.6078023538</v>
      </c>
    </row>
    <row r="9" spans="1:18">
      <c r="A9" t="s">
        <v>13</v>
      </c>
      <c r="B9" s="5">
        <v>0.85</v>
      </c>
      <c r="C9" s="2"/>
      <c r="D9" s="7">
        <v>2</v>
      </c>
      <c r="E9" s="8">
        <f>K8</f>
        <v>19154.694167134505</v>
      </c>
      <c r="F9" s="14">
        <v>37.605373277309795</v>
      </c>
      <c r="G9" s="14">
        <v>59.689648900313308</v>
      </c>
      <c r="H9" s="8">
        <f>L8</f>
        <v>30845.305832865495</v>
      </c>
      <c r="I9" s="13">
        <f t="shared" si="0"/>
        <v>7.9826809951464184E-2</v>
      </c>
      <c r="J9" s="13">
        <f t="shared" si="1"/>
        <v>0.83797192999354475</v>
      </c>
      <c r="K9" s="8">
        <f t="shared" ref="K9:K27" si="4">(E9*J9)+(H9*I9)</f>
        <v>18513.378406284741</v>
      </c>
      <c r="L9" s="8">
        <f t="shared" si="2"/>
        <v>31486.621593715259</v>
      </c>
      <c r="M9" s="12">
        <f t="shared" si="3"/>
        <v>5230328.3053570231</v>
      </c>
      <c r="N9" s="12">
        <f t="shared" ref="N9:N27" si="5">(F9*H9)+(G9*E9)</f>
        <v>2303286.209326826</v>
      </c>
    </row>
    <row r="10" spans="1:18">
      <c r="A10" t="s">
        <v>6</v>
      </c>
      <c r="B10">
        <f>-LN(1-(currentretentionrate/ceilingret))/currentspendpercustomer</f>
        <v>7.1335538783209029E-2</v>
      </c>
      <c r="C10" s="2"/>
      <c r="D10" s="7">
        <v>3</v>
      </c>
      <c r="E10" s="8">
        <f t="shared" ref="E10:E27" si="6">K9</f>
        <v>18513.378406284741</v>
      </c>
      <c r="F10" s="14">
        <v>37.585464821281498</v>
      </c>
      <c r="G10" s="14">
        <v>59.671663865961058</v>
      </c>
      <c r="H10" s="8">
        <f t="shared" ref="H10:H27" si="7">L9</f>
        <v>31486.621593715259</v>
      </c>
      <c r="I10" s="13">
        <f t="shared" si="0"/>
        <v>7.9809706347615805E-2</v>
      </c>
      <c r="J10" s="13">
        <f t="shared" si="1"/>
        <v>0.83795648841168124</v>
      </c>
      <c r="K10" s="8">
        <f t="shared" si="4"/>
        <v>18026.343581239922</v>
      </c>
      <c r="L10" s="8">
        <f t="shared" si="2"/>
        <v>31973.656418760078</v>
      </c>
      <c r="M10" s="12">
        <f t="shared" si="3"/>
        <v>5019780.9959701803</v>
      </c>
      <c r="N10" s="12">
        <f t="shared" si="5"/>
        <v>2288163.401534752</v>
      </c>
    </row>
    <row r="11" spans="1:18">
      <c r="C11" s="2"/>
      <c r="D11" s="7">
        <v>4</v>
      </c>
      <c r="E11" s="8">
        <f t="shared" si="6"/>
        <v>18026.343581239922</v>
      </c>
      <c r="F11" s="14">
        <v>37.570693667252279</v>
      </c>
      <c r="G11" s="14">
        <v>59.662702048900513</v>
      </c>
      <c r="H11" s="8">
        <f t="shared" si="7"/>
        <v>31973.656418760078</v>
      </c>
      <c r="I11" s="13">
        <f t="shared" si="0"/>
        <v>7.9797006893960881E-2</v>
      </c>
      <c r="J11" s="13">
        <f t="shared" si="1"/>
        <v>0.83794878658070016</v>
      </c>
      <c r="K11" s="8">
        <f t="shared" si="4"/>
        <v>17656.55481205972</v>
      </c>
      <c r="L11" s="8">
        <f t="shared" si="2"/>
        <v>32343.44518794028</v>
      </c>
      <c r="M11" s="12">
        <f t="shared" si="3"/>
        <v>4859806.861810091</v>
      </c>
      <c r="N11" s="12">
        <f t="shared" si="5"/>
        <v>2276772.8168498371</v>
      </c>
    </row>
    <row r="12" spans="1:18">
      <c r="A12" s="6" t="s">
        <v>9</v>
      </c>
      <c r="B12" s="6"/>
      <c r="C12" s="2"/>
      <c r="D12" s="7">
        <v>5</v>
      </c>
      <c r="E12" s="8">
        <f t="shared" si="6"/>
        <v>17656.55481205972</v>
      </c>
      <c r="F12" s="14">
        <v>37.544008466964932</v>
      </c>
      <c r="G12" s="14">
        <v>59.640558636601554</v>
      </c>
      <c r="H12" s="8">
        <f t="shared" si="7"/>
        <v>32343.44518794028</v>
      </c>
      <c r="I12" s="13">
        <f t="shared" si="0"/>
        <v>7.9774044122491589E-2</v>
      </c>
      <c r="J12" s="13">
        <f t="shared" si="1"/>
        <v>0.83792973529353176</v>
      </c>
      <c r="K12" s="8">
        <f t="shared" si="4"/>
        <v>17375.119723361073</v>
      </c>
      <c r="L12" s="8">
        <f t="shared" si="2"/>
        <v>32624.880276638927</v>
      </c>
      <c r="M12" s="12">
        <f t="shared" si="3"/>
        <v>4738985.5345082963</v>
      </c>
      <c r="N12" s="12">
        <f t="shared" si="5"/>
        <v>2267349.3725758633</v>
      </c>
    </row>
    <row r="13" spans="1:18">
      <c r="A13" t="s">
        <v>2</v>
      </c>
      <c r="B13">
        <v>30000</v>
      </c>
      <c r="D13" s="7">
        <v>6</v>
      </c>
      <c r="E13" s="8">
        <f t="shared" si="6"/>
        <v>17375.119723361073</v>
      </c>
      <c r="F13" s="14">
        <v>37.501938122409435</v>
      </c>
      <c r="G13" s="14">
        <v>59.617596535959834</v>
      </c>
      <c r="H13" s="8">
        <f t="shared" si="7"/>
        <v>32624.880276638927</v>
      </c>
      <c r="I13" s="13">
        <f t="shared" si="0"/>
        <v>7.9737789323973088E-2</v>
      </c>
      <c r="J13" s="13">
        <f t="shared" si="1"/>
        <v>0.8379099478314771</v>
      </c>
      <c r="K13" s="8">
        <f t="shared" si="4"/>
        <v>17160.221491185624</v>
      </c>
      <c r="L13" s="8">
        <f t="shared" si="2"/>
        <v>32839.778508814372</v>
      </c>
      <c r="M13" s="12">
        <f t="shared" si="3"/>
        <v>4647709.1240924727</v>
      </c>
      <c r="N13" s="12">
        <f t="shared" si="5"/>
        <v>2259359.1188168675</v>
      </c>
    </row>
    <row r="14" spans="1:18">
      <c r="A14" t="s">
        <v>10</v>
      </c>
      <c r="B14" s="2">
        <v>12</v>
      </c>
      <c r="D14" s="7">
        <v>7</v>
      </c>
      <c r="E14" s="8">
        <f t="shared" si="6"/>
        <v>17160.221491185624</v>
      </c>
      <c r="F14" s="14">
        <v>37.448707481917388</v>
      </c>
      <c r="G14" s="14">
        <v>59.590637486803438</v>
      </c>
      <c r="H14" s="8">
        <f t="shared" si="7"/>
        <v>32839.778508814372</v>
      </c>
      <c r="I14" s="13">
        <f t="shared" si="0"/>
        <v>7.9691823813535179E-2</v>
      </c>
      <c r="J14" s="13">
        <f t="shared" si="1"/>
        <v>0.83788667461751165</v>
      </c>
      <c r="K14" s="8">
        <f t="shared" si="4"/>
        <v>16995.382763949434</v>
      </c>
      <c r="L14" s="8">
        <f t="shared" si="2"/>
        <v>33004.617236050566</v>
      </c>
      <c r="M14" s="12">
        <f t="shared" si="3"/>
        <v>4578725.0538049685</v>
      </c>
      <c r="N14" s="12">
        <f t="shared" si="5"/>
        <v>2252395.7972220429</v>
      </c>
    </row>
    <row r="15" spans="1:18">
      <c r="A15" t="s">
        <v>11</v>
      </c>
      <c r="B15" s="4">
        <v>0.04</v>
      </c>
      <c r="D15" s="7">
        <v>8</v>
      </c>
      <c r="E15" s="8">
        <f t="shared" si="6"/>
        <v>16995.382763949434</v>
      </c>
      <c r="F15" s="14">
        <v>37.378470607577029</v>
      </c>
      <c r="G15" s="14">
        <v>59.546960038293093</v>
      </c>
      <c r="H15" s="8">
        <f t="shared" si="7"/>
        <v>33004.617236050566</v>
      </c>
      <c r="I15" s="13">
        <f t="shared" si="0"/>
        <v>7.9631013542768553E-2</v>
      </c>
      <c r="J15" s="13">
        <f t="shared" si="1"/>
        <v>0.83784887361285443</v>
      </c>
      <c r="K15" s="8">
        <f t="shared" si="4"/>
        <v>16867.753427492189</v>
      </c>
      <c r="L15" s="8">
        <f t="shared" si="2"/>
        <v>33132.246572507807</v>
      </c>
      <c r="M15" s="12">
        <f t="shared" si="3"/>
        <v>4526941.7447358863</v>
      </c>
      <c r="N15" s="12">
        <f t="shared" si="5"/>
        <v>2245685.4935524384</v>
      </c>
    </row>
    <row r="16" spans="1:18">
      <c r="A16" t="s">
        <v>14</v>
      </c>
      <c r="B16" s="5">
        <v>0.1</v>
      </c>
      <c r="D16" s="7">
        <v>9</v>
      </c>
      <c r="E16" s="8">
        <f t="shared" si="6"/>
        <v>16867.753427492189</v>
      </c>
      <c r="F16" s="14">
        <v>37.274966712371238</v>
      </c>
      <c r="G16" s="14">
        <v>59.479141894578547</v>
      </c>
      <c r="H16" s="8">
        <f t="shared" si="7"/>
        <v>33132.246572507807</v>
      </c>
      <c r="I16" s="13">
        <f t="shared" si="0"/>
        <v>7.9541069034569159E-2</v>
      </c>
      <c r="J16" s="13">
        <f t="shared" si="1"/>
        <v>0.83778994593462242</v>
      </c>
      <c r="K16" s="8">
        <f t="shared" si="4"/>
        <v>16767.008543951433</v>
      </c>
      <c r="L16" s="8">
        <f t="shared" si="2"/>
        <v>33232.991456048563</v>
      </c>
      <c r="M16" s="12">
        <f t="shared" si="3"/>
        <v>4488669.5066358484</v>
      </c>
      <c r="N16" s="12">
        <f t="shared" si="5"/>
        <v>2238282.8876528759</v>
      </c>
    </row>
    <row r="17" spans="1:14">
      <c r="A17" t="s">
        <v>12</v>
      </c>
      <c r="B17">
        <f>-LN(1-(currentacquisitionrate/ceilingacq))/currentspendperprospect</f>
        <v>4.2568801980499206E-2</v>
      </c>
      <c r="D17" s="7">
        <v>10</v>
      </c>
      <c r="E17" s="8">
        <f t="shared" si="6"/>
        <v>16767.008543951433</v>
      </c>
      <c r="F17" s="14">
        <v>37.119090658872459</v>
      </c>
      <c r="G17" s="14">
        <v>59.383103487768409</v>
      </c>
      <c r="H17" s="8">
        <f t="shared" si="7"/>
        <v>33232.991456048563</v>
      </c>
      <c r="I17" s="13">
        <f t="shared" si="0"/>
        <v>7.9404863286923033E-2</v>
      </c>
      <c r="J17" s="13">
        <f t="shared" si="1"/>
        <v>0.83770600824828123</v>
      </c>
      <c r="K17" s="8">
        <f t="shared" si="4"/>
        <v>16684.684940801399</v>
      </c>
      <c r="L17" s="8">
        <f t="shared" si="2"/>
        <v>33315.315059198605</v>
      </c>
      <c r="M17" s="12">
        <f t="shared" si="3"/>
        <v>4461083.2706822008</v>
      </c>
      <c r="N17" s="12">
        <f t="shared" si="5"/>
        <v>2229255.4262683652</v>
      </c>
    </row>
    <row r="18" spans="1:14">
      <c r="D18" s="7">
        <v>11</v>
      </c>
      <c r="E18" s="8">
        <f t="shared" si="6"/>
        <v>16684.684940801399</v>
      </c>
      <c r="F18" s="14">
        <v>36.890176818442626</v>
      </c>
      <c r="G18" s="14">
        <v>59.249691274345956</v>
      </c>
      <c r="H18" s="8">
        <f t="shared" si="7"/>
        <v>33315.315059198605</v>
      </c>
      <c r="I18" s="13">
        <f t="shared" si="0"/>
        <v>7.9203191155944458E-2</v>
      </c>
      <c r="J18" s="13">
        <f t="shared" si="1"/>
        <v>0.8375884474060098</v>
      </c>
      <c r="K18" s="8">
        <f t="shared" si="4"/>
        <v>16613.578622078498</v>
      </c>
      <c r="L18" s="8">
        <f t="shared" si="2"/>
        <v>33386.421377921506</v>
      </c>
      <c r="M18" s="12">
        <f t="shared" si="3"/>
        <v>4442082.417527806</v>
      </c>
      <c r="N18" s="12">
        <f t="shared" si="5"/>
        <v>2217570.2950481731</v>
      </c>
    </row>
    <row r="19" spans="1:14">
      <c r="A19" t="s">
        <v>3</v>
      </c>
      <c r="B19" s="4">
        <v>0.1</v>
      </c>
      <c r="D19" s="7">
        <v>12</v>
      </c>
      <c r="E19" s="8">
        <f t="shared" si="6"/>
        <v>16613.578622078498</v>
      </c>
      <c r="F19" s="14">
        <v>36.5589436811727</v>
      </c>
      <c r="G19" s="14">
        <v>59.058475003297843</v>
      </c>
      <c r="H19" s="8">
        <f t="shared" si="7"/>
        <v>33386.421377921506</v>
      </c>
      <c r="I19" s="13">
        <f t="shared" si="0"/>
        <v>7.8907874921120377E-2</v>
      </c>
      <c r="J19" s="13">
        <f t="shared" si="1"/>
        <v>0.83741798749019447</v>
      </c>
      <c r="K19" s="8">
        <f t="shared" si="4"/>
        <v>16546.961136863942</v>
      </c>
      <c r="L19" s="8">
        <f t="shared" si="2"/>
        <v>33453.038863136055</v>
      </c>
      <c r="M19" s="12">
        <f t="shared" si="3"/>
        <v>4430363.035149809</v>
      </c>
      <c r="N19" s="12">
        <f t="shared" si="5"/>
        <v>2201744.9166386789</v>
      </c>
    </row>
    <row r="20" spans="1:14">
      <c r="A20" t="s">
        <v>4</v>
      </c>
      <c r="B20" s="3">
        <v>400</v>
      </c>
      <c r="D20" s="7">
        <v>13</v>
      </c>
      <c r="E20" s="8">
        <f t="shared" si="6"/>
        <v>16546.961136863942</v>
      </c>
      <c r="F20" s="14">
        <v>36.07632078066807</v>
      </c>
      <c r="G20" s="14">
        <v>58.774652858121392</v>
      </c>
      <c r="H20" s="8">
        <f t="shared" si="7"/>
        <v>33453.038863136055</v>
      </c>
      <c r="I20" s="13">
        <f t="shared" si="0"/>
        <v>7.8470062025373488E-2</v>
      </c>
      <c r="J20" s="13">
        <f t="shared" si="1"/>
        <v>0.83716064811098823</v>
      </c>
      <c r="K20" s="8">
        <f t="shared" si="4"/>
        <v>16477.526744131868</v>
      </c>
      <c r="L20" s="8">
        <f t="shared" si="2"/>
        <v>33522.473255868128</v>
      </c>
      <c r="M20" s="12">
        <f t="shared" si="3"/>
        <v>4425493.1184085058</v>
      </c>
      <c r="N20" s="12">
        <f t="shared" si="5"/>
        <v>2179404.4577906555</v>
      </c>
    </row>
    <row r="21" spans="1:14">
      <c r="D21" s="7">
        <v>14</v>
      </c>
      <c r="E21" s="8">
        <f t="shared" si="6"/>
        <v>16477.526744131868</v>
      </c>
      <c r="F21" s="14">
        <v>35.360931645175071</v>
      </c>
      <c r="G21" s="14">
        <v>58.345970239785025</v>
      </c>
      <c r="H21" s="8">
        <f t="shared" si="7"/>
        <v>33522.473255868128</v>
      </c>
      <c r="I21" s="13">
        <f t="shared" si="0"/>
        <v>7.7804319698338259E-2</v>
      </c>
      <c r="J21" s="13">
        <f t="shared" si="1"/>
        <v>0.83676195174867973</v>
      </c>
      <c r="K21" s="8">
        <f t="shared" si="4"/>
        <v>16395.96066468941</v>
      </c>
      <c r="L21" s="8">
        <f t="shared" si="2"/>
        <v>33604.03933531059</v>
      </c>
      <c r="M21" s="12">
        <f t="shared" si="3"/>
        <v>4427914.3113479139</v>
      </c>
      <c r="N21" s="12">
        <f t="shared" si="5"/>
        <v>2146783.1704163421</v>
      </c>
    </row>
    <row r="22" spans="1:14">
      <c r="D22" s="7">
        <v>15</v>
      </c>
      <c r="E22" s="8">
        <f t="shared" si="6"/>
        <v>16395.96066468941</v>
      </c>
      <c r="F22" s="14">
        <v>34.281418333385545</v>
      </c>
      <c r="G22" s="14">
        <v>57.694338269694398</v>
      </c>
      <c r="H22" s="8">
        <f t="shared" si="7"/>
        <v>33604.03933531059</v>
      </c>
      <c r="I22" s="13">
        <f t="shared" si="0"/>
        <v>7.6760549727335578E-2</v>
      </c>
      <c r="J22" s="13">
        <f t="shared" si="1"/>
        <v>0.83613206079090741</v>
      </c>
      <c r="K22" s="8">
        <f t="shared" si="4"/>
        <v>16288.652911650861</v>
      </c>
      <c r="L22" s="8">
        <f t="shared" si="2"/>
        <v>33711.347088349139</v>
      </c>
      <c r="M22" s="12">
        <f t="shared" si="3"/>
        <v>4438974.4842775343</v>
      </c>
      <c r="N22" s="12">
        <f t="shared" si="5"/>
        <v>2097948.2309905197</v>
      </c>
    </row>
    <row r="23" spans="1:14">
      <c r="D23" s="7">
        <v>16</v>
      </c>
      <c r="E23" s="8">
        <f t="shared" si="6"/>
        <v>16288.652911650861</v>
      </c>
      <c r="F23" s="14">
        <v>32.620827430960496</v>
      </c>
      <c r="G23" s="14">
        <v>56.694241390183763</v>
      </c>
      <c r="H23" s="8">
        <f t="shared" si="7"/>
        <v>33711.347088349139</v>
      </c>
      <c r="I23" s="13">
        <f t="shared" si="0"/>
        <v>7.5058311445294137E-2</v>
      </c>
      <c r="J23" s="13">
        <f t="shared" si="1"/>
        <v>0.83510654143588336</v>
      </c>
      <c r="K23" s="8">
        <f t="shared" si="4"/>
        <v>16133.077386696001</v>
      </c>
      <c r="L23" s="8">
        <f t="shared" si="2"/>
        <v>33866.922613303999</v>
      </c>
      <c r="M23" s="12">
        <f t="shared" si="3"/>
        <v>4461181.203741069</v>
      </c>
      <c r="N23" s="12">
        <f t="shared" si="5"/>
        <v>2023164.8559283032</v>
      </c>
    </row>
    <row r="24" spans="1:14">
      <c r="D24" s="7">
        <v>17</v>
      </c>
      <c r="E24" s="8">
        <f t="shared" si="6"/>
        <v>16133.077386696001</v>
      </c>
      <c r="F24" s="14">
        <v>29.99050799460413</v>
      </c>
      <c r="G24" s="14">
        <v>55.119452374869049</v>
      </c>
      <c r="H24" s="8">
        <f t="shared" si="7"/>
        <v>33866.922613303999</v>
      </c>
      <c r="I24" s="13">
        <f t="shared" si="0"/>
        <v>7.2103250131553331E-2</v>
      </c>
      <c r="J24" s="13">
        <f t="shared" si="1"/>
        <v>0.83333583647654919</v>
      </c>
      <c r="K24" s="8">
        <f t="shared" si="4"/>
        <v>15886.186731356231</v>
      </c>
      <c r="L24" s="8">
        <f t="shared" si="2"/>
        <v>34113.813268643768</v>
      </c>
      <c r="M24" s="12">
        <f t="shared" si="3"/>
        <v>4498920.2195474459</v>
      </c>
      <c r="N24" s="12">
        <f t="shared" si="5"/>
        <v>1904932.6040630001</v>
      </c>
    </row>
    <row r="25" spans="1:14">
      <c r="D25" s="7">
        <v>18</v>
      </c>
      <c r="E25" s="8">
        <f t="shared" si="6"/>
        <v>15886.186731356231</v>
      </c>
      <c r="F25" s="14">
        <v>25.591262665747028</v>
      </c>
      <c r="G25" s="14">
        <v>52.498008315612338</v>
      </c>
      <c r="H25" s="8">
        <f t="shared" si="7"/>
        <v>34113.813268643768</v>
      </c>
      <c r="I25" s="13">
        <f t="shared" si="0"/>
        <v>6.6357814740754639E-2</v>
      </c>
      <c r="J25" s="13">
        <f t="shared" si="1"/>
        <v>0.82990918709357786</v>
      </c>
      <c r="K25" s="8">
        <f t="shared" si="4"/>
        <v>15447.810417217994</v>
      </c>
      <c r="L25" s="8">
        <f t="shared" si="2"/>
        <v>34552.189582782004</v>
      </c>
      <c r="M25" s="12">
        <f t="shared" si="3"/>
        <v>4559790.7107006256</v>
      </c>
      <c r="N25" s="12">
        <f t="shared" si="5"/>
        <v>1707008.7190142185</v>
      </c>
    </row>
    <row r="26" spans="1:14">
      <c r="D26" s="7">
        <v>19</v>
      </c>
      <c r="E26" s="8">
        <f t="shared" si="6"/>
        <v>15447.810417217994</v>
      </c>
      <c r="F26" s="14">
        <v>17.357550674311153</v>
      </c>
      <c r="G26" s="14">
        <v>47.595187457436047</v>
      </c>
      <c r="H26" s="8">
        <f t="shared" si="7"/>
        <v>34552.189582782004</v>
      </c>
      <c r="I26" s="13">
        <f t="shared" si="0"/>
        <v>5.2235625968408694E-2</v>
      </c>
      <c r="J26" s="13">
        <f t="shared" si="1"/>
        <v>0.82149703808489627</v>
      </c>
      <c r="K26" s="8">
        <f t="shared" si="4"/>
        <v>14495.185754077334</v>
      </c>
      <c r="L26" s="8">
        <f t="shared" si="2"/>
        <v>35504.814245922666</v>
      </c>
      <c r="M26" s="12">
        <f t="shared" si="3"/>
        <v>4653616.4200530984</v>
      </c>
      <c r="N26" s="12">
        <f t="shared" si="5"/>
        <v>1334982.8142059683</v>
      </c>
    </row>
    <row r="27" spans="1:14">
      <c r="D27" s="7">
        <v>20</v>
      </c>
      <c r="E27" s="8">
        <f t="shared" si="6"/>
        <v>14495.185754077334</v>
      </c>
      <c r="F27" s="14">
        <v>0</v>
      </c>
      <c r="G27" s="14">
        <v>34.9817143525581</v>
      </c>
      <c r="H27" s="8">
        <f t="shared" si="7"/>
        <v>35504.814245922666</v>
      </c>
      <c r="I27" s="13">
        <f t="shared" si="0"/>
        <v>0</v>
      </c>
      <c r="J27" s="13">
        <f t="shared" si="1"/>
        <v>0.77990882401506256</v>
      </c>
      <c r="K27" s="8">
        <f t="shared" si="4"/>
        <v>11304.923275342342</v>
      </c>
      <c r="L27" s="8">
        <f t="shared" si="2"/>
        <v>38695.076724657658</v>
      </c>
      <c r="M27" s="12">
        <f>(Annual_Profit_per_Customer)*((E27+K27)/2)-(F27*H27)-(G27*E27)+(I5*E27)</f>
        <v>19346099.87394949</v>
      </c>
      <c r="N27" s="12">
        <f t="shared" si="5"/>
        <v>507066.44753640279</v>
      </c>
    </row>
    <row r="30" spans="1:14">
      <c r="G30" s="6" t="s">
        <v>28</v>
      </c>
      <c r="H30" s="6"/>
      <c r="I30" s="2">
        <f>I5</f>
        <v>1013.6568626910448</v>
      </c>
      <c r="L30" s="6" t="s">
        <v>26</v>
      </c>
      <c r="M30" s="11">
        <f>NPV(Discount_Rate,M33:M52)</f>
        <v>43095539.21384953</v>
      </c>
    </row>
    <row r="32" spans="1:14" ht="27">
      <c r="D32" s="9" t="s">
        <v>15</v>
      </c>
      <c r="E32" s="9" t="s">
        <v>16</v>
      </c>
      <c r="F32" s="10" t="s">
        <v>22</v>
      </c>
      <c r="G32" s="10" t="s">
        <v>23</v>
      </c>
      <c r="H32" s="10" t="s">
        <v>17</v>
      </c>
      <c r="I32" s="10" t="s">
        <v>24</v>
      </c>
      <c r="J32" s="10" t="s">
        <v>25</v>
      </c>
      <c r="K32" s="10" t="s">
        <v>18</v>
      </c>
      <c r="L32" s="10" t="s">
        <v>19</v>
      </c>
      <c r="M32" s="10" t="s">
        <v>20</v>
      </c>
      <c r="N32" s="10" t="s">
        <v>21</v>
      </c>
    </row>
    <row r="33" spans="4:14">
      <c r="D33" s="7">
        <v>1</v>
      </c>
      <c r="E33" s="16">
        <v>20001</v>
      </c>
      <c r="F33" s="14">
        <v>37.611783732372452</v>
      </c>
      <c r="G33" s="14">
        <v>59.673398135758873</v>
      </c>
      <c r="H33" s="7">
        <v>30000</v>
      </c>
      <c r="I33" s="13">
        <f t="shared" ref="I33:I52" si="8">ceilingacq*(1-EXP(-kAcq*F33))</f>
        <v>7.9832314169297369E-2</v>
      </c>
      <c r="J33" s="13">
        <f t="shared" ref="J33:J52" si="9">ceilingret*(1-EXP(-kRet*G33))</f>
        <v>0.83795797828340379</v>
      </c>
      <c r="K33" s="8">
        <f>(E33*J33)+(H33*I33)</f>
        <v>19154.96694872528</v>
      </c>
      <c r="L33" s="8">
        <f t="shared" ref="L33:L52" si="10">Total_Market_Size-K33</f>
        <v>30845.03305127472</v>
      </c>
      <c r="M33" s="12">
        <f t="shared" ref="M33:M51" si="11">(Annual_Profit_per_Customer)*((E33+K33)/2)-(F33*H33)-(G33*E33)</f>
        <v>5509312.2416605698</v>
      </c>
      <c r="N33" s="12">
        <f>(F33*H33)+(G33*E33)</f>
        <v>2321881.1480844868</v>
      </c>
    </row>
    <row r="34" spans="4:14">
      <c r="D34" s="7">
        <v>2</v>
      </c>
      <c r="E34" s="8">
        <f>K33</f>
        <v>19154.96694872528</v>
      </c>
      <c r="F34" s="14">
        <v>37.604472594429041</v>
      </c>
      <c r="G34" s="14">
        <v>59.676922726578319</v>
      </c>
      <c r="H34" s="8">
        <f>L33</f>
        <v>30845.03305127472</v>
      </c>
      <c r="I34" s="13">
        <f t="shared" si="8"/>
        <v>7.9826036476534301E-2</v>
      </c>
      <c r="J34" s="13">
        <f t="shared" si="9"/>
        <v>0.83796100561129139</v>
      </c>
      <c r="K34" s="8">
        <f t="shared" ref="K34:K52" si="12">(E34*J34)+(H34*I34)</f>
        <v>18513.352100275846</v>
      </c>
      <c r="L34" s="8">
        <f t="shared" si="10"/>
        <v>31486.647899724154</v>
      </c>
      <c r="M34" s="12">
        <f t="shared" si="11"/>
        <v>5230643.127320067</v>
      </c>
      <c r="N34" s="12">
        <f t="shared" ref="N34:N52" si="13">(F34*H34)+(G34*E34)</f>
        <v>2303020.6824801583</v>
      </c>
    </row>
    <row r="35" spans="4:14">
      <c r="D35" s="7">
        <v>3</v>
      </c>
      <c r="E35" s="8">
        <f t="shared" ref="E35:E52" si="14">K34</f>
        <v>18513.352100275846</v>
      </c>
      <c r="F35" s="14">
        <v>37.626710192023857</v>
      </c>
      <c r="G35" s="14">
        <v>59.685695270352213</v>
      </c>
      <c r="H35" s="8">
        <f t="shared" ref="H35:H52" si="15">L34</f>
        <v>31486.647899724154</v>
      </c>
      <c r="I35" s="13">
        <f t="shared" si="8"/>
        <v>7.9845124676891088E-2</v>
      </c>
      <c r="J35" s="13">
        <f t="shared" si="9"/>
        <v>0.83796853718653697</v>
      </c>
      <c r="K35" s="8">
        <f t="shared" si="12"/>
        <v>18027.661905098299</v>
      </c>
      <c r="L35" s="8">
        <f t="shared" si="10"/>
        <v>31972.338094901701</v>
      </c>
      <c r="M35" s="12">
        <f t="shared" si="11"/>
        <v>5018481.5337438136</v>
      </c>
      <c r="N35" s="12">
        <f t="shared" si="13"/>
        <v>2289721.2673310167</v>
      </c>
    </row>
    <row r="36" spans="4:14">
      <c r="D36" s="7">
        <v>4</v>
      </c>
      <c r="E36" s="8">
        <f t="shared" si="14"/>
        <v>18027.661905098299</v>
      </c>
      <c r="F36" s="14">
        <v>37.626383563411217</v>
      </c>
      <c r="G36" s="14">
        <v>59.683575007337858</v>
      </c>
      <c r="H36" s="8">
        <f t="shared" si="15"/>
        <v>31972.338094901701</v>
      </c>
      <c r="I36" s="13">
        <f t="shared" si="8"/>
        <v>7.9844844437752471E-2</v>
      </c>
      <c r="J36" s="13">
        <f t="shared" si="9"/>
        <v>0.83796671728890282</v>
      </c>
      <c r="K36" s="8">
        <f t="shared" si="12"/>
        <v>17659.407028508082</v>
      </c>
      <c r="L36" s="8">
        <f t="shared" si="10"/>
        <v>32340.592971491918</v>
      </c>
      <c r="M36" s="12">
        <f t="shared" si="11"/>
        <v>4858455.0186235793</v>
      </c>
      <c r="N36" s="12">
        <f t="shared" si="13"/>
        <v>2278958.7680976973</v>
      </c>
    </row>
    <row r="37" spans="4:14">
      <c r="D37" s="7">
        <v>5</v>
      </c>
      <c r="E37" s="8">
        <f t="shared" si="14"/>
        <v>17659.407028508082</v>
      </c>
      <c r="F37" s="14">
        <v>37.619073566436754</v>
      </c>
      <c r="G37" s="14">
        <v>59.684539386276903</v>
      </c>
      <c r="H37" s="8">
        <f t="shared" si="15"/>
        <v>32340.592971491918</v>
      </c>
      <c r="I37" s="13">
        <f t="shared" si="8"/>
        <v>7.983857162458062E-2</v>
      </c>
      <c r="J37" s="13">
        <f t="shared" si="9"/>
        <v>0.8379675450839903</v>
      </c>
      <c r="K37" s="8">
        <f t="shared" si="12"/>
        <v>17380.036703653746</v>
      </c>
      <c r="L37" s="8">
        <f t="shared" si="10"/>
        <v>32619.963296346254</v>
      </c>
      <c r="M37" s="12">
        <f t="shared" si="11"/>
        <v>4737272.025924338</v>
      </c>
      <c r="N37" s="12">
        <f t="shared" si="13"/>
        <v>2270616.7205080278</v>
      </c>
    </row>
    <row r="38" spans="4:14">
      <c r="D38" s="7">
        <v>6</v>
      </c>
      <c r="E38" s="8">
        <f t="shared" si="14"/>
        <v>17380.036703653746</v>
      </c>
      <c r="F38" s="14">
        <v>37.624576141130717</v>
      </c>
      <c r="G38" s="14">
        <v>59.697830559830003</v>
      </c>
      <c r="H38" s="8">
        <f t="shared" si="15"/>
        <v>32619.963296346254</v>
      </c>
      <c r="I38" s="13">
        <f t="shared" si="8"/>
        <v>7.9843293644433197E-2</v>
      </c>
      <c r="J38" s="13">
        <f t="shared" si="9"/>
        <v>0.83797894804526929</v>
      </c>
      <c r="K38" s="8">
        <f t="shared" si="12"/>
        <v>17168.590182056741</v>
      </c>
      <c r="L38" s="8">
        <f t="shared" si="10"/>
        <v>32831.409817943262</v>
      </c>
      <c r="M38" s="12">
        <f t="shared" si="11"/>
        <v>4644862.5981194815</v>
      </c>
      <c r="N38" s="12">
        <f t="shared" si="13"/>
        <v>2264862.7790226168</v>
      </c>
    </row>
    <row r="39" spans="4:14">
      <c r="D39" s="7">
        <v>7</v>
      </c>
      <c r="E39" s="8">
        <f t="shared" si="14"/>
        <v>17168.590182056741</v>
      </c>
      <c r="F39" s="14">
        <v>37.654118834271451</v>
      </c>
      <c r="G39" s="14">
        <v>59.715089955721794</v>
      </c>
      <c r="H39" s="8">
        <f t="shared" si="15"/>
        <v>32831.409817943262</v>
      </c>
      <c r="I39" s="13">
        <f t="shared" si="8"/>
        <v>7.9868626726226591E-2</v>
      </c>
      <c r="J39" s="13">
        <f t="shared" si="9"/>
        <v>0.83799373935680976</v>
      </c>
      <c r="K39" s="8">
        <f t="shared" si="12"/>
        <v>17009.37070179142</v>
      </c>
      <c r="L39" s="8">
        <f t="shared" si="10"/>
        <v>32990.62929820858</v>
      </c>
      <c r="M39" s="12">
        <f t="shared" si="11"/>
        <v>4574130.4628536897</v>
      </c>
      <c r="N39" s="12">
        <f t="shared" si="13"/>
        <v>2261461.7139159422</v>
      </c>
    </row>
    <row r="40" spans="4:14">
      <c r="D40" s="7">
        <v>8</v>
      </c>
      <c r="E40" s="8">
        <f t="shared" si="14"/>
        <v>17009.37070179142</v>
      </c>
      <c r="F40" s="14">
        <v>37.699186434958975</v>
      </c>
      <c r="G40" s="14">
        <v>59.73179266879449</v>
      </c>
      <c r="H40" s="8">
        <f t="shared" si="15"/>
        <v>32990.62929820858</v>
      </c>
      <c r="I40" s="13">
        <f t="shared" si="8"/>
        <v>7.9907211214295948E-2</v>
      </c>
      <c r="J40" s="13">
        <f t="shared" si="9"/>
        <v>0.83800803626173037</v>
      </c>
      <c r="K40" s="8">
        <f t="shared" si="12"/>
        <v>16890.17852328053</v>
      </c>
      <c r="L40" s="8">
        <f t="shared" si="10"/>
        <v>33109.821476719473</v>
      </c>
      <c r="M40" s="12">
        <f t="shared" si="11"/>
        <v>4520189.7563085333</v>
      </c>
      <c r="N40" s="12">
        <f t="shared" si="13"/>
        <v>2259720.0887058573</v>
      </c>
    </row>
    <row r="41" spans="4:14">
      <c r="D41" s="7">
        <v>9</v>
      </c>
      <c r="E41" s="8">
        <f t="shared" si="14"/>
        <v>16890.17852328053</v>
      </c>
      <c r="F41" s="14">
        <v>37.74843970882138</v>
      </c>
      <c r="G41" s="14">
        <v>59.750611582550654</v>
      </c>
      <c r="H41" s="8">
        <f t="shared" si="15"/>
        <v>33109.821476719473</v>
      </c>
      <c r="I41" s="13">
        <f t="shared" si="8"/>
        <v>7.9949294684777017E-2</v>
      </c>
      <c r="J41" s="13">
        <f t="shared" si="9"/>
        <v>0.83802412416054195</v>
      </c>
      <c r="K41" s="8">
        <f t="shared" si="12"/>
        <v>16801.483938089968</v>
      </c>
      <c r="L41" s="8">
        <f t="shared" si="10"/>
        <v>33198.516061910035</v>
      </c>
      <c r="M41" s="12">
        <f t="shared" si="11"/>
        <v>4479289.8959858418</v>
      </c>
      <c r="N41" s="12">
        <f t="shared" si="13"/>
        <v>2259042.5962882582</v>
      </c>
    </row>
    <row r="42" spans="4:14">
      <c r="D42" s="7">
        <v>10</v>
      </c>
      <c r="E42" s="8">
        <f t="shared" si="14"/>
        <v>16801.483938089968</v>
      </c>
      <c r="F42" s="14">
        <v>37.800341633715036</v>
      </c>
      <c r="G42" s="14">
        <v>59.779067620151892</v>
      </c>
      <c r="H42" s="8">
        <f t="shared" si="15"/>
        <v>33198.516061910035</v>
      </c>
      <c r="I42" s="13">
        <f t="shared" si="8"/>
        <v>7.9993545866162599E-2</v>
      </c>
      <c r="J42" s="13">
        <f t="shared" si="9"/>
        <v>0.83804840965432337</v>
      </c>
      <c r="K42" s="8">
        <f t="shared" si="12"/>
        <v>16736.12391143589</v>
      </c>
      <c r="L42" s="8">
        <f t="shared" si="10"/>
        <v>33263.87608856411</v>
      </c>
      <c r="M42" s="12">
        <f t="shared" si="11"/>
        <v>4448229.2765786201</v>
      </c>
      <c r="N42" s="12">
        <f t="shared" si="13"/>
        <v>2259292.2933265511</v>
      </c>
    </row>
    <row r="43" spans="4:14">
      <c r="D43" s="7">
        <v>11</v>
      </c>
      <c r="E43" s="8">
        <f t="shared" si="14"/>
        <v>16736.12391143589</v>
      </c>
      <c r="F43" s="14">
        <v>37.866371283759044</v>
      </c>
      <c r="G43" s="14">
        <v>59.826549730805759</v>
      </c>
      <c r="H43" s="8">
        <f t="shared" si="15"/>
        <v>33263.87608856411</v>
      </c>
      <c r="I43" s="13">
        <f t="shared" si="8"/>
        <v>8.0049701111772398E-2</v>
      </c>
      <c r="J43" s="13">
        <f t="shared" si="9"/>
        <v>0.83808882314418143</v>
      </c>
      <c r="K43" s="8">
        <f t="shared" si="12"/>
        <v>16689.12173163909</v>
      </c>
      <c r="L43" s="8">
        <f t="shared" si="10"/>
        <v>33310.87826836091</v>
      </c>
      <c r="M43" s="12">
        <f t="shared" si="11"/>
        <v>4424202.2968200268</v>
      </c>
      <c r="N43" s="12">
        <f t="shared" si="13"/>
        <v>2260846.8317949697</v>
      </c>
    </row>
    <row r="44" spans="4:14">
      <c r="D44" s="7">
        <v>12</v>
      </c>
      <c r="E44" s="8">
        <f t="shared" si="14"/>
        <v>16689.12173163909</v>
      </c>
      <c r="F44" s="14">
        <v>37.969300758720429</v>
      </c>
      <c r="G44" s="14">
        <v>59.901159639009649</v>
      </c>
      <c r="H44" s="8">
        <f t="shared" si="15"/>
        <v>33310.87826836091</v>
      </c>
      <c r="I44" s="13">
        <f t="shared" si="8"/>
        <v>8.0136923804565829E-2</v>
      </c>
      <c r="J44" s="13">
        <f t="shared" si="9"/>
        <v>0.8381520500466626</v>
      </c>
      <c r="K44" s="8">
        <f t="shared" si="12"/>
        <v>16657.452906506416</v>
      </c>
      <c r="L44" s="8">
        <f t="shared" si="10"/>
        <v>33342.547093493587</v>
      </c>
      <c r="M44" s="12">
        <f t="shared" si="11"/>
        <v>4404826.4270388037</v>
      </c>
      <c r="N44" s="12">
        <f t="shared" si="13"/>
        <v>2264488.5005902979</v>
      </c>
    </row>
    <row r="45" spans="4:14">
      <c r="D45" s="7">
        <v>13</v>
      </c>
      <c r="E45" s="8">
        <f t="shared" si="14"/>
        <v>16657.452906506416</v>
      </c>
      <c r="F45" s="14">
        <v>38.136644493109891</v>
      </c>
      <c r="G45" s="14">
        <v>60.009621051366629</v>
      </c>
      <c r="H45" s="8">
        <f t="shared" si="15"/>
        <v>33342.547093493587</v>
      </c>
      <c r="I45" s="13">
        <f t="shared" si="8"/>
        <v>8.027791806576566E-2</v>
      </c>
      <c r="J45" s="13">
        <f t="shared" si="9"/>
        <v>0.83824336573432023</v>
      </c>
      <c r="K45" s="8">
        <f t="shared" si="12"/>
        <v>16639.669652586286</v>
      </c>
      <c r="L45" s="8">
        <f t="shared" si="10"/>
        <v>33360.330347413714</v>
      </c>
      <c r="M45" s="12">
        <f t="shared" si="11"/>
        <v>4388244.2102187667</v>
      </c>
      <c r="N45" s="12">
        <f t="shared" si="13"/>
        <v>2271180.301599775</v>
      </c>
    </row>
    <row r="46" spans="4:14">
      <c r="D46" s="7">
        <v>14</v>
      </c>
      <c r="E46" s="8">
        <f t="shared" si="14"/>
        <v>16639.669652586286</v>
      </c>
      <c r="F46" s="14">
        <v>38.394907584519729</v>
      </c>
      <c r="G46" s="14">
        <v>60.159713012370361</v>
      </c>
      <c r="H46" s="8">
        <f t="shared" si="15"/>
        <v>33360.330347413714</v>
      </c>
      <c r="I46" s="13">
        <f t="shared" si="8"/>
        <v>8.0493554138200946E-2</v>
      </c>
      <c r="J46" s="13">
        <f t="shared" si="9"/>
        <v>0.83836857125777353</v>
      </c>
      <c r="K46" s="8">
        <f t="shared" si="12"/>
        <v>16635.467629727911</v>
      </c>
      <c r="L46" s="8">
        <f t="shared" si="10"/>
        <v>33364.532370272093</v>
      </c>
      <c r="M46" s="12">
        <f t="shared" si="11"/>
        <v>4373122.9048646018</v>
      </c>
      <c r="N46" s="12">
        <f t="shared" si="13"/>
        <v>2281904.5515982378</v>
      </c>
    </row>
    <row r="47" spans="4:14">
      <c r="D47" s="7">
        <v>15</v>
      </c>
      <c r="E47" s="8">
        <f t="shared" si="14"/>
        <v>16635.467629727911</v>
      </c>
      <c r="F47" s="14">
        <v>38.769631984601418</v>
      </c>
      <c r="G47" s="14">
        <v>60.364898114093243</v>
      </c>
      <c r="H47" s="8">
        <f t="shared" si="15"/>
        <v>33364.532370272093</v>
      </c>
      <c r="I47" s="13">
        <f t="shared" si="8"/>
        <v>8.0802243962075915E-2</v>
      </c>
      <c r="J47" s="13">
        <f t="shared" si="9"/>
        <v>0.83853758045111459</v>
      </c>
      <c r="K47" s="8">
        <f t="shared" si="12"/>
        <v>16645.393860168184</v>
      </c>
      <c r="L47" s="8">
        <f t="shared" si="10"/>
        <v>33354.606139831812</v>
      </c>
      <c r="M47" s="12">
        <f t="shared" si="11"/>
        <v>4358443.3480966277</v>
      </c>
      <c r="N47" s="12">
        <f t="shared" si="13"/>
        <v>2297728.9498825921</v>
      </c>
    </row>
    <row r="48" spans="4:14">
      <c r="D48" s="7">
        <v>16</v>
      </c>
      <c r="E48" s="8">
        <f t="shared" si="14"/>
        <v>16645.393860168184</v>
      </c>
      <c r="F48" s="14">
        <v>39.294099116546676</v>
      </c>
      <c r="G48" s="14">
        <v>60.651648742922319</v>
      </c>
      <c r="H48" s="8">
        <f t="shared" si="15"/>
        <v>33354.606139831812</v>
      </c>
      <c r="I48" s="13">
        <f t="shared" si="8"/>
        <v>8.1226102735197703E-2</v>
      </c>
      <c r="J48" s="13">
        <f t="shared" si="9"/>
        <v>0.83876966826575505</v>
      </c>
      <c r="K48" s="8">
        <f t="shared" si="12"/>
        <v>16670.916151252139</v>
      </c>
      <c r="L48" s="8">
        <f t="shared" si="10"/>
        <v>33329.083848747861</v>
      </c>
      <c r="M48" s="12">
        <f t="shared" si="11"/>
        <v>4343052.2210376207</v>
      </c>
      <c r="N48" s="12">
        <f t="shared" si="13"/>
        <v>2320209.7812464442</v>
      </c>
    </row>
    <row r="49" spans="4:14">
      <c r="D49" s="7">
        <v>17</v>
      </c>
      <c r="E49" s="8">
        <f t="shared" si="14"/>
        <v>16670.916151252139</v>
      </c>
      <c r="F49" s="14">
        <v>40.03060210486337</v>
      </c>
      <c r="G49" s="14">
        <v>61.069255503201738</v>
      </c>
      <c r="H49" s="8">
        <f t="shared" si="15"/>
        <v>33329.083848747861</v>
      </c>
      <c r="I49" s="13">
        <f t="shared" si="8"/>
        <v>8.1805571664056845E-2</v>
      </c>
      <c r="J49" s="13">
        <f t="shared" si="9"/>
        <v>0.83909928803410472</v>
      </c>
      <c r="K49" s="8">
        <f t="shared" si="12"/>
        <v>16715.058630678031</v>
      </c>
      <c r="L49" s="8">
        <f t="shared" si="10"/>
        <v>33284.941369321969</v>
      </c>
      <c r="M49" s="12">
        <f t="shared" si="11"/>
        <v>4324931.2244039113</v>
      </c>
      <c r="N49" s="12">
        <f t="shared" si="13"/>
        <v>2352263.7319821231</v>
      </c>
    </row>
    <row r="50" spans="4:14">
      <c r="D50" s="7">
        <v>18</v>
      </c>
      <c r="E50" s="8">
        <f t="shared" si="14"/>
        <v>16715.058630678031</v>
      </c>
      <c r="F50" s="14">
        <v>41.118011644781092</v>
      </c>
      <c r="G50" s="14">
        <v>61.705192439225698</v>
      </c>
      <c r="H50" s="8">
        <f t="shared" si="15"/>
        <v>33284.941369321969</v>
      </c>
      <c r="I50" s="13">
        <f t="shared" si="8"/>
        <v>8.2628591058747286E-2</v>
      </c>
      <c r="J50" s="13">
        <f t="shared" si="9"/>
        <v>0.83958274880030526</v>
      </c>
      <c r="K50" s="8">
        <f t="shared" si="12"/>
        <v>16783.962680323013</v>
      </c>
      <c r="L50" s="8">
        <f t="shared" si="10"/>
        <v>33216.037319676987</v>
      </c>
      <c r="M50" s="12">
        <f t="shared" si="11"/>
        <v>4299787.7459416445</v>
      </c>
      <c r="N50" s="12">
        <f t="shared" si="13"/>
        <v>2400016.5162585648</v>
      </c>
    </row>
    <row r="51" spans="4:14">
      <c r="D51" s="7">
        <v>19</v>
      </c>
      <c r="E51" s="8">
        <f t="shared" si="14"/>
        <v>16783.962680323013</v>
      </c>
      <c r="F51" s="14">
        <v>42.866294892622484</v>
      </c>
      <c r="G51" s="14">
        <v>62.743375347665641</v>
      </c>
      <c r="H51" s="8">
        <f t="shared" si="15"/>
        <v>33216.037319676987</v>
      </c>
      <c r="I51" s="13">
        <f t="shared" si="8"/>
        <v>8.3874475858281144E-2</v>
      </c>
      <c r="J51" s="13">
        <f t="shared" si="9"/>
        <v>0.84032636770580771</v>
      </c>
      <c r="K51" s="8">
        <f t="shared" si="12"/>
        <v>16889.984115142681</v>
      </c>
      <c r="L51" s="8">
        <f t="shared" si="10"/>
        <v>33110.015884857319</v>
      </c>
      <c r="M51" s="12">
        <f t="shared" si="11"/>
        <v>4257858.4379107924</v>
      </c>
      <c r="N51" s="12">
        <f t="shared" si="13"/>
        <v>2476930.9211823465</v>
      </c>
    </row>
    <row r="52" spans="4:14">
      <c r="D52" s="7">
        <v>20</v>
      </c>
      <c r="E52" s="8">
        <f t="shared" si="14"/>
        <v>16889.984115142681</v>
      </c>
      <c r="F52" s="14">
        <v>0</v>
      </c>
      <c r="G52" s="14">
        <v>34.981672857535131</v>
      </c>
      <c r="H52" s="8">
        <f t="shared" si="15"/>
        <v>33110.015884857319</v>
      </c>
      <c r="I52" s="13">
        <f t="shared" si="8"/>
        <v>0</v>
      </c>
      <c r="J52" s="13">
        <f t="shared" si="9"/>
        <v>0.77990861653998067</v>
      </c>
      <c r="K52" s="8">
        <f t="shared" si="12"/>
        <v>13172.644144623178</v>
      </c>
      <c r="L52" s="8">
        <f t="shared" si="10"/>
        <v>36827.355855376823</v>
      </c>
      <c r="M52" s="12">
        <f>(Annual_Profit_per_Customer)*((E52+K52)/2)-(F52*H52)-(G52*E52)+(E52*I30)</f>
        <v>22542334.0621254</v>
      </c>
      <c r="N52" s="12">
        <f t="shared" si="13"/>
        <v>590839.89888488618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11</vt:i4>
      </vt:variant>
    </vt:vector>
  </HeadingPairs>
  <TitlesOfParts>
    <vt:vector size="12" baseType="lpstr">
      <vt:lpstr>Customer Acq - Ret</vt:lpstr>
      <vt:lpstr>Annual_Profit_per_Customer</vt:lpstr>
      <vt:lpstr>ceilingacq</vt:lpstr>
      <vt:lpstr>ceilingret</vt:lpstr>
      <vt:lpstr>currentacquisitionrate</vt:lpstr>
      <vt:lpstr>currentretentionrate</vt:lpstr>
      <vt:lpstr>currentspendpercustomer</vt:lpstr>
      <vt:lpstr>currentspendperprospect</vt:lpstr>
      <vt:lpstr>Discount_Rate</vt:lpstr>
      <vt:lpstr>kAcq</vt:lpstr>
      <vt:lpstr>kRet</vt:lpstr>
      <vt:lpstr>Total_Market_Size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Ken Wood</cp:lastModifiedBy>
  <dcterms:created xsi:type="dcterms:W3CDTF">2018-01-17T01:14:14Z</dcterms:created>
  <dcterms:modified xsi:type="dcterms:W3CDTF">2018-02-05T19:52:10Z</dcterms:modified>
</cp:coreProperties>
</file>