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oodzsan/Desktop/Data Analysis Books/Ken's Practice Files/"/>
    </mc:Choice>
  </mc:AlternateContent>
  <bookViews>
    <workbookView xWindow="0" yWindow="460" windowWidth="25600" windowHeight="14240"/>
  </bookViews>
  <sheets>
    <sheet name="Adstock Example" sheetId="1" r:id="rId1"/>
  </sheets>
  <definedNames>
    <definedName name="AdEffect">'Adstock Example'!$L$2</definedName>
    <definedName name="Constant">'Adstock Example'!$L$6</definedName>
    <definedName name="Elasticity">'Adstock Example'!$L$7</definedName>
    <definedName name="InitialAdStock">'Adstock Example'!$L$3</definedName>
    <definedName name="Lambda">'Adstock Example'!$L$4</definedName>
    <definedName name="QuarterlyCoefficients">'Adstock Example'!$K$10:$L$13</definedName>
    <definedName name="solver_adj" localSheetId="0" hidden="1">'Adstock Example'!$L$2:$L$7,'Adstock Example'!$L$10:$L$13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'Adstock Example'!$L$15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</definedName>
    <definedName name="solver_opt" localSheetId="0" hidden="1">'Adstock Example'!$I$1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hs1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  <definedName name="Trend">'Adstock Example'!$L$5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L15" i="1"/>
  <c r="D5" i="1" l="1"/>
  <c r="G4" i="1"/>
  <c r="D6" i="1" l="1"/>
  <c r="G5" i="1"/>
  <c r="H5" i="1" s="1"/>
  <c r="I5" i="1" s="1"/>
  <c r="H4" i="1"/>
  <c r="I4" i="1" l="1"/>
  <c r="D7" i="1"/>
  <c r="G6" i="1"/>
  <c r="H6" i="1" l="1"/>
  <c r="D8" i="1"/>
  <c r="G7" i="1"/>
  <c r="H7" i="1" s="1"/>
  <c r="I7" i="1" s="1"/>
  <c r="D9" i="1" l="1"/>
  <c r="G8" i="1"/>
  <c r="H8" i="1" s="1"/>
  <c r="I8" i="1" s="1"/>
  <c r="I6" i="1"/>
  <c r="D10" i="1" l="1"/>
  <c r="G9" i="1"/>
  <c r="H9" i="1" l="1"/>
  <c r="D11" i="1"/>
  <c r="G10" i="1"/>
  <c r="H10" i="1" s="1"/>
  <c r="I10" i="1" s="1"/>
  <c r="D12" i="1" l="1"/>
  <c r="G11" i="1"/>
  <c r="H11" i="1" s="1"/>
  <c r="I11" i="1" s="1"/>
  <c r="I9" i="1"/>
  <c r="D13" i="1" l="1"/>
  <c r="G12" i="1"/>
  <c r="H12" i="1" l="1"/>
  <c r="I12" i="1" s="1"/>
  <c r="D14" i="1"/>
  <c r="G13" i="1"/>
  <c r="H13" i="1" s="1"/>
  <c r="I13" i="1" s="1"/>
  <c r="D15" i="1" l="1"/>
  <c r="G14" i="1"/>
  <c r="H14" i="1" s="1"/>
  <c r="I14" i="1" s="1"/>
  <c r="D16" i="1" l="1"/>
  <c r="G15" i="1"/>
  <c r="H15" i="1" s="1"/>
  <c r="I15" i="1" s="1"/>
  <c r="D17" i="1" l="1"/>
  <c r="G16" i="1"/>
  <c r="H16" i="1" s="1"/>
  <c r="I16" i="1" s="1"/>
  <c r="D18" i="1" l="1"/>
  <c r="G17" i="1"/>
  <c r="H17" i="1" s="1"/>
  <c r="I17" i="1" s="1"/>
  <c r="D19" i="1" l="1"/>
  <c r="G18" i="1"/>
  <c r="H18" i="1" s="1"/>
  <c r="I18" i="1" s="1"/>
  <c r="D20" i="1" l="1"/>
  <c r="G19" i="1"/>
  <c r="H19" i="1" s="1"/>
  <c r="I19" i="1" s="1"/>
  <c r="D21" i="1" l="1"/>
  <c r="G20" i="1"/>
  <c r="H20" i="1" s="1"/>
  <c r="I20" i="1" s="1"/>
  <c r="D22" i="1" l="1"/>
  <c r="G21" i="1"/>
  <c r="H21" i="1" s="1"/>
  <c r="I21" i="1" s="1"/>
  <c r="D23" i="1" l="1"/>
  <c r="G22" i="1"/>
  <c r="H22" i="1" s="1"/>
  <c r="I22" i="1" s="1"/>
  <c r="D24" i="1" l="1"/>
  <c r="G23" i="1"/>
  <c r="H23" i="1" s="1"/>
  <c r="I23" i="1" s="1"/>
  <c r="D25" i="1" l="1"/>
  <c r="G24" i="1"/>
  <c r="H24" i="1" s="1"/>
  <c r="I24" i="1" s="1"/>
  <c r="D26" i="1" l="1"/>
  <c r="G25" i="1"/>
  <c r="H25" i="1" s="1"/>
  <c r="I25" i="1" s="1"/>
  <c r="D27" i="1" l="1"/>
  <c r="G26" i="1"/>
  <c r="H26" i="1" s="1"/>
  <c r="I26" i="1" s="1"/>
  <c r="G27" i="1" l="1"/>
  <c r="L17" i="1" s="1"/>
  <c r="H27" i="1" l="1"/>
  <c r="I27" i="1" l="1"/>
  <c r="I1" i="1" s="1"/>
  <c r="H1" i="1"/>
</calcChain>
</file>

<file path=xl/sharedStrings.xml><?xml version="1.0" encoding="utf-8"?>
<sst xmlns="http://schemas.openxmlformats.org/spreadsheetml/2006/main" count="20" uniqueCount="20">
  <si>
    <t>Quarter of Year</t>
  </si>
  <si>
    <t>Ads</t>
  </si>
  <si>
    <t>Price</t>
  </si>
  <si>
    <t>actual</t>
  </si>
  <si>
    <t>Period</t>
  </si>
  <si>
    <t>InitialAdStock</t>
  </si>
  <si>
    <t>Adstock</t>
  </si>
  <si>
    <t>Lambda</t>
  </si>
  <si>
    <t>Trend</t>
  </si>
  <si>
    <t>Constant</t>
  </si>
  <si>
    <t>QuarterlyCoefficients</t>
  </si>
  <si>
    <t>Average</t>
  </si>
  <si>
    <t>AdEffect</t>
  </si>
  <si>
    <t>Elasticity</t>
  </si>
  <si>
    <t>Forecast</t>
  </si>
  <si>
    <t>Error</t>
  </si>
  <si>
    <t>Error^2</t>
  </si>
  <si>
    <t>SSE</t>
  </si>
  <si>
    <t>Standard Error</t>
  </si>
  <si>
    <t>R-squared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</si>
</sst>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quotePrefix="1"/>
    <xf numFmtId="0" fontId="0" fillId="2" borderId="0" xfId="0" applyFill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Actual</a:t>
            </a:r>
            <a:r>
              <a:rPr lang="en-US" baseline="0"/>
              <a:t> vs. Forecast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Actual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'Adstock Example'!$F$4:$F$27</c:f>
              <c:numCache>
                <c:formatCode>General</c:formatCode>
                <c:ptCount val="24"/>
                <c:pt idx="0">
                  <c:v>2.6391836193336351</c:v>
                </c:pt>
                <c:pt idx="1">
                  <c:v>3.4857414789356485</c:v>
                </c:pt>
                <c:pt idx="2">
                  <c:v>6.1564584828218178</c:v>
                </c:pt>
                <c:pt idx="3">
                  <c:v>12.560775347691958</c:v>
                </c:pt>
                <c:pt idx="4">
                  <c:v>7.2629430954600291</c:v>
                </c:pt>
                <c:pt idx="5">
                  <c:v>6.3542549554095942</c:v>
                </c:pt>
                <c:pt idx="6">
                  <c:v>8.0298562564032281</c:v>
                </c:pt>
                <c:pt idx="7">
                  <c:v>13.891886311938958</c:v>
                </c:pt>
                <c:pt idx="8">
                  <c:v>7.5659587151753254</c:v>
                </c:pt>
                <c:pt idx="9">
                  <c:v>6.7614108755435458</c:v>
                </c:pt>
                <c:pt idx="10">
                  <c:v>9.0736227439826198</c:v>
                </c:pt>
                <c:pt idx="11">
                  <c:v>16.654608732681865</c:v>
                </c:pt>
                <c:pt idx="12">
                  <c:v>10.517274810398122</c:v>
                </c:pt>
                <c:pt idx="13">
                  <c:v>8.6470397307806817</c:v>
                </c:pt>
                <c:pt idx="14">
                  <c:v>11.270781836981193</c:v>
                </c:pt>
                <c:pt idx="15">
                  <c:v>29.03057247100169</c:v>
                </c:pt>
                <c:pt idx="16">
                  <c:v>10.92899670619971</c:v>
                </c:pt>
                <c:pt idx="17">
                  <c:v>9.8557299931288078</c:v>
                </c:pt>
                <c:pt idx="18">
                  <c:v>12.660589179223576</c:v>
                </c:pt>
                <c:pt idx="19">
                  <c:v>26.056392988690813</c:v>
                </c:pt>
                <c:pt idx="20">
                  <c:v>13.730110079023319</c:v>
                </c:pt>
                <c:pt idx="21">
                  <c:v>13.51290860816207</c:v>
                </c:pt>
                <c:pt idx="22">
                  <c:v>17.160691619413658</c:v>
                </c:pt>
                <c:pt idx="23">
                  <c:v>43.226774533452868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B7-6946-9386-7E14EC9A33E6}"/>
            </c:ext>
          </c:extLst>
        </c:ser>
        <c:ser>
          <c:idx val="1"/>
          <c:order val="1"/>
          <c:tx>
            <c:v>Forecast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'Adstock Example'!$G$4:$G$27</c:f>
              <c:numCache>
                <c:formatCode>General</c:formatCode>
                <c:ptCount val="24"/>
                <c:pt idx="0">
                  <c:v>2.8984655393827699</c:v>
                </c:pt>
                <c:pt idx="1">
                  <c:v>3.5881958092811641</c:v>
                </c:pt>
                <c:pt idx="2">
                  <c:v>6.4086033908126288</c:v>
                </c:pt>
                <c:pt idx="3">
                  <c:v>12.239152805147345</c:v>
                </c:pt>
                <c:pt idx="4">
                  <c:v>7.1423621239353956</c:v>
                </c:pt>
                <c:pt idx="5">
                  <c:v>6.7286106411415334</c:v>
                </c:pt>
                <c:pt idx="6">
                  <c:v>8.1317659748785136</c:v>
                </c:pt>
                <c:pt idx="7">
                  <c:v>13.342719899814643</c:v>
                </c:pt>
                <c:pt idx="8">
                  <c:v>7.2680322385654978</c:v>
                </c:pt>
                <c:pt idx="9">
                  <c:v>6.567011055959723</c:v>
                </c:pt>
                <c:pt idx="10">
                  <c:v>9.8624614737360154</c:v>
                </c:pt>
                <c:pt idx="11">
                  <c:v>17.144563177469532</c:v>
                </c:pt>
                <c:pt idx="12">
                  <c:v>10.462836482980478</c:v>
                </c:pt>
                <c:pt idx="13">
                  <c:v>8.6017819289181947</c:v>
                </c:pt>
                <c:pt idx="14">
                  <c:v>11.088536526258332</c:v>
                </c:pt>
                <c:pt idx="15">
                  <c:v>28.798904566574912</c:v>
                </c:pt>
                <c:pt idx="16">
                  <c:v>10.870808734063575</c:v>
                </c:pt>
                <c:pt idx="17">
                  <c:v>10.160485027212802</c:v>
                </c:pt>
                <c:pt idx="18">
                  <c:v>12.383998191621469</c:v>
                </c:pt>
                <c:pt idx="19">
                  <c:v>26.276229727643514</c:v>
                </c:pt>
                <c:pt idx="20">
                  <c:v>13.976491390606999</c:v>
                </c:pt>
                <c:pt idx="21">
                  <c:v>13.180838787572565</c:v>
                </c:pt>
                <c:pt idx="22">
                  <c:v>16.880826340206262</c:v>
                </c:pt>
                <c:pt idx="23">
                  <c:v>43.314412639535412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B7-6946-9386-7E14EC9A33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369791"/>
        <c:axId val="22397647"/>
      </c:lineChart>
      <c:catAx>
        <c:axId val="223697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97647"/>
        <c:crosses val="autoZero"/>
        <c:auto val="1"/>
        <c:lblAlgn val="ctr"/>
        <c:lblOffset val="100"/>
        <c:noMultiLvlLbl val="0"/>
      </c:catAx>
      <c:valAx>
        <c:axId val="2239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36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628650</xdr:colOff>
      <xdr:row>2</xdr:row>
      <xdr:rowOff>158750</xdr:rowOff>
    </xdr:from>
    <xdr:to>
      <xdr:col>18</xdr:col>
      <xdr:colOff>247650</xdr:colOff>
      <xdr:row>16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A01DA7-5151-0847-88AD-3C42855E5C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tabSelected="1" workbookViewId="0">
      <selection activeCell="H12" sqref="H12"/>
    </sheetView>
  </sheetViews>
  <sheetFormatPr baseColWidth="10" defaultRowHeight="16"/>
  <cols>
    <col min="1" max="1" width="14.1640625" customWidth="1"/>
    <col min="7" max="7" width="12.83203125" customWidth="1"/>
    <col min="11" max="11" width="12" bestFit="1" customWidth="1"/>
  </cols>
  <sheetData>
    <row r="1" spans="1:12">
      <c r="G1" t="s">
        <v>18</v>
      </c>
      <c r="H1" s="3">
        <f>STDEV(H4:H27)</f>
        <v>0.31394292862912915</v>
      </c>
      <c r="I1" s="3">
        <f>SUM(I4:I27)</f>
        <v>2.2702333193217901</v>
      </c>
      <c r="J1" t="s">
        <v>17</v>
      </c>
    </row>
    <row r="2" spans="1:12">
      <c r="K2" t="s">
        <v>12</v>
      </c>
      <c r="L2" s="3">
        <v>5.3285219221842599</v>
      </c>
    </row>
    <row r="3" spans="1:12">
      <c r="A3" t="s">
        <v>0</v>
      </c>
      <c r="B3" t="s">
        <v>4</v>
      </c>
      <c r="C3" t="s">
        <v>1</v>
      </c>
      <c r="D3" t="s">
        <v>6</v>
      </c>
      <c r="E3" t="s">
        <v>2</v>
      </c>
      <c r="F3" t="s">
        <v>3</v>
      </c>
      <c r="G3" t="s">
        <v>14</v>
      </c>
      <c r="H3" t="s">
        <v>15</v>
      </c>
      <c r="I3" t="s">
        <v>16</v>
      </c>
      <c r="K3" s="1" t="s">
        <v>5</v>
      </c>
      <c r="L3" s="3">
        <v>176.23766154602413</v>
      </c>
    </row>
    <row r="4" spans="1:12">
      <c r="A4">
        <v>1</v>
      </c>
      <c r="B4">
        <v>1</v>
      </c>
      <c r="C4">
        <v>44</v>
      </c>
      <c r="D4">
        <f>InitialAdStock*Lambda+C4</f>
        <v>209.744053693225</v>
      </c>
      <c r="E4">
        <v>44</v>
      </c>
      <c r="F4">
        <v>2.6391836193336351</v>
      </c>
      <c r="G4">
        <f>(Constant*(Trend)^B4+AdEffect*D4)*VLOOKUP(A4,QuarterlyCoefficients,2)*E4^(-Elasticity)</f>
        <v>2.8984655393827699</v>
      </c>
      <c r="H4">
        <f>F4-G4</f>
        <v>-0.25928192004913475</v>
      </c>
      <c r="I4">
        <f>H4^2</f>
        <v>6.7227114064365906E-2</v>
      </c>
      <c r="K4" t="s">
        <v>7</v>
      </c>
      <c r="L4" s="3">
        <v>0.94045763112864078</v>
      </c>
    </row>
    <row r="5" spans="1:12">
      <c r="A5">
        <v>2</v>
      </c>
      <c r="B5">
        <v>2</v>
      </c>
      <c r="C5">
        <v>78</v>
      </c>
      <c r="D5">
        <f t="shared" ref="D5:D27" si="0">C5+Lambda*D4</f>
        <v>275.25539587964886</v>
      </c>
      <c r="E5">
        <v>42</v>
      </c>
      <c r="F5">
        <v>3.4857414789356485</v>
      </c>
      <c r="G5">
        <f>(Constant*(Trend)^B5+AdEffect*D5)*VLOOKUP(A5,QuarterlyCoefficients,2)*E5^(-Elasticity)</f>
        <v>3.5881958092811641</v>
      </c>
      <c r="H5">
        <f t="shared" ref="H5:H27" si="1">F5-G5</f>
        <v>-0.10245433034551565</v>
      </c>
      <c r="I5">
        <f t="shared" ref="I5:I27" si="2">H5^2</f>
        <v>1.0496889806548049E-2</v>
      </c>
      <c r="K5" t="s">
        <v>8</v>
      </c>
      <c r="L5" s="3">
        <v>1.1737145232109574</v>
      </c>
    </row>
    <row r="6" spans="1:12">
      <c r="A6">
        <v>3</v>
      </c>
      <c r="B6">
        <v>3</v>
      </c>
      <c r="C6">
        <v>59</v>
      </c>
      <c r="D6">
        <f t="shared" si="0"/>
        <v>317.86603756435079</v>
      </c>
      <c r="E6">
        <v>35</v>
      </c>
      <c r="F6">
        <v>6.1564584828218178</v>
      </c>
      <c r="G6">
        <f>(Constant*(Trend)^B6+AdEffect*D6)*VLOOKUP(A6,QuarterlyCoefficients,2)*E6^(-Elasticity)</f>
        <v>6.4086033908126288</v>
      </c>
      <c r="H6">
        <f t="shared" si="1"/>
        <v>-0.25214490799081091</v>
      </c>
      <c r="I6">
        <f t="shared" si="2"/>
        <v>6.3577054625694504E-2</v>
      </c>
      <c r="K6" t="s">
        <v>9</v>
      </c>
      <c r="L6" s="3">
        <v>82.122766283419423</v>
      </c>
    </row>
    <row r="7" spans="1:12">
      <c r="A7">
        <v>4</v>
      </c>
      <c r="B7">
        <v>4</v>
      </c>
      <c r="C7">
        <v>72</v>
      </c>
      <c r="D7">
        <f t="shared" si="0"/>
        <v>370.93954070401691</v>
      </c>
      <c r="E7">
        <v>40</v>
      </c>
      <c r="F7">
        <v>12.560775347691958</v>
      </c>
      <c r="G7">
        <f>(Constant*(Trend)^B7+AdEffect*D7)*VLOOKUP(A7,QuarterlyCoefficients,2)*E7^(-Elasticity)</f>
        <v>12.239152805147345</v>
      </c>
      <c r="H7">
        <f t="shared" si="1"/>
        <v>0.32162254254461331</v>
      </c>
      <c r="I7">
        <f t="shared" si="2"/>
        <v>0.1034410598728616</v>
      </c>
      <c r="K7" t="s">
        <v>13</v>
      </c>
      <c r="L7" s="3">
        <v>1.536698599013488</v>
      </c>
    </row>
    <row r="8" spans="1:12">
      <c r="A8">
        <v>1</v>
      </c>
      <c r="B8">
        <v>5</v>
      </c>
      <c r="C8">
        <v>47</v>
      </c>
      <c r="D8">
        <f t="shared" si="0"/>
        <v>395.85292174244574</v>
      </c>
      <c r="E8">
        <v>37</v>
      </c>
      <c r="F8">
        <v>7.2629430954600291</v>
      </c>
      <c r="G8">
        <f>(Constant*(Trend)^B8+AdEffect*D8)*VLOOKUP(A8,QuarterlyCoefficients,2)*E8^(-Elasticity)</f>
        <v>7.1423621239353956</v>
      </c>
      <c r="H8">
        <f t="shared" si="1"/>
        <v>0.12058097152463354</v>
      </c>
      <c r="I8">
        <f t="shared" si="2"/>
        <v>1.4539770693824484E-2</v>
      </c>
    </row>
    <row r="9" spans="1:12">
      <c r="A9">
        <v>2</v>
      </c>
      <c r="B9">
        <v>6</v>
      </c>
      <c r="C9">
        <v>45</v>
      </c>
      <c r="D9">
        <f t="shared" si="0"/>
        <v>417.28290105725176</v>
      </c>
      <c r="E9">
        <v>37</v>
      </c>
      <c r="F9">
        <v>6.3542549554095942</v>
      </c>
      <c r="G9">
        <f>(Constant*(Trend)^B9+AdEffect*D9)*VLOOKUP(A9,QuarterlyCoefficients,2)*E9^(-Elasticity)</f>
        <v>6.7286106411415334</v>
      </c>
      <c r="H9">
        <f t="shared" si="1"/>
        <v>-0.37435568573193923</v>
      </c>
      <c r="I9">
        <f t="shared" si="2"/>
        <v>0.14014217943983046</v>
      </c>
      <c r="K9" t="s">
        <v>10</v>
      </c>
    </row>
    <row r="10" spans="1:12">
      <c r="A10">
        <v>3</v>
      </c>
      <c r="B10">
        <v>7</v>
      </c>
      <c r="C10">
        <v>34</v>
      </c>
      <c r="D10">
        <f t="shared" si="0"/>
        <v>426.43688863878998</v>
      </c>
      <c r="E10">
        <v>37</v>
      </c>
      <c r="F10">
        <v>8.0298562564032281</v>
      </c>
      <c r="G10">
        <f>(Constant*(Trend)^B10+AdEffect*D10)*VLOOKUP(A10,QuarterlyCoefficients,2)*E10^(-Elasticity)</f>
        <v>8.1317659748785136</v>
      </c>
      <c r="H10">
        <f t="shared" si="1"/>
        <v>-0.10190971847528552</v>
      </c>
      <c r="I10">
        <f t="shared" si="2"/>
        <v>1.038559071971195E-2</v>
      </c>
      <c r="K10" s="4">
        <v>1</v>
      </c>
      <c r="L10" s="3">
        <v>0.80063708602069716</v>
      </c>
    </row>
    <row r="11" spans="1:12">
      <c r="A11">
        <v>4</v>
      </c>
      <c r="B11">
        <v>8</v>
      </c>
      <c r="C11">
        <v>31</v>
      </c>
      <c r="D11">
        <f t="shared" si="0"/>
        <v>432.04582611510443</v>
      </c>
      <c r="E11">
        <v>43</v>
      </c>
      <c r="F11">
        <v>13.891886311938958</v>
      </c>
      <c r="G11">
        <f>(Constant*(Trend)^B11+AdEffect*D11)*VLOOKUP(A11,QuarterlyCoefficients,2)*E11^(-Elasticity)</f>
        <v>13.342719899814643</v>
      </c>
      <c r="H11">
        <f t="shared" si="1"/>
        <v>0.54916641212431472</v>
      </c>
      <c r="I11">
        <f t="shared" si="2"/>
        <v>0.30158374820549266</v>
      </c>
      <c r="K11" s="4">
        <v>2</v>
      </c>
      <c r="L11" s="3">
        <v>0.70910199430067777</v>
      </c>
    </row>
    <row r="12" spans="1:12">
      <c r="A12">
        <v>1</v>
      </c>
      <c r="B12">
        <v>9</v>
      </c>
      <c r="C12">
        <v>80</v>
      </c>
      <c r="D12">
        <f t="shared" si="0"/>
        <v>486.32079416722775</v>
      </c>
      <c r="E12">
        <v>43</v>
      </c>
      <c r="F12">
        <v>7.5659587151753254</v>
      </c>
      <c r="G12">
        <f>(Constant*(Trend)^B12+AdEffect*D12)*VLOOKUP(A12,QuarterlyCoefficients,2)*E12^(-Elasticity)</f>
        <v>7.2680322385654978</v>
      </c>
      <c r="H12">
        <f t="shared" si="1"/>
        <v>0.29792647660982752</v>
      </c>
      <c r="I12">
        <f t="shared" si="2"/>
        <v>8.8760185465146108E-2</v>
      </c>
      <c r="K12" s="4">
        <v>3</v>
      </c>
      <c r="L12" s="3">
        <v>0.82775343291948789</v>
      </c>
    </row>
    <row r="13" spans="1:12">
      <c r="A13">
        <v>2</v>
      </c>
      <c r="B13">
        <v>10</v>
      </c>
      <c r="C13">
        <v>49</v>
      </c>
      <c r="D13">
        <f t="shared" si="0"/>
        <v>506.36410205111031</v>
      </c>
      <c r="E13">
        <v>44</v>
      </c>
      <c r="F13">
        <v>6.7614108755435458</v>
      </c>
      <c r="G13">
        <f>(Constant*(Trend)^B13+AdEffect*D13)*VLOOKUP(A13,QuarterlyCoefficients,2)*E13^(-Elasticity)</f>
        <v>6.567011055959723</v>
      </c>
      <c r="H13">
        <f t="shared" si="1"/>
        <v>0.1943998195838228</v>
      </c>
      <c r="I13">
        <f t="shared" si="2"/>
        <v>3.7791289854222851E-2</v>
      </c>
      <c r="K13" s="4">
        <v>4</v>
      </c>
      <c r="L13" s="3">
        <v>1.6625074866013672</v>
      </c>
    </row>
    <row r="14" spans="1:12">
      <c r="A14">
        <v>3</v>
      </c>
      <c r="B14">
        <v>11</v>
      </c>
      <c r="C14">
        <v>57</v>
      </c>
      <c r="D14">
        <f t="shared" si="0"/>
        <v>533.21398390356853</v>
      </c>
      <c r="E14">
        <v>39</v>
      </c>
      <c r="F14">
        <v>9.0736227439826198</v>
      </c>
      <c r="G14">
        <f>(Constant*(Trend)^B14+AdEffect*D14)*VLOOKUP(A14,QuarterlyCoefficients,2)*E14^(-Elasticity)</f>
        <v>9.8624614737360154</v>
      </c>
      <c r="H14">
        <f t="shared" si="1"/>
        <v>-0.78883872975339564</v>
      </c>
      <c r="I14">
        <f t="shared" si="2"/>
        <v>0.62226654155895078</v>
      </c>
    </row>
    <row r="15" spans="1:12">
      <c r="A15">
        <v>4</v>
      </c>
      <c r="B15">
        <v>12</v>
      </c>
      <c r="C15">
        <v>65</v>
      </c>
      <c r="D15">
        <f t="shared" si="0"/>
        <v>566.46516018661532</v>
      </c>
      <c r="E15">
        <v>45</v>
      </c>
      <c r="F15">
        <v>16.654608732681865</v>
      </c>
      <c r="G15">
        <f>(Constant*(Trend)^B15+AdEffect*D15)*VLOOKUP(A15,QuarterlyCoefficients,2)*E15^(-Elasticity)</f>
        <v>17.144563177469532</v>
      </c>
      <c r="H15">
        <f t="shared" si="1"/>
        <v>-0.48995444478766714</v>
      </c>
      <c r="I15">
        <f t="shared" si="2"/>
        <v>0.24005535796719116</v>
      </c>
      <c r="K15" t="s">
        <v>11</v>
      </c>
      <c r="L15" s="5">
        <f>AVERAGE(L10:L13)</f>
        <v>0.99999999996055755</v>
      </c>
    </row>
    <row r="16" spans="1:12">
      <c r="A16">
        <v>1</v>
      </c>
      <c r="B16">
        <v>13</v>
      </c>
      <c r="C16">
        <v>54</v>
      </c>
      <c r="D16">
        <f t="shared" si="0"/>
        <v>586.73648266601026</v>
      </c>
      <c r="E16">
        <v>40</v>
      </c>
      <c r="F16">
        <v>10.517274810398122</v>
      </c>
      <c r="G16">
        <f>(Constant*(Trend)^B16+AdEffect*D16)*VLOOKUP(A16,QuarterlyCoefficients,2)*E16^(-Elasticity)</f>
        <v>10.462836482980478</v>
      </c>
      <c r="H16">
        <f t="shared" si="1"/>
        <v>5.4438327417644317E-2</v>
      </c>
      <c r="I16">
        <f t="shared" si="2"/>
        <v>2.9635314920306451E-3</v>
      </c>
    </row>
    <row r="17" spans="1:12">
      <c r="A17">
        <v>2</v>
      </c>
      <c r="B17">
        <v>14</v>
      </c>
      <c r="C17">
        <v>40</v>
      </c>
      <c r="D17">
        <f t="shared" si="0"/>
        <v>591.80080258482678</v>
      </c>
      <c r="E17">
        <v>43</v>
      </c>
      <c r="F17">
        <v>8.6470397307806817</v>
      </c>
      <c r="G17">
        <f>(Constant*(Trend)^B17+AdEffect*D17)*VLOOKUP(A17,QuarterlyCoefficients,2)*E17^(-Elasticity)</f>
        <v>8.6017819289181947</v>
      </c>
      <c r="H17">
        <f t="shared" si="1"/>
        <v>4.5257801862486957E-2</v>
      </c>
      <c r="I17">
        <f t="shared" si="2"/>
        <v>2.0482686294241281E-3</v>
      </c>
      <c r="K17" t="s">
        <v>19</v>
      </c>
      <c r="L17" s="3">
        <f>RSQ(F4:F27,G4:G27)</f>
        <v>0.9987754154122217</v>
      </c>
    </row>
    <row r="18" spans="1:12">
      <c r="A18">
        <v>3</v>
      </c>
      <c r="B18">
        <v>15</v>
      </c>
      <c r="C18">
        <v>58</v>
      </c>
      <c r="D18">
        <f t="shared" si="0"/>
        <v>614.56358089895457</v>
      </c>
      <c r="E18">
        <v>42</v>
      </c>
      <c r="F18">
        <v>11.270781836981193</v>
      </c>
      <c r="G18">
        <f>(Constant*(Trend)^B18+AdEffect*D18)*VLOOKUP(A18,QuarterlyCoefficients,2)*E18^(-Elasticity)</f>
        <v>11.088536526258332</v>
      </c>
      <c r="H18">
        <f t="shared" si="1"/>
        <v>0.18224531072286076</v>
      </c>
      <c r="I18">
        <f t="shared" si="2"/>
        <v>3.321335328047207E-2</v>
      </c>
    </row>
    <row r="19" spans="1:12">
      <c r="A19">
        <v>4</v>
      </c>
      <c r="B19">
        <v>16</v>
      </c>
      <c r="C19">
        <v>23</v>
      </c>
      <c r="D19">
        <f t="shared" si="0"/>
        <v>600.97100947016565</v>
      </c>
      <c r="E19">
        <v>36</v>
      </c>
      <c r="F19">
        <v>29.03057247100169</v>
      </c>
      <c r="G19">
        <f>(Constant*(Trend)^B19+AdEffect*D19)*VLOOKUP(A19,QuarterlyCoefficients,2)*E19^(-Elasticity)</f>
        <v>28.798904566574912</v>
      </c>
      <c r="H19">
        <f t="shared" si="1"/>
        <v>0.23166790442677865</v>
      </c>
      <c r="I19">
        <f t="shared" si="2"/>
        <v>5.3670017941495049E-2</v>
      </c>
    </row>
    <row r="20" spans="1:12">
      <c r="A20">
        <v>1</v>
      </c>
      <c r="B20">
        <v>17</v>
      </c>
      <c r="C20">
        <v>25</v>
      </c>
      <c r="D20">
        <f t="shared" si="0"/>
        <v>590.18777194329994</v>
      </c>
      <c r="E20">
        <v>43</v>
      </c>
      <c r="F20">
        <v>10.92899670619971</v>
      </c>
      <c r="G20">
        <f>(Constant*(Trend)^B20+AdEffect*D20)*VLOOKUP(A20,QuarterlyCoefficients,2)*E20^(-Elasticity)</f>
        <v>10.870808734063575</v>
      </c>
      <c r="H20">
        <f t="shared" si="1"/>
        <v>5.8187972136135357E-2</v>
      </c>
      <c r="I20">
        <f t="shared" si="2"/>
        <v>3.3858401013156648E-3</v>
      </c>
    </row>
    <row r="21" spans="1:12">
      <c r="A21">
        <v>2</v>
      </c>
      <c r="B21">
        <v>18</v>
      </c>
      <c r="C21">
        <v>40</v>
      </c>
      <c r="D21">
        <f t="shared" si="0"/>
        <v>595.04659392288636</v>
      </c>
      <c r="E21">
        <v>43</v>
      </c>
      <c r="F21">
        <v>9.8557299931288078</v>
      </c>
      <c r="G21">
        <f>(Constant*(Trend)^B21+AdEffect*D21)*VLOOKUP(A21,QuarterlyCoefficients,2)*E21^(-Elasticity)</f>
        <v>10.160485027212802</v>
      </c>
      <c r="H21">
        <f t="shared" si="1"/>
        <v>-0.3047550340839944</v>
      </c>
      <c r="I21">
        <f t="shared" si="2"/>
        <v>9.287563079953659E-2</v>
      </c>
    </row>
    <row r="22" spans="1:12">
      <c r="A22">
        <v>3</v>
      </c>
      <c r="B22">
        <v>19</v>
      </c>
      <c r="C22">
        <v>26</v>
      </c>
      <c r="D22">
        <f t="shared" si="0"/>
        <v>585.61611013188394</v>
      </c>
      <c r="E22">
        <v>43</v>
      </c>
      <c r="F22">
        <v>12.660589179223576</v>
      </c>
      <c r="G22">
        <f>(Constant*(Trend)^B22+AdEffect*D22)*VLOOKUP(A22,QuarterlyCoefficients,2)*E22^(-Elasticity)</f>
        <v>12.383998191621469</v>
      </c>
      <c r="H22">
        <f t="shared" si="1"/>
        <v>0.27659098760210732</v>
      </c>
      <c r="I22">
        <f t="shared" si="2"/>
        <v>7.650257442270908E-2</v>
      </c>
    </row>
    <row r="23" spans="1:12">
      <c r="A23">
        <v>4</v>
      </c>
      <c r="B23">
        <v>20</v>
      </c>
      <c r="C23">
        <v>30</v>
      </c>
      <c r="D23">
        <f t="shared" si="0"/>
        <v>580.74713968540084</v>
      </c>
      <c r="E23">
        <v>43</v>
      </c>
      <c r="F23">
        <v>26.056392988690813</v>
      </c>
      <c r="G23">
        <f>(Constant*(Trend)^B23+AdEffect*D23)*VLOOKUP(A23,QuarterlyCoefficients,2)*E23^(-Elasticity)</f>
        <v>26.276229727643514</v>
      </c>
      <c r="H23">
        <f t="shared" si="1"/>
        <v>-0.21983673895270073</v>
      </c>
      <c r="I23">
        <f t="shared" si="2"/>
        <v>4.8328191793357886E-2</v>
      </c>
    </row>
    <row r="24" spans="1:12">
      <c r="A24">
        <v>1</v>
      </c>
      <c r="B24">
        <v>21</v>
      </c>
      <c r="C24">
        <v>69</v>
      </c>
      <c r="D24">
        <f t="shared" si="0"/>
        <v>615.1680792732659</v>
      </c>
      <c r="E24">
        <v>43</v>
      </c>
      <c r="F24">
        <v>13.730110079023319</v>
      </c>
      <c r="G24">
        <f>(Constant*(Trend)^B24+AdEffect*D24)*VLOOKUP(A24,QuarterlyCoefficients,2)*E24^(-Elasticity)</f>
        <v>13.976491390606999</v>
      </c>
      <c r="H24">
        <f t="shared" si="1"/>
        <v>-0.24638131158367926</v>
      </c>
      <c r="I24">
        <f t="shared" si="2"/>
        <v>6.0703750697694042E-2</v>
      </c>
    </row>
    <row r="25" spans="1:12">
      <c r="A25">
        <v>2</v>
      </c>
      <c r="B25">
        <v>22</v>
      </c>
      <c r="C25">
        <v>28</v>
      </c>
      <c r="D25">
        <f t="shared" si="0"/>
        <v>606.53951457929156</v>
      </c>
      <c r="E25">
        <v>43</v>
      </c>
      <c r="F25">
        <v>13.51290860816207</v>
      </c>
      <c r="G25">
        <f>(Constant*(Trend)^B25+AdEffect*D25)*VLOOKUP(A25,QuarterlyCoefficients,2)*E25^(-Elasticity)</f>
        <v>13.180838787572565</v>
      </c>
      <c r="H25">
        <f t="shared" si="1"/>
        <v>0.33206982058950452</v>
      </c>
      <c r="I25">
        <f t="shared" si="2"/>
        <v>0.11027036574634572</v>
      </c>
    </row>
    <row r="26" spans="1:12">
      <c r="A26">
        <v>3</v>
      </c>
      <c r="B26">
        <v>23</v>
      </c>
      <c r="C26">
        <v>55</v>
      </c>
      <c r="D26">
        <f t="shared" si="0"/>
        <v>625.42471506715617</v>
      </c>
      <c r="E26">
        <v>43</v>
      </c>
      <c r="F26">
        <v>17.160691619413658</v>
      </c>
      <c r="G26">
        <f>(Constant*(Trend)^B26+AdEffect*D26)*VLOOKUP(A26,QuarterlyCoefficients,2)*E26^(-Elasticity)</f>
        <v>16.880826340206262</v>
      </c>
      <c r="H26">
        <f t="shared" si="1"/>
        <v>0.2798652792073959</v>
      </c>
      <c r="I26">
        <f t="shared" si="2"/>
        <v>7.8324574505833661E-2</v>
      </c>
    </row>
    <row r="27" spans="1:12">
      <c r="A27">
        <v>4</v>
      </c>
      <c r="B27">
        <v>24</v>
      </c>
      <c r="C27">
        <v>54</v>
      </c>
      <c r="D27">
        <f t="shared" si="0"/>
        <v>642.18544598136282</v>
      </c>
      <c r="E27">
        <v>39</v>
      </c>
      <c r="F27">
        <v>43.226774533452868</v>
      </c>
      <c r="G27">
        <f>(Constant*(Trend)^B27+AdEffect*D27)*VLOOKUP(A27,QuarterlyCoefficients,2)*E27^(-Elasticity)</f>
        <v>43.314412639535412</v>
      </c>
      <c r="H27">
        <f t="shared" si="1"/>
        <v>-8.7638106082543743E-2</v>
      </c>
      <c r="I27">
        <f t="shared" si="2"/>
        <v>7.6804376377351902E-3</v>
      </c>
    </row>
    <row r="29" spans="1:12">
      <c r="C29" s="2"/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Adstock Example</vt:lpstr>
      <vt:lpstr>AdEffect</vt:lpstr>
      <vt:lpstr>Constant</vt:lpstr>
      <vt:lpstr>Elasticity</vt:lpstr>
      <vt:lpstr>InitialAdStock</vt:lpstr>
      <vt:lpstr>Lambda</vt:lpstr>
      <vt:lpstr>QuarterlyCoefficients</vt:lpstr>
      <vt:lpstr>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Wood</dc:creator>
  <cp:lastModifiedBy>Ken Wood</cp:lastModifiedBy>
  <dcterms:created xsi:type="dcterms:W3CDTF">2018-03-08T22:40:46Z</dcterms:created>
  <dcterms:modified xsi:type="dcterms:W3CDTF">2018-03-09T01:27:31Z</dcterms:modified>
</cp:coreProperties>
</file>