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woodzsan/Desktop/Ken's Practice Files/Excel files/"/>
    </mc:Choice>
  </mc:AlternateContent>
  <xr:revisionPtr revIDLastSave="0" documentId="10_ncr:8100000_{19CCD985-F9A9-874F-BAEB-E7C1D4CC7A70}" xr6:coauthVersionLast="34" xr6:coauthVersionMax="34" xr10:uidLastSave="{00000000-0000-0000-0000-000000000000}"/>
  <bookViews>
    <workbookView xWindow="0" yWindow="460" windowWidth="25600" windowHeight="14240" tabRatio="500" xr2:uid="{00000000-000D-0000-FFFF-FFFF00000000}"/>
  </bookViews>
  <sheets>
    <sheet name="Cluster Analysis" sheetId="1" r:id="rId1"/>
    <sheet name="Conjoint Analysis - Coke  Pepsi" sheetId="2" r:id="rId2"/>
    <sheet name="Cluster Analysis - Coke Pepsi" sheetId="3" r:id="rId3"/>
    <sheet name="Cereal Analysis" sheetId="4" r:id="rId4"/>
    <sheet name="MBA Program Analysis" sheetId="5" r:id="rId5"/>
  </sheets>
  <definedNames>
    <definedName name="AnchorCollegeList">'MBA Program Analysis'!$I$2:$I$6</definedName>
    <definedName name="AnchorList">'Cereal Analysis'!$K$2:$K$6</definedName>
    <definedName name="CerealList">'Cereal Analysis'!$A$11:$B$53</definedName>
    <definedName name="CollegeList">'MBA Program Analysis'!$A$12:$B$65</definedName>
    <definedName name="CustomerRankings">'Conjoint Analysis - Coke  Pepsi'!$N$17:$AG$148</definedName>
    <definedName name="DataTable">'Cluster Analysis'!$A$11:$O$59</definedName>
    <definedName name="LookupTable">'MBA Program Analysis'!$A$12:$L$65</definedName>
    <definedName name="LookUpTable2">'Cereal Analysis'!$A$11:$R$53</definedName>
    <definedName name="LookupTable3">'Cluster Analysis'!$A$11:$H$59</definedName>
    <definedName name="ProductConfigurationChoices">'Cluster Analysis - Coke Pepsi'!$N$2:$N$6</definedName>
    <definedName name="solver_adj" localSheetId="3" hidden="1">'Cereal Analysis'!$L$2:$L$6</definedName>
    <definedName name="solver_adj" localSheetId="0" hidden="1">'Cluster Analysis'!$K$2:$K$5</definedName>
    <definedName name="solver_adj" localSheetId="2" hidden="1">'Cluster Analysis - Coke Pepsi'!$J$2:$J$6</definedName>
    <definedName name="solver_adj" localSheetId="4" hidden="1">'MBA Program Analysis'!$J$2:$J$6</definedName>
    <definedName name="solver_cvg" localSheetId="3" hidden="1">0.0001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3" hidden="1">1</definedName>
    <definedName name="solver_drv" localSheetId="0" hidden="1">1</definedName>
    <definedName name="solver_drv" localSheetId="2" hidden="1">1</definedName>
    <definedName name="solver_drv" localSheetId="4" hidden="1">1</definedName>
    <definedName name="solver_eng" localSheetId="3" hidden="1">3</definedName>
    <definedName name="solver_eng" localSheetId="0" hidden="1">3</definedName>
    <definedName name="solver_eng" localSheetId="2" hidden="1">3</definedName>
    <definedName name="solver_eng" localSheetId="4" hidden="1">3</definedName>
    <definedName name="solver_itr" localSheetId="3" hidden="1">2147483647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lhs1" localSheetId="3" hidden="1">'Cereal Analysis'!$L$2:$L$6</definedName>
    <definedName name="solver_lhs1" localSheetId="0" hidden="1">'Cluster Analysis'!$K$2:$K$5</definedName>
    <definedName name="solver_lhs1" localSheetId="2" hidden="1">'Cluster Analysis - Coke Pepsi'!$J$2:$J$6</definedName>
    <definedName name="solver_lhs1" localSheetId="4" hidden="1">'MBA Program Analysis'!$J$2:$J$6</definedName>
    <definedName name="solver_lhs2" localSheetId="3" hidden="1">'Cereal Analysis'!$L$2:$L$6</definedName>
    <definedName name="solver_lhs2" localSheetId="0" hidden="1">'Cluster Analysis'!$K$2:$K$5</definedName>
    <definedName name="solver_lhs2" localSheetId="2" hidden="1">'Cluster Analysis - Coke Pepsi'!$J$2:$J$6</definedName>
    <definedName name="solver_lhs2" localSheetId="4" hidden="1">'MBA Program Analysis'!$J$2:$J$6</definedName>
    <definedName name="solver_lhs3" localSheetId="3" hidden="1">'Cereal Analysis'!$L$2:$L$6</definedName>
    <definedName name="solver_lhs3" localSheetId="0" hidden="1">'Cluster Analysis'!$K$2:$K$5</definedName>
    <definedName name="solver_lhs3" localSheetId="2" hidden="1">'Cluster Analysis - Coke Pepsi'!$J$2:$J$6</definedName>
    <definedName name="solver_lhs3" localSheetId="4" hidden="1">'MBA Program Analysis'!$J$2:$J$6</definedName>
    <definedName name="solver_lin" localSheetId="3" hidden="1">2</definedName>
    <definedName name="solver_lin" localSheetId="0" hidden="1">2</definedName>
    <definedName name="solver_lin" localSheetId="2" hidden="1">2</definedName>
    <definedName name="solver_lin" localSheetId="4" hidden="1">2</definedName>
    <definedName name="solver_mip" localSheetId="3" hidden="1">2147483647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3" hidden="1">30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3" hidden="1">0.5</definedName>
    <definedName name="solver_mrt" localSheetId="0" hidden="1">0.5</definedName>
    <definedName name="solver_mrt" localSheetId="2" hidden="1">0.5</definedName>
    <definedName name="solver_mrt" localSheetId="4" hidden="1">0.5</definedName>
    <definedName name="solver_msl" localSheetId="3" hidden="1">2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3" hidden="1">1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3" hidden="1">2147483647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3" hidden="1">3</definedName>
    <definedName name="solver_num" localSheetId="0" hidden="1">3</definedName>
    <definedName name="solver_num" localSheetId="2" hidden="1">3</definedName>
    <definedName name="solver_num" localSheetId="4" hidden="1">3</definedName>
    <definedName name="solver_opt" localSheetId="3" hidden="1">'Cereal Analysis'!$X$8</definedName>
    <definedName name="solver_opt" localSheetId="0" hidden="1">'Cluster Analysis'!$T$8</definedName>
    <definedName name="solver_opt" localSheetId="2" hidden="1">'Cluster Analysis - Coke Pepsi'!$N$9</definedName>
    <definedName name="solver_opt" localSheetId="4" hidden="1">'MBA Program Analysis'!$R$9</definedName>
    <definedName name="solver_pre" localSheetId="3" hidden="1">0.000001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3" hidden="1">1</definedName>
    <definedName name="solver_rbv" localSheetId="0" hidden="1">1</definedName>
    <definedName name="solver_rbv" localSheetId="2" hidden="1">1</definedName>
    <definedName name="solver_rbv" localSheetId="4" hidden="1">1</definedName>
    <definedName name="solver_rel1" localSheetId="3" hidden="1">1</definedName>
    <definedName name="solver_rel1" localSheetId="0" hidden="1">1</definedName>
    <definedName name="solver_rel1" localSheetId="2" hidden="1">1</definedName>
    <definedName name="solver_rel1" localSheetId="4" hidden="1">1</definedName>
    <definedName name="solver_rel2" localSheetId="3" hidden="1">4</definedName>
    <definedName name="solver_rel2" localSheetId="0" hidden="1">4</definedName>
    <definedName name="solver_rel2" localSheetId="2" hidden="1">4</definedName>
    <definedName name="solver_rel2" localSheetId="4" hidden="1">4</definedName>
    <definedName name="solver_rel3" localSheetId="3" hidden="1">3</definedName>
    <definedName name="solver_rel3" localSheetId="0" hidden="1">3</definedName>
    <definedName name="solver_rel3" localSheetId="2" hidden="1">3</definedName>
    <definedName name="solver_rel3" localSheetId="4" hidden="1">3</definedName>
    <definedName name="solver_rhs1" localSheetId="3" hidden="1">43</definedName>
    <definedName name="solver_rhs1" localSheetId="0" hidden="1">49</definedName>
    <definedName name="solver_rhs1" localSheetId="2" hidden="1">120</definedName>
    <definedName name="solver_rhs1" localSheetId="4" hidden="1">54</definedName>
    <definedName name="solver_rhs2" localSheetId="3" hidden="1">integer</definedName>
    <definedName name="solver_rhs2" localSheetId="0" hidden="1">integer</definedName>
    <definedName name="solver_rhs2" localSheetId="2" hidden="1">integer</definedName>
    <definedName name="solver_rhs2" localSheetId="4" hidden="1">integer</definedName>
    <definedName name="solver_rhs3" localSheetId="3" hidden="1">1</definedName>
    <definedName name="solver_rhs3" localSheetId="0" hidden="1">1</definedName>
    <definedName name="solver_rhs3" localSheetId="2" hidden="1">1</definedName>
    <definedName name="solver_rhs3" localSheetId="4" hidden="1">1</definedName>
    <definedName name="solver_rlx" localSheetId="3" hidden="1">2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3" hidden="1">0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3" hidden="1">1</definedName>
    <definedName name="solver_scl" localSheetId="0" hidden="1">1</definedName>
    <definedName name="solver_scl" localSheetId="2" hidden="1">1</definedName>
    <definedName name="solver_scl" localSheetId="4" hidden="1">1</definedName>
    <definedName name="solver_sho" localSheetId="3" hidden="1">2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3" hidden="1">100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3" hidden="1">2147483647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3" hidden="1">0.01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3" hidden="1">2</definedName>
    <definedName name="solver_typ" localSheetId="0" hidden="1">2</definedName>
    <definedName name="solver_typ" localSheetId="2" hidden="1">2</definedName>
    <definedName name="solver_typ" localSheetId="4" hidden="1">2</definedName>
    <definedName name="solver_val" localSheetId="3" hidden="1">0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3" hidden="1">2</definedName>
    <definedName name="solver_ver" localSheetId="0" hidden="1">2</definedName>
    <definedName name="solver_ver" localSheetId="2" hidden="1">2</definedName>
    <definedName name="solver_ver" localSheetId="4" hidden="1">2</definedName>
    <definedName name="ZScoreLookup">'Cluster Analysis - Coke Pepsi'!$A$12:$H$131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2" i="1"/>
  <c r="L3" i="1" l="1"/>
  <c r="M3" i="1"/>
  <c r="N3" i="1"/>
  <c r="O3" i="1"/>
  <c r="P3" i="1"/>
  <c r="Q3" i="1"/>
  <c r="L4" i="1"/>
  <c r="M4" i="1"/>
  <c r="N4" i="1"/>
  <c r="O4" i="1"/>
  <c r="P4" i="1"/>
  <c r="Q4" i="1"/>
  <c r="L5" i="1"/>
  <c r="M5" i="1"/>
  <c r="N5" i="1"/>
  <c r="O5" i="1"/>
  <c r="P5" i="1"/>
  <c r="Q5" i="1"/>
  <c r="M2" i="1"/>
  <c r="N2" i="1"/>
  <c r="O2" i="1"/>
  <c r="P2" i="1"/>
  <c r="Q2" i="1"/>
  <c r="L2" i="1"/>
  <c r="O3" i="4"/>
  <c r="P3" i="4"/>
  <c r="Q3" i="4"/>
  <c r="R3" i="4"/>
  <c r="S3" i="4"/>
  <c r="T3" i="4"/>
  <c r="O4" i="4"/>
  <c r="P4" i="4"/>
  <c r="Q4" i="4"/>
  <c r="R4" i="4"/>
  <c r="S4" i="4"/>
  <c r="T4" i="4"/>
  <c r="O5" i="4"/>
  <c r="P5" i="4"/>
  <c r="Q5" i="4"/>
  <c r="R5" i="4"/>
  <c r="S5" i="4"/>
  <c r="T5" i="4"/>
  <c r="O6" i="4"/>
  <c r="P6" i="4"/>
  <c r="Q6" i="4"/>
  <c r="R6" i="4"/>
  <c r="S6" i="4"/>
  <c r="T6" i="4"/>
  <c r="P2" i="4"/>
  <c r="Q2" i="4"/>
  <c r="R2" i="4"/>
  <c r="S2" i="4"/>
  <c r="T2" i="4"/>
  <c r="O2" i="4"/>
  <c r="T13" i="5" l="1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12" i="5"/>
  <c r="I3" i="5"/>
  <c r="I4" i="5"/>
  <c r="I5" i="5"/>
  <c r="I6" i="5"/>
  <c r="I2" i="5"/>
  <c r="M2" i="5"/>
  <c r="N2" i="5"/>
  <c r="O2" i="5"/>
  <c r="M3" i="5"/>
  <c r="N3" i="5"/>
  <c r="O3" i="5"/>
  <c r="M4" i="5"/>
  <c r="N4" i="5"/>
  <c r="O4" i="5"/>
  <c r="M5" i="5"/>
  <c r="N5" i="5"/>
  <c r="O5" i="5"/>
  <c r="M6" i="5"/>
  <c r="N6" i="5"/>
  <c r="O6" i="5"/>
  <c r="L3" i="5"/>
  <c r="L4" i="5"/>
  <c r="L5" i="5"/>
  <c r="L6" i="5"/>
  <c r="L2" i="5"/>
  <c r="K3" i="5"/>
  <c r="K4" i="5"/>
  <c r="K5" i="5"/>
  <c r="K6" i="5"/>
  <c r="K2" i="5"/>
  <c r="D8" i="5"/>
  <c r="I12" i="5" s="1"/>
  <c r="E8" i="5"/>
  <c r="F8" i="5"/>
  <c r="G8" i="5"/>
  <c r="D7" i="5"/>
  <c r="I15" i="5" s="1"/>
  <c r="E7" i="5"/>
  <c r="J13" i="5" s="1"/>
  <c r="F7" i="5"/>
  <c r="K15" i="5" s="1"/>
  <c r="G7" i="5"/>
  <c r="L13" i="5" s="1"/>
  <c r="C8" i="5"/>
  <c r="C7" i="5"/>
  <c r="H13" i="5" s="1"/>
  <c r="P16" i="5" l="1"/>
  <c r="M25" i="5"/>
  <c r="N16" i="5"/>
  <c r="M14" i="5"/>
  <c r="O14" i="5"/>
  <c r="O18" i="5"/>
  <c r="O22" i="5"/>
  <c r="O26" i="5"/>
  <c r="O30" i="5"/>
  <c r="O34" i="5"/>
  <c r="O38" i="5"/>
  <c r="O42" i="5"/>
  <c r="O46" i="5"/>
  <c r="O50" i="5"/>
  <c r="O54" i="5"/>
  <c r="O58" i="5"/>
  <c r="O62" i="5"/>
  <c r="O12" i="5"/>
  <c r="O15" i="5"/>
  <c r="O19" i="5"/>
  <c r="O23" i="5"/>
  <c r="O27" i="5"/>
  <c r="O31" i="5"/>
  <c r="O35" i="5"/>
  <c r="O39" i="5"/>
  <c r="O43" i="5"/>
  <c r="O47" i="5"/>
  <c r="O51" i="5"/>
  <c r="O55" i="5"/>
  <c r="O59" i="5"/>
  <c r="O63" i="5"/>
  <c r="O16" i="5"/>
  <c r="O20" i="5"/>
  <c r="O24" i="5"/>
  <c r="O28" i="5"/>
  <c r="O32" i="5"/>
  <c r="O36" i="5"/>
  <c r="O40" i="5"/>
  <c r="O44" i="5"/>
  <c r="O48" i="5"/>
  <c r="O52" i="5"/>
  <c r="O56" i="5"/>
  <c r="O60" i="5"/>
  <c r="O64" i="5"/>
  <c r="O13" i="5"/>
  <c r="O17" i="5"/>
  <c r="O21" i="5"/>
  <c r="O25" i="5"/>
  <c r="O29" i="5"/>
  <c r="O33" i="5"/>
  <c r="O37" i="5"/>
  <c r="O41" i="5"/>
  <c r="O45" i="5"/>
  <c r="O49" i="5"/>
  <c r="O53" i="5"/>
  <c r="O57" i="5"/>
  <c r="O61" i="5"/>
  <c r="O65" i="5"/>
  <c r="Q14" i="5"/>
  <c r="M53" i="5"/>
  <c r="M37" i="5"/>
  <c r="M21" i="5"/>
  <c r="M17" i="5"/>
  <c r="M13" i="5"/>
  <c r="N63" i="5"/>
  <c r="N59" i="5"/>
  <c r="N55" i="5"/>
  <c r="N51" i="5"/>
  <c r="N47" i="5"/>
  <c r="N43" i="5"/>
  <c r="N39" i="5"/>
  <c r="N35" i="5"/>
  <c r="N31" i="5"/>
  <c r="N27" i="5"/>
  <c r="N23" i="5"/>
  <c r="N19" i="5"/>
  <c r="N15" i="5"/>
  <c r="P63" i="5"/>
  <c r="P59" i="5"/>
  <c r="P55" i="5"/>
  <c r="P51" i="5"/>
  <c r="P47" i="5"/>
  <c r="P43" i="5"/>
  <c r="P39" i="5"/>
  <c r="P35" i="5"/>
  <c r="P31" i="5"/>
  <c r="P27" i="5"/>
  <c r="P23" i="5"/>
  <c r="P19" i="5"/>
  <c r="P15" i="5"/>
  <c r="Q65" i="5"/>
  <c r="Q61" i="5"/>
  <c r="Q57" i="5"/>
  <c r="Q53" i="5"/>
  <c r="Q49" i="5"/>
  <c r="Q45" i="5"/>
  <c r="Q41" i="5"/>
  <c r="Q37" i="5"/>
  <c r="Q33" i="5"/>
  <c r="Q29" i="5"/>
  <c r="Q25" i="5"/>
  <c r="Q21" i="5"/>
  <c r="Q17" i="5"/>
  <c r="Q13" i="5"/>
  <c r="M65" i="5"/>
  <c r="M45" i="5"/>
  <c r="M33" i="5"/>
  <c r="M64" i="5"/>
  <c r="M60" i="5"/>
  <c r="M56" i="5"/>
  <c r="M52" i="5"/>
  <c r="M48" i="5"/>
  <c r="M44" i="5"/>
  <c r="M40" i="5"/>
  <c r="M36" i="5"/>
  <c r="M32" i="5"/>
  <c r="M28" i="5"/>
  <c r="M24" i="5"/>
  <c r="M20" i="5"/>
  <c r="M16" i="5"/>
  <c r="N12" i="5"/>
  <c r="N62" i="5"/>
  <c r="N58" i="5"/>
  <c r="N54" i="5"/>
  <c r="N50" i="5"/>
  <c r="N46" i="5"/>
  <c r="N42" i="5"/>
  <c r="N38" i="5"/>
  <c r="N34" i="5"/>
  <c r="N30" i="5"/>
  <c r="N26" i="5"/>
  <c r="N22" i="5"/>
  <c r="N18" i="5"/>
  <c r="N14" i="5"/>
  <c r="P12" i="5"/>
  <c r="P62" i="5"/>
  <c r="P58" i="5"/>
  <c r="P54" i="5"/>
  <c r="P50" i="5"/>
  <c r="P46" i="5"/>
  <c r="P42" i="5"/>
  <c r="P38" i="5"/>
  <c r="P34" i="5"/>
  <c r="P30" i="5"/>
  <c r="P26" i="5"/>
  <c r="P22" i="5"/>
  <c r="P18" i="5"/>
  <c r="P14" i="5"/>
  <c r="Q64" i="5"/>
  <c r="Q60" i="5"/>
  <c r="Q56" i="5"/>
  <c r="Q52" i="5"/>
  <c r="Q48" i="5"/>
  <c r="Q44" i="5"/>
  <c r="Q40" i="5"/>
  <c r="Q36" i="5"/>
  <c r="Q32" i="5"/>
  <c r="Q28" i="5"/>
  <c r="Q24" i="5"/>
  <c r="Q20" i="5"/>
  <c r="Q16" i="5"/>
  <c r="M57" i="5"/>
  <c r="M41" i="5"/>
  <c r="M29" i="5"/>
  <c r="M63" i="5"/>
  <c r="M59" i="5"/>
  <c r="M55" i="5"/>
  <c r="M51" i="5"/>
  <c r="M47" i="5"/>
  <c r="M43" i="5"/>
  <c r="M39" i="5"/>
  <c r="M35" i="5"/>
  <c r="M31" i="5"/>
  <c r="M27" i="5"/>
  <c r="M23" i="5"/>
  <c r="M19" i="5"/>
  <c r="M15" i="5"/>
  <c r="N65" i="5"/>
  <c r="N61" i="5"/>
  <c r="N57" i="5"/>
  <c r="N53" i="5"/>
  <c r="N49" i="5"/>
  <c r="N45" i="5"/>
  <c r="N41" i="5"/>
  <c r="N37" i="5"/>
  <c r="N33" i="5"/>
  <c r="N29" i="5"/>
  <c r="N25" i="5"/>
  <c r="N21" i="5"/>
  <c r="N17" i="5"/>
  <c r="N13" i="5"/>
  <c r="P65" i="5"/>
  <c r="P61" i="5"/>
  <c r="P57" i="5"/>
  <c r="P53" i="5"/>
  <c r="P49" i="5"/>
  <c r="P45" i="5"/>
  <c r="P41" i="5"/>
  <c r="P37" i="5"/>
  <c r="P33" i="5"/>
  <c r="P29" i="5"/>
  <c r="P25" i="5"/>
  <c r="P21" i="5"/>
  <c r="P17" i="5"/>
  <c r="P13" i="5"/>
  <c r="Q63" i="5"/>
  <c r="Q59" i="5"/>
  <c r="Q55" i="5"/>
  <c r="Q51" i="5"/>
  <c r="Q47" i="5"/>
  <c r="Q43" i="5"/>
  <c r="Q39" i="5"/>
  <c r="Q35" i="5"/>
  <c r="Q31" i="5"/>
  <c r="Q27" i="5"/>
  <c r="Q23" i="5"/>
  <c r="Q19" i="5"/>
  <c r="Q15" i="5"/>
  <c r="M61" i="5"/>
  <c r="M49" i="5"/>
  <c r="M12" i="5"/>
  <c r="M62" i="5"/>
  <c r="M58" i="5"/>
  <c r="M54" i="5"/>
  <c r="M50" i="5"/>
  <c r="M46" i="5"/>
  <c r="M42" i="5"/>
  <c r="M38" i="5"/>
  <c r="M34" i="5"/>
  <c r="M30" i="5"/>
  <c r="M26" i="5"/>
  <c r="M22" i="5"/>
  <c r="M18" i="5"/>
  <c r="N64" i="5"/>
  <c r="N60" i="5"/>
  <c r="N56" i="5"/>
  <c r="N52" i="5"/>
  <c r="N48" i="5"/>
  <c r="N44" i="5"/>
  <c r="N40" i="5"/>
  <c r="N36" i="5"/>
  <c r="N32" i="5"/>
  <c r="N28" i="5"/>
  <c r="N24" i="5"/>
  <c r="N20" i="5"/>
  <c r="P64" i="5"/>
  <c r="P60" i="5"/>
  <c r="P56" i="5"/>
  <c r="P52" i="5"/>
  <c r="P48" i="5"/>
  <c r="P44" i="5"/>
  <c r="P40" i="5"/>
  <c r="P36" i="5"/>
  <c r="P32" i="5"/>
  <c r="P28" i="5"/>
  <c r="P24" i="5"/>
  <c r="P20" i="5"/>
  <c r="Q12" i="5"/>
  <c r="Q62" i="5"/>
  <c r="Q58" i="5"/>
  <c r="Q54" i="5"/>
  <c r="Q50" i="5"/>
  <c r="Q46" i="5"/>
  <c r="Q42" i="5"/>
  <c r="Q38" i="5"/>
  <c r="Q34" i="5"/>
  <c r="Q30" i="5"/>
  <c r="Q26" i="5"/>
  <c r="Q22" i="5"/>
  <c r="Q18" i="5"/>
  <c r="H60" i="5"/>
  <c r="H48" i="5"/>
  <c r="H36" i="5"/>
  <c r="H28" i="5"/>
  <c r="H20" i="5"/>
  <c r="I62" i="5"/>
  <c r="I54" i="5"/>
  <c r="I46" i="5"/>
  <c r="I42" i="5"/>
  <c r="I34" i="5"/>
  <c r="I30" i="5"/>
  <c r="I26" i="5"/>
  <c r="I22" i="5"/>
  <c r="I18" i="5"/>
  <c r="I14" i="5"/>
  <c r="J64" i="5"/>
  <c r="J60" i="5"/>
  <c r="J56" i="5"/>
  <c r="J52" i="5"/>
  <c r="J48" i="5"/>
  <c r="J44" i="5"/>
  <c r="J40" i="5"/>
  <c r="J36" i="5"/>
  <c r="J32" i="5"/>
  <c r="J28" i="5"/>
  <c r="J24" i="5"/>
  <c r="J20" i="5"/>
  <c r="J16" i="5"/>
  <c r="K12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L64" i="5"/>
  <c r="L60" i="5"/>
  <c r="L56" i="5"/>
  <c r="L52" i="5"/>
  <c r="L48" i="5"/>
  <c r="L44" i="5"/>
  <c r="L40" i="5"/>
  <c r="L36" i="5"/>
  <c r="L32" i="5"/>
  <c r="L28" i="5"/>
  <c r="L24" i="5"/>
  <c r="L20" i="5"/>
  <c r="L16" i="5"/>
  <c r="H63" i="5"/>
  <c r="H59" i="5"/>
  <c r="H55" i="5"/>
  <c r="H51" i="5"/>
  <c r="H47" i="5"/>
  <c r="H43" i="5"/>
  <c r="H39" i="5"/>
  <c r="H35" i="5"/>
  <c r="H31" i="5"/>
  <c r="H27" i="5"/>
  <c r="H23" i="5"/>
  <c r="H19" i="5"/>
  <c r="H15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J63" i="5"/>
  <c r="J59" i="5"/>
  <c r="J55" i="5"/>
  <c r="J51" i="5"/>
  <c r="J47" i="5"/>
  <c r="J43" i="5"/>
  <c r="J39" i="5"/>
  <c r="J35" i="5"/>
  <c r="J31" i="5"/>
  <c r="J27" i="5"/>
  <c r="J23" i="5"/>
  <c r="J19" i="5"/>
  <c r="J15" i="5"/>
  <c r="K65" i="5"/>
  <c r="K61" i="5"/>
  <c r="K57" i="5"/>
  <c r="K53" i="5"/>
  <c r="K49" i="5"/>
  <c r="K45" i="5"/>
  <c r="K41" i="5"/>
  <c r="K37" i="5"/>
  <c r="K33" i="5"/>
  <c r="K29" i="5"/>
  <c r="K25" i="5"/>
  <c r="K21" i="5"/>
  <c r="K17" i="5"/>
  <c r="K13" i="5"/>
  <c r="L63" i="5"/>
  <c r="L59" i="5"/>
  <c r="L55" i="5"/>
  <c r="L51" i="5"/>
  <c r="L47" i="5"/>
  <c r="L43" i="5"/>
  <c r="L39" i="5"/>
  <c r="L35" i="5"/>
  <c r="L31" i="5"/>
  <c r="L27" i="5"/>
  <c r="L23" i="5"/>
  <c r="L19" i="5"/>
  <c r="L15" i="5"/>
  <c r="H64" i="5"/>
  <c r="H52" i="5"/>
  <c r="H40" i="5"/>
  <c r="H32" i="5"/>
  <c r="H24" i="5"/>
  <c r="H16" i="5"/>
  <c r="I58" i="5"/>
  <c r="I50" i="5"/>
  <c r="I38" i="5"/>
  <c r="H12" i="5"/>
  <c r="H62" i="5"/>
  <c r="H58" i="5"/>
  <c r="H54" i="5"/>
  <c r="H50" i="5"/>
  <c r="H46" i="5"/>
  <c r="H42" i="5"/>
  <c r="H38" i="5"/>
  <c r="H34" i="5"/>
  <c r="H30" i="5"/>
  <c r="H26" i="5"/>
  <c r="H22" i="5"/>
  <c r="H18" i="5"/>
  <c r="H14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J12" i="5"/>
  <c r="J62" i="5"/>
  <c r="J58" i="5"/>
  <c r="J54" i="5"/>
  <c r="J50" i="5"/>
  <c r="J46" i="5"/>
  <c r="J42" i="5"/>
  <c r="J38" i="5"/>
  <c r="J34" i="5"/>
  <c r="J30" i="5"/>
  <c r="J26" i="5"/>
  <c r="J22" i="5"/>
  <c r="J18" i="5"/>
  <c r="J14" i="5"/>
  <c r="K64" i="5"/>
  <c r="K60" i="5"/>
  <c r="K56" i="5"/>
  <c r="K52" i="5"/>
  <c r="K48" i="5"/>
  <c r="K44" i="5"/>
  <c r="K40" i="5"/>
  <c r="K36" i="5"/>
  <c r="K32" i="5"/>
  <c r="K28" i="5"/>
  <c r="K24" i="5"/>
  <c r="K20" i="5"/>
  <c r="K16" i="5"/>
  <c r="L12" i="5"/>
  <c r="L62" i="5"/>
  <c r="L58" i="5"/>
  <c r="L54" i="5"/>
  <c r="L50" i="5"/>
  <c r="L46" i="5"/>
  <c r="L42" i="5"/>
  <c r="L38" i="5"/>
  <c r="L34" i="5"/>
  <c r="L30" i="5"/>
  <c r="L26" i="5"/>
  <c r="L22" i="5"/>
  <c r="L18" i="5"/>
  <c r="L14" i="5"/>
  <c r="H56" i="5"/>
  <c r="H44" i="5"/>
  <c r="H65" i="5"/>
  <c r="H61" i="5"/>
  <c r="H57" i="5"/>
  <c r="H53" i="5"/>
  <c r="H49" i="5"/>
  <c r="H45" i="5"/>
  <c r="H41" i="5"/>
  <c r="H37" i="5"/>
  <c r="H33" i="5"/>
  <c r="H29" i="5"/>
  <c r="H25" i="5"/>
  <c r="H21" i="5"/>
  <c r="H17" i="5"/>
  <c r="I63" i="5"/>
  <c r="I59" i="5"/>
  <c r="I55" i="5"/>
  <c r="I51" i="5"/>
  <c r="I47" i="5"/>
  <c r="I43" i="5"/>
  <c r="I39" i="5"/>
  <c r="I35" i="5"/>
  <c r="I31" i="5"/>
  <c r="I27" i="5"/>
  <c r="I23" i="5"/>
  <c r="I19" i="5"/>
  <c r="J65" i="5"/>
  <c r="J61" i="5"/>
  <c r="J57" i="5"/>
  <c r="J53" i="5"/>
  <c r="J49" i="5"/>
  <c r="J45" i="5"/>
  <c r="J41" i="5"/>
  <c r="J37" i="5"/>
  <c r="J33" i="5"/>
  <c r="J29" i="5"/>
  <c r="J25" i="5"/>
  <c r="J21" i="5"/>
  <c r="J17" i="5"/>
  <c r="K63" i="5"/>
  <c r="K59" i="5"/>
  <c r="K55" i="5"/>
  <c r="K51" i="5"/>
  <c r="K47" i="5"/>
  <c r="K43" i="5"/>
  <c r="K39" i="5"/>
  <c r="K35" i="5"/>
  <c r="K31" i="5"/>
  <c r="K27" i="5"/>
  <c r="K23" i="5"/>
  <c r="K19" i="5"/>
  <c r="L65" i="5"/>
  <c r="L61" i="5"/>
  <c r="L57" i="5"/>
  <c r="L53" i="5"/>
  <c r="L49" i="5"/>
  <c r="L45" i="5"/>
  <c r="L41" i="5"/>
  <c r="L37" i="5"/>
  <c r="L33" i="5"/>
  <c r="L29" i="5"/>
  <c r="L25" i="5"/>
  <c r="L21" i="5"/>
  <c r="L17" i="5"/>
  <c r="K3" i="4"/>
  <c r="K4" i="4"/>
  <c r="K5" i="4"/>
  <c r="K6" i="4"/>
  <c r="K2" i="4"/>
  <c r="M3" i="4"/>
  <c r="N3" i="4"/>
  <c r="M4" i="4"/>
  <c r="N4" i="4"/>
  <c r="M5" i="4"/>
  <c r="N5" i="4"/>
  <c r="M6" i="4"/>
  <c r="N6" i="4"/>
  <c r="N2" i="4"/>
  <c r="M2" i="4"/>
  <c r="R25" i="5" l="1"/>
  <c r="R30" i="5"/>
  <c r="R46" i="5"/>
  <c r="R62" i="5"/>
  <c r="R27" i="5"/>
  <c r="R43" i="5"/>
  <c r="R59" i="5"/>
  <c r="R14" i="5"/>
  <c r="R57" i="5"/>
  <c r="R24" i="5"/>
  <c r="R40" i="5"/>
  <c r="R56" i="5"/>
  <c r="R45" i="5"/>
  <c r="R21" i="5"/>
  <c r="R34" i="5"/>
  <c r="R15" i="5"/>
  <c r="R31" i="5"/>
  <c r="R47" i="5"/>
  <c r="R63" i="5"/>
  <c r="R28" i="5"/>
  <c r="R44" i="5"/>
  <c r="R60" i="5"/>
  <c r="R65" i="5"/>
  <c r="R37" i="5"/>
  <c r="R50" i="5"/>
  <c r="R22" i="5"/>
  <c r="R38" i="5"/>
  <c r="R54" i="5"/>
  <c r="R49" i="5"/>
  <c r="R19" i="5"/>
  <c r="R35" i="5"/>
  <c r="R51" i="5"/>
  <c r="R29" i="5"/>
  <c r="R16" i="5"/>
  <c r="R32" i="5"/>
  <c r="R48" i="5"/>
  <c r="R64" i="5"/>
  <c r="R13" i="5"/>
  <c r="R53" i="5"/>
  <c r="R18" i="5"/>
  <c r="R12" i="5"/>
  <c r="R26" i="5"/>
  <c r="R42" i="5"/>
  <c r="R58" i="5"/>
  <c r="R61" i="5"/>
  <c r="R23" i="5"/>
  <c r="R39" i="5"/>
  <c r="R55" i="5"/>
  <c r="R41" i="5"/>
  <c r="R20" i="5"/>
  <c r="R36" i="5"/>
  <c r="R52" i="5"/>
  <c r="R33" i="5"/>
  <c r="R17" i="5"/>
  <c r="S12" i="4"/>
  <c r="S27" i="4"/>
  <c r="W12" i="4"/>
  <c r="V13" i="4"/>
  <c r="U14" i="4"/>
  <c r="T15" i="4"/>
  <c r="S51" i="4"/>
  <c r="S35" i="4"/>
  <c r="S19" i="4"/>
  <c r="T50" i="4"/>
  <c r="T42" i="4"/>
  <c r="T38" i="4"/>
  <c r="T34" i="4"/>
  <c r="T30" i="4"/>
  <c r="T26" i="4"/>
  <c r="T22" i="4"/>
  <c r="T18" i="4"/>
  <c r="T14" i="4"/>
  <c r="U53" i="4"/>
  <c r="U49" i="4"/>
  <c r="U45" i="4"/>
  <c r="U41" i="4"/>
  <c r="U37" i="4"/>
  <c r="U33" i="4"/>
  <c r="U29" i="4"/>
  <c r="U25" i="4"/>
  <c r="U21" i="4"/>
  <c r="U17" i="4"/>
  <c r="U13" i="4"/>
  <c r="V52" i="4"/>
  <c r="V48" i="4"/>
  <c r="V44" i="4"/>
  <c r="V40" i="4"/>
  <c r="V36" i="4"/>
  <c r="V32" i="4"/>
  <c r="V28" i="4"/>
  <c r="V24" i="4"/>
  <c r="V20" i="4"/>
  <c r="V16" i="4"/>
  <c r="V12" i="4"/>
  <c r="W51" i="4"/>
  <c r="W47" i="4"/>
  <c r="W43" i="4"/>
  <c r="W39" i="4"/>
  <c r="W35" i="4"/>
  <c r="W31" i="4"/>
  <c r="W27" i="4"/>
  <c r="W23" i="4"/>
  <c r="W19" i="4"/>
  <c r="W15" i="4"/>
  <c r="S43" i="4"/>
  <c r="S31" i="4"/>
  <c r="S15" i="4"/>
  <c r="S11" i="4"/>
  <c r="S42" i="4"/>
  <c r="S38" i="4"/>
  <c r="S34" i="4"/>
  <c r="S30" i="4"/>
  <c r="S26" i="4"/>
  <c r="S22" i="4"/>
  <c r="S18" i="4"/>
  <c r="S14" i="4"/>
  <c r="T53" i="4"/>
  <c r="T49" i="4"/>
  <c r="T45" i="4"/>
  <c r="T41" i="4"/>
  <c r="T37" i="4"/>
  <c r="T33" i="4"/>
  <c r="T29" i="4"/>
  <c r="T25" i="4"/>
  <c r="T21" i="4"/>
  <c r="T17" i="4"/>
  <c r="T13" i="4"/>
  <c r="U52" i="4"/>
  <c r="U48" i="4"/>
  <c r="U44" i="4"/>
  <c r="U40" i="4"/>
  <c r="U36" i="4"/>
  <c r="U32" i="4"/>
  <c r="U28" i="4"/>
  <c r="U24" i="4"/>
  <c r="U20" i="4"/>
  <c r="U16" i="4"/>
  <c r="U12" i="4"/>
  <c r="V51" i="4"/>
  <c r="V47" i="4"/>
  <c r="V43" i="4"/>
  <c r="V39" i="4"/>
  <c r="V35" i="4"/>
  <c r="V31" i="4"/>
  <c r="V27" i="4"/>
  <c r="V23" i="4"/>
  <c r="V19" i="4"/>
  <c r="V15" i="4"/>
  <c r="W11" i="4"/>
  <c r="W50" i="4"/>
  <c r="W46" i="4"/>
  <c r="W42" i="4"/>
  <c r="W38" i="4"/>
  <c r="W34" i="4"/>
  <c r="W30" i="4"/>
  <c r="W26" i="4"/>
  <c r="W22" i="4"/>
  <c r="W18" i="4"/>
  <c r="W14" i="4"/>
  <c r="S39" i="4"/>
  <c r="S23" i="4"/>
  <c r="T46" i="4"/>
  <c r="S50" i="4"/>
  <c r="S53" i="4"/>
  <c r="S49" i="4"/>
  <c r="S45" i="4"/>
  <c r="S41" i="4"/>
  <c r="S37" i="4"/>
  <c r="S33" i="4"/>
  <c r="S29" i="4"/>
  <c r="S25" i="4"/>
  <c r="S21" i="4"/>
  <c r="S17" i="4"/>
  <c r="S13" i="4"/>
  <c r="T52" i="4"/>
  <c r="T48" i="4"/>
  <c r="T44" i="4"/>
  <c r="T40" i="4"/>
  <c r="T36" i="4"/>
  <c r="T32" i="4"/>
  <c r="T28" i="4"/>
  <c r="T24" i="4"/>
  <c r="T20" i="4"/>
  <c r="T16" i="4"/>
  <c r="T12" i="4"/>
  <c r="U51" i="4"/>
  <c r="U47" i="4"/>
  <c r="U43" i="4"/>
  <c r="U39" i="4"/>
  <c r="U35" i="4"/>
  <c r="U31" i="4"/>
  <c r="U27" i="4"/>
  <c r="U23" i="4"/>
  <c r="U19" i="4"/>
  <c r="U15" i="4"/>
  <c r="V11" i="4"/>
  <c r="V50" i="4"/>
  <c r="V46" i="4"/>
  <c r="V42" i="4"/>
  <c r="V38" i="4"/>
  <c r="V34" i="4"/>
  <c r="V30" i="4"/>
  <c r="V26" i="4"/>
  <c r="V22" i="4"/>
  <c r="V18" i="4"/>
  <c r="V14" i="4"/>
  <c r="W53" i="4"/>
  <c r="W49" i="4"/>
  <c r="W45" i="4"/>
  <c r="W41" i="4"/>
  <c r="W37" i="4"/>
  <c r="W33" i="4"/>
  <c r="W29" i="4"/>
  <c r="W25" i="4"/>
  <c r="W21" i="4"/>
  <c r="W17" i="4"/>
  <c r="W13" i="4"/>
  <c r="S47" i="4"/>
  <c r="T11" i="4"/>
  <c r="S46" i="4"/>
  <c r="S52" i="4"/>
  <c r="S48" i="4"/>
  <c r="S44" i="4"/>
  <c r="S40" i="4"/>
  <c r="S36" i="4"/>
  <c r="S32" i="4"/>
  <c r="S28" i="4"/>
  <c r="S24" i="4"/>
  <c r="S20" i="4"/>
  <c r="S16" i="4"/>
  <c r="T51" i="4"/>
  <c r="T47" i="4"/>
  <c r="T43" i="4"/>
  <c r="T39" i="4"/>
  <c r="T35" i="4"/>
  <c r="T31" i="4"/>
  <c r="T27" i="4"/>
  <c r="T23" i="4"/>
  <c r="T19" i="4"/>
  <c r="U11" i="4"/>
  <c r="U50" i="4"/>
  <c r="U46" i="4"/>
  <c r="U42" i="4"/>
  <c r="U38" i="4"/>
  <c r="U34" i="4"/>
  <c r="U30" i="4"/>
  <c r="U26" i="4"/>
  <c r="U22" i="4"/>
  <c r="U18" i="4"/>
  <c r="V53" i="4"/>
  <c r="V49" i="4"/>
  <c r="V45" i="4"/>
  <c r="V41" i="4"/>
  <c r="V37" i="4"/>
  <c r="V33" i="4"/>
  <c r="V29" i="4"/>
  <c r="V25" i="4"/>
  <c r="V21" i="4"/>
  <c r="V17" i="4"/>
  <c r="W52" i="4"/>
  <c r="W48" i="4"/>
  <c r="W44" i="4"/>
  <c r="W40" i="4"/>
  <c r="W36" i="4"/>
  <c r="W32" i="4"/>
  <c r="W28" i="4"/>
  <c r="W24" i="4"/>
  <c r="W20" i="4"/>
  <c r="W16" i="4"/>
  <c r="J7" i="4"/>
  <c r="P9" i="4"/>
  <c r="Q9" i="4"/>
  <c r="R9" i="4"/>
  <c r="C9" i="4"/>
  <c r="D9" i="4"/>
  <c r="E9" i="4"/>
  <c r="F9" i="4"/>
  <c r="G9" i="4" s="1"/>
  <c r="H9" i="4" s="1"/>
  <c r="I9" i="4" s="1"/>
  <c r="J9" i="4" s="1"/>
  <c r="K9" i="4" s="1"/>
  <c r="L9" i="4" s="1"/>
  <c r="M9" i="4" s="1"/>
  <c r="N9" i="4" s="1"/>
  <c r="O9" i="4" s="1"/>
  <c r="B9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11" i="4"/>
  <c r="P11" i="4"/>
  <c r="Q11" i="4"/>
  <c r="D8" i="4"/>
  <c r="E8" i="4"/>
  <c r="F8" i="4"/>
  <c r="G8" i="4"/>
  <c r="H8" i="4"/>
  <c r="I8" i="4"/>
  <c r="J8" i="4"/>
  <c r="R15" i="4" s="1"/>
  <c r="D7" i="4"/>
  <c r="E7" i="4"/>
  <c r="F7" i="4"/>
  <c r="N12" i="4" s="1"/>
  <c r="G7" i="4"/>
  <c r="H7" i="4"/>
  <c r="I7" i="4"/>
  <c r="Q22" i="4" s="1"/>
  <c r="R11" i="4"/>
  <c r="C8" i="4"/>
  <c r="C7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R9" i="5" l="1"/>
  <c r="X32" i="4"/>
  <c r="Y32" i="4" s="1"/>
  <c r="Z32" i="4" s="1"/>
  <c r="X48" i="4"/>
  <c r="Y48" i="4" s="1"/>
  <c r="Z48" i="4" s="1"/>
  <c r="X29" i="4"/>
  <c r="Y29" i="4" s="1"/>
  <c r="Z29" i="4" s="1"/>
  <c r="X45" i="4"/>
  <c r="Y45" i="4" s="1"/>
  <c r="Z45" i="4" s="1"/>
  <c r="X27" i="4"/>
  <c r="Y27" i="4" s="1"/>
  <c r="Z27" i="4" s="1"/>
  <c r="X47" i="4"/>
  <c r="Y47" i="4" s="1"/>
  <c r="Z47" i="4" s="1"/>
  <c r="X13" i="4"/>
  <c r="Y13" i="4" s="1"/>
  <c r="Z13" i="4" s="1"/>
  <c r="X16" i="4"/>
  <c r="Y16" i="4" s="1"/>
  <c r="Z16" i="4" s="1"/>
  <c r="X12" i="4"/>
  <c r="Y12" i="4" s="1"/>
  <c r="Z12" i="4" s="1"/>
  <c r="X22" i="4"/>
  <c r="Y22" i="4" s="1"/>
  <c r="Z22" i="4" s="1"/>
  <c r="X38" i="4"/>
  <c r="Y38" i="4" s="1"/>
  <c r="Z38" i="4" s="1"/>
  <c r="X31" i="4"/>
  <c r="Y31" i="4" s="1"/>
  <c r="Z31" i="4" s="1"/>
  <c r="X35" i="4"/>
  <c r="Y35" i="4" s="1"/>
  <c r="Z35" i="4" s="1"/>
  <c r="X20" i="4"/>
  <c r="Y20" i="4" s="1"/>
  <c r="Z20" i="4" s="1"/>
  <c r="X36" i="4"/>
  <c r="Y36" i="4" s="1"/>
  <c r="Z36" i="4" s="1"/>
  <c r="X52" i="4"/>
  <c r="Y52" i="4" s="1"/>
  <c r="Z52" i="4" s="1"/>
  <c r="X17" i="4"/>
  <c r="Y17" i="4" s="1"/>
  <c r="Z17" i="4" s="1"/>
  <c r="X33" i="4"/>
  <c r="Y33" i="4" s="1"/>
  <c r="Z33" i="4" s="1"/>
  <c r="X49" i="4"/>
  <c r="Y49" i="4" s="1"/>
  <c r="Z49" i="4" s="1"/>
  <c r="X23" i="4"/>
  <c r="Y23" i="4" s="1"/>
  <c r="Z23" i="4" s="1"/>
  <c r="X26" i="4"/>
  <c r="Y26" i="4" s="1"/>
  <c r="Z26" i="4" s="1"/>
  <c r="X42" i="4"/>
  <c r="Y42" i="4" s="1"/>
  <c r="Z42" i="4" s="1"/>
  <c r="X43" i="4"/>
  <c r="Y43" i="4" s="1"/>
  <c r="Z43" i="4" s="1"/>
  <c r="X51" i="4"/>
  <c r="Y51" i="4" s="1"/>
  <c r="Z51" i="4" s="1"/>
  <c r="X24" i="4"/>
  <c r="Y24" i="4" s="1"/>
  <c r="Z24" i="4" s="1"/>
  <c r="X40" i="4"/>
  <c r="Y40" i="4" s="1"/>
  <c r="Z40" i="4" s="1"/>
  <c r="X46" i="4"/>
  <c r="Y46" i="4" s="1"/>
  <c r="Z46" i="4" s="1"/>
  <c r="X21" i="4"/>
  <c r="Y21" i="4" s="1"/>
  <c r="Z21" i="4" s="1"/>
  <c r="X37" i="4"/>
  <c r="Y37" i="4" s="1"/>
  <c r="Z37" i="4" s="1"/>
  <c r="X53" i="4"/>
  <c r="Y53" i="4" s="1"/>
  <c r="Z53" i="4" s="1"/>
  <c r="X39" i="4"/>
  <c r="Y39" i="4" s="1"/>
  <c r="Z39" i="4" s="1"/>
  <c r="X14" i="4"/>
  <c r="Y14" i="4" s="1"/>
  <c r="Z14" i="4" s="1"/>
  <c r="X30" i="4"/>
  <c r="Y30" i="4" s="1"/>
  <c r="Z30" i="4" s="1"/>
  <c r="X11" i="4"/>
  <c r="Y11" i="4" s="1"/>
  <c r="Z11" i="4" s="1"/>
  <c r="X28" i="4"/>
  <c r="Y28" i="4" s="1"/>
  <c r="Z28" i="4" s="1"/>
  <c r="X44" i="4"/>
  <c r="Y44" i="4" s="1"/>
  <c r="Z44" i="4" s="1"/>
  <c r="X25" i="4"/>
  <c r="Y25" i="4" s="1"/>
  <c r="Z25" i="4" s="1"/>
  <c r="X41" i="4"/>
  <c r="Y41" i="4" s="1"/>
  <c r="Z41" i="4" s="1"/>
  <c r="X50" i="4"/>
  <c r="Y50" i="4" s="1"/>
  <c r="Z50" i="4" s="1"/>
  <c r="X18" i="4"/>
  <c r="Y18" i="4" s="1"/>
  <c r="Z18" i="4" s="1"/>
  <c r="X34" i="4"/>
  <c r="Y34" i="4" s="1"/>
  <c r="Z34" i="4" s="1"/>
  <c r="X15" i="4"/>
  <c r="Y15" i="4" s="1"/>
  <c r="Z15" i="4" s="1"/>
  <c r="X19" i="4"/>
  <c r="Y19" i="4" s="1"/>
  <c r="Z19" i="4" s="1"/>
  <c r="R53" i="4"/>
  <c r="R51" i="4"/>
  <c r="R49" i="4"/>
  <c r="R47" i="4"/>
  <c r="R45" i="4"/>
  <c r="R44" i="4"/>
  <c r="R42" i="4"/>
  <c r="R40" i="4"/>
  <c r="R38" i="4"/>
  <c r="R36" i="4"/>
  <c r="R34" i="4"/>
  <c r="R32" i="4"/>
  <c r="R31" i="4"/>
  <c r="R30" i="4"/>
  <c r="R28" i="4"/>
  <c r="R27" i="4"/>
  <c r="R26" i="4"/>
  <c r="R25" i="4"/>
  <c r="R24" i="4"/>
  <c r="R23" i="4"/>
  <c r="R22" i="4"/>
  <c r="N21" i="4"/>
  <c r="N19" i="4"/>
  <c r="N17" i="4"/>
  <c r="N15" i="4"/>
  <c r="N13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R21" i="4"/>
  <c r="R19" i="4"/>
  <c r="R13" i="4"/>
  <c r="O11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R20" i="4"/>
  <c r="R18" i="4"/>
  <c r="R16" i="4"/>
  <c r="R14" i="4"/>
  <c r="R12" i="4"/>
  <c r="R17" i="4"/>
  <c r="R52" i="4"/>
  <c r="R50" i="4"/>
  <c r="R48" i="4"/>
  <c r="R46" i="4"/>
  <c r="R43" i="4"/>
  <c r="R41" i="4"/>
  <c r="R39" i="4"/>
  <c r="R37" i="4"/>
  <c r="R35" i="4"/>
  <c r="R33" i="4"/>
  <c r="R29" i="4"/>
  <c r="Q12" i="4"/>
  <c r="Q13" i="4"/>
  <c r="Q14" i="4"/>
  <c r="Q15" i="4"/>
  <c r="Q16" i="4"/>
  <c r="Q17" i="4"/>
  <c r="Q18" i="4"/>
  <c r="Q19" i="4"/>
  <c r="Q20" i="4"/>
  <c r="Q21" i="4"/>
  <c r="M12" i="4"/>
  <c r="M13" i="4"/>
  <c r="M14" i="4"/>
  <c r="M15" i="4"/>
  <c r="M16" i="4"/>
  <c r="M17" i="4"/>
  <c r="M18" i="4"/>
  <c r="M19" i="4"/>
  <c r="M20" i="4"/>
  <c r="M21" i="4"/>
  <c r="M22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11" i="4"/>
  <c r="N11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0" i="4"/>
  <c r="N18" i="4"/>
  <c r="N16" i="4"/>
  <c r="N14" i="4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2" i="3"/>
  <c r="B5" i="3"/>
  <c r="B6" i="3"/>
  <c r="F98" i="3"/>
  <c r="K3" i="3"/>
  <c r="C5" i="3"/>
  <c r="C6" i="3"/>
  <c r="G98" i="3"/>
  <c r="L3" i="3"/>
  <c r="D5" i="3"/>
  <c r="D6" i="3"/>
  <c r="H98" i="3"/>
  <c r="M3" i="3"/>
  <c r="F111" i="3"/>
  <c r="K4" i="3"/>
  <c r="G111" i="3"/>
  <c r="L4" i="3"/>
  <c r="H111" i="3"/>
  <c r="M4" i="3"/>
  <c r="F128" i="3"/>
  <c r="K5" i="3"/>
  <c r="G128" i="3"/>
  <c r="L5" i="3"/>
  <c r="H128" i="3"/>
  <c r="M5" i="3"/>
  <c r="F88" i="3"/>
  <c r="K6" i="3"/>
  <c r="G88" i="3"/>
  <c r="L6" i="3"/>
  <c r="H88" i="3"/>
  <c r="M6" i="3"/>
  <c r="G71" i="3"/>
  <c r="L2" i="3"/>
  <c r="H71" i="3"/>
  <c r="M2" i="3"/>
  <c r="F71" i="3"/>
  <c r="K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9" i="3"/>
  <c r="H90" i="3"/>
  <c r="H91" i="3"/>
  <c r="H92" i="3"/>
  <c r="H93" i="3"/>
  <c r="H94" i="3"/>
  <c r="H95" i="3"/>
  <c r="H96" i="3"/>
  <c r="H97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9" i="3"/>
  <c r="H130" i="3"/>
  <c r="H131" i="3"/>
  <c r="H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9" i="3"/>
  <c r="G90" i="3"/>
  <c r="G91" i="3"/>
  <c r="G92" i="3"/>
  <c r="G93" i="3"/>
  <c r="G94" i="3"/>
  <c r="G95" i="3"/>
  <c r="G96" i="3"/>
  <c r="G97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9" i="3"/>
  <c r="G130" i="3"/>
  <c r="G131" i="3"/>
  <c r="G12" i="3"/>
  <c r="F82" i="3"/>
  <c r="F83" i="3"/>
  <c r="F84" i="3"/>
  <c r="F85" i="3"/>
  <c r="F86" i="3"/>
  <c r="F87" i="3"/>
  <c r="F89" i="3"/>
  <c r="F90" i="3"/>
  <c r="F91" i="3"/>
  <c r="F92" i="3"/>
  <c r="F93" i="3"/>
  <c r="F94" i="3"/>
  <c r="F95" i="3"/>
  <c r="F96" i="3"/>
  <c r="F97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9" i="3"/>
  <c r="F130" i="3"/>
  <c r="F131" i="3"/>
  <c r="F62" i="3"/>
  <c r="F63" i="3"/>
  <c r="F64" i="3"/>
  <c r="F65" i="3"/>
  <c r="F66" i="3"/>
  <c r="F67" i="3"/>
  <c r="F68" i="3"/>
  <c r="F69" i="3"/>
  <c r="F70" i="3"/>
  <c r="F72" i="3"/>
  <c r="F73" i="3"/>
  <c r="F74" i="3"/>
  <c r="F75" i="3"/>
  <c r="F76" i="3"/>
  <c r="F77" i="3"/>
  <c r="F78" i="3"/>
  <c r="F79" i="3"/>
  <c r="F80" i="3"/>
  <c r="F81" i="3"/>
  <c r="F52" i="3"/>
  <c r="F53" i="3"/>
  <c r="F54" i="3"/>
  <c r="F55" i="3"/>
  <c r="F56" i="3"/>
  <c r="F57" i="3"/>
  <c r="F58" i="3"/>
  <c r="F59" i="3"/>
  <c r="F60" i="3"/>
  <c r="F61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12" i="3"/>
  <c r="I3" i="2"/>
  <c r="I4" i="2"/>
  <c r="I5" i="2"/>
  <c r="I6" i="2"/>
  <c r="B7" i="2"/>
  <c r="I7" i="2"/>
  <c r="B8" i="2"/>
  <c r="I8" i="2"/>
  <c r="B9" i="2"/>
  <c r="I9" i="2"/>
  <c r="B10" i="2"/>
  <c r="I10" i="2"/>
  <c r="B11" i="2"/>
  <c r="I11" i="2"/>
  <c r="B12" i="2"/>
  <c r="I12" i="2"/>
  <c r="B13" i="2"/>
  <c r="I13" i="2"/>
  <c r="B14" i="2"/>
  <c r="I14" i="2"/>
  <c r="B15" i="2"/>
  <c r="I15" i="2"/>
  <c r="B16" i="2"/>
  <c r="I16" i="2"/>
  <c r="B17" i="2"/>
  <c r="I17" i="2"/>
  <c r="B18" i="2"/>
  <c r="I18" i="2"/>
  <c r="B19" i="2"/>
  <c r="I19" i="2"/>
  <c r="B20" i="2"/>
  <c r="I20" i="2"/>
  <c r="B21" i="2"/>
  <c r="I21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  <c r="M2" i="2" s="1" a="1"/>
  <c r="D3" i="1"/>
  <c r="D4" i="1"/>
  <c r="K11" i="1"/>
  <c r="E3" i="1"/>
  <c r="E4" i="1"/>
  <c r="L11" i="1"/>
  <c r="K44" i="1"/>
  <c r="F3" i="1"/>
  <c r="F4" i="1"/>
  <c r="M11" i="1"/>
  <c r="L44" i="1"/>
  <c r="G3" i="1"/>
  <c r="G4" i="1"/>
  <c r="N11" i="1"/>
  <c r="M44" i="1"/>
  <c r="H3" i="1"/>
  <c r="H4" i="1"/>
  <c r="O11" i="1"/>
  <c r="N44" i="1"/>
  <c r="O44" i="1"/>
  <c r="K12" i="1"/>
  <c r="L12" i="1"/>
  <c r="K45" i="1"/>
  <c r="M12" i="1"/>
  <c r="L45" i="1"/>
  <c r="N12" i="1"/>
  <c r="M45" i="1"/>
  <c r="O12" i="1"/>
  <c r="N45" i="1"/>
  <c r="O45" i="1"/>
  <c r="K13" i="1"/>
  <c r="L13" i="1"/>
  <c r="K34" i="1"/>
  <c r="M13" i="1"/>
  <c r="L34" i="1"/>
  <c r="N13" i="1"/>
  <c r="M34" i="1"/>
  <c r="O13" i="1"/>
  <c r="N34" i="1"/>
  <c r="O34" i="1"/>
  <c r="K14" i="1"/>
  <c r="L14" i="1"/>
  <c r="K53" i="1"/>
  <c r="S43" i="1"/>
  <c r="M14" i="1"/>
  <c r="L53" i="1"/>
  <c r="N14" i="1"/>
  <c r="M53" i="1"/>
  <c r="O14" i="1"/>
  <c r="N53" i="1"/>
  <c r="O53" i="1"/>
  <c r="C3" i="1"/>
  <c r="C4" i="1"/>
  <c r="J12" i="1"/>
  <c r="J45" i="1"/>
  <c r="Q29" i="1"/>
  <c r="J13" i="1"/>
  <c r="J34" i="1"/>
  <c r="J14" i="1"/>
  <c r="J53" i="1"/>
  <c r="J11" i="1"/>
  <c r="J4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5" i="1"/>
  <c r="O36" i="1"/>
  <c r="O37" i="1"/>
  <c r="O38" i="1"/>
  <c r="O39" i="1"/>
  <c r="O40" i="1"/>
  <c r="O41" i="1"/>
  <c r="O42" i="1"/>
  <c r="O43" i="1"/>
  <c r="O46" i="1"/>
  <c r="O47" i="1"/>
  <c r="O48" i="1"/>
  <c r="O49" i="1"/>
  <c r="O50" i="1"/>
  <c r="O51" i="1"/>
  <c r="O52" i="1"/>
  <c r="O54" i="1"/>
  <c r="O55" i="1"/>
  <c r="O56" i="1"/>
  <c r="O57" i="1"/>
  <c r="O58" i="1"/>
  <c r="O59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5" i="1"/>
  <c r="N36" i="1"/>
  <c r="N37" i="1"/>
  <c r="N38" i="1"/>
  <c r="N39" i="1"/>
  <c r="N40" i="1"/>
  <c r="N41" i="1"/>
  <c r="N42" i="1"/>
  <c r="N43" i="1"/>
  <c r="N46" i="1"/>
  <c r="N47" i="1"/>
  <c r="N48" i="1"/>
  <c r="N49" i="1"/>
  <c r="N50" i="1"/>
  <c r="N51" i="1"/>
  <c r="N52" i="1"/>
  <c r="N54" i="1"/>
  <c r="N55" i="1"/>
  <c r="N56" i="1"/>
  <c r="N57" i="1"/>
  <c r="N58" i="1"/>
  <c r="N59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5" i="1"/>
  <c r="M36" i="1"/>
  <c r="M37" i="1"/>
  <c r="M38" i="1"/>
  <c r="M39" i="1"/>
  <c r="M40" i="1"/>
  <c r="M41" i="1"/>
  <c r="M42" i="1"/>
  <c r="M43" i="1"/>
  <c r="M46" i="1"/>
  <c r="M47" i="1"/>
  <c r="M48" i="1"/>
  <c r="M49" i="1"/>
  <c r="M50" i="1"/>
  <c r="M51" i="1"/>
  <c r="M52" i="1"/>
  <c r="M54" i="1"/>
  <c r="M55" i="1"/>
  <c r="M56" i="1"/>
  <c r="M57" i="1"/>
  <c r="M58" i="1"/>
  <c r="M59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42" i="1"/>
  <c r="L43" i="1"/>
  <c r="L46" i="1"/>
  <c r="L47" i="1"/>
  <c r="L48" i="1"/>
  <c r="L49" i="1"/>
  <c r="L50" i="1"/>
  <c r="L51" i="1"/>
  <c r="L52" i="1"/>
  <c r="L54" i="1"/>
  <c r="L55" i="1"/>
  <c r="L56" i="1"/>
  <c r="L57" i="1"/>
  <c r="L58" i="1"/>
  <c r="L59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5" i="1"/>
  <c r="K36" i="1"/>
  <c r="K37" i="1"/>
  <c r="K38" i="1"/>
  <c r="K39" i="1"/>
  <c r="K40" i="1"/>
  <c r="K41" i="1"/>
  <c r="K42" i="1"/>
  <c r="K43" i="1"/>
  <c r="K46" i="1"/>
  <c r="K47" i="1"/>
  <c r="K48" i="1"/>
  <c r="K49" i="1"/>
  <c r="K50" i="1"/>
  <c r="K51" i="1"/>
  <c r="K52" i="1"/>
  <c r="K54" i="1"/>
  <c r="K55" i="1"/>
  <c r="K56" i="1"/>
  <c r="K57" i="1"/>
  <c r="K58" i="1"/>
  <c r="K59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2" i="1"/>
  <c r="J43" i="1"/>
  <c r="J46" i="1"/>
  <c r="J47" i="1"/>
  <c r="J48" i="1"/>
  <c r="J49" i="1"/>
  <c r="J50" i="1"/>
  <c r="J51" i="1"/>
  <c r="J52" i="1"/>
  <c r="J54" i="1"/>
  <c r="J55" i="1"/>
  <c r="J56" i="1"/>
  <c r="J57" i="1"/>
  <c r="J58" i="1"/>
  <c r="J59" i="1"/>
  <c r="Q45" i="1"/>
  <c r="P11" i="1"/>
  <c r="P19" i="1"/>
  <c r="P40" i="1"/>
  <c r="P44" i="1"/>
  <c r="P56" i="1"/>
  <c r="J1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K1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L1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M1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I12" i="3"/>
  <c r="N12" i="3"/>
  <c r="I13" i="3"/>
  <c r="N13" i="3"/>
  <c r="I14" i="3"/>
  <c r="N14" i="3"/>
  <c r="I15" i="3"/>
  <c r="N15" i="3"/>
  <c r="I16" i="3"/>
  <c r="N16" i="3"/>
  <c r="I17" i="3"/>
  <c r="N17" i="3"/>
  <c r="I18" i="3"/>
  <c r="N18" i="3"/>
  <c r="I19" i="3"/>
  <c r="N19" i="3"/>
  <c r="I20" i="3"/>
  <c r="N20" i="3"/>
  <c r="I21" i="3"/>
  <c r="N21" i="3"/>
  <c r="I22" i="3"/>
  <c r="N22" i="3"/>
  <c r="I23" i="3"/>
  <c r="N23" i="3"/>
  <c r="I24" i="3"/>
  <c r="N24" i="3"/>
  <c r="I25" i="3"/>
  <c r="N25" i="3"/>
  <c r="I26" i="3"/>
  <c r="N26" i="3"/>
  <c r="I27" i="3"/>
  <c r="N27" i="3"/>
  <c r="I28" i="3"/>
  <c r="N28" i="3"/>
  <c r="I29" i="3"/>
  <c r="N29" i="3"/>
  <c r="I30" i="3"/>
  <c r="N30" i="3"/>
  <c r="I31" i="3"/>
  <c r="N31" i="3"/>
  <c r="I32" i="3"/>
  <c r="N32" i="3"/>
  <c r="I33" i="3"/>
  <c r="N33" i="3"/>
  <c r="I34" i="3"/>
  <c r="N34" i="3"/>
  <c r="I35" i="3"/>
  <c r="N35" i="3"/>
  <c r="I36" i="3"/>
  <c r="N36" i="3"/>
  <c r="I37" i="3"/>
  <c r="N37" i="3"/>
  <c r="I38" i="3"/>
  <c r="N38" i="3"/>
  <c r="I39" i="3"/>
  <c r="N39" i="3"/>
  <c r="I40" i="3"/>
  <c r="N40" i="3"/>
  <c r="I41" i="3"/>
  <c r="N41" i="3"/>
  <c r="I42" i="3"/>
  <c r="N42" i="3"/>
  <c r="I43" i="3"/>
  <c r="N43" i="3"/>
  <c r="I44" i="3"/>
  <c r="N44" i="3"/>
  <c r="I45" i="3"/>
  <c r="N45" i="3"/>
  <c r="I46" i="3"/>
  <c r="N46" i="3"/>
  <c r="I47" i="3"/>
  <c r="N47" i="3"/>
  <c r="I48" i="3"/>
  <c r="N48" i="3"/>
  <c r="I49" i="3"/>
  <c r="N49" i="3"/>
  <c r="I50" i="3"/>
  <c r="N50" i="3"/>
  <c r="I51" i="3"/>
  <c r="N51" i="3"/>
  <c r="I52" i="3"/>
  <c r="N52" i="3"/>
  <c r="I53" i="3"/>
  <c r="N53" i="3"/>
  <c r="I54" i="3"/>
  <c r="N54" i="3"/>
  <c r="I55" i="3"/>
  <c r="N55" i="3"/>
  <c r="I56" i="3"/>
  <c r="N56" i="3"/>
  <c r="I57" i="3"/>
  <c r="N57" i="3"/>
  <c r="I58" i="3"/>
  <c r="N58" i="3"/>
  <c r="I59" i="3"/>
  <c r="N59" i="3"/>
  <c r="I60" i="3"/>
  <c r="N60" i="3"/>
  <c r="I61" i="3"/>
  <c r="N61" i="3"/>
  <c r="I62" i="3"/>
  <c r="N62" i="3"/>
  <c r="I63" i="3"/>
  <c r="N63" i="3"/>
  <c r="I64" i="3"/>
  <c r="N64" i="3"/>
  <c r="I65" i="3"/>
  <c r="N65" i="3"/>
  <c r="I66" i="3"/>
  <c r="N66" i="3"/>
  <c r="I67" i="3"/>
  <c r="N67" i="3"/>
  <c r="I68" i="3"/>
  <c r="N68" i="3"/>
  <c r="I69" i="3"/>
  <c r="N69" i="3"/>
  <c r="I70" i="3"/>
  <c r="N70" i="3"/>
  <c r="I71" i="3"/>
  <c r="N71" i="3"/>
  <c r="I72" i="3"/>
  <c r="N72" i="3"/>
  <c r="I73" i="3"/>
  <c r="N73" i="3"/>
  <c r="I74" i="3"/>
  <c r="N74" i="3"/>
  <c r="I75" i="3"/>
  <c r="N75" i="3"/>
  <c r="I76" i="3"/>
  <c r="N76" i="3"/>
  <c r="I77" i="3"/>
  <c r="N77" i="3"/>
  <c r="I78" i="3"/>
  <c r="N78" i="3"/>
  <c r="I79" i="3"/>
  <c r="N79" i="3"/>
  <c r="I80" i="3"/>
  <c r="N80" i="3"/>
  <c r="I81" i="3"/>
  <c r="N81" i="3"/>
  <c r="I82" i="3"/>
  <c r="N82" i="3"/>
  <c r="I83" i="3"/>
  <c r="N83" i="3"/>
  <c r="I84" i="3"/>
  <c r="N84" i="3"/>
  <c r="I85" i="3"/>
  <c r="N85" i="3"/>
  <c r="I86" i="3"/>
  <c r="N86" i="3"/>
  <c r="I87" i="3"/>
  <c r="N87" i="3"/>
  <c r="I88" i="3"/>
  <c r="N88" i="3"/>
  <c r="I89" i="3"/>
  <c r="N89" i="3"/>
  <c r="I90" i="3"/>
  <c r="N90" i="3"/>
  <c r="I91" i="3"/>
  <c r="N91" i="3"/>
  <c r="I92" i="3"/>
  <c r="N92" i="3"/>
  <c r="I93" i="3"/>
  <c r="N93" i="3"/>
  <c r="I94" i="3"/>
  <c r="N94" i="3"/>
  <c r="I95" i="3"/>
  <c r="N95" i="3"/>
  <c r="I96" i="3"/>
  <c r="N96" i="3"/>
  <c r="I97" i="3"/>
  <c r="N97" i="3"/>
  <c r="I98" i="3"/>
  <c r="N98" i="3"/>
  <c r="I99" i="3"/>
  <c r="N99" i="3"/>
  <c r="I100" i="3"/>
  <c r="N100" i="3"/>
  <c r="I101" i="3"/>
  <c r="N101" i="3"/>
  <c r="I102" i="3"/>
  <c r="N102" i="3"/>
  <c r="I103" i="3"/>
  <c r="N103" i="3"/>
  <c r="I104" i="3"/>
  <c r="N104" i="3"/>
  <c r="I105" i="3"/>
  <c r="N105" i="3"/>
  <c r="I106" i="3"/>
  <c r="N106" i="3"/>
  <c r="I107" i="3"/>
  <c r="N107" i="3"/>
  <c r="I108" i="3"/>
  <c r="N108" i="3"/>
  <c r="I109" i="3"/>
  <c r="N109" i="3"/>
  <c r="I110" i="3"/>
  <c r="N110" i="3"/>
  <c r="I111" i="3"/>
  <c r="N111" i="3"/>
  <c r="I112" i="3"/>
  <c r="N112" i="3"/>
  <c r="I113" i="3"/>
  <c r="N113" i="3"/>
  <c r="I114" i="3"/>
  <c r="N114" i="3"/>
  <c r="I115" i="3"/>
  <c r="N115" i="3"/>
  <c r="I116" i="3"/>
  <c r="N116" i="3"/>
  <c r="I117" i="3"/>
  <c r="N117" i="3"/>
  <c r="I118" i="3"/>
  <c r="N118" i="3"/>
  <c r="I119" i="3"/>
  <c r="N119" i="3"/>
  <c r="I120" i="3"/>
  <c r="N120" i="3"/>
  <c r="I121" i="3"/>
  <c r="N121" i="3"/>
  <c r="I122" i="3"/>
  <c r="N122" i="3"/>
  <c r="I123" i="3"/>
  <c r="N123" i="3"/>
  <c r="I124" i="3"/>
  <c r="N124" i="3"/>
  <c r="I125" i="3"/>
  <c r="N125" i="3"/>
  <c r="I126" i="3"/>
  <c r="N126" i="3"/>
  <c r="I127" i="3"/>
  <c r="N127" i="3"/>
  <c r="I128" i="3"/>
  <c r="N128" i="3"/>
  <c r="I129" i="3"/>
  <c r="N129" i="3"/>
  <c r="I130" i="3"/>
  <c r="N130" i="3"/>
  <c r="I131" i="3"/>
  <c r="N131" i="3"/>
  <c r="N9" i="3"/>
  <c r="O1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P35" i="1" l="1"/>
  <c r="P27" i="1"/>
  <c r="R57" i="1"/>
  <c r="P52" i="1"/>
  <c r="S55" i="1"/>
  <c r="P48" i="1"/>
  <c r="S59" i="1"/>
  <c r="Q11" i="1"/>
  <c r="Q13" i="1"/>
  <c r="Q57" i="1"/>
  <c r="S27" i="1"/>
  <c r="S31" i="1"/>
  <c r="P16" i="1"/>
  <c r="P13" i="1"/>
  <c r="X8" i="4"/>
  <c r="P55" i="1"/>
  <c r="P47" i="1"/>
  <c r="P39" i="1"/>
  <c r="P25" i="1"/>
  <c r="S15" i="1"/>
  <c r="S47" i="1"/>
  <c r="Q17" i="1"/>
  <c r="Q49" i="1"/>
  <c r="P58" i="1"/>
  <c r="P54" i="1"/>
  <c r="P50" i="1"/>
  <c r="P46" i="1"/>
  <c r="P42" i="1"/>
  <c r="P38" i="1"/>
  <c r="P31" i="1"/>
  <c r="P23" i="1"/>
  <c r="P15" i="1"/>
  <c r="S19" i="1"/>
  <c r="S35" i="1"/>
  <c r="S51" i="1"/>
  <c r="R30" i="1"/>
  <c r="Q21" i="1"/>
  <c r="Q37" i="1"/>
  <c r="Q53" i="1"/>
  <c r="P59" i="1"/>
  <c r="P51" i="1"/>
  <c r="P43" i="1"/>
  <c r="P33" i="1"/>
  <c r="P17" i="1"/>
  <c r="R14" i="1"/>
  <c r="Q33" i="1"/>
  <c r="P57" i="1"/>
  <c r="P53" i="1"/>
  <c r="P49" i="1"/>
  <c r="P45" i="1"/>
  <c r="P41" i="1"/>
  <c r="P37" i="1"/>
  <c r="P29" i="1"/>
  <c r="P21" i="1"/>
  <c r="S23" i="1"/>
  <c r="S39" i="1"/>
  <c r="R46" i="1"/>
  <c r="Q25" i="1"/>
  <c r="Q41" i="1"/>
  <c r="R18" i="1"/>
  <c r="R34" i="1"/>
  <c r="R50" i="1"/>
  <c r="R22" i="1"/>
  <c r="R38" i="1"/>
  <c r="R54" i="1"/>
  <c r="R26" i="1"/>
  <c r="R42" i="1"/>
  <c r="R58" i="1"/>
  <c r="S58" i="1"/>
  <c r="S12" i="1"/>
  <c r="S16" i="1"/>
  <c r="S20" i="1"/>
  <c r="S24" i="1"/>
  <c r="S28" i="1"/>
  <c r="S32" i="1"/>
  <c r="S36" i="1"/>
  <c r="S40" i="1"/>
  <c r="S44" i="1"/>
  <c r="S48" i="1"/>
  <c r="S52" i="1"/>
  <c r="S56" i="1"/>
  <c r="S11" i="1"/>
  <c r="R15" i="1"/>
  <c r="R19" i="1"/>
  <c r="R23" i="1"/>
  <c r="R27" i="1"/>
  <c r="R31" i="1"/>
  <c r="R35" i="1"/>
  <c r="R39" i="1"/>
  <c r="R43" i="1"/>
  <c r="R47" i="1"/>
  <c r="R51" i="1"/>
  <c r="R55" i="1"/>
  <c r="R59" i="1"/>
  <c r="Q14" i="1"/>
  <c r="Q18" i="1"/>
  <c r="Q22" i="1"/>
  <c r="Q26" i="1"/>
  <c r="Q30" i="1"/>
  <c r="Q34" i="1"/>
  <c r="Q38" i="1"/>
  <c r="Q42" i="1"/>
  <c r="Q46" i="1"/>
  <c r="Q50" i="1"/>
  <c r="Q54" i="1"/>
  <c r="Q58" i="1"/>
  <c r="P14" i="1"/>
  <c r="P12" i="1"/>
  <c r="S13" i="1"/>
  <c r="S17" i="1"/>
  <c r="S21" i="1"/>
  <c r="S25" i="1"/>
  <c r="S29" i="1"/>
  <c r="S33" i="1"/>
  <c r="S37" i="1"/>
  <c r="S41" i="1"/>
  <c r="S45" i="1"/>
  <c r="S49" i="1"/>
  <c r="S53" i="1"/>
  <c r="S57" i="1"/>
  <c r="R12" i="1"/>
  <c r="R16" i="1"/>
  <c r="R20" i="1"/>
  <c r="R24" i="1"/>
  <c r="R28" i="1"/>
  <c r="R32" i="1"/>
  <c r="R36" i="1"/>
  <c r="R40" i="1"/>
  <c r="R44" i="1"/>
  <c r="R48" i="1"/>
  <c r="R52" i="1"/>
  <c r="R56" i="1"/>
  <c r="R11" i="1"/>
  <c r="Q15" i="1"/>
  <c r="Q19" i="1"/>
  <c r="Q23" i="1"/>
  <c r="Q27" i="1"/>
  <c r="Q31" i="1"/>
  <c r="Q35" i="1"/>
  <c r="T35" i="1" s="1"/>
  <c r="U35" i="1" s="1"/>
  <c r="Q39" i="1"/>
  <c r="Q43" i="1"/>
  <c r="Q47" i="1"/>
  <c r="Q51" i="1"/>
  <c r="Q55" i="1"/>
  <c r="Q59" i="1"/>
  <c r="P36" i="1"/>
  <c r="P34" i="1"/>
  <c r="P32" i="1"/>
  <c r="P30" i="1"/>
  <c r="P28" i="1"/>
  <c r="P26" i="1"/>
  <c r="P24" i="1"/>
  <c r="P22" i="1"/>
  <c r="P20" i="1"/>
  <c r="P18" i="1"/>
  <c r="S14" i="1"/>
  <c r="S18" i="1"/>
  <c r="S22" i="1"/>
  <c r="S26" i="1"/>
  <c r="S30" i="1"/>
  <c r="S34" i="1"/>
  <c r="S38" i="1"/>
  <c r="S42" i="1"/>
  <c r="S46" i="1"/>
  <c r="S50" i="1"/>
  <c r="S54" i="1"/>
  <c r="R13" i="1"/>
  <c r="R17" i="1"/>
  <c r="R21" i="1"/>
  <c r="R25" i="1"/>
  <c r="R29" i="1"/>
  <c r="R33" i="1"/>
  <c r="R37" i="1"/>
  <c r="R41" i="1"/>
  <c r="R45" i="1"/>
  <c r="R49" i="1"/>
  <c r="R53" i="1"/>
  <c r="Q12" i="1"/>
  <c r="Q16" i="1"/>
  <c r="T16" i="1" s="1"/>
  <c r="U16" i="1" s="1"/>
  <c r="Q20" i="1"/>
  <c r="Q24" i="1"/>
  <c r="Q28" i="1"/>
  <c r="Q32" i="1"/>
  <c r="Q36" i="1"/>
  <c r="Q40" i="1"/>
  <c r="Q44" i="1"/>
  <c r="T44" i="1" s="1"/>
  <c r="U44" i="1" s="1"/>
  <c r="Q48" i="1"/>
  <c r="Q52" i="1"/>
  <c r="Q56" i="1"/>
  <c r="M3" i="2"/>
  <c r="M4" i="2"/>
  <c r="M5" i="2"/>
  <c r="M6" i="2"/>
  <c r="P2" i="2"/>
  <c r="P5" i="2"/>
  <c r="N2" i="2"/>
  <c r="C28" i="2" s="1"/>
  <c r="M2" i="2"/>
  <c r="B28" i="2" s="1"/>
  <c r="N3" i="2"/>
  <c r="N4" i="2"/>
  <c r="N5" i="2"/>
  <c r="N6" i="2"/>
  <c r="O3" i="2"/>
  <c r="O4" i="2"/>
  <c r="O5" i="2"/>
  <c r="O6" i="2"/>
  <c r="O2" i="2"/>
  <c r="D28" i="2" s="1"/>
  <c r="P3" i="2"/>
  <c r="P4" i="2"/>
  <c r="P6" i="2"/>
  <c r="T56" i="1" l="1"/>
  <c r="U56" i="1" s="1"/>
  <c r="T40" i="1"/>
  <c r="U40" i="1" s="1"/>
  <c r="T58" i="1"/>
  <c r="U58" i="1" s="1"/>
  <c r="T48" i="1"/>
  <c r="U48" i="1" s="1"/>
  <c r="T13" i="1"/>
  <c r="U13" i="1" s="1"/>
  <c r="T51" i="1"/>
  <c r="U51" i="1" s="1"/>
  <c r="T31" i="1"/>
  <c r="U31" i="1" s="1"/>
  <c r="T37" i="1"/>
  <c r="U37" i="1" s="1"/>
  <c r="T43" i="1"/>
  <c r="U43" i="1" s="1"/>
  <c r="T27" i="1"/>
  <c r="U27" i="1" s="1"/>
  <c r="T11" i="1"/>
  <c r="U11" i="1" s="1"/>
  <c r="T54" i="1"/>
  <c r="U54" i="1" s="1"/>
  <c r="T38" i="1"/>
  <c r="U38" i="1" s="1"/>
  <c r="T25" i="1"/>
  <c r="U25" i="1" s="1"/>
  <c r="T47" i="1"/>
  <c r="U47" i="1" s="1"/>
  <c r="T15" i="1"/>
  <c r="U15" i="1" s="1"/>
  <c r="T53" i="1"/>
  <c r="U53" i="1" s="1"/>
  <c r="T21" i="1"/>
  <c r="U21" i="1" s="1"/>
  <c r="T59" i="1"/>
  <c r="U59" i="1" s="1"/>
  <c r="T52" i="1"/>
  <c r="U52" i="1" s="1"/>
  <c r="T49" i="1"/>
  <c r="U49" i="1" s="1"/>
  <c r="T33" i="1"/>
  <c r="U33" i="1" s="1"/>
  <c r="T17" i="1"/>
  <c r="U17" i="1" s="1"/>
  <c r="T32" i="1"/>
  <c r="U32" i="1" s="1"/>
  <c r="T55" i="1"/>
  <c r="U55" i="1" s="1"/>
  <c r="T39" i="1"/>
  <c r="U39" i="1" s="1"/>
  <c r="T23" i="1"/>
  <c r="U23" i="1" s="1"/>
  <c r="T57" i="1"/>
  <c r="U57" i="1" s="1"/>
  <c r="T24" i="1"/>
  <c r="U24" i="1" s="1"/>
  <c r="T41" i="1"/>
  <c r="U41" i="1" s="1"/>
  <c r="T12" i="1"/>
  <c r="U12" i="1" s="1"/>
  <c r="T50" i="1"/>
  <c r="U50" i="1" s="1"/>
  <c r="T19" i="1"/>
  <c r="U19" i="1" s="1"/>
  <c r="T45" i="1"/>
  <c r="U45" i="1" s="1"/>
  <c r="T29" i="1"/>
  <c r="U29" i="1" s="1"/>
  <c r="T46" i="1"/>
  <c r="U46" i="1" s="1"/>
  <c r="T42" i="1"/>
  <c r="U42" i="1" s="1"/>
  <c r="T34" i="1"/>
  <c r="U34" i="1" s="1"/>
  <c r="T26" i="1"/>
  <c r="U26" i="1" s="1"/>
  <c r="T14" i="1"/>
  <c r="U14" i="1" s="1"/>
  <c r="T28" i="1"/>
  <c r="U28" i="1" s="1"/>
  <c r="T18" i="1"/>
  <c r="U18" i="1" s="1"/>
  <c r="T20" i="1"/>
  <c r="U20" i="1" s="1"/>
  <c r="T36" i="1"/>
  <c r="U36" i="1" s="1"/>
  <c r="T22" i="1"/>
  <c r="U22" i="1" s="1"/>
  <c r="T30" i="1"/>
  <c r="U30" i="1" s="1"/>
  <c r="T8" i="1" l="1"/>
</calcChain>
</file>

<file path=xl/sharedStrings.xml><?xml version="1.0" encoding="utf-8"?>
<sst xmlns="http://schemas.openxmlformats.org/spreadsheetml/2006/main" count="610" uniqueCount="267">
  <si>
    <t>City #</t>
  </si>
  <si>
    <t>City</t>
  </si>
  <si>
    <t>Median Age</t>
  </si>
  <si>
    <t>Unemployment rate</t>
  </si>
  <si>
    <t>Per capita income(000's)</t>
  </si>
  <si>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</si>
  <si>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</si>
  <si>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</si>
  <si>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</si>
  <si>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</si>
  <si>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</si>
  <si>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</si>
  <si>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</si>
  <si>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</si>
  <si>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</si>
  <si>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</si>
  <si>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</si>
  <si>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</si>
  <si>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 Paso</t>
  </si>
  <si>
    <t>Fort Worth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</si>
  <si>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</si>
  <si>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</si>
  <si>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</si>
  <si>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</si>
  <si>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</si>
  <si>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</si>
  <si>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</si>
  <si>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</si>
  <si>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</si>
  <si>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</si>
  <si>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</si>
  <si>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</si>
  <si>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</si>
  <si>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</si>
  <si>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</si>
  <si>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NY</t>
  </si>
  <si>
    <t>Oakland</t>
  </si>
  <si>
    <t>Oklahoma City</t>
  </si>
  <si>
    <t>Omaha</t>
  </si>
  <si>
    <t>Philadelphia</t>
  </si>
  <si>
    <t>Phoenix</t>
  </si>
  <si>
    <t>Pittsburgh</t>
  </si>
  <si>
    <t>Portland</t>
  </si>
  <si>
    <t>Sacramento</t>
  </si>
  <si>
    <t>St. Louis</t>
  </si>
  <si>
    <t>San Antonio</t>
  </si>
  <si>
    <t>San Diego</t>
  </si>
  <si>
    <t>San Francisco</t>
  </si>
  <si>
    <t>San Jose</t>
  </si>
  <si>
    <t>Seattle</t>
  </si>
  <si>
    <t>Toledo</t>
  </si>
  <si>
    <t>Tucson</t>
  </si>
  <si>
    <t>Tulsa</t>
  </si>
  <si>
    <t>Virginia Beach</t>
  </si>
  <si>
    <t>Percentage Black</t>
  </si>
  <si>
    <t>Percentage Hispanic</t>
  </si>
  <si>
    <t>Percentage Asian</t>
  </si>
  <si>
    <t>Mean</t>
  </si>
  <si>
    <t>St. Dev.</t>
  </si>
  <si>
    <t>Z-Score Black</t>
  </si>
  <si>
    <t>Z-Score Hispanic</t>
  </si>
  <si>
    <t>Z-Score Asian</t>
  </si>
  <si>
    <t>Z-Score Median Age</t>
  </si>
  <si>
    <t>Z-Score Unemployment</t>
  </si>
  <si>
    <t>Z-Score Per Capita Income</t>
  </si>
  <si>
    <t>Column Cluster</t>
  </si>
  <si>
    <t>Column Number</t>
  </si>
  <si>
    <t xml:space="preserve">Lookup Table </t>
  </si>
  <si>
    <t>Distance^2     to 1</t>
  </si>
  <si>
    <t>Distance^2     to 2</t>
  </si>
  <si>
    <t>Distance^2     to 3</t>
  </si>
  <si>
    <t>Distance^2     to 4</t>
  </si>
  <si>
    <t>Minimum Distance^2</t>
  </si>
  <si>
    <t>Minimum</t>
  </si>
  <si>
    <t>Distance^2</t>
  </si>
  <si>
    <t>Assigned to Cluster</t>
  </si>
  <si>
    <t>Anchor City</t>
  </si>
  <si>
    <t>City (Recopied)</t>
  </si>
  <si>
    <t>Choice</t>
  </si>
  <si>
    <t>Price</t>
  </si>
  <si>
    <t>Coke or Pepsi</t>
  </si>
  <si>
    <t>Diet or Regular</t>
  </si>
  <si>
    <t>C</t>
  </si>
  <si>
    <t>D</t>
  </si>
  <si>
    <t>R</t>
  </si>
  <si>
    <t>P</t>
  </si>
  <si>
    <t>Rank</t>
  </si>
  <si>
    <t>Coke</t>
  </si>
  <si>
    <t>Diet</t>
  </si>
  <si>
    <t>Coefficients</t>
  </si>
  <si>
    <t>One Way Data Table To Determine Each Customer's Regression Coefficients</t>
  </si>
  <si>
    <t>Customer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</si>
  <si>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</si>
  <si>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</si>
  <si>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</si>
  <si>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</si>
  <si>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</si>
  <si>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</si>
  <si>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</si>
  <si>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</si>
  <si>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</si>
  <si>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</si>
  <si>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Rank 11</t>
  </si>
  <si>
    <t>Rank 12</t>
  </si>
  <si>
    <t>Rank 13</t>
  </si>
  <si>
    <t>Rank 14</t>
  </si>
  <si>
    <t>Rank 15</t>
  </si>
  <si>
    <t>Rank 16</t>
  </si>
  <si>
    <t>Rank 17</t>
  </si>
  <si>
    <t>Rank 18</t>
  </si>
  <si>
    <t>Rank 19</t>
  </si>
  <si>
    <t>Rank 20</t>
  </si>
  <si>
    <t>Regression Coefficients</t>
  </si>
  <si>
    <t>Std. Dev.</t>
  </si>
  <si>
    <t>Z-Score Diet</t>
  </si>
  <si>
    <t>Z-Score Coke</t>
  </si>
  <si>
    <t>Z-Score Price</t>
  </si>
  <si>
    <t>Anchor</t>
  </si>
  <si>
    <t>Distance 1</t>
  </si>
  <si>
    <t>Distance 2</t>
  </si>
  <si>
    <t>Distance 3</t>
  </si>
  <si>
    <t>Distance 4</t>
  </si>
  <si>
    <t>Distance 5</t>
  </si>
  <si>
    <t>Min</t>
  </si>
  <si>
    <t>Sum of Squares</t>
  </si>
  <si>
    <t>Diet Coke</t>
  </si>
  <si>
    <t>Regular Coke</t>
  </si>
  <si>
    <t>Diet Pepsi</t>
  </si>
  <si>
    <t>Regular Pepsi</t>
  </si>
  <si>
    <t>Price Only</t>
  </si>
  <si>
    <t>Classification</t>
  </si>
  <si>
    <t>Cereal</t>
  </si>
  <si>
    <t>Cal</t>
  </si>
  <si>
    <t>Protein</t>
  </si>
  <si>
    <t>Fat</t>
  </si>
  <si>
    <t>Sodium</t>
  </si>
  <si>
    <t>Fiber</t>
  </si>
  <si>
    <t>Carbs</t>
  </si>
  <si>
    <t>Sugar</t>
  </si>
  <si>
    <t>Potassium</t>
  </si>
  <si>
    <t>ACCheerios</t>
  </si>
  <si>
    <t>Cheerios</t>
  </si>
  <si>
    <t>CocoaPuffs</t>
  </si>
  <si>
    <t>CountChocula</t>
  </si>
  <si>
    <t>GoldenGrahams</t>
  </si>
  <si>
    <t>HoneyNutCheerios</t>
  </si>
  <si>
    <t>Kix</t>
  </si>
  <si>
    <t>LuckyCharms</t>
  </si>
  <si>
    <t>MultiGrainCheerios</t>
  </si>
  <si>
    <t>OatmealRaisinCrisp</t>
  </si>
  <si>
    <t>RaisinNutBran</t>
  </si>
  <si>
    <t>TotalCornFlakes</t>
  </si>
  <si>
    <t>TotalRaisinBran</t>
  </si>
  <si>
    <t>TotalWholeGrain</t>
  </si>
  <si>
    <t>Trix</t>
  </si>
  <si>
    <t>Cheaties</t>
  </si>
  <si>
    <t>WheatiesHoneyGold</t>
  </si>
  <si>
    <t>AllBran</t>
  </si>
  <si>
    <t>AppleJacks</t>
  </si>
  <si>
    <t>CornFlakes</t>
  </si>
  <si>
    <t>CornPops</t>
  </si>
  <si>
    <t>CracklinOatBran</t>
  </si>
  <si>
    <t>Crispix</t>
  </si>
  <si>
    <t>FrootLoops</t>
  </si>
  <si>
    <t>FrostedFlakes</t>
  </si>
  <si>
    <t>FrostedMiniWheats</t>
  </si>
  <si>
    <t>FruitfulBran</t>
  </si>
  <si>
    <t>JustRightCrunchyNuggets</t>
  </si>
  <si>
    <t>MueslixCrispyBlend</t>
  </si>
  <si>
    <t>NutNHoneyCrunch</t>
  </si>
  <si>
    <t>NutriGrainAlmondRaisin</t>
  </si>
  <si>
    <t>NutriGrainWheat</t>
  </si>
  <si>
    <t>Product19</t>
  </si>
  <si>
    <t>RaisinBran</t>
  </si>
  <si>
    <t>RiceKrispies</t>
  </si>
  <si>
    <t>Smacks</t>
  </si>
  <si>
    <t>SpecialK</t>
  </si>
  <si>
    <t>CapNCrunch</t>
  </si>
  <si>
    <t>HoneyGrahamOhs</t>
  </si>
  <si>
    <t>Life</t>
  </si>
  <si>
    <t>PuffedRice</t>
  </si>
  <si>
    <t>PuffedWheat</t>
  </si>
  <si>
    <t>QuakerOatmeal</t>
  </si>
  <si>
    <t>Number</t>
  </si>
  <si>
    <t>Z-Cal</t>
  </si>
  <si>
    <t>Z-Protein</t>
  </si>
  <si>
    <t>Z-Fat</t>
  </si>
  <si>
    <t>Z-Sodium</t>
  </si>
  <si>
    <t>Z-Fiber</t>
  </si>
  <si>
    <t>Z-Carbs</t>
  </si>
  <si>
    <t>Z-Sugar</t>
  </si>
  <si>
    <t>Z-Potassium</t>
  </si>
  <si>
    <t>Distance^2 to 1</t>
  </si>
  <si>
    <t>Distance^2 to 2</t>
  </si>
  <si>
    <t>Distance^2 to 3</t>
  </si>
  <si>
    <t>Distance^2 to 4</t>
  </si>
  <si>
    <t>Distance^2 to 5</t>
  </si>
  <si>
    <t>Min Distance^2</t>
  </si>
  <si>
    <t xml:space="preserve">Sum of </t>
  </si>
  <si>
    <t>Anchor Cereal</t>
  </si>
  <si>
    <t>Cereal List</t>
  </si>
  <si>
    <t>School</t>
  </si>
  <si>
    <t>11 full-time average undergrad GPA</t>
  </si>
  <si>
    <t>11 full-time average GMAT score</t>
  </si>
  <si>
    <t>11 full-time acceptance rate</t>
  </si>
  <si>
    <t>11 average starting salary and bonus</t>
  </si>
  <si>
    <t>11 out-of-state tution and fees</t>
  </si>
  <si>
    <t>Harvard University</t>
  </si>
  <si>
    <t>University of Pennsylvania</t>
  </si>
  <si>
    <t>Massachusetts Institute of Technology</t>
  </si>
  <si>
    <t>Northwestern University</t>
  </si>
  <si>
    <t>University of Chicago</t>
  </si>
  <si>
    <t>University of California-Berkeley</t>
  </si>
  <si>
    <t>Columbia University</t>
  </si>
  <si>
    <t>Dartmouth College</t>
  </si>
  <si>
    <t>Yale University</t>
  </si>
  <si>
    <t>New York University</t>
  </si>
  <si>
    <t>Duke University</t>
  </si>
  <si>
    <t>University of Michigan-Ann Arbor</t>
  </si>
  <si>
    <t>University of Virginia</t>
  </si>
  <si>
    <t>University of California-Los Angeles</t>
  </si>
  <si>
    <t>Cornell University</t>
  </si>
  <si>
    <t>University of Texas-Austin</t>
  </si>
  <si>
    <t>Carnegie Mellon University</t>
  </si>
  <si>
    <t>Emory University</t>
  </si>
  <si>
    <t>U. of North Carolina-Chapel Hill</t>
  </si>
  <si>
    <t>University of Southern California</t>
  </si>
  <si>
    <t>Washington University in St. Louis</t>
  </si>
  <si>
    <t>Indiana University-Bloomington</t>
  </si>
  <si>
    <t>Georgetown University</t>
  </si>
  <si>
    <t>Ohio State University</t>
  </si>
  <si>
    <t>Rice University</t>
  </si>
  <si>
    <t>University of Notre Dame</t>
  </si>
  <si>
    <t>University of Wisconsin-Madison</t>
  </si>
  <si>
    <t>Vanderbuilt University</t>
  </si>
  <si>
    <t>Arizona State University</t>
  </si>
  <si>
    <t>University of Minnesota-Twin Cities</t>
  </si>
  <si>
    <t>Georgia Institute of Technology</t>
  </si>
  <si>
    <t>Texas A&amp;M University-College Station</t>
  </si>
  <si>
    <t>Brigham Young University</t>
  </si>
  <si>
    <t>University of Washington</t>
  </si>
  <si>
    <t>University of California-Davis</t>
  </si>
  <si>
    <t>Boston College</t>
  </si>
  <si>
    <t>Boston University</t>
  </si>
  <si>
    <t>University of Illinois-Urbana-Champaign</t>
  </si>
  <si>
    <t>University of Rochester</t>
  </si>
  <si>
    <t>University of Texas-Dallas</t>
  </si>
  <si>
    <t>Purdue University</t>
  </si>
  <si>
    <t>Tulane University</t>
  </si>
  <si>
    <t>Michigan State University</t>
  </si>
  <si>
    <t>Pennsylvania State Univ.-Univ. Park</t>
  </si>
  <si>
    <t>University of Florida</t>
  </si>
  <si>
    <t>University of Maryland-College Park</t>
  </si>
  <si>
    <t>Wake Forest University</t>
  </si>
  <si>
    <t>University of California-Irvine</t>
  </si>
  <si>
    <t>University of Iowa</t>
  </si>
  <si>
    <t>University of Arkansas-Fayetteville</t>
  </si>
  <si>
    <t>Case Western Reserve Univ.</t>
  </si>
  <si>
    <t>Temple University</t>
  </si>
  <si>
    <t>Southern Methodist University</t>
  </si>
  <si>
    <t>Stanford University</t>
  </si>
  <si>
    <t>Z- GPA</t>
  </si>
  <si>
    <t>Z-GMAT</t>
  </si>
  <si>
    <t>Z- Acceptance</t>
  </si>
  <si>
    <t>Z-Salary</t>
  </si>
  <si>
    <t>Z-Tuition</t>
  </si>
  <si>
    <t>Anchor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</si>
</sst>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0.0"/>
    <numFmt numFmtId="165" formatCode="&quot;$&quot;#,##0.00"/>
    <numFmt numFmtId="166" formatCode="&quot;$&quot;#,##0"/>
    <numFmt numFmtId="167" formatCode="_(&quot;$&quot;* #,##0_);_(&quot;$&quot;* \(#,##0\);_(&quot;$&quot;* &quot;-&quot;??_);_(@_)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8" fillId="0" borderId="0" xfId="0" applyFont="1"/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42" fontId="0" fillId="0" borderId="0" xfId="0" applyNumberFormat="1"/>
    <xf numFmtId="0" fontId="0" fillId="0" borderId="0" xfId="0" applyAlignme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7" fontId="0" fillId="0" borderId="0" xfId="1" applyNumberFormat="1" applyFont="1"/>
    <xf numFmtId="0" fontId="4" fillId="2" borderId="0" xfId="0" applyFont="1" applyFill="1" applyAlignment="1">
      <alignment horizontal="center" vertical="center"/>
    </xf>
    <xf numFmtId="0" fontId="4" fillId="2" borderId="0" xfId="0" quotePrefix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Fill="1"/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topLeftCell="C1" workbookViewId="0">
      <selection activeCell="H8" sqref="H8"/>
    </sheetView>
  </sheetViews>
  <sheetFormatPr baseColWidth="10" defaultRowHeight="16"/>
  <cols>
    <col min="1" max="1" width="14" customWidth="1"/>
    <col min="2" max="2" width="12" bestFit="1" customWidth="1"/>
    <col min="7" max="7" width="12.1640625" customWidth="1"/>
    <col min="8" max="8" width="12.33203125" customWidth="1"/>
    <col min="9" max="9" width="1.6640625" customWidth="1"/>
    <col min="10" max="10" width="12.5" customWidth="1"/>
    <col min="14" max="14" width="12.33203125" customWidth="1"/>
    <col min="15" max="15" width="13.33203125" customWidth="1"/>
    <col min="16" max="16" width="12.33203125" customWidth="1"/>
    <col min="17" max="17" width="12" customWidth="1"/>
    <col min="23" max="23" width="1.6640625" customWidth="1"/>
    <col min="25" max="26" width="12" bestFit="1" customWidth="1"/>
  </cols>
  <sheetData>
    <row r="1" spans="1:26" ht="40">
      <c r="J1" s="2" t="s">
        <v>1</v>
      </c>
      <c r="K1" s="2" t="s">
        <v>65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</row>
    <row r="2" spans="1:26" ht="27">
      <c r="C2" s="2" t="s">
        <v>54</v>
      </c>
      <c r="D2" s="2" t="s">
        <v>55</v>
      </c>
      <c r="E2" s="2" t="s">
        <v>56</v>
      </c>
      <c r="F2" s="2" t="s">
        <v>2</v>
      </c>
      <c r="G2" s="2" t="s">
        <v>3</v>
      </c>
      <c r="H2" s="2" t="s">
        <v>4</v>
      </c>
      <c r="J2" t="str">
        <f>VLOOKUP(K2,LookupTable3,2)</f>
        <v>Omaha</v>
      </c>
      <c r="K2" s="4">
        <v>34</v>
      </c>
      <c r="L2">
        <f t="shared" ref="L2:Q5" si="0">VLOOKUP($K2,DataTable,J$9)</f>
        <v>-0.62654775046183042</v>
      </c>
      <c r="M2">
        <f t="shared" si="0"/>
        <v>-0.70372568541716829</v>
      </c>
      <c r="N2">
        <f t="shared" si="0"/>
        <v>-0.45230196998657746</v>
      </c>
      <c r="O2">
        <f t="shared" si="0"/>
        <v>6.1341965739815707E-2</v>
      </c>
      <c r="P2">
        <f t="shared" si="0"/>
        <v>-0.75146328616419855</v>
      </c>
      <c r="Q2">
        <f t="shared" si="0"/>
        <v>-0.27542239206216523</v>
      </c>
    </row>
    <row r="3" spans="1:26">
      <c r="A3" s="7" t="s">
        <v>57</v>
      </c>
      <c r="B3" s="8"/>
      <c r="C3" s="9">
        <f t="shared" ref="C3:H3" si="1">AVERAGE(C11:C59)</f>
        <v>24.346938775510203</v>
      </c>
      <c r="D3" s="9">
        <f t="shared" si="1"/>
        <v>14.591836734693878</v>
      </c>
      <c r="E3" s="9">
        <f t="shared" si="1"/>
        <v>6.0408163265306118</v>
      </c>
      <c r="F3" s="9">
        <f t="shared" si="1"/>
        <v>31.877551020408163</v>
      </c>
      <c r="G3" s="9">
        <f t="shared" si="1"/>
        <v>7.0204081632653059</v>
      </c>
      <c r="H3" s="9">
        <f t="shared" si="1"/>
        <v>20.918367346938776</v>
      </c>
      <c r="J3" t="str">
        <f>VLOOKUP(K3,LookupTable3,2)</f>
        <v>Philadelphia</v>
      </c>
      <c r="K3" s="4">
        <v>35</v>
      </c>
      <c r="L3">
        <f t="shared" si="0"/>
        <v>0.86432036799320866</v>
      </c>
      <c r="M3">
        <f t="shared" si="0"/>
        <v>-0.52159949570533071</v>
      </c>
      <c r="N3">
        <f t="shared" si="0"/>
        <v>-0.27284612764372485</v>
      </c>
      <c r="O3">
        <f t="shared" si="0"/>
        <v>0.56230135261497494</v>
      </c>
      <c r="P3">
        <f t="shared" si="0"/>
        <v>0.73628220967603308</v>
      </c>
      <c r="Q3">
        <f t="shared" si="0"/>
        <v>0.62429075534090706</v>
      </c>
    </row>
    <row r="4" spans="1:26">
      <c r="A4" s="7" t="s">
        <v>58</v>
      </c>
      <c r="B4" s="8"/>
      <c r="C4" s="9">
        <f t="shared" ref="C4:H4" si="2">STDEV(C11:C59)</f>
        <v>18.110253794936359</v>
      </c>
      <c r="D4" s="9">
        <f t="shared" si="2"/>
        <v>16.472095554992059</v>
      </c>
      <c r="E4" s="9">
        <f t="shared" si="2"/>
        <v>11.144802943662182</v>
      </c>
      <c r="F4" s="9">
        <f t="shared" si="2"/>
        <v>1.9961698017831599</v>
      </c>
      <c r="G4" s="9">
        <f t="shared" si="2"/>
        <v>2.6886319005394981</v>
      </c>
      <c r="H4" s="9">
        <f t="shared" si="2"/>
        <v>3.3343960890859332</v>
      </c>
      <c r="J4" t="str">
        <f>VLOOKUP(K4,LookupTable3,2)</f>
        <v>Los Angeles</v>
      </c>
      <c r="K4" s="4">
        <v>24</v>
      </c>
      <c r="L4">
        <f t="shared" si="0"/>
        <v>-0.57133041274127339</v>
      </c>
      <c r="M4">
        <f t="shared" si="0"/>
        <v>1.5424973210288284</v>
      </c>
      <c r="N4">
        <f t="shared" si="0"/>
        <v>0.35524932055625924</v>
      </c>
      <c r="O4">
        <f t="shared" si="0"/>
        <v>-0.43961742113534358</v>
      </c>
      <c r="P4">
        <f t="shared" si="0"/>
        <v>1.480154957596149</v>
      </c>
      <c r="Q4">
        <f t="shared" si="0"/>
        <v>2.4481990405525539E-2</v>
      </c>
    </row>
    <row r="5" spans="1:26">
      <c r="I5" s="11"/>
      <c r="J5" t="str">
        <f>VLOOKUP(K5,LookupTable3,2)</f>
        <v>San Francisco</v>
      </c>
      <c r="K5" s="4">
        <v>43</v>
      </c>
      <c r="L5">
        <f t="shared" si="0"/>
        <v>-0.73698242590294449</v>
      </c>
      <c r="M5">
        <f t="shared" si="0"/>
        <v>-3.59296564737639E-2</v>
      </c>
      <c r="N5">
        <f t="shared" si="0"/>
        <v>2.0600798228133592</v>
      </c>
      <c r="O5">
        <f t="shared" si="0"/>
        <v>2.0651795132404529</v>
      </c>
      <c r="P5">
        <f t="shared" si="0"/>
        <v>-0.37952691220414064</v>
      </c>
      <c r="Q5">
        <f t="shared" si="0"/>
        <v>3.0235258150824333</v>
      </c>
    </row>
    <row r="6" spans="1:26">
      <c r="C6" s="6"/>
      <c r="D6" s="6"/>
      <c r="E6" s="6"/>
      <c r="F6" s="6"/>
      <c r="G6" s="6"/>
      <c r="H6" s="6"/>
      <c r="I6" s="6"/>
      <c r="T6" s="12" t="s">
        <v>73</v>
      </c>
    </row>
    <row r="7" spans="1:26">
      <c r="A7" s="5" t="s">
        <v>67</v>
      </c>
      <c r="C7" s="6"/>
      <c r="D7" s="6"/>
      <c r="E7" s="6"/>
      <c r="F7" s="6"/>
      <c r="G7" s="6"/>
      <c r="H7" s="6"/>
      <c r="I7" s="6"/>
      <c r="T7" s="12" t="s">
        <v>74</v>
      </c>
    </row>
    <row r="8" spans="1:26">
      <c r="A8" s="5" t="s">
        <v>66</v>
      </c>
      <c r="C8" s="6"/>
      <c r="D8" s="6"/>
      <c r="E8" s="6"/>
      <c r="F8" s="6"/>
      <c r="G8" s="6"/>
      <c r="H8" s="6"/>
      <c r="I8" s="6"/>
      <c r="T8">
        <f>SUM(T11:T59)</f>
        <v>165.89527177431779</v>
      </c>
    </row>
    <row r="9" spans="1:26">
      <c r="A9" s="4">
        <v>1</v>
      </c>
      <c r="B9" s="4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/>
      <c r="J9" s="4">
        <v>10</v>
      </c>
      <c r="K9" s="4">
        <v>11</v>
      </c>
      <c r="L9" s="4">
        <v>12</v>
      </c>
      <c r="M9" s="4">
        <v>13</v>
      </c>
      <c r="N9" s="4">
        <v>14</v>
      </c>
      <c r="O9" s="4">
        <v>15</v>
      </c>
    </row>
    <row r="10" spans="1:26" ht="40">
      <c r="A10" s="1" t="s">
        <v>0</v>
      </c>
      <c r="B10" s="1" t="s">
        <v>1</v>
      </c>
      <c r="C10" s="2" t="s">
        <v>54</v>
      </c>
      <c r="D10" s="2" t="s">
        <v>55</v>
      </c>
      <c r="E10" s="2" t="s">
        <v>56</v>
      </c>
      <c r="F10" s="2" t="s">
        <v>2</v>
      </c>
      <c r="G10" s="2" t="s">
        <v>3</v>
      </c>
      <c r="H10" s="2" t="s">
        <v>4</v>
      </c>
      <c r="I10" s="2"/>
      <c r="J10" s="2" t="s">
        <v>59</v>
      </c>
      <c r="K10" s="2" t="s">
        <v>60</v>
      </c>
      <c r="L10" s="2" t="s">
        <v>61</v>
      </c>
      <c r="M10" s="2" t="s">
        <v>62</v>
      </c>
      <c r="N10" s="2" t="s">
        <v>63</v>
      </c>
      <c r="O10" s="2" t="s">
        <v>64</v>
      </c>
      <c r="P10" s="2" t="s">
        <v>68</v>
      </c>
      <c r="Q10" s="2" t="s">
        <v>69</v>
      </c>
      <c r="R10" s="2" t="s">
        <v>70</v>
      </c>
      <c r="S10" s="2" t="s">
        <v>71</v>
      </c>
      <c r="T10" s="2" t="s">
        <v>72</v>
      </c>
      <c r="U10" s="2" t="s">
        <v>75</v>
      </c>
      <c r="V10" s="2" t="s">
        <v>77</v>
      </c>
      <c r="W10" s="11"/>
      <c r="X10" s="2" t="s">
        <v>75</v>
      </c>
      <c r="Y10" s="2" t="s">
        <v>77</v>
      </c>
      <c r="Z10" s="2" t="s">
        <v>76</v>
      </c>
    </row>
    <row r="11" spans="1:26">
      <c r="A11" s="3">
        <v>1</v>
      </c>
      <c r="B11" s="3" t="s">
        <v>5</v>
      </c>
      <c r="C11" s="3">
        <v>3</v>
      </c>
      <c r="D11" s="3">
        <v>35</v>
      </c>
      <c r="E11" s="3">
        <v>2</v>
      </c>
      <c r="F11" s="3">
        <v>32</v>
      </c>
      <c r="G11" s="3">
        <v>5</v>
      </c>
      <c r="H11" s="3">
        <v>18</v>
      </c>
      <c r="I11" s="3"/>
      <c r="J11">
        <f t="shared" ref="J11:J42" si="3">STANDARDIZE(C11,$C$3,$C$4)</f>
        <v>-1.1787211276674006</v>
      </c>
      <c r="K11">
        <f t="shared" ref="K11:K42" si="4">STANDARDIZE(D11,$D$3,$D$4)</f>
        <v>1.238953671509099</v>
      </c>
      <c r="L11">
        <f t="shared" ref="L11:L42" si="5">STANDARDIZE(E11,$E$3,$E$4)</f>
        <v>-0.36257404881515115</v>
      </c>
      <c r="M11">
        <f t="shared" ref="M11:M42" si="6">STANDARDIZE(F11,$F$3,$F$4)</f>
        <v>6.1341965739815707E-2</v>
      </c>
      <c r="N11">
        <f t="shared" ref="N11:N42" si="7">STANDARDIZE(G11,$G$3,$G$4)</f>
        <v>-0.75146328616419855</v>
      </c>
      <c r="O11">
        <f t="shared" ref="O11:O42" si="8">STANDARDIZE(H11,$H$3,$H$4)</f>
        <v>-0.87523115699754672</v>
      </c>
      <c r="P11">
        <f>SUMXMY2($L$2:$Q$2,J11:O11)</f>
        <v>4.4467201766531135</v>
      </c>
      <c r="Q11">
        <f>SUMXMY2($L$3:$Q$3,J11:O11)</f>
        <v>11.99453004069205</v>
      </c>
      <c r="R11">
        <f>SUMXMY2($L$4:$Q$4,J11:O11)</f>
        <v>7.0168966581502481</v>
      </c>
      <c r="S11">
        <f>SUMXMY2($L$5:$Q$5,J11:O11)</f>
        <v>27.043719872711996</v>
      </c>
      <c r="T11">
        <f>MIN(P11:S11)</f>
        <v>4.4467201766531135</v>
      </c>
      <c r="U11" s="4">
        <f>MATCH(T11,P11:S11,0)</f>
        <v>1</v>
      </c>
      <c r="V11" s="3" t="s">
        <v>5</v>
      </c>
      <c r="X11" s="4">
        <v>1</v>
      </c>
      <c r="Y11" s="3" t="s">
        <v>5</v>
      </c>
      <c r="Z11" s="4" t="s">
        <v>38</v>
      </c>
    </row>
    <row r="12" spans="1:26">
      <c r="A12" s="3">
        <v>2</v>
      </c>
      <c r="B12" s="3" t="s">
        <v>6</v>
      </c>
      <c r="C12" s="3">
        <v>67</v>
      </c>
      <c r="D12" s="3">
        <v>2</v>
      </c>
      <c r="E12" s="3">
        <v>1</v>
      </c>
      <c r="F12" s="3">
        <v>31</v>
      </c>
      <c r="G12" s="3">
        <v>5</v>
      </c>
      <c r="H12" s="3">
        <v>22</v>
      </c>
      <c r="I12" s="3"/>
      <c r="J12">
        <f t="shared" si="3"/>
        <v>2.3551884864482475</v>
      </c>
      <c r="K12">
        <f t="shared" si="4"/>
        <v>-0.76443441532111411</v>
      </c>
      <c r="L12">
        <f t="shared" si="5"/>
        <v>-0.45230196998657746</v>
      </c>
      <c r="M12">
        <f t="shared" si="6"/>
        <v>-0.43961742113534358</v>
      </c>
      <c r="N12">
        <f t="shared" si="7"/>
        <v>-0.75146328616419855</v>
      </c>
      <c r="O12">
        <f t="shared" si="8"/>
        <v>0.32438637287321631</v>
      </c>
      <c r="P12">
        <f t="shared" ref="P12:P59" si="9">SUMXMY2($L$2:$Q$2,J12:O12)</f>
        <v>9.5051673981808644</v>
      </c>
      <c r="Q12">
        <f t="shared" ref="Q12:Q59" si="10">SUMXMY2($L$3:$Q$3,J12:O12)</f>
        <v>5.6210314723710209</v>
      </c>
      <c r="R12">
        <f t="shared" ref="R12:R59" si="11">SUMXMY2($L$4:$Q$4,J12:O12)</f>
        <v>19.608648614856751</v>
      </c>
      <c r="S12">
        <f t="shared" ref="S12:S59" si="12">SUMXMY2($L$5:$Q$5,J12:O12)</f>
        <v>30.102000484869091</v>
      </c>
      <c r="T12">
        <f t="shared" ref="T12:T59" si="13">MIN(P12:S12)</f>
        <v>5.6210314723710209</v>
      </c>
      <c r="U12" s="4">
        <f t="shared" ref="U12:U59" si="14">MATCH(T12,P12:S12,0)</f>
        <v>2</v>
      </c>
      <c r="V12" s="3" t="s">
        <v>6</v>
      </c>
      <c r="X12" s="4">
        <v>1</v>
      </c>
      <c r="Y12" s="3" t="s">
        <v>7</v>
      </c>
      <c r="Z12" s="4" t="s">
        <v>38</v>
      </c>
    </row>
    <row r="13" spans="1:26">
      <c r="A13" s="3">
        <v>3</v>
      </c>
      <c r="B13" s="3" t="s">
        <v>7</v>
      </c>
      <c r="C13" s="3">
        <v>12</v>
      </c>
      <c r="D13" s="3">
        <v>23</v>
      </c>
      <c r="E13" s="3">
        <v>3</v>
      </c>
      <c r="F13" s="3">
        <v>29</v>
      </c>
      <c r="G13" s="3">
        <v>3</v>
      </c>
      <c r="H13" s="3">
        <v>19</v>
      </c>
      <c r="I13" s="3"/>
      <c r="J13">
        <f t="shared" si="3"/>
        <v>-0.68176508818238746</v>
      </c>
      <c r="K13">
        <f t="shared" si="4"/>
        <v>0.51044891266174874</v>
      </c>
      <c r="L13">
        <f t="shared" si="5"/>
        <v>-0.27284612764372485</v>
      </c>
      <c r="M13">
        <f t="shared" si="6"/>
        <v>-1.441536194885662</v>
      </c>
      <c r="N13">
        <f t="shared" si="7"/>
        <v>-1.4953360340843145</v>
      </c>
      <c r="O13">
        <f t="shared" si="8"/>
        <v>-0.57532677452985603</v>
      </c>
      <c r="P13">
        <f t="shared" si="9"/>
        <v>4.4114053777626001</v>
      </c>
      <c r="Q13">
        <f t="shared" si="10"/>
        <v>13.890071275641338</v>
      </c>
      <c r="R13">
        <f t="shared" si="11"/>
        <v>11.688982052060586</v>
      </c>
      <c r="S13">
        <f t="shared" si="12"/>
        <v>32.237947001360133</v>
      </c>
      <c r="T13">
        <f t="shared" si="13"/>
        <v>4.4114053777626001</v>
      </c>
      <c r="U13" s="4">
        <f t="shared" si="14"/>
        <v>1</v>
      </c>
      <c r="V13" s="3" t="s">
        <v>7</v>
      </c>
      <c r="X13" s="4">
        <v>1</v>
      </c>
      <c r="Y13" s="3" t="s">
        <v>9</v>
      </c>
      <c r="Z13" s="4" t="s">
        <v>38</v>
      </c>
    </row>
    <row r="14" spans="1:26">
      <c r="A14" s="3">
        <v>4</v>
      </c>
      <c r="B14" s="3" t="s">
        <v>8</v>
      </c>
      <c r="C14" s="3">
        <v>59</v>
      </c>
      <c r="D14" s="3">
        <v>1</v>
      </c>
      <c r="E14" s="3">
        <v>1</v>
      </c>
      <c r="F14" s="3">
        <v>33</v>
      </c>
      <c r="G14" s="3">
        <v>11</v>
      </c>
      <c r="H14" s="3">
        <v>22</v>
      </c>
      <c r="I14" s="3"/>
      <c r="J14">
        <f t="shared" si="3"/>
        <v>1.9134497846837917</v>
      </c>
      <c r="K14">
        <f t="shared" si="4"/>
        <v>-0.82514314522506005</v>
      </c>
      <c r="L14">
        <f t="shared" si="5"/>
        <v>-0.45230196998657746</v>
      </c>
      <c r="M14">
        <f t="shared" si="6"/>
        <v>0.56230135261497494</v>
      </c>
      <c r="N14">
        <f t="shared" si="7"/>
        <v>1.480154957596149</v>
      </c>
      <c r="O14">
        <f t="shared" si="8"/>
        <v>0.32438637287321631</v>
      </c>
      <c r="P14">
        <f t="shared" si="9"/>
        <v>12.057180525767697</v>
      </c>
      <c r="Q14">
        <f t="shared" si="10"/>
        <v>1.8683049832018135</v>
      </c>
      <c r="R14">
        <f t="shared" si="11"/>
        <v>13.525776961632747</v>
      </c>
      <c r="S14">
        <f t="shared" si="12"/>
        <v>26.962124257573713</v>
      </c>
      <c r="T14">
        <f t="shared" si="13"/>
        <v>1.8683049832018135</v>
      </c>
      <c r="U14" s="4">
        <f t="shared" si="14"/>
        <v>2</v>
      </c>
      <c r="V14" s="3" t="s">
        <v>8</v>
      </c>
      <c r="X14" s="4">
        <v>1</v>
      </c>
      <c r="Y14" s="3" t="s">
        <v>10</v>
      </c>
      <c r="Z14" s="4" t="s">
        <v>38</v>
      </c>
    </row>
    <row r="15" spans="1:26">
      <c r="A15" s="3">
        <v>5</v>
      </c>
      <c r="B15" s="3" t="s">
        <v>9</v>
      </c>
      <c r="C15" s="3">
        <v>26</v>
      </c>
      <c r="D15" s="3">
        <v>11</v>
      </c>
      <c r="E15" s="3">
        <v>5</v>
      </c>
      <c r="F15" s="3">
        <v>30</v>
      </c>
      <c r="G15" s="3">
        <v>5</v>
      </c>
      <c r="H15" s="3">
        <v>24</v>
      </c>
      <c r="I15" s="3"/>
      <c r="J15">
        <f t="shared" si="3"/>
        <v>9.1277639905410601E-2</v>
      </c>
      <c r="K15">
        <f t="shared" si="4"/>
        <v>-0.21805584618560148</v>
      </c>
      <c r="L15">
        <f t="shared" si="5"/>
        <v>-9.3390285300872233E-2</v>
      </c>
      <c r="M15">
        <f t="shared" si="6"/>
        <v>-0.94057680801050281</v>
      </c>
      <c r="N15">
        <f t="shared" si="7"/>
        <v>-0.75146328616419855</v>
      </c>
      <c r="O15">
        <f t="shared" si="8"/>
        <v>0.92419513780859786</v>
      </c>
      <c r="P15">
        <f t="shared" si="9"/>
        <v>3.3228895283656024</v>
      </c>
      <c r="Q15">
        <f t="shared" si="10"/>
        <v>5.2839102706654071</v>
      </c>
      <c r="R15">
        <f t="shared" si="11"/>
        <v>9.7804384227569283</v>
      </c>
      <c r="S15">
        <f t="shared" si="12"/>
        <v>18.936715213690988</v>
      </c>
      <c r="T15">
        <f t="shared" si="13"/>
        <v>3.3228895283656024</v>
      </c>
      <c r="U15" s="4">
        <f t="shared" si="14"/>
        <v>1</v>
      </c>
      <c r="V15" s="3" t="s">
        <v>9</v>
      </c>
      <c r="X15" s="4">
        <v>1</v>
      </c>
      <c r="Y15" s="3" t="s">
        <v>14</v>
      </c>
      <c r="Z15" s="4" t="s">
        <v>38</v>
      </c>
    </row>
    <row r="16" spans="1:26">
      <c r="A16" s="3">
        <v>6</v>
      </c>
      <c r="B16" s="3" t="s">
        <v>10</v>
      </c>
      <c r="C16" s="3">
        <v>32</v>
      </c>
      <c r="D16" s="3">
        <v>1</v>
      </c>
      <c r="E16" s="3">
        <v>2</v>
      </c>
      <c r="F16" s="3">
        <v>32</v>
      </c>
      <c r="G16" s="3">
        <v>3</v>
      </c>
      <c r="H16" s="3">
        <v>20</v>
      </c>
      <c r="I16" s="3"/>
      <c r="J16">
        <f t="shared" si="3"/>
        <v>0.42258166622875259</v>
      </c>
      <c r="K16">
        <f t="shared" si="4"/>
        <v>-0.82514314522506005</v>
      </c>
      <c r="L16">
        <f t="shared" si="5"/>
        <v>-0.36257404881515115</v>
      </c>
      <c r="M16">
        <f t="shared" si="6"/>
        <v>6.1341965739815707E-2</v>
      </c>
      <c r="N16">
        <f t="shared" si="7"/>
        <v>-1.4953360340843145</v>
      </c>
      <c r="O16">
        <f t="shared" si="8"/>
        <v>-0.27542239206216523</v>
      </c>
      <c r="P16">
        <f t="shared" si="9"/>
        <v>1.6768124974476941</v>
      </c>
      <c r="Q16">
        <f t="shared" si="10"/>
        <v>6.3358869684303443</v>
      </c>
      <c r="R16">
        <f t="shared" si="11"/>
        <v>16.303302575274429</v>
      </c>
      <c r="S16">
        <f t="shared" si="12"/>
        <v>23.980152782971743</v>
      </c>
      <c r="T16">
        <f t="shared" si="13"/>
        <v>1.6768124974476941</v>
      </c>
      <c r="U16" s="4">
        <f t="shared" si="14"/>
        <v>1</v>
      </c>
      <c r="V16" s="3" t="s">
        <v>10</v>
      </c>
      <c r="X16" s="4">
        <v>1</v>
      </c>
      <c r="Y16" s="3" t="s">
        <v>16</v>
      </c>
      <c r="Z16" s="4" t="s">
        <v>38</v>
      </c>
    </row>
    <row r="17" spans="1:26">
      <c r="A17" s="3">
        <v>7</v>
      </c>
      <c r="B17" s="3" t="s">
        <v>11</v>
      </c>
      <c r="C17" s="3">
        <v>39</v>
      </c>
      <c r="D17" s="3">
        <v>20</v>
      </c>
      <c r="E17" s="3">
        <v>4</v>
      </c>
      <c r="F17" s="3">
        <v>31</v>
      </c>
      <c r="G17" s="3">
        <v>9</v>
      </c>
      <c r="H17" s="3">
        <v>24</v>
      </c>
      <c r="I17" s="3"/>
      <c r="J17">
        <f t="shared" si="3"/>
        <v>0.80910303027265162</v>
      </c>
      <c r="K17">
        <f t="shared" si="4"/>
        <v>0.32832272294991122</v>
      </c>
      <c r="L17">
        <f t="shared" si="5"/>
        <v>-0.18311820647229854</v>
      </c>
      <c r="M17">
        <f t="shared" si="6"/>
        <v>-0.43961742113534358</v>
      </c>
      <c r="N17">
        <f t="shared" si="7"/>
        <v>0.73628220967603308</v>
      </c>
      <c r="O17">
        <f t="shared" si="8"/>
        <v>0.92419513780859786</v>
      </c>
      <c r="P17">
        <f t="shared" si="9"/>
        <v>7.1021061656407252</v>
      </c>
      <c r="Q17">
        <f t="shared" si="10"/>
        <v>1.8272516998032096</v>
      </c>
      <c r="R17">
        <f t="shared" si="11"/>
        <v>5.0324864520783912</v>
      </c>
      <c r="S17">
        <f t="shared" si="12"/>
        <v>19.481224403776981</v>
      </c>
      <c r="T17">
        <f t="shared" si="13"/>
        <v>1.8272516998032096</v>
      </c>
      <c r="U17" s="4">
        <f t="shared" si="14"/>
        <v>2</v>
      </c>
      <c r="V17" s="3" t="s">
        <v>11</v>
      </c>
      <c r="X17" s="4">
        <v>1</v>
      </c>
      <c r="Y17" s="3" t="s">
        <v>23</v>
      </c>
      <c r="Z17" s="4" t="s">
        <v>38</v>
      </c>
    </row>
    <row r="18" spans="1:26">
      <c r="A18" s="3">
        <v>8</v>
      </c>
      <c r="B18" s="3" t="s">
        <v>12</v>
      </c>
      <c r="C18" s="3">
        <v>38</v>
      </c>
      <c r="D18" s="3">
        <v>1</v>
      </c>
      <c r="E18" s="3">
        <v>1</v>
      </c>
      <c r="F18" s="3">
        <v>31</v>
      </c>
      <c r="G18" s="3">
        <v>8</v>
      </c>
      <c r="H18" s="3">
        <v>21</v>
      </c>
      <c r="I18" s="3"/>
      <c r="J18">
        <f t="shared" si="3"/>
        <v>0.75388569255209459</v>
      </c>
      <c r="K18">
        <f t="shared" si="4"/>
        <v>-0.82514314522506005</v>
      </c>
      <c r="L18">
        <f t="shared" si="5"/>
        <v>-0.45230196998657746</v>
      </c>
      <c r="M18">
        <f t="shared" si="6"/>
        <v>-0.43961742113534358</v>
      </c>
      <c r="N18">
        <f t="shared" si="7"/>
        <v>0.36434583571597517</v>
      </c>
      <c r="O18">
        <f t="shared" si="8"/>
        <v>2.4481990405525539E-2</v>
      </c>
      <c r="P18">
        <f t="shared" si="9"/>
        <v>3.5062716325301473</v>
      </c>
      <c r="Q18">
        <f t="shared" si="10"/>
        <v>1.6384874140157288</v>
      </c>
      <c r="R18">
        <f t="shared" si="11"/>
        <v>9.259088186500259</v>
      </c>
      <c r="S18">
        <f t="shared" si="12"/>
        <v>24.979226160134594</v>
      </c>
      <c r="T18">
        <f t="shared" si="13"/>
        <v>1.6384874140157288</v>
      </c>
      <c r="U18" s="4">
        <f t="shared" si="14"/>
        <v>2</v>
      </c>
      <c r="V18" s="3" t="s">
        <v>12</v>
      </c>
      <c r="X18" s="4">
        <v>1</v>
      </c>
      <c r="Y18" s="3" t="s">
        <v>24</v>
      </c>
      <c r="Z18" s="4" t="s">
        <v>38</v>
      </c>
    </row>
    <row r="19" spans="1:26">
      <c r="A19" s="3">
        <v>9</v>
      </c>
      <c r="B19" s="3" t="s">
        <v>13</v>
      </c>
      <c r="C19" s="3">
        <v>47</v>
      </c>
      <c r="D19" s="3">
        <v>5</v>
      </c>
      <c r="E19" s="3">
        <v>1</v>
      </c>
      <c r="F19" s="3">
        <v>32</v>
      </c>
      <c r="G19" s="3">
        <v>13</v>
      </c>
      <c r="H19" s="3">
        <v>22</v>
      </c>
      <c r="I19" s="3"/>
      <c r="J19">
        <f t="shared" si="3"/>
        <v>1.2508417320371077</v>
      </c>
      <c r="K19">
        <f t="shared" si="4"/>
        <v>-0.58230822560927664</v>
      </c>
      <c r="L19">
        <f t="shared" si="5"/>
        <v>-0.45230196998657746</v>
      </c>
      <c r="M19">
        <f t="shared" si="6"/>
        <v>6.1341965739815707E-2</v>
      </c>
      <c r="N19">
        <f t="shared" si="7"/>
        <v>2.2240277055162649</v>
      </c>
      <c r="O19">
        <f t="shared" si="8"/>
        <v>0.32438637287321631</v>
      </c>
      <c r="P19">
        <f t="shared" si="9"/>
        <v>12.75265066460873</v>
      </c>
      <c r="Q19">
        <f t="shared" si="10"/>
        <v>2.739578320414449</v>
      </c>
      <c r="R19">
        <f t="shared" si="11"/>
        <v>9.3814986341075883</v>
      </c>
      <c r="S19">
        <f t="shared" si="12"/>
        <v>28.641251989209369</v>
      </c>
      <c r="T19">
        <f t="shared" si="13"/>
        <v>2.739578320414449</v>
      </c>
      <c r="U19" s="4">
        <f t="shared" si="14"/>
        <v>2</v>
      </c>
      <c r="V19" s="3" t="s">
        <v>13</v>
      </c>
      <c r="X19" s="4">
        <v>1</v>
      </c>
      <c r="Y19" s="3" t="s">
        <v>25</v>
      </c>
      <c r="Z19" s="4" t="s">
        <v>38</v>
      </c>
    </row>
    <row r="20" spans="1:26">
      <c r="A20" s="3">
        <v>10</v>
      </c>
      <c r="B20" s="3" t="s">
        <v>14</v>
      </c>
      <c r="C20" s="3">
        <v>23</v>
      </c>
      <c r="D20" s="3">
        <v>1</v>
      </c>
      <c r="E20" s="3">
        <v>2</v>
      </c>
      <c r="F20" s="3">
        <v>29</v>
      </c>
      <c r="G20" s="3">
        <v>3</v>
      </c>
      <c r="H20" s="3">
        <v>13</v>
      </c>
      <c r="I20" s="3"/>
      <c r="J20">
        <f t="shared" si="3"/>
        <v>-7.4374373256260409E-2</v>
      </c>
      <c r="K20">
        <f t="shared" si="4"/>
        <v>-0.82514314522506005</v>
      </c>
      <c r="L20">
        <f t="shared" si="5"/>
        <v>-0.36257404881515115</v>
      </c>
      <c r="M20">
        <f t="shared" si="6"/>
        <v>-1.441536194885662</v>
      </c>
      <c r="N20">
        <f t="shared" si="7"/>
        <v>-1.4953360340843145</v>
      </c>
      <c r="O20">
        <f t="shared" si="8"/>
        <v>-2.3747530693360006</v>
      </c>
      <c r="P20">
        <f t="shared" si="9"/>
        <v>7.5468674612048154</v>
      </c>
      <c r="Q20">
        <f t="shared" si="10"/>
        <v>18.971086429240987</v>
      </c>
      <c r="R20">
        <f t="shared" si="11"/>
        <v>21.981673814897142</v>
      </c>
      <c r="S20">
        <f t="shared" si="12"/>
        <v>49.614659112023205</v>
      </c>
      <c r="T20">
        <f t="shared" si="13"/>
        <v>7.5468674612048154</v>
      </c>
      <c r="U20" s="4">
        <f t="shared" si="14"/>
        <v>1</v>
      </c>
      <c r="V20" s="3" t="s">
        <v>14</v>
      </c>
      <c r="X20" s="4">
        <v>1</v>
      </c>
      <c r="Y20" s="3" t="s">
        <v>26</v>
      </c>
      <c r="Z20" s="4" t="s">
        <v>38</v>
      </c>
    </row>
    <row r="21" spans="1:26">
      <c r="A21" s="3">
        <v>11</v>
      </c>
      <c r="B21" s="3" t="s">
        <v>15</v>
      </c>
      <c r="C21" s="3">
        <v>30</v>
      </c>
      <c r="D21" s="3">
        <v>21</v>
      </c>
      <c r="E21" s="3">
        <v>2</v>
      </c>
      <c r="F21" s="3">
        <v>30</v>
      </c>
      <c r="G21" s="3">
        <v>9</v>
      </c>
      <c r="H21" s="3">
        <v>22</v>
      </c>
      <c r="I21" s="3"/>
      <c r="J21">
        <f t="shared" si="3"/>
        <v>0.31214699078763858</v>
      </c>
      <c r="K21">
        <f t="shared" si="4"/>
        <v>0.3890314528538571</v>
      </c>
      <c r="L21">
        <f t="shared" si="5"/>
        <v>-0.36257404881515115</v>
      </c>
      <c r="M21">
        <f t="shared" si="6"/>
        <v>-0.94057680801050281</v>
      </c>
      <c r="N21">
        <f t="shared" si="7"/>
        <v>0.73628220967603308</v>
      </c>
      <c r="O21">
        <f t="shared" si="8"/>
        <v>0.32438637287321631</v>
      </c>
      <c r="P21">
        <f t="shared" si="9"/>
        <v>5.6603155244089809</v>
      </c>
      <c r="Q21">
        <f t="shared" si="10"/>
        <v>3.4907806671145027</v>
      </c>
      <c r="R21">
        <f t="shared" si="11"/>
        <v>3.5205358322264386</v>
      </c>
      <c r="S21">
        <f t="shared" si="12"/>
        <v>24.715471046823659</v>
      </c>
      <c r="T21">
        <f t="shared" si="13"/>
        <v>3.4907806671145027</v>
      </c>
      <c r="U21" s="4">
        <f t="shared" si="14"/>
        <v>2</v>
      </c>
      <c r="V21" s="3" t="s">
        <v>15</v>
      </c>
      <c r="X21" s="4">
        <v>1</v>
      </c>
      <c r="Y21" s="3" t="s">
        <v>31</v>
      </c>
      <c r="Z21" s="4" t="s">
        <v>38</v>
      </c>
    </row>
    <row r="22" spans="1:26">
      <c r="A22" s="3">
        <v>12</v>
      </c>
      <c r="B22" s="3" t="s">
        <v>16</v>
      </c>
      <c r="C22" s="3">
        <v>13</v>
      </c>
      <c r="D22" s="3">
        <v>23</v>
      </c>
      <c r="E22" s="3">
        <v>2</v>
      </c>
      <c r="F22" s="3">
        <v>34</v>
      </c>
      <c r="G22" s="3">
        <v>7</v>
      </c>
      <c r="H22" s="3">
        <v>23</v>
      </c>
      <c r="I22" s="3"/>
      <c r="J22">
        <f t="shared" si="3"/>
        <v>-0.62654775046183042</v>
      </c>
      <c r="K22">
        <f t="shared" si="4"/>
        <v>0.51044891266174874</v>
      </c>
      <c r="L22">
        <f t="shared" si="5"/>
        <v>-0.36257404881515115</v>
      </c>
      <c r="M22">
        <f t="shared" si="6"/>
        <v>1.0632607394901343</v>
      </c>
      <c r="N22">
        <f t="shared" si="7"/>
        <v>-7.5905382440827401E-3</v>
      </c>
      <c r="O22">
        <f t="shared" si="8"/>
        <v>0.62429075534090706</v>
      </c>
      <c r="P22">
        <f t="shared" si="9"/>
        <v>3.8489426963593538</v>
      </c>
      <c r="Q22">
        <f t="shared" si="10"/>
        <v>4.1001697360729956</v>
      </c>
      <c r="R22">
        <f t="shared" si="11"/>
        <v>6.4152432417849177</v>
      </c>
      <c r="S22">
        <f t="shared" si="12"/>
        <v>13.078483907427788</v>
      </c>
      <c r="T22">
        <f t="shared" si="13"/>
        <v>3.8489426963593538</v>
      </c>
      <c r="U22" s="4">
        <f t="shared" si="14"/>
        <v>1</v>
      </c>
      <c r="V22" s="3" t="s">
        <v>16</v>
      </c>
      <c r="X22" s="4">
        <v>1</v>
      </c>
      <c r="Y22" s="3" t="s">
        <v>32</v>
      </c>
      <c r="Z22" s="4" t="s">
        <v>38</v>
      </c>
    </row>
    <row r="23" spans="1:26">
      <c r="A23" s="3">
        <v>13</v>
      </c>
      <c r="B23" s="3" t="s">
        <v>17</v>
      </c>
      <c r="C23" s="3">
        <v>76</v>
      </c>
      <c r="D23" s="3">
        <v>3</v>
      </c>
      <c r="E23" s="3">
        <v>1</v>
      </c>
      <c r="F23" s="3">
        <v>31</v>
      </c>
      <c r="G23" s="3">
        <v>9</v>
      </c>
      <c r="H23" s="3">
        <v>21</v>
      </c>
      <c r="I23" s="3"/>
      <c r="J23">
        <f t="shared" si="3"/>
        <v>2.8521445259332605</v>
      </c>
      <c r="K23">
        <f t="shared" si="4"/>
        <v>-0.70372568541716829</v>
      </c>
      <c r="L23">
        <f t="shared" si="5"/>
        <v>-0.45230196998657746</v>
      </c>
      <c r="M23">
        <f t="shared" si="6"/>
        <v>-0.43961742113534358</v>
      </c>
      <c r="N23">
        <f t="shared" si="7"/>
        <v>0.73628220967603308</v>
      </c>
      <c r="O23">
        <f t="shared" si="8"/>
        <v>2.4481990405525539E-2</v>
      </c>
      <c r="P23">
        <f t="shared" si="9"/>
        <v>14.655589560165421</v>
      </c>
      <c r="Q23">
        <f t="shared" si="10"/>
        <v>5.3804310149066614</v>
      </c>
      <c r="R23">
        <f t="shared" si="11"/>
        <v>17.971184202375522</v>
      </c>
      <c r="S23">
        <f t="shared" si="12"/>
        <v>36.153147626724341</v>
      </c>
      <c r="T23">
        <f t="shared" si="13"/>
        <v>5.3804310149066614</v>
      </c>
      <c r="U23" s="4">
        <f t="shared" si="14"/>
        <v>2</v>
      </c>
      <c r="V23" s="3" t="s">
        <v>17</v>
      </c>
      <c r="X23" s="4">
        <v>1</v>
      </c>
      <c r="Y23" s="3" t="s">
        <v>33</v>
      </c>
      <c r="Z23" s="4" t="s">
        <v>38</v>
      </c>
    </row>
    <row r="24" spans="1:26">
      <c r="A24" s="3">
        <v>14</v>
      </c>
      <c r="B24" s="3" t="s">
        <v>18</v>
      </c>
      <c r="C24" s="3">
        <v>3</v>
      </c>
      <c r="D24" s="3">
        <v>69</v>
      </c>
      <c r="E24" s="3">
        <v>1</v>
      </c>
      <c r="F24" s="3">
        <v>29</v>
      </c>
      <c r="G24" s="3">
        <v>11</v>
      </c>
      <c r="H24" s="3">
        <v>13</v>
      </c>
      <c r="I24" s="3"/>
      <c r="J24">
        <f t="shared" si="3"/>
        <v>-1.1787211276674006</v>
      </c>
      <c r="K24">
        <f t="shared" si="4"/>
        <v>3.3030504882432581</v>
      </c>
      <c r="L24">
        <f t="shared" si="5"/>
        <v>-0.45230196998657746</v>
      </c>
      <c r="M24">
        <f t="shared" si="6"/>
        <v>-1.441536194885662</v>
      </c>
      <c r="N24">
        <f t="shared" si="7"/>
        <v>1.480154957596149</v>
      </c>
      <c r="O24">
        <f t="shared" si="8"/>
        <v>-2.3747530693360006</v>
      </c>
      <c r="P24">
        <f t="shared" si="9"/>
        <v>28.005102788419553</v>
      </c>
      <c r="Q24">
        <f t="shared" si="10"/>
        <v>32.397145896264348</v>
      </c>
      <c r="R24">
        <f t="shared" si="11"/>
        <v>10.880780123110897</v>
      </c>
      <c r="S24">
        <f t="shared" si="12"/>
        <v>62.552870388683949</v>
      </c>
      <c r="T24">
        <f t="shared" si="13"/>
        <v>10.880780123110897</v>
      </c>
      <c r="U24" s="4">
        <f t="shared" si="14"/>
        <v>3</v>
      </c>
      <c r="V24" s="3" t="s">
        <v>18</v>
      </c>
      <c r="X24" s="4">
        <v>1</v>
      </c>
      <c r="Y24" s="3" t="s">
        <v>37</v>
      </c>
      <c r="Z24" s="4" t="s">
        <v>38</v>
      </c>
    </row>
    <row r="25" spans="1:26">
      <c r="A25" s="3">
        <v>15</v>
      </c>
      <c r="B25" s="3" t="s">
        <v>19</v>
      </c>
      <c r="C25" s="3">
        <v>22</v>
      </c>
      <c r="D25" s="3">
        <v>20</v>
      </c>
      <c r="E25" s="3">
        <v>2</v>
      </c>
      <c r="F25" s="3">
        <v>30</v>
      </c>
      <c r="G25" s="3">
        <v>9</v>
      </c>
      <c r="H25" s="3">
        <v>20</v>
      </c>
      <c r="I25" s="3"/>
      <c r="J25">
        <f t="shared" si="3"/>
        <v>-0.1295917109768174</v>
      </c>
      <c r="K25">
        <f t="shared" si="4"/>
        <v>0.32832272294991122</v>
      </c>
      <c r="L25">
        <f t="shared" si="5"/>
        <v>-0.36257404881515115</v>
      </c>
      <c r="M25">
        <f t="shared" si="6"/>
        <v>-0.94057680801050281</v>
      </c>
      <c r="N25">
        <f t="shared" si="7"/>
        <v>0.73628220967603308</v>
      </c>
      <c r="O25">
        <f t="shared" si="8"/>
        <v>-0.27542239206216523</v>
      </c>
      <c r="P25">
        <f t="shared" si="9"/>
        <v>4.5373682118176362</v>
      </c>
      <c r="Q25">
        <f t="shared" si="10"/>
        <v>4.7864066116190758</v>
      </c>
      <c r="R25">
        <f t="shared" si="11"/>
        <v>3.0788730358922578</v>
      </c>
      <c r="S25">
        <f t="shared" si="12"/>
        <v>27.533515390844535</v>
      </c>
      <c r="T25">
        <f t="shared" si="13"/>
        <v>3.0788730358922578</v>
      </c>
      <c r="U25" s="4">
        <f t="shared" si="14"/>
        <v>3</v>
      </c>
      <c r="V25" s="3" t="s">
        <v>19</v>
      </c>
      <c r="X25" s="4">
        <v>1</v>
      </c>
      <c r="Y25" s="3" t="s">
        <v>38</v>
      </c>
      <c r="Z25" s="4" t="s">
        <v>38</v>
      </c>
    </row>
    <row r="26" spans="1:26">
      <c r="A26" s="3">
        <v>16</v>
      </c>
      <c r="B26" s="3" t="s">
        <v>20</v>
      </c>
      <c r="C26" s="3">
        <v>9</v>
      </c>
      <c r="D26" s="3">
        <v>30</v>
      </c>
      <c r="E26" s="3">
        <v>13</v>
      </c>
      <c r="F26" s="3">
        <v>28</v>
      </c>
      <c r="G26" s="3">
        <v>13</v>
      </c>
      <c r="H26" s="3">
        <v>16</v>
      </c>
      <c r="I26" s="3"/>
      <c r="J26">
        <f t="shared" si="3"/>
        <v>-0.84741710134405845</v>
      </c>
      <c r="K26">
        <f t="shared" si="4"/>
        <v>0.93541002198936973</v>
      </c>
      <c r="L26">
        <f t="shared" si="5"/>
        <v>0.6244330840705381</v>
      </c>
      <c r="M26">
        <f t="shared" si="6"/>
        <v>-1.9424955817608214</v>
      </c>
      <c r="N26">
        <f t="shared" si="7"/>
        <v>2.2240277055162649</v>
      </c>
      <c r="O26">
        <f t="shared" si="8"/>
        <v>-1.4750399219329282</v>
      </c>
      <c r="P26">
        <f t="shared" si="9"/>
        <v>18.202901290407837</v>
      </c>
      <c r="Q26">
        <f t="shared" si="10"/>
        <v>18.752615517754968</v>
      </c>
      <c r="R26">
        <f t="shared" si="11"/>
        <v>5.5777941431848053</v>
      </c>
      <c r="S26">
        <f t="shared" si="12"/>
        <v>46.093828151754828</v>
      </c>
      <c r="T26">
        <f t="shared" si="13"/>
        <v>5.5777941431848053</v>
      </c>
      <c r="U26" s="4">
        <f t="shared" si="14"/>
        <v>3</v>
      </c>
      <c r="V26" s="3" t="s">
        <v>20</v>
      </c>
      <c r="X26" s="4">
        <v>1</v>
      </c>
      <c r="Y26" s="3" t="s">
        <v>40</v>
      </c>
      <c r="Z26" s="4" t="s">
        <v>38</v>
      </c>
    </row>
    <row r="27" spans="1:26">
      <c r="A27" s="3">
        <v>17</v>
      </c>
      <c r="B27" s="3" t="s">
        <v>21</v>
      </c>
      <c r="C27" s="3">
        <v>1</v>
      </c>
      <c r="D27" s="3">
        <v>5</v>
      </c>
      <c r="E27" s="3">
        <v>71</v>
      </c>
      <c r="F27" s="3">
        <v>37</v>
      </c>
      <c r="G27" s="3">
        <v>5</v>
      </c>
      <c r="H27" s="3">
        <v>24</v>
      </c>
      <c r="I27" s="3"/>
      <c r="J27">
        <f t="shared" si="3"/>
        <v>-1.2891558031085144</v>
      </c>
      <c r="K27">
        <f t="shared" si="4"/>
        <v>-0.58230822560927664</v>
      </c>
      <c r="L27">
        <f t="shared" si="5"/>
        <v>5.8286525120132628</v>
      </c>
      <c r="M27">
        <f t="shared" si="6"/>
        <v>2.5661389001156119</v>
      </c>
      <c r="N27">
        <f t="shared" si="7"/>
        <v>-0.75146328616419855</v>
      </c>
      <c r="O27">
        <f t="shared" si="8"/>
        <v>0.92419513780859786</v>
      </c>
      <c r="P27">
        <f t="shared" si="9"/>
        <v>47.617270736363928</v>
      </c>
      <c r="Q27">
        <f t="shared" si="10"/>
        <v>48.18812503491516</v>
      </c>
      <c r="R27">
        <f t="shared" si="11"/>
        <v>49.812389194565689</v>
      </c>
      <c r="S27">
        <f t="shared" si="12"/>
        <v>19.602051359204481</v>
      </c>
      <c r="T27">
        <f t="shared" si="13"/>
        <v>19.602051359204481</v>
      </c>
      <c r="U27" s="4">
        <f t="shared" si="14"/>
        <v>4</v>
      </c>
      <c r="V27" s="3" t="s">
        <v>21</v>
      </c>
      <c r="X27" s="4">
        <v>1</v>
      </c>
      <c r="Y27" s="3" t="s">
        <v>42</v>
      </c>
      <c r="Z27" s="4" t="s">
        <v>38</v>
      </c>
    </row>
    <row r="28" spans="1:26">
      <c r="A28" s="3">
        <v>18</v>
      </c>
      <c r="B28" s="3" t="s">
        <v>22</v>
      </c>
      <c r="C28" s="3">
        <v>28</v>
      </c>
      <c r="D28" s="3">
        <v>28</v>
      </c>
      <c r="E28" s="3">
        <v>4</v>
      </c>
      <c r="F28" s="3">
        <v>30</v>
      </c>
      <c r="G28" s="3">
        <v>7</v>
      </c>
      <c r="H28" s="3">
        <v>22</v>
      </c>
      <c r="I28" s="3"/>
      <c r="J28">
        <f t="shared" si="3"/>
        <v>0.20171231534652459</v>
      </c>
      <c r="K28">
        <f t="shared" si="4"/>
        <v>0.81399256218147809</v>
      </c>
      <c r="L28">
        <f t="shared" si="5"/>
        <v>-0.18311820647229854</v>
      </c>
      <c r="M28">
        <f t="shared" si="6"/>
        <v>-0.94057680801050281</v>
      </c>
      <c r="N28">
        <f t="shared" si="7"/>
        <v>-7.5905382440827401E-3</v>
      </c>
      <c r="O28">
        <f t="shared" si="8"/>
        <v>0.32438637287321631</v>
      </c>
      <c r="P28">
        <f t="shared" si="9"/>
        <v>4.9789017630313523</v>
      </c>
      <c r="Q28">
        <f t="shared" si="10"/>
        <v>5.1328387457668683</v>
      </c>
      <c r="R28">
        <f t="shared" si="11"/>
        <v>3.9724434435860658</v>
      </c>
      <c r="S28">
        <f t="shared" si="12"/>
        <v>23.093714451108433</v>
      </c>
      <c r="T28">
        <f t="shared" si="13"/>
        <v>3.9724434435860658</v>
      </c>
      <c r="U28" s="4">
        <f t="shared" si="14"/>
        <v>3</v>
      </c>
      <c r="V28" s="3" t="s">
        <v>22</v>
      </c>
      <c r="X28" s="4">
        <v>1</v>
      </c>
      <c r="Y28" s="3" t="s">
        <v>43</v>
      </c>
      <c r="Z28" s="4" t="s">
        <v>38</v>
      </c>
    </row>
    <row r="29" spans="1:26">
      <c r="A29" s="3">
        <v>19</v>
      </c>
      <c r="B29" s="3" t="s">
        <v>23</v>
      </c>
      <c r="C29" s="3">
        <v>22</v>
      </c>
      <c r="D29" s="3">
        <v>1</v>
      </c>
      <c r="E29" s="3">
        <v>1</v>
      </c>
      <c r="F29" s="3">
        <v>32</v>
      </c>
      <c r="G29" s="3">
        <v>5</v>
      </c>
      <c r="H29" s="3">
        <v>21</v>
      </c>
      <c r="I29" s="3"/>
      <c r="J29">
        <f t="shared" si="3"/>
        <v>-0.1295917109768174</v>
      </c>
      <c r="K29">
        <f t="shared" si="4"/>
        <v>-0.82514314522506005</v>
      </c>
      <c r="L29">
        <f t="shared" si="5"/>
        <v>-0.45230196998657746</v>
      </c>
      <c r="M29">
        <f t="shared" si="6"/>
        <v>6.1341965739815707E-2</v>
      </c>
      <c r="N29">
        <f t="shared" si="7"/>
        <v>-0.75146328616419855</v>
      </c>
      <c r="O29">
        <f t="shared" si="8"/>
        <v>2.4481990405525539E-2</v>
      </c>
      <c r="P29">
        <f t="shared" si="9"/>
        <v>0.35165014335015776</v>
      </c>
      <c r="Q29">
        <f t="shared" si="10"/>
        <v>3.9363218894217984</v>
      </c>
      <c r="R29">
        <f t="shared" si="11"/>
        <v>11.684073838119232</v>
      </c>
      <c r="S29">
        <f t="shared" si="12"/>
        <v>20.451809129578709</v>
      </c>
      <c r="T29">
        <f t="shared" si="13"/>
        <v>0.35165014335015776</v>
      </c>
      <c r="U29" s="4">
        <f t="shared" si="14"/>
        <v>1</v>
      </c>
      <c r="V29" s="3" t="s">
        <v>23</v>
      </c>
      <c r="X29" s="4">
        <v>1</v>
      </c>
      <c r="Y29" s="3" t="s">
        <v>50</v>
      </c>
      <c r="Z29" s="4" t="s">
        <v>38</v>
      </c>
    </row>
    <row r="30" spans="1:26">
      <c r="A30" s="3">
        <v>20</v>
      </c>
      <c r="B30" s="3" t="s">
        <v>24</v>
      </c>
      <c r="C30" s="3">
        <v>25</v>
      </c>
      <c r="D30" s="3">
        <v>3</v>
      </c>
      <c r="E30" s="3">
        <v>2</v>
      </c>
      <c r="F30" s="3">
        <v>32</v>
      </c>
      <c r="G30" s="3">
        <v>7</v>
      </c>
      <c r="H30" s="3">
        <v>19</v>
      </c>
      <c r="I30" s="3"/>
      <c r="J30">
        <f t="shared" si="3"/>
        <v>3.6060302184853593E-2</v>
      </c>
      <c r="K30">
        <f t="shared" si="4"/>
        <v>-0.70372568541716829</v>
      </c>
      <c r="L30">
        <f t="shared" si="5"/>
        <v>-0.36257404881515115</v>
      </c>
      <c r="M30">
        <f t="shared" si="6"/>
        <v>6.1341965739815707E-2</v>
      </c>
      <c r="N30">
        <f t="shared" si="7"/>
        <v>-7.5905382440827401E-3</v>
      </c>
      <c r="O30">
        <f t="shared" si="8"/>
        <v>-0.57532677452985603</v>
      </c>
      <c r="P30">
        <f t="shared" si="9"/>
        <v>1.0903898349915275</v>
      </c>
      <c r="Q30">
        <f t="shared" si="10"/>
        <v>2.9706249757993497</v>
      </c>
      <c r="R30">
        <f t="shared" si="11"/>
        <v>8.7538291870660299</v>
      </c>
      <c r="S30">
        <f t="shared" si="12"/>
        <v>24.018239922245623</v>
      </c>
      <c r="T30">
        <f t="shared" si="13"/>
        <v>1.0903898349915275</v>
      </c>
      <c r="U30" s="4">
        <f t="shared" si="14"/>
        <v>1</v>
      </c>
      <c r="V30" s="3" t="s">
        <v>24</v>
      </c>
      <c r="X30" s="4">
        <v>1</v>
      </c>
      <c r="Y30" s="3" t="s">
        <v>51</v>
      </c>
      <c r="Z30" s="4" t="s">
        <v>38</v>
      </c>
    </row>
    <row r="31" spans="1:26">
      <c r="A31" s="3">
        <v>21</v>
      </c>
      <c r="B31" s="3" t="s">
        <v>25</v>
      </c>
      <c r="C31" s="3">
        <v>30</v>
      </c>
      <c r="D31" s="3">
        <v>4</v>
      </c>
      <c r="E31" s="3">
        <v>1</v>
      </c>
      <c r="F31" s="3">
        <v>33</v>
      </c>
      <c r="G31" s="3">
        <v>6</v>
      </c>
      <c r="H31" s="3">
        <v>21</v>
      </c>
      <c r="I31" s="3"/>
      <c r="J31">
        <f t="shared" si="3"/>
        <v>0.31214699078763858</v>
      </c>
      <c r="K31">
        <f t="shared" si="4"/>
        <v>-0.64301695551322247</v>
      </c>
      <c r="L31">
        <f t="shared" si="5"/>
        <v>-0.45230196998657746</v>
      </c>
      <c r="M31">
        <f t="shared" si="6"/>
        <v>0.56230135261497494</v>
      </c>
      <c r="N31">
        <f t="shared" si="7"/>
        <v>-0.37952691220414064</v>
      </c>
      <c r="O31">
        <f t="shared" si="8"/>
        <v>2.4481990405525539E-2</v>
      </c>
      <c r="P31">
        <f t="shared" si="9"/>
        <v>1.3640729793321764</v>
      </c>
      <c r="Q31">
        <f t="shared" si="10"/>
        <v>1.9566425883561007</v>
      </c>
      <c r="R31">
        <f t="shared" si="11"/>
        <v>10.671401948429956</v>
      </c>
      <c r="S31">
        <f t="shared" si="12"/>
        <v>19.034196422430888</v>
      </c>
      <c r="T31">
        <f t="shared" si="13"/>
        <v>1.3640729793321764</v>
      </c>
      <c r="U31" s="4">
        <f t="shared" si="14"/>
        <v>1</v>
      </c>
      <c r="V31" s="3" t="s">
        <v>25</v>
      </c>
      <c r="X31" s="4">
        <v>1</v>
      </c>
      <c r="Y31" s="3" t="s">
        <v>52</v>
      </c>
      <c r="Z31" s="4" t="s">
        <v>38</v>
      </c>
    </row>
    <row r="32" spans="1:26">
      <c r="A32" s="3">
        <v>22</v>
      </c>
      <c r="B32" s="3" t="s">
        <v>26</v>
      </c>
      <c r="C32" s="3">
        <v>11</v>
      </c>
      <c r="D32" s="3">
        <v>13</v>
      </c>
      <c r="E32" s="3">
        <v>4</v>
      </c>
      <c r="F32" s="3">
        <v>33</v>
      </c>
      <c r="G32" s="3">
        <v>5</v>
      </c>
      <c r="H32" s="3">
        <v>20</v>
      </c>
      <c r="I32" s="3"/>
      <c r="J32">
        <f t="shared" si="3"/>
        <v>-0.73698242590294449</v>
      </c>
      <c r="K32">
        <f t="shared" si="4"/>
        <v>-9.6638386377709759E-2</v>
      </c>
      <c r="L32">
        <f t="shared" si="5"/>
        <v>-0.18311820647229854</v>
      </c>
      <c r="M32">
        <f t="shared" si="6"/>
        <v>0.56230135261497494</v>
      </c>
      <c r="N32">
        <f t="shared" si="7"/>
        <v>-0.75146328616419855</v>
      </c>
      <c r="O32">
        <f t="shared" si="8"/>
        <v>-0.27542239206216523</v>
      </c>
      <c r="P32">
        <f t="shared" si="9"/>
        <v>0.70417101203285593</v>
      </c>
      <c r="Q32">
        <f t="shared" si="10"/>
        <v>5.7756840900211728</v>
      </c>
      <c r="R32">
        <f t="shared" si="11"/>
        <v>9.0779499046191798</v>
      </c>
      <c r="S32">
        <f t="shared" si="12"/>
        <v>18.315661653859749</v>
      </c>
      <c r="T32">
        <f t="shared" si="13"/>
        <v>0.70417101203285593</v>
      </c>
      <c r="U32" s="4">
        <f t="shared" si="14"/>
        <v>1</v>
      </c>
      <c r="V32" s="3" t="s">
        <v>26</v>
      </c>
      <c r="X32" s="4">
        <v>1</v>
      </c>
      <c r="Y32" s="3" t="s">
        <v>53</v>
      </c>
      <c r="Z32" s="4" t="s">
        <v>38</v>
      </c>
    </row>
    <row r="33" spans="1:26">
      <c r="A33" s="3">
        <v>23</v>
      </c>
      <c r="B33" s="3" t="s">
        <v>27</v>
      </c>
      <c r="C33" s="3">
        <v>14</v>
      </c>
      <c r="D33" s="3">
        <v>24</v>
      </c>
      <c r="E33" s="3">
        <v>14</v>
      </c>
      <c r="F33" s="3">
        <v>30</v>
      </c>
      <c r="G33" s="3">
        <v>8</v>
      </c>
      <c r="H33" s="3">
        <v>21</v>
      </c>
      <c r="I33" s="3"/>
      <c r="J33">
        <f t="shared" si="3"/>
        <v>-0.57133041274127339</v>
      </c>
      <c r="K33">
        <f t="shared" si="4"/>
        <v>0.57115764256569468</v>
      </c>
      <c r="L33">
        <f t="shared" si="5"/>
        <v>0.71416100524196446</v>
      </c>
      <c r="M33">
        <f t="shared" si="6"/>
        <v>-0.94057680801050281</v>
      </c>
      <c r="N33">
        <f t="shared" si="7"/>
        <v>0.36434583571597517</v>
      </c>
      <c r="O33">
        <f t="shared" si="8"/>
        <v>2.4481990405525539E-2</v>
      </c>
      <c r="P33">
        <f t="shared" si="9"/>
        <v>5.3278261912203027</v>
      </c>
      <c r="Q33">
        <f t="shared" si="10"/>
        <v>6.9861443942859207</v>
      </c>
      <c r="R33">
        <f t="shared" si="11"/>
        <v>2.5683086721301351</v>
      </c>
      <c r="S33">
        <f t="shared" si="12"/>
        <v>20.789674631783321</v>
      </c>
      <c r="T33">
        <f t="shared" si="13"/>
        <v>2.5683086721301351</v>
      </c>
      <c r="U33" s="4">
        <f t="shared" si="14"/>
        <v>3</v>
      </c>
      <c r="V33" s="3" t="s">
        <v>27</v>
      </c>
      <c r="X33" s="4">
        <v>2</v>
      </c>
      <c r="Y33" s="3" t="s">
        <v>6</v>
      </c>
      <c r="Z33" s="4" t="s">
        <v>39</v>
      </c>
    </row>
    <row r="34" spans="1:26">
      <c r="A34" s="3">
        <v>24</v>
      </c>
      <c r="B34" s="3" t="s">
        <v>28</v>
      </c>
      <c r="C34" s="3">
        <v>14</v>
      </c>
      <c r="D34" s="3">
        <v>40</v>
      </c>
      <c r="E34" s="3">
        <v>10</v>
      </c>
      <c r="F34" s="3">
        <v>31</v>
      </c>
      <c r="G34" s="3">
        <v>11</v>
      </c>
      <c r="H34" s="3">
        <v>21</v>
      </c>
      <c r="I34" s="3"/>
      <c r="J34">
        <f t="shared" si="3"/>
        <v>-0.57133041274127339</v>
      </c>
      <c r="K34">
        <f t="shared" si="4"/>
        <v>1.5424973210288284</v>
      </c>
      <c r="L34">
        <f t="shared" si="5"/>
        <v>0.35524932055625924</v>
      </c>
      <c r="M34">
        <f t="shared" si="6"/>
        <v>-0.43961742113534358</v>
      </c>
      <c r="N34">
        <f t="shared" si="7"/>
        <v>1.480154957596149</v>
      </c>
      <c r="O34">
        <f t="shared" si="8"/>
        <v>2.4481990405525539E-2</v>
      </c>
      <c r="P34">
        <f t="shared" si="9"/>
        <v>11.02172876773532</v>
      </c>
      <c r="Q34">
        <f t="shared" si="10"/>
        <v>8.6330511739100295</v>
      </c>
      <c r="R34">
        <f t="shared" si="11"/>
        <v>0</v>
      </c>
      <c r="S34">
        <f t="shared" si="12"/>
        <v>24.152007555853665</v>
      </c>
      <c r="T34">
        <f t="shared" si="13"/>
        <v>0</v>
      </c>
      <c r="U34" s="4">
        <f t="shared" si="14"/>
        <v>3</v>
      </c>
      <c r="V34" s="3" t="s">
        <v>28</v>
      </c>
      <c r="X34" s="4">
        <v>2</v>
      </c>
      <c r="Y34" s="3" t="s">
        <v>8</v>
      </c>
      <c r="Z34" s="4" t="s">
        <v>39</v>
      </c>
    </row>
    <row r="35" spans="1:26">
      <c r="A35" s="3">
        <v>25</v>
      </c>
      <c r="B35" s="3" t="s">
        <v>29</v>
      </c>
      <c r="C35" s="3">
        <v>55</v>
      </c>
      <c r="D35" s="3">
        <v>1</v>
      </c>
      <c r="E35" s="3">
        <v>1</v>
      </c>
      <c r="F35" s="3">
        <v>32</v>
      </c>
      <c r="G35" s="3">
        <v>9</v>
      </c>
      <c r="H35" s="3">
        <v>20</v>
      </c>
      <c r="I35" s="3"/>
      <c r="J35">
        <f t="shared" si="3"/>
        <v>1.6925804338015638</v>
      </c>
      <c r="K35">
        <f t="shared" si="4"/>
        <v>-0.82514314522506005</v>
      </c>
      <c r="L35">
        <f t="shared" si="5"/>
        <v>-0.45230196998657746</v>
      </c>
      <c r="M35">
        <f t="shared" si="6"/>
        <v>6.1341965739815707E-2</v>
      </c>
      <c r="N35">
        <f t="shared" si="7"/>
        <v>0.73628220967603308</v>
      </c>
      <c r="O35">
        <f t="shared" si="8"/>
        <v>-0.27542239206216523</v>
      </c>
      <c r="P35">
        <f t="shared" si="9"/>
        <v>7.6064843949839238</v>
      </c>
      <c r="Q35">
        <f t="shared" si="10"/>
        <v>1.8708019380358776</v>
      </c>
      <c r="R35">
        <f t="shared" si="11"/>
        <v>12.277402396414525</v>
      </c>
      <c r="S35">
        <f t="shared" si="12"/>
        <v>28.981150079542097</v>
      </c>
      <c r="T35">
        <f t="shared" si="13"/>
        <v>1.8708019380358776</v>
      </c>
      <c r="U35" s="4">
        <f t="shared" si="14"/>
        <v>2</v>
      </c>
      <c r="V35" s="3" t="s">
        <v>29</v>
      </c>
      <c r="X35" s="4">
        <v>2</v>
      </c>
      <c r="Y35" s="3" t="s">
        <v>11</v>
      </c>
      <c r="Z35" s="4" t="s">
        <v>39</v>
      </c>
    </row>
    <row r="36" spans="1:26">
      <c r="A36" s="3">
        <v>26</v>
      </c>
      <c r="B36" s="3" t="s">
        <v>30</v>
      </c>
      <c r="C36" s="3">
        <v>27</v>
      </c>
      <c r="D36" s="3">
        <v>63</v>
      </c>
      <c r="E36" s="3">
        <v>1</v>
      </c>
      <c r="F36" s="3">
        <v>36</v>
      </c>
      <c r="G36" s="3">
        <v>12</v>
      </c>
      <c r="H36" s="3">
        <v>17</v>
      </c>
      <c r="I36" s="3"/>
      <c r="J36">
        <f t="shared" si="3"/>
        <v>0.14649497762596761</v>
      </c>
      <c r="K36">
        <f t="shared" si="4"/>
        <v>2.9387981088195829</v>
      </c>
      <c r="L36">
        <f t="shared" si="5"/>
        <v>-0.45230196998657746</v>
      </c>
      <c r="M36">
        <f t="shared" si="6"/>
        <v>2.0651795132404529</v>
      </c>
      <c r="N36">
        <f t="shared" si="7"/>
        <v>1.8520913315562069</v>
      </c>
      <c r="O36">
        <f t="shared" si="8"/>
        <v>-1.1751355394652374</v>
      </c>
      <c r="P36">
        <f t="shared" si="9"/>
        <v>25.468919962866881</v>
      </c>
      <c r="Q36">
        <f t="shared" si="10"/>
        <v>19.263437024404418</v>
      </c>
      <c r="R36">
        <f t="shared" si="11"/>
        <v>10.968494834604542</v>
      </c>
      <c r="S36">
        <f t="shared" si="12"/>
        <v>38.550477029002067</v>
      </c>
      <c r="T36">
        <f t="shared" si="13"/>
        <v>10.968494834604542</v>
      </c>
      <c r="U36" s="4">
        <f t="shared" si="14"/>
        <v>3</v>
      </c>
      <c r="V36" s="3" t="s">
        <v>30</v>
      </c>
      <c r="X36" s="4">
        <v>2</v>
      </c>
      <c r="Y36" s="3" t="s">
        <v>12</v>
      </c>
      <c r="Z36" s="4" t="s">
        <v>39</v>
      </c>
    </row>
    <row r="37" spans="1:26">
      <c r="A37" s="3">
        <v>27</v>
      </c>
      <c r="B37" s="3" t="s">
        <v>31</v>
      </c>
      <c r="C37" s="3">
        <v>31</v>
      </c>
      <c r="D37" s="3">
        <v>6</v>
      </c>
      <c r="E37" s="3">
        <v>2</v>
      </c>
      <c r="F37" s="3">
        <v>30</v>
      </c>
      <c r="G37" s="3">
        <v>5</v>
      </c>
      <c r="H37" s="3">
        <v>22</v>
      </c>
      <c r="I37" s="3"/>
      <c r="J37">
        <f t="shared" si="3"/>
        <v>0.36736432850819561</v>
      </c>
      <c r="K37">
        <f t="shared" si="4"/>
        <v>-0.52159949570533071</v>
      </c>
      <c r="L37">
        <f t="shared" si="5"/>
        <v>-0.36257404881515115</v>
      </c>
      <c r="M37">
        <f t="shared" si="6"/>
        <v>-0.94057680801050281</v>
      </c>
      <c r="N37">
        <f t="shared" si="7"/>
        <v>-0.75146328616419855</v>
      </c>
      <c r="O37">
        <f t="shared" si="8"/>
        <v>0.32438637287321631</v>
      </c>
      <c r="P37">
        <f t="shared" si="9"/>
        <v>2.3926940532258669</v>
      </c>
      <c r="Q37">
        <f t="shared" si="10"/>
        <v>4.816988469719619</v>
      </c>
      <c r="R37">
        <f t="shared" si="11"/>
        <v>10.977936807522902</v>
      </c>
      <c r="S37">
        <f t="shared" si="12"/>
        <v>23.78297018593836</v>
      </c>
      <c r="T37">
        <f t="shared" si="13"/>
        <v>2.3926940532258669</v>
      </c>
      <c r="U37" s="4">
        <f t="shared" si="14"/>
        <v>1</v>
      </c>
      <c r="V37" s="3" t="s">
        <v>31</v>
      </c>
      <c r="X37" s="4">
        <v>2</v>
      </c>
      <c r="Y37" s="3" t="s">
        <v>13</v>
      </c>
      <c r="Z37" s="4" t="s">
        <v>39</v>
      </c>
    </row>
    <row r="38" spans="1:26">
      <c r="A38" s="3">
        <v>28</v>
      </c>
      <c r="B38" s="3" t="s">
        <v>32</v>
      </c>
      <c r="C38" s="3">
        <v>13</v>
      </c>
      <c r="D38" s="3">
        <v>2</v>
      </c>
      <c r="E38" s="3">
        <v>4</v>
      </c>
      <c r="F38" s="3">
        <v>32</v>
      </c>
      <c r="G38" s="3">
        <v>5</v>
      </c>
      <c r="H38" s="3">
        <v>23</v>
      </c>
      <c r="I38" s="3"/>
      <c r="J38">
        <f t="shared" si="3"/>
        <v>-0.62654775046183042</v>
      </c>
      <c r="K38">
        <f t="shared" si="4"/>
        <v>-0.76443441532111411</v>
      </c>
      <c r="L38">
        <f t="shared" si="5"/>
        <v>-0.18311820647229854</v>
      </c>
      <c r="M38">
        <f t="shared" si="6"/>
        <v>6.1341965739815707E-2</v>
      </c>
      <c r="N38">
        <f t="shared" si="7"/>
        <v>-0.75146328616419855</v>
      </c>
      <c r="O38">
        <f t="shared" si="8"/>
        <v>0.62429075534090706</v>
      </c>
      <c r="P38">
        <f t="shared" si="9"/>
        <v>0.88562919603620394</v>
      </c>
      <c r="Q38">
        <f t="shared" si="10"/>
        <v>4.7540546123394503</v>
      </c>
      <c r="R38">
        <f t="shared" si="11"/>
        <v>11.205673432398012</v>
      </c>
      <c r="S38">
        <f t="shared" si="12"/>
        <v>15.484882854734929</v>
      </c>
      <c r="T38">
        <f t="shared" si="13"/>
        <v>0.88562919603620394</v>
      </c>
      <c r="U38" s="4">
        <f t="shared" si="14"/>
        <v>1</v>
      </c>
      <c r="V38" s="3" t="s">
        <v>32</v>
      </c>
      <c r="X38" s="4">
        <v>2</v>
      </c>
      <c r="Y38" s="3" t="s">
        <v>15</v>
      </c>
      <c r="Z38" s="4" t="s">
        <v>39</v>
      </c>
    </row>
    <row r="39" spans="1:26">
      <c r="A39" s="3">
        <v>29</v>
      </c>
      <c r="B39" s="3" t="s">
        <v>33</v>
      </c>
      <c r="C39" s="3">
        <v>23</v>
      </c>
      <c r="D39" s="3">
        <v>1</v>
      </c>
      <c r="E39" s="3">
        <v>1</v>
      </c>
      <c r="F39" s="3">
        <v>33</v>
      </c>
      <c r="G39" s="3">
        <v>3</v>
      </c>
      <c r="H39" s="3">
        <v>24</v>
      </c>
      <c r="I39" s="3"/>
      <c r="J39">
        <f t="shared" si="3"/>
        <v>-7.4374373256260409E-2</v>
      </c>
      <c r="K39">
        <f t="shared" si="4"/>
        <v>-0.82514314522506005</v>
      </c>
      <c r="L39">
        <f t="shared" si="5"/>
        <v>-0.45230196998657746</v>
      </c>
      <c r="M39">
        <f t="shared" si="6"/>
        <v>0.56230135261497494</v>
      </c>
      <c r="N39">
        <f t="shared" si="7"/>
        <v>-1.4953360340843145</v>
      </c>
      <c r="O39">
        <f t="shared" si="8"/>
        <v>0.92419513780859786</v>
      </c>
      <c r="P39">
        <f t="shared" si="9"/>
        <v>2.5630268284105968</v>
      </c>
      <c r="Q39">
        <f t="shared" si="10"/>
        <v>6.0755535882714922</v>
      </c>
      <c r="R39">
        <f t="shared" si="11"/>
        <v>17.171697387855836</v>
      </c>
      <c r="S39">
        <f t="shared" si="12"/>
        <v>15.284831689750892</v>
      </c>
      <c r="T39">
        <f t="shared" si="13"/>
        <v>2.5630268284105968</v>
      </c>
      <c r="U39" s="4">
        <f t="shared" si="14"/>
        <v>1</v>
      </c>
      <c r="V39" s="3" t="s">
        <v>33</v>
      </c>
      <c r="X39" s="4">
        <v>2</v>
      </c>
      <c r="Y39" s="3" t="s">
        <v>17</v>
      </c>
      <c r="Z39" s="4" t="s">
        <v>39</v>
      </c>
    </row>
    <row r="40" spans="1:26">
      <c r="A40" s="3">
        <v>30</v>
      </c>
      <c r="B40" s="3" t="s">
        <v>34</v>
      </c>
      <c r="C40" s="3">
        <v>62</v>
      </c>
      <c r="D40" s="3">
        <v>4</v>
      </c>
      <c r="E40" s="3">
        <v>2</v>
      </c>
      <c r="F40" s="3">
        <v>32</v>
      </c>
      <c r="G40" s="3">
        <v>7</v>
      </c>
      <c r="H40" s="3">
        <v>18</v>
      </c>
      <c r="I40" s="3"/>
      <c r="J40">
        <f t="shared" si="3"/>
        <v>2.0791017978454627</v>
      </c>
      <c r="K40">
        <f t="shared" si="4"/>
        <v>-0.64301695551322247</v>
      </c>
      <c r="L40">
        <f t="shared" si="5"/>
        <v>-0.36257404881515115</v>
      </c>
      <c r="M40">
        <f t="shared" si="6"/>
        <v>6.1341965739815707E-2</v>
      </c>
      <c r="N40">
        <f t="shared" si="7"/>
        <v>-7.5905382440827401E-3</v>
      </c>
      <c r="O40">
        <f t="shared" si="8"/>
        <v>-0.87523115699754672</v>
      </c>
      <c r="P40">
        <f t="shared" si="9"/>
        <v>8.2453933475712873</v>
      </c>
      <c r="Q40">
        <f t="shared" si="10"/>
        <v>4.551360159677567</v>
      </c>
      <c r="R40">
        <f t="shared" si="11"/>
        <v>15.590364660801715</v>
      </c>
      <c r="S40">
        <f t="shared" si="12"/>
        <v>33.52214463600648</v>
      </c>
      <c r="T40">
        <f t="shared" si="13"/>
        <v>4.551360159677567</v>
      </c>
      <c r="U40" s="4">
        <f t="shared" si="14"/>
        <v>2</v>
      </c>
      <c r="V40" s="3" t="s">
        <v>34</v>
      </c>
      <c r="X40" s="4">
        <v>2</v>
      </c>
      <c r="Y40" s="3" t="s">
        <v>29</v>
      </c>
      <c r="Z40" s="4" t="s">
        <v>39</v>
      </c>
    </row>
    <row r="41" spans="1:26">
      <c r="A41" s="3">
        <v>31</v>
      </c>
      <c r="B41" s="3" t="s">
        <v>35</v>
      </c>
      <c r="C41" s="3">
        <v>29</v>
      </c>
      <c r="D41" s="3">
        <v>24</v>
      </c>
      <c r="E41" s="3">
        <v>7</v>
      </c>
      <c r="F41" s="3">
        <v>34</v>
      </c>
      <c r="G41" s="3">
        <v>11</v>
      </c>
      <c r="H41" s="3">
        <v>27</v>
      </c>
      <c r="I41" s="3"/>
      <c r="J41">
        <f t="shared" si="3"/>
        <v>0.2569296530670816</v>
      </c>
      <c r="K41">
        <f t="shared" si="4"/>
        <v>0.57115764256569468</v>
      </c>
      <c r="L41">
        <f t="shared" si="5"/>
        <v>8.6065557041980364E-2</v>
      </c>
      <c r="M41">
        <f t="shared" si="6"/>
        <v>1.0632607394901343</v>
      </c>
      <c r="N41">
        <f t="shared" si="7"/>
        <v>1.480154957596149</v>
      </c>
      <c r="O41">
        <f t="shared" si="8"/>
        <v>1.8239082852116701</v>
      </c>
      <c r="P41">
        <f t="shared" si="9"/>
        <v>13.086849924294075</v>
      </c>
      <c r="Q41">
        <f t="shared" si="10"/>
        <v>3.9352484315944753</v>
      </c>
      <c r="R41">
        <f t="shared" si="11"/>
        <v>7.1985531622342247</v>
      </c>
      <c r="S41">
        <f t="shared" si="12"/>
        <v>11.154488634876936</v>
      </c>
      <c r="T41">
        <f t="shared" si="13"/>
        <v>3.9352484315944753</v>
      </c>
      <c r="U41" s="4">
        <f t="shared" si="14"/>
        <v>2</v>
      </c>
      <c r="V41" s="3" t="s">
        <v>35</v>
      </c>
      <c r="X41" s="4">
        <v>2</v>
      </c>
      <c r="Y41" s="3" t="s">
        <v>34</v>
      </c>
      <c r="Z41" s="4" t="s">
        <v>39</v>
      </c>
    </row>
    <row r="42" spans="1:26">
      <c r="A42" s="3">
        <v>32</v>
      </c>
      <c r="B42" s="3" t="s">
        <v>36</v>
      </c>
      <c r="C42" s="3">
        <v>44</v>
      </c>
      <c r="D42" s="3">
        <v>14</v>
      </c>
      <c r="E42" s="3">
        <v>15</v>
      </c>
      <c r="F42" s="3">
        <v>33</v>
      </c>
      <c r="G42" s="3">
        <v>10</v>
      </c>
      <c r="H42" s="3">
        <v>24</v>
      </c>
      <c r="I42" s="3"/>
      <c r="J42">
        <f t="shared" si="3"/>
        <v>1.0851897188754367</v>
      </c>
      <c r="K42">
        <f t="shared" si="4"/>
        <v>-3.59296564737639E-2</v>
      </c>
      <c r="L42">
        <f t="shared" si="5"/>
        <v>0.80388892641339071</v>
      </c>
      <c r="M42">
        <f t="shared" si="6"/>
        <v>0.56230135261497494</v>
      </c>
      <c r="N42">
        <f t="shared" si="7"/>
        <v>1.1082185836360909</v>
      </c>
      <c r="O42">
        <f t="shared" si="8"/>
        <v>0.92419513780859786</v>
      </c>
      <c r="P42">
        <f t="shared" si="9"/>
        <v>10.102471450539355</v>
      </c>
      <c r="Q42">
        <f t="shared" si="10"/>
        <v>1.6722961444316149</v>
      </c>
      <c r="R42">
        <f t="shared" si="11"/>
        <v>7.3884298087808933</v>
      </c>
      <c r="S42">
        <f t="shared" si="12"/>
        <v>13.777545612025339</v>
      </c>
      <c r="T42">
        <f t="shared" si="13"/>
        <v>1.6722961444316149</v>
      </c>
      <c r="U42" s="4">
        <f t="shared" si="14"/>
        <v>2</v>
      </c>
      <c r="V42" s="3" t="s">
        <v>36</v>
      </c>
      <c r="X42" s="4">
        <v>2</v>
      </c>
      <c r="Y42" s="3" t="s">
        <v>35</v>
      </c>
      <c r="Z42" s="4" t="s">
        <v>39</v>
      </c>
    </row>
    <row r="43" spans="1:26">
      <c r="A43" s="3">
        <v>33</v>
      </c>
      <c r="B43" s="3" t="s">
        <v>37</v>
      </c>
      <c r="C43" s="3">
        <v>16</v>
      </c>
      <c r="D43" s="3">
        <v>5</v>
      </c>
      <c r="E43" s="3">
        <v>2</v>
      </c>
      <c r="F43" s="3">
        <v>32</v>
      </c>
      <c r="G43" s="3">
        <v>6</v>
      </c>
      <c r="H43" s="3">
        <v>17</v>
      </c>
      <c r="I43" s="3"/>
      <c r="J43">
        <f t="shared" ref="J43:J59" si="15">STANDARDIZE(C43,$C$3,$C$4)</f>
        <v>-0.46089573730015942</v>
      </c>
      <c r="K43">
        <f t="shared" ref="K43:K59" si="16">STANDARDIZE(D43,$D$3,$D$4)</f>
        <v>-0.58230822560927664</v>
      </c>
      <c r="L43">
        <f t="shared" ref="L43:L59" si="17">STANDARDIZE(E43,$E$3,$E$4)</f>
        <v>-0.36257404881515115</v>
      </c>
      <c r="M43">
        <f t="shared" ref="M43:M59" si="18">STANDARDIZE(F43,$F$3,$F$4)</f>
        <v>6.1341965739815707E-2</v>
      </c>
      <c r="N43">
        <f t="shared" ref="N43:N59" si="19">STANDARDIZE(G43,$G$3,$G$4)</f>
        <v>-0.37952691220414064</v>
      </c>
      <c r="O43">
        <f t="shared" ref="O43:O59" si="20">STANDARDIZE(H43,$H$3,$H$4)</f>
        <v>-1.1751355394652374</v>
      </c>
      <c r="P43">
        <f t="shared" si="9"/>
        <v>0.99805430273295936</v>
      </c>
      <c r="Q43">
        <f t="shared" si="10"/>
        <v>6.5018596696623279</v>
      </c>
      <c r="R43">
        <f t="shared" si="11"/>
        <v>10.190724000315033</v>
      </c>
      <c r="S43">
        <f t="shared" si="12"/>
        <v>27.88812726909628</v>
      </c>
      <c r="T43">
        <f t="shared" si="13"/>
        <v>0.99805430273295936</v>
      </c>
      <c r="U43" s="4">
        <f t="shared" si="14"/>
        <v>1</v>
      </c>
      <c r="V43" s="3" t="s">
        <v>37</v>
      </c>
      <c r="X43" s="4">
        <v>2</v>
      </c>
      <c r="Y43" s="3" t="s">
        <v>36</v>
      </c>
      <c r="Z43" s="4" t="s">
        <v>39</v>
      </c>
    </row>
    <row r="44" spans="1:26">
      <c r="A44" s="3">
        <v>34</v>
      </c>
      <c r="B44" s="3" t="s">
        <v>38</v>
      </c>
      <c r="C44" s="3">
        <v>13</v>
      </c>
      <c r="D44" s="3">
        <v>3</v>
      </c>
      <c r="E44" s="3">
        <v>1</v>
      </c>
      <c r="F44" s="3">
        <v>32</v>
      </c>
      <c r="G44" s="3">
        <v>5</v>
      </c>
      <c r="H44" s="3">
        <v>20</v>
      </c>
      <c r="I44" s="3"/>
      <c r="J44">
        <f t="shared" si="15"/>
        <v>-0.62654775046183042</v>
      </c>
      <c r="K44">
        <f t="shared" si="16"/>
        <v>-0.70372568541716829</v>
      </c>
      <c r="L44">
        <f t="shared" si="17"/>
        <v>-0.45230196998657746</v>
      </c>
      <c r="M44">
        <f t="shared" si="18"/>
        <v>6.1341965739815707E-2</v>
      </c>
      <c r="N44">
        <f t="shared" si="19"/>
        <v>-0.75146328616419855</v>
      </c>
      <c r="O44">
        <f t="shared" si="20"/>
        <v>-0.27542239206216523</v>
      </c>
      <c r="P44">
        <f t="shared" si="9"/>
        <v>0</v>
      </c>
      <c r="Q44">
        <f t="shared" si="10"/>
        <v>5.5618928102567775</v>
      </c>
      <c r="R44">
        <f t="shared" si="11"/>
        <v>11.02172876773532</v>
      </c>
      <c r="S44">
        <f t="shared" si="12"/>
        <v>21.806970483075474</v>
      </c>
      <c r="T44">
        <f t="shared" si="13"/>
        <v>0</v>
      </c>
      <c r="U44" s="4">
        <f t="shared" si="14"/>
        <v>1</v>
      </c>
      <c r="V44" s="3" t="s">
        <v>38</v>
      </c>
      <c r="X44" s="4">
        <v>2</v>
      </c>
      <c r="Y44" s="3" t="s">
        <v>39</v>
      </c>
      <c r="Z44" s="4" t="s">
        <v>39</v>
      </c>
    </row>
    <row r="45" spans="1:26">
      <c r="A45" s="3">
        <v>35</v>
      </c>
      <c r="B45" s="3" t="s">
        <v>39</v>
      </c>
      <c r="C45" s="3">
        <v>40</v>
      </c>
      <c r="D45" s="3">
        <v>6</v>
      </c>
      <c r="E45" s="3">
        <v>3</v>
      </c>
      <c r="F45" s="3">
        <v>33</v>
      </c>
      <c r="G45" s="3">
        <v>9</v>
      </c>
      <c r="H45" s="3">
        <v>23</v>
      </c>
      <c r="I45" s="3"/>
      <c r="J45">
        <f t="shared" si="15"/>
        <v>0.86432036799320866</v>
      </c>
      <c r="K45">
        <f t="shared" si="16"/>
        <v>-0.52159949570533071</v>
      </c>
      <c r="L45">
        <f t="shared" si="17"/>
        <v>-0.27284612764372485</v>
      </c>
      <c r="M45">
        <f t="shared" si="18"/>
        <v>0.56230135261497494</v>
      </c>
      <c r="N45">
        <f t="shared" si="19"/>
        <v>0.73628220967603308</v>
      </c>
      <c r="O45">
        <f t="shared" si="20"/>
        <v>0.62429075534090706</v>
      </c>
      <c r="P45">
        <f t="shared" si="9"/>
        <v>5.5618928102567775</v>
      </c>
      <c r="Q45">
        <f t="shared" si="10"/>
        <v>0</v>
      </c>
      <c r="R45">
        <f t="shared" si="11"/>
        <v>8.6330511739100295</v>
      </c>
      <c r="S45">
        <f t="shared" si="12"/>
        <v>17.502590954843882</v>
      </c>
      <c r="T45">
        <f t="shared" si="13"/>
        <v>0</v>
      </c>
      <c r="U45" s="4">
        <f t="shared" si="14"/>
        <v>2</v>
      </c>
      <c r="V45" s="3" t="s">
        <v>39</v>
      </c>
      <c r="X45" s="4">
        <v>2</v>
      </c>
      <c r="Y45" s="3" t="s">
        <v>41</v>
      </c>
      <c r="Z45" s="4" t="s">
        <v>39</v>
      </c>
    </row>
    <row r="46" spans="1:26">
      <c r="A46" s="3">
        <v>36</v>
      </c>
      <c r="B46" s="3" t="s">
        <v>40</v>
      </c>
      <c r="C46" s="3">
        <v>5</v>
      </c>
      <c r="D46" s="3">
        <v>20</v>
      </c>
      <c r="E46" s="3">
        <v>2</v>
      </c>
      <c r="F46" s="3">
        <v>31</v>
      </c>
      <c r="G46" s="3">
        <v>4</v>
      </c>
      <c r="H46" s="3">
        <v>19</v>
      </c>
      <c r="I46" s="3"/>
      <c r="J46">
        <f t="shared" si="15"/>
        <v>-1.0682864522262865</v>
      </c>
      <c r="K46">
        <f t="shared" si="16"/>
        <v>0.32832272294991122</v>
      </c>
      <c r="L46">
        <f t="shared" si="17"/>
        <v>-0.36257404881515115</v>
      </c>
      <c r="M46">
        <f t="shared" si="18"/>
        <v>-0.43961742113534358</v>
      </c>
      <c r="N46">
        <f t="shared" si="19"/>
        <v>-1.1233996601242564</v>
      </c>
      <c r="O46">
        <f t="shared" si="20"/>
        <v>-0.57532677452985603</v>
      </c>
      <c r="P46">
        <f t="shared" si="9"/>
        <v>1.7475477098835333</v>
      </c>
      <c r="Q46">
        <f t="shared" si="10"/>
        <v>10.366728103190978</v>
      </c>
      <c r="R46">
        <f t="shared" si="11"/>
        <v>9.3747228513630088</v>
      </c>
      <c r="S46">
        <f t="shared" si="12"/>
        <v>25.890788244806174</v>
      </c>
      <c r="T46">
        <f t="shared" si="13"/>
        <v>1.7475477098835333</v>
      </c>
      <c r="U46" s="4">
        <f t="shared" si="14"/>
        <v>1</v>
      </c>
      <c r="V46" s="3" t="s">
        <v>40</v>
      </c>
      <c r="X46" s="4">
        <v>2</v>
      </c>
      <c r="Y46" s="3" t="s">
        <v>44</v>
      </c>
      <c r="Z46" s="4" t="s">
        <v>39</v>
      </c>
    </row>
    <row r="47" spans="1:26">
      <c r="A47" s="3">
        <v>37</v>
      </c>
      <c r="B47" s="3" t="s">
        <v>41</v>
      </c>
      <c r="C47" s="3">
        <v>26</v>
      </c>
      <c r="D47" s="3">
        <v>1</v>
      </c>
      <c r="E47" s="3">
        <v>2</v>
      </c>
      <c r="F47" s="3">
        <v>35</v>
      </c>
      <c r="G47" s="3">
        <v>7</v>
      </c>
      <c r="H47" s="3">
        <v>21</v>
      </c>
      <c r="I47" s="3"/>
      <c r="J47">
        <f t="shared" si="15"/>
        <v>9.1277639905410601E-2</v>
      </c>
      <c r="K47">
        <f t="shared" si="16"/>
        <v>-0.82514314522506005</v>
      </c>
      <c r="L47">
        <f t="shared" si="17"/>
        <v>-0.36257404881515115</v>
      </c>
      <c r="M47">
        <f t="shared" si="18"/>
        <v>1.5642201263652935</v>
      </c>
      <c r="N47">
        <f t="shared" si="19"/>
        <v>-7.5905382440827401E-3</v>
      </c>
      <c r="O47">
        <f t="shared" si="20"/>
        <v>2.4481990405525539E-2</v>
      </c>
      <c r="P47">
        <f t="shared" si="9"/>
        <v>3.4399986598463994</v>
      </c>
      <c r="Q47">
        <f t="shared" si="10"/>
        <v>2.614743355235801</v>
      </c>
      <c r="R47">
        <f t="shared" si="11"/>
        <v>12.788792775657152</v>
      </c>
      <c r="S47">
        <f t="shared" si="12"/>
        <v>16.561685285062051</v>
      </c>
      <c r="T47">
        <f t="shared" si="13"/>
        <v>2.614743355235801</v>
      </c>
      <c r="U47" s="4">
        <f t="shared" si="14"/>
        <v>2</v>
      </c>
      <c r="V47" s="3" t="s">
        <v>41</v>
      </c>
      <c r="X47" s="4">
        <v>3</v>
      </c>
      <c r="Y47" s="3" t="s">
        <v>18</v>
      </c>
      <c r="Z47" s="4" t="s">
        <v>28</v>
      </c>
    </row>
    <row r="48" spans="1:26">
      <c r="A48" s="3">
        <v>38</v>
      </c>
      <c r="B48" s="3" t="s">
        <v>42</v>
      </c>
      <c r="C48" s="3">
        <v>8</v>
      </c>
      <c r="D48" s="3">
        <v>3</v>
      </c>
      <c r="E48" s="3">
        <v>5</v>
      </c>
      <c r="F48" s="3">
        <v>35</v>
      </c>
      <c r="G48" s="3">
        <v>7</v>
      </c>
      <c r="H48" s="3">
        <v>20</v>
      </c>
      <c r="I48" s="3"/>
      <c r="J48">
        <f t="shared" si="15"/>
        <v>-0.90263443906461549</v>
      </c>
      <c r="K48">
        <f t="shared" si="16"/>
        <v>-0.70372568541716829</v>
      </c>
      <c r="L48">
        <f t="shared" si="17"/>
        <v>-9.3390285300872233E-2</v>
      </c>
      <c r="M48">
        <f t="shared" si="18"/>
        <v>1.5642201263652935</v>
      </c>
      <c r="N48">
        <f t="shared" si="19"/>
        <v>-7.5905382440827401E-3</v>
      </c>
      <c r="O48">
        <f t="shared" si="20"/>
        <v>-0.27542239206216523</v>
      </c>
      <c r="P48">
        <f t="shared" si="9"/>
        <v>3.0170308878108258</v>
      </c>
      <c r="Q48">
        <f t="shared" si="10"/>
        <v>5.5541752804161959</v>
      </c>
      <c r="R48">
        <f t="shared" si="11"/>
        <v>11.675251864278584</v>
      </c>
      <c r="S48">
        <f t="shared" si="12"/>
        <v>16.383181879274066</v>
      </c>
      <c r="T48">
        <f t="shared" si="13"/>
        <v>3.0170308878108258</v>
      </c>
      <c r="U48" s="4">
        <f t="shared" si="14"/>
        <v>1</v>
      </c>
      <c r="V48" s="3" t="s">
        <v>42</v>
      </c>
      <c r="X48" s="4">
        <v>3</v>
      </c>
      <c r="Y48" s="3" t="s">
        <v>19</v>
      </c>
      <c r="Z48" s="4" t="s">
        <v>28</v>
      </c>
    </row>
    <row r="49" spans="1:26">
      <c r="A49" s="3">
        <v>39</v>
      </c>
      <c r="B49" s="3" t="s">
        <v>43</v>
      </c>
      <c r="C49" s="3">
        <v>15</v>
      </c>
      <c r="D49" s="3">
        <v>16</v>
      </c>
      <c r="E49" s="3">
        <v>15</v>
      </c>
      <c r="F49" s="3">
        <v>32</v>
      </c>
      <c r="G49" s="3">
        <v>8</v>
      </c>
      <c r="H49" s="3">
        <v>20</v>
      </c>
      <c r="I49" s="3"/>
      <c r="J49">
        <f t="shared" si="15"/>
        <v>-0.51611307502071646</v>
      </c>
      <c r="K49">
        <f t="shared" si="16"/>
        <v>8.548780333412781E-2</v>
      </c>
      <c r="L49">
        <f t="shared" si="17"/>
        <v>0.80388892641339071</v>
      </c>
      <c r="M49">
        <f t="shared" si="18"/>
        <v>6.1341965739815707E-2</v>
      </c>
      <c r="N49">
        <f t="shared" si="19"/>
        <v>0.36434583571597517</v>
      </c>
      <c r="O49">
        <f t="shared" si="20"/>
        <v>-0.27542239206216523</v>
      </c>
      <c r="P49">
        <f t="shared" si="9"/>
        <v>3.4580993130359361</v>
      </c>
      <c r="Q49">
        <f t="shared" si="10"/>
        <v>4.6322905770645173</v>
      </c>
      <c r="R49">
        <f t="shared" si="11"/>
        <v>3.9131361273741998</v>
      </c>
      <c r="S49">
        <f t="shared" si="12"/>
        <v>17.093311893197647</v>
      </c>
      <c r="T49">
        <f t="shared" si="13"/>
        <v>3.4580993130359361</v>
      </c>
      <c r="U49" s="4">
        <f t="shared" si="14"/>
        <v>1</v>
      </c>
      <c r="V49" s="3" t="s">
        <v>43</v>
      </c>
      <c r="X49" s="4">
        <v>3</v>
      </c>
      <c r="Y49" s="3" t="s">
        <v>20</v>
      </c>
      <c r="Z49" s="4" t="s">
        <v>28</v>
      </c>
    </row>
    <row r="50" spans="1:26">
      <c r="A50" s="3">
        <v>40</v>
      </c>
      <c r="B50" s="3" t="s">
        <v>44</v>
      </c>
      <c r="C50" s="3">
        <v>48</v>
      </c>
      <c r="D50" s="3">
        <v>1</v>
      </c>
      <c r="E50" s="3">
        <v>1</v>
      </c>
      <c r="F50" s="3">
        <v>33</v>
      </c>
      <c r="G50" s="3">
        <v>8</v>
      </c>
      <c r="H50" s="3">
        <v>23</v>
      </c>
      <c r="I50" s="3"/>
      <c r="J50">
        <f t="shared" si="15"/>
        <v>1.3060590697576646</v>
      </c>
      <c r="K50">
        <f t="shared" si="16"/>
        <v>-0.82514314522506005</v>
      </c>
      <c r="L50">
        <f t="shared" si="17"/>
        <v>-0.45230196998657746</v>
      </c>
      <c r="M50">
        <f t="shared" si="18"/>
        <v>0.56230135261497494</v>
      </c>
      <c r="N50">
        <f t="shared" si="19"/>
        <v>0.36434583571597517</v>
      </c>
      <c r="O50">
        <f t="shared" si="20"/>
        <v>0.62429075534090706</v>
      </c>
      <c r="P50">
        <f t="shared" si="9"/>
        <v>6.0551853724843916</v>
      </c>
      <c r="Q50">
        <f t="shared" si="10"/>
        <v>0.45781289342584208</v>
      </c>
      <c r="R50">
        <f t="shared" si="11"/>
        <v>12.391093513455617</v>
      </c>
      <c r="S50">
        <f t="shared" si="12"/>
        <v>19.677257059286923</v>
      </c>
      <c r="T50">
        <f t="shared" si="13"/>
        <v>0.45781289342584208</v>
      </c>
      <c r="U50" s="4">
        <f t="shared" si="14"/>
        <v>2</v>
      </c>
      <c r="V50" s="3" t="s">
        <v>44</v>
      </c>
      <c r="X50" s="4">
        <v>3</v>
      </c>
      <c r="Y50" s="3" t="s">
        <v>22</v>
      </c>
      <c r="Z50" s="4" t="s">
        <v>28</v>
      </c>
    </row>
    <row r="51" spans="1:26">
      <c r="A51" s="3">
        <v>41</v>
      </c>
      <c r="B51" s="3" t="s">
        <v>45</v>
      </c>
      <c r="C51" s="3">
        <v>7</v>
      </c>
      <c r="D51" s="3">
        <v>56</v>
      </c>
      <c r="E51" s="3">
        <v>1</v>
      </c>
      <c r="F51" s="3">
        <v>30</v>
      </c>
      <c r="G51" s="3">
        <v>5</v>
      </c>
      <c r="H51" s="3">
        <v>17</v>
      </c>
      <c r="I51" s="3"/>
      <c r="J51">
        <f t="shared" si="15"/>
        <v>-0.95785177678517242</v>
      </c>
      <c r="K51">
        <f t="shared" si="16"/>
        <v>2.513836999491962</v>
      </c>
      <c r="L51">
        <f t="shared" si="17"/>
        <v>-0.45230196998657746</v>
      </c>
      <c r="M51">
        <f t="shared" si="18"/>
        <v>-0.94057680801050281</v>
      </c>
      <c r="N51">
        <f t="shared" si="19"/>
        <v>-0.75146328616419855</v>
      </c>
      <c r="O51">
        <f t="shared" si="20"/>
        <v>-1.1751355394652374</v>
      </c>
      <c r="P51">
        <f t="shared" si="9"/>
        <v>12.275796965980994</v>
      </c>
      <c r="Q51">
        <f t="shared" si="10"/>
        <v>20.276354857450535</v>
      </c>
      <c r="R51">
        <f t="shared" si="11"/>
        <v>8.4152011338322055</v>
      </c>
      <c r="S51">
        <f t="shared" si="12"/>
        <v>39.663820442013119</v>
      </c>
      <c r="T51">
        <f t="shared" si="13"/>
        <v>8.4152011338322055</v>
      </c>
      <c r="U51" s="4">
        <f t="shared" si="14"/>
        <v>3</v>
      </c>
      <c r="V51" s="3" t="s">
        <v>45</v>
      </c>
      <c r="X51" s="4">
        <v>3</v>
      </c>
      <c r="Y51" s="3" t="s">
        <v>27</v>
      </c>
      <c r="Z51" s="4" t="s">
        <v>28</v>
      </c>
    </row>
    <row r="52" spans="1:26">
      <c r="A52" s="3">
        <v>42</v>
      </c>
      <c r="B52" s="3" t="s">
        <v>46</v>
      </c>
      <c r="C52" s="3">
        <v>9</v>
      </c>
      <c r="D52" s="3">
        <v>21</v>
      </c>
      <c r="E52" s="3">
        <v>12</v>
      </c>
      <c r="F52" s="3">
        <v>31</v>
      </c>
      <c r="G52" s="3">
        <v>8</v>
      </c>
      <c r="H52" s="3">
        <v>20</v>
      </c>
      <c r="I52" s="3"/>
      <c r="J52">
        <f t="shared" si="15"/>
        <v>-0.84741710134405845</v>
      </c>
      <c r="K52">
        <f t="shared" si="16"/>
        <v>0.3890314528538571</v>
      </c>
      <c r="L52">
        <f t="shared" si="17"/>
        <v>0.53470516289911185</v>
      </c>
      <c r="M52">
        <f t="shared" si="18"/>
        <v>-0.43961742113534358</v>
      </c>
      <c r="N52">
        <f t="shared" si="19"/>
        <v>0.36434583571597517</v>
      </c>
      <c r="O52">
        <f t="shared" si="20"/>
        <v>-0.27542239206216523</v>
      </c>
      <c r="P52">
        <f t="shared" si="9"/>
        <v>3.7130748175379868</v>
      </c>
      <c r="Q52">
        <f t="shared" si="10"/>
        <v>6.363094618342199</v>
      </c>
      <c r="R52">
        <f t="shared" si="11"/>
        <v>2.7738844031136058</v>
      </c>
      <c r="S52">
        <f t="shared" si="12"/>
        <v>20.229969236068428</v>
      </c>
      <c r="T52">
        <f t="shared" si="13"/>
        <v>2.7738844031136058</v>
      </c>
      <c r="U52" s="4">
        <f t="shared" si="14"/>
        <v>3</v>
      </c>
      <c r="V52" s="3" t="s">
        <v>46</v>
      </c>
      <c r="X52" s="4">
        <v>3</v>
      </c>
      <c r="Y52" s="3" t="s">
        <v>28</v>
      </c>
      <c r="Z52" s="4" t="s">
        <v>28</v>
      </c>
    </row>
    <row r="53" spans="1:26">
      <c r="A53" s="3">
        <v>43</v>
      </c>
      <c r="B53" s="3" t="s">
        <v>47</v>
      </c>
      <c r="C53" s="3">
        <v>11</v>
      </c>
      <c r="D53" s="3">
        <v>14</v>
      </c>
      <c r="E53" s="3">
        <v>29</v>
      </c>
      <c r="F53" s="3">
        <v>36</v>
      </c>
      <c r="G53" s="3">
        <v>6</v>
      </c>
      <c r="H53" s="3">
        <v>31</v>
      </c>
      <c r="I53" s="3"/>
      <c r="J53">
        <f t="shared" si="15"/>
        <v>-0.73698242590294449</v>
      </c>
      <c r="K53">
        <f t="shared" si="16"/>
        <v>-3.59296564737639E-2</v>
      </c>
      <c r="L53">
        <f t="shared" si="17"/>
        <v>2.0600798228133592</v>
      </c>
      <c r="M53">
        <f t="shared" si="18"/>
        <v>2.0651795132404529</v>
      </c>
      <c r="N53">
        <f t="shared" si="19"/>
        <v>-0.37952691220414064</v>
      </c>
      <c r="O53">
        <f t="shared" si="20"/>
        <v>3.0235258150824333</v>
      </c>
      <c r="P53">
        <f t="shared" si="9"/>
        <v>21.806970483075474</v>
      </c>
      <c r="Q53">
        <f t="shared" si="10"/>
        <v>17.502590954843882</v>
      </c>
      <c r="R53">
        <f t="shared" si="11"/>
        <v>24.152007555853665</v>
      </c>
      <c r="S53">
        <f t="shared" si="12"/>
        <v>0</v>
      </c>
      <c r="T53">
        <f t="shared" si="13"/>
        <v>0</v>
      </c>
      <c r="U53" s="4">
        <f t="shared" si="14"/>
        <v>4</v>
      </c>
      <c r="V53" s="3" t="s">
        <v>47</v>
      </c>
      <c r="X53" s="4">
        <v>3</v>
      </c>
      <c r="Y53" s="3" t="s">
        <v>30</v>
      </c>
      <c r="Z53" s="4" t="s">
        <v>28</v>
      </c>
    </row>
    <row r="54" spans="1:26">
      <c r="A54" s="3">
        <v>44</v>
      </c>
      <c r="B54" s="3" t="s">
        <v>48</v>
      </c>
      <c r="C54" s="3">
        <v>5</v>
      </c>
      <c r="D54" s="3">
        <v>27</v>
      </c>
      <c r="E54" s="3">
        <v>20</v>
      </c>
      <c r="F54" s="3">
        <v>30</v>
      </c>
      <c r="G54" s="3">
        <v>8</v>
      </c>
      <c r="H54" s="3">
        <v>26</v>
      </c>
      <c r="I54" s="3"/>
      <c r="J54">
        <f t="shared" si="15"/>
        <v>-1.0682864522262865</v>
      </c>
      <c r="K54">
        <f t="shared" si="16"/>
        <v>0.75328383227753226</v>
      </c>
      <c r="L54">
        <f t="shared" si="17"/>
        <v>1.2525285322705222</v>
      </c>
      <c r="M54">
        <f t="shared" si="18"/>
        <v>-0.94057680801050281</v>
      </c>
      <c r="N54">
        <f t="shared" si="19"/>
        <v>0.36434583571597517</v>
      </c>
      <c r="O54">
        <f t="shared" si="20"/>
        <v>1.5240039027439793</v>
      </c>
      <c r="P54">
        <f t="shared" si="9"/>
        <v>10.711263072819804</v>
      </c>
      <c r="Q54">
        <f t="shared" si="10"/>
        <v>10.893527654205592</v>
      </c>
      <c r="R54">
        <f t="shared" si="11"/>
        <v>5.4194894891347047</v>
      </c>
      <c r="S54">
        <f t="shared" si="12"/>
        <v>13.221243068963927</v>
      </c>
      <c r="T54">
        <f t="shared" si="13"/>
        <v>5.4194894891347047</v>
      </c>
      <c r="U54" s="4">
        <f t="shared" si="14"/>
        <v>3</v>
      </c>
      <c r="V54" s="3" t="s">
        <v>48</v>
      </c>
      <c r="X54" s="4">
        <v>3</v>
      </c>
      <c r="Y54" s="3" t="s">
        <v>45</v>
      </c>
      <c r="Z54" s="4" t="s">
        <v>28</v>
      </c>
    </row>
    <row r="55" spans="1:26">
      <c r="A55" s="3">
        <v>45</v>
      </c>
      <c r="B55" s="3" t="s">
        <v>49</v>
      </c>
      <c r="C55" s="3">
        <v>10</v>
      </c>
      <c r="D55" s="3">
        <v>4</v>
      </c>
      <c r="E55" s="3">
        <v>12</v>
      </c>
      <c r="F55" s="3">
        <v>35</v>
      </c>
      <c r="G55" s="3">
        <v>5</v>
      </c>
      <c r="H55" s="3">
        <v>28</v>
      </c>
      <c r="I55" s="3"/>
      <c r="J55">
        <f t="shared" si="15"/>
        <v>-0.79219976362350142</v>
      </c>
      <c r="K55">
        <f t="shared" si="16"/>
        <v>-0.64301695551322247</v>
      </c>
      <c r="L55">
        <f t="shared" si="17"/>
        <v>0.53470516289911185</v>
      </c>
      <c r="M55">
        <f t="shared" si="18"/>
        <v>1.5642201263652935</v>
      </c>
      <c r="N55">
        <f t="shared" si="19"/>
        <v>-0.75146328616419855</v>
      </c>
      <c r="O55">
        <f t="shared" si="20"/>
        <v>2.1238126676793607</v>
      </c>
      <c r="P55">
        <f t="shared" si="9"/>
        <v>9.0202808572962372</v>
      </c>
      <c r="Q55">
        <f t="shared" si="10"/>
        <v>8.8767340880244561</v>
      </c>
      <c r="R55">
        <f t="shared" si="11"/>
        <v>18.260134517679653</v>
      </c>
      <c r="S55">
        <f t="shared" si="12"/>
        <v>3.8971525173313122</v>
      </c>
      <c r="T55">
        <f t="shared" si="13"/>
        <v>3.8971525173313122</v>
      </c>
      <c r="U55" s="4">
        <f t="shared" si="14"/>
        <v>4</v>
      </c>
      <c r="V55" s="3" t="s">
        <v>49</v>
      </c>
      <c r="X55" s="4">
        <v>3</v>
      </c>
      <c r="Y55" s="3" t="s">
        <v>46</v>
      </c>
      <c r="Z55" s="4" t="s">
        <v>28</v>
      </c>
    </row>
    <row r="56" spans="1:26">
      <c r="A56" s="3">
        <v>46</v>
      </c>
      <c r="B56" s="3" t="s">
        <v>50</v>
      </c>
      <c r="C56" s="3">
        <v>20</v>
      </c>
      <c r="D56" s="3">
        <v>4</v>
      </c>
      <c r="E56" s="3">
        <v>1</v>
      </c>
      <c r="F56" s="3">
        <v>32</v>
      </c>
      <c r="G56" s="3">
        <v>6</v>
      </c>
      <c r="H56" s="3">
        <v>19</v>
      </c>
      <c r="I56" s="3"/>
      <c r="J56">
        <f t="shared" si="15"/>
        <v>-0.24002638641793142</v>
      </c>
      <c r="K56">
        <f t="shared" si="16"/>
        <v>-0.64301695551322247</v>
      </c>
      <c r="L56">
        <f t="shared" si="17"/>
        <v>-0.45230196998657746</v>
      </c>
      <c r="M56">
        <f t="shared" si="18"/>
        <v>6.1341965739815707E-2</v>
      </c>
      <c r="N56">
        <f t="shared" si="19"/>
        <v>-0.37952691220414064</v>
      </c>
      <c r="O56">
        <f t="shared" si="20"/>
        <v>-0.57532677452985603</v>
      </c>
      <c r="P56">
        <f t="shared" si="9"/>
        <v>0.38136361964678955</v>
      </c>
      <c r="Q56">
        <f t="shared" si="10"/>
        <v>4.2016008746181743</v>
      </c>
      <c r="R56">
        <f t="shared" si="11"/>
        <v>9.6075216163401276</v>
      </c>
      <c r="S56">
        <f t="shared" si="12"/>
        <v>23.894687445160727</v>
      </c>
      <c r="T56">
        <f t="shared" si="13"/>
        <v>0.38136361964678955</v>
      </c>
      <c r="U56" s="4">
        <f t="shared" si="14"/>
        <v>1</v>
      </c>
      <c r="V56" s="3" t="s">
        <v>50</v>
      </c>
      <c r="X56" s="4">
        <v>3</v>
      </c>
      <c r="Y56" s="3" t="s">
        <v>48</v>
      </c>
      <c r="Z56" s="4" t="s">
        <v>28</v>
      </c>
    </row>
    <row r="57" spans="1:26">
      <c r="A57" s="3">
        <v>47</v>
      </c>
      <c r="B57" s="3" t="s">
        <v>51</v>
      </c>
      <c r="C57" s="3">
        <v>4</v>
      </c>
      <c r="D57" s="3">
        <v>29</v>
      </c>
      <c r="E57" s="3">
        <v>2</v>
      </c>
      <c r="F57" s="3">
        <v>31</v>
      </c>
      <c r="G57" s="3">
        <v>3</v>
      </c>
      <c r="H57" s="3">
        <v>19</v>
      </c>
      <c r="I57" s="3"/>
      <c r="J57">
        <f t="shared" si="15"/>
        <v>-1.1235037899468434</v>
      </c>
      <c r="K57">
        <f t="shared" si="16"/>
        <v>0.87470129208542391</v>
      </c>
      <c r="L57">
        <f t="shared" si="17"/>
        <v>-0.36257404881515115</v>
      </c>
      <c r="M57">
        <f t="shared" si="18"/>
        <v>-0.43961742113534358</v>
      </c>
      <c r="N57">
        <f t="shared" si="19"/>
        <v>-1.4953360340843145</v>
      </c>
      <c r="O57">
        <f t="shared" si="20"/>
        <v>-0.57532677452985603</v>
      </c>
      <c r="P57">
        <f t="shared" si="9"/>
        <v>3.6406977393462308</v>
      </c>
      <c r="Q57">
        <f t="shared" si="10"/>
        <v>13.332195305763497</v>
      </c>
      <c r="R57">
        <f t="shared" si="11"/>
        <v>10.479434560447807</v>
      </c>
      <c r="S57">
        <f t="shared" si="12"/>
        <v>27.31867691174125</v>
      </c>
      <c r="T57">
        <f t="shared" si="13"/>
        <v>3.6406977393462308</v>
      </c>
      <c r="U57" s="4">
        <f t="shared" si="14"/>
        <v>1</v>
      </c>
      <c r="V57" s="3" t="s">
        <v>51</v>
      </c>
      <c r="X57" s="4">
        <v>4</v>
      </c>
      <c r="Y57" s="3" t="s">
        <v>21</v>
      </c>
      <c r="Z57" s="4" t="s">
        <v>47</v>
      </c>
    </row>
    <row r="58" spans="1:26">
      <c r="A58" s="3">
        <v>48</v>
      </c>
      <c r="B58" s="3" t="s">
        <v>52</v>
      </c>
      <c r="C58" s="3">
        <v>14</v>
      </c>
      <c r="D58" s="3">
        <v>3</v>
      </c>
      <c r="E58" s="3">
        <v>1</v>
      </c>
      <c r="F58" s="3">
        <v>33</v>
      </c>
      <c r="G58" s="3">
        <v>4</v>
      </c>
      <c r="H58" s="3">
        <v>20</v>
      </c>
      <c r="I58" s="3"/>
      <c r="J58">
        <f t="shared" si="15"/>
        <v>-0.57133041274127339</v>
      </c>
      <c r="K58">
        <f t="shared" si="16"/>
        <v>-0.70372568541716829</v>
      </c>
      <c r="L58">
        <f t="shared" si="17"/>
        <v>-0.45230196998657746</v>
      </c>
      <c r="M58">
        <f t="shared" si="18"/>
        <v>0.56230135261497494</v>
      </c>
      <c r="N58">
        <f t="shared" si="19"/>
        <v>-1.1233996601242564</v>
      </c>
      <c r="O58">
        <f t="shared" si="20"/>
        <v>-0.27542239206216523</v>
      </c>
      <c r="P58">
        <f t="shared" si="9"/>
        <v>0.39234592795783751</v>
      </c>
      <c r="Q58">
        <f t="shared" si="10"/>
        <v>6.3943679170273056</v>
      </c>
      <c r="R58">
        <f t="shared" si="11"/>
        <v>13.569937396814609</v>
      </c>
      <c r="S58">
        <f t="shared" si="12"/>
        <v>20.480503102735526</v>
      </c>
      <c r="T58">
        <f t="shared" si="13"/>
        <v>0.39234592795783751</v>
      </c>
      <c r="U58" s="4">
        <f t="shared" si="14"/>
        <v>1</v>
      </c>
      <c r="V58" s="3" t="s">
        <v>52</v>
      </c>
      <c r="X58" s="4">
        <v>4</v>
      </c>
      <c r="Y58" s="3" t="s">
        <v>47</v>
      </c>
      <c r="Z58" s="4" t="s">
        <v>47</v>
      </c>
    </row>
    <row r="59" spans="1:26">
      <c r="A59" s="3">
        <v>49</v>
      </c>
      <c r="B59" s="3" t="s">
        <v>53</v>
      </c>
      <c r="C59" s="3">
        <v>14</v>
      </c>
      <c r="D59" s="3">
        <v>3</v>
      </c>
      <c r="E59" s="3">
        <v>4</v>
      </c>
      <c r="F59" s="3">
        <v>29</v>
      </c>
      <c r="G59" s="3">
        <v>6</v>
      </c>
      <c r="H59" s="3">
        <v>18</v>
      </c>
      <c r="I59" s="3"/>
      <c r="J59">
        <f t="shared" si="15"/>
        <v>-0.57133041274127339</v>
      </c>
      <c r="K59">
        <f t="shared" si="16"/>
        <v>-0.70372568541716829</v>
      </c>
      <c r="L59">
        <f t="shared" si="17"/>
        <v>-0.18311820647229854</v>
      </c>
      <c r="M59">
        <f t="shared" si="18"/>
        <v>-1.441536194885662</v>
      </c>
      <c r="N59">
        <f t="shared" si="19"/>
        <v>-0.37952691220414064</v>
      </c>
      <c r="O59">
        <f t="shared" si="20"/>
        <v>-0.87523115699754672</v>
      </c>
      <c r="P59">
        <f t="shared" si="9"/>
        <v>2.8322588393775407</v>
      </c>
      <c r="Q59">
        <f t="shared" si="10"/>
        <v>9.6112750918677694</v>
      </c>
      <c r="R59">
        <f t="shared" si="11"/>
        <v>10.607099022513323</v>
      </c>
      <c r="S59">
        <f t="shared" si="12"/>
        <v>33.002690509288847</v>
      </c>
      <c r="T59">
        <f t="shared" si="13"/>
        <v>2.8322588393775407</v>
      </c>
      <c r="U59" s="4">
        <f t="shared" si="14"/>
        <v>1</v>
      </c>
      <c r="V59" s="3" t="s">
        <v>53</v>
      </c>
      <c r="X59" s="4">
        <v>4</v>
      </c>
      <c r="Y59" s="3" t="s">
        <v>49</v>
      </c>
      <c r="Z59" s="4" t="s">
        <v>47</v>
      </c>
    </row>
  </sheetData>
  <sortState ref="X16:Y64">
    <sortCondition ref="X16:X64"/>
    <sortCondition ref="Y16:Y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60"/>
  <sheetViews>
    <sheetView workbookViewId="0">
      <selection activeCell="O19" sqref="O19"/>
    </sheetView>
  </sheetViews>
  <sheetFormatPr baseColWidth="10" defaultRowHeight="16"/>
  <cols>
    <col min="1" max="1" width="13.1640625" style="4" customWidth="1"/>
    <col min="2" max="2" width="8.1640625" style="4" customWidth="1"/>
    <col min="3" max="3" width="11.33203125" style="4" bestFit="1" customWidth="1"/>
    <col min="4" max="4" width="12.5" style="4" bestFit="1" customWidth="1"/>
    <col min="5" max="5" width="10.6640625" customWidth="1"/>
    <col min="6" max="6" width="8.5" bestFit="1" customWidth="1"/>
    <col min="7" max="7" width="5.5" customWidth="1"/>
    <col min="10" max="10" width="14.83203125" customWidth="1"/>
    <col min="11" max="11" width="11.33203125" customWidth="1"/>
    <col min="12" max="12" width="6.5" customWidth="1"/>
    <col min="13" max="13" width="12.83203125" customWidth="1"/>
  </cols>
  <sheetData>
    <row r="1" spans="1:33">
      <c r="A1" s="13" t="s">
        <v>78</v>
      </c>
      <c r="B1" s="13" t="s">
        <v>79</v>
      </c>
      <c r="C1" s="13" t="s">
        <v>80</v>
      </c>
      <c r="D1" s="13" t="s">
        <v>81</v>
      </c>
      <c r="F1" s="17" t="s">
        <v>91</v>
      </c>
      <c r="G1" s="18">
        <v>1</v>
      </c>
      <c r="H1" s="15" t="s">
        <v>86</v>
      </c>
      <c r="I1" s="15" t="s">
        <v>79</v>
      </c>
      <c r="J1" s="15" t="s">
        <v>87</v>
      </c>
      <c r="K1" s="15" t="s">
        <v>88</v>
      </c>
      <c r="L1" s="4"/>
    </row>
    <row r="2" spans="1:33">
      <c r="A2" s="13">
        <v>1</v>
      </c>
      <c r="B2" s="14">
        <v>3.5</v>
      </c>
      <c r="C2" s="13" t="s">
        <v>82</v>
      </c>
      <c r="D2" s="13" t="s">
        <v>83</v>
      </c>
      <c r="H2" s="19">
        <f t="shared" ref="H2:H21" si="0">INDEX(CustomerRankings,$G$1,A2)</f>
        <v>18</v>
      </c>
      <c r="I2" s="20">
        <f>B2</f>
        <v>3.5</v>
      </c>
      <c r="J2" s="4">
        <f>IF(C2="c",1,0)</f>
        <v>1</v>
      </c>
      <c r="K2" s="4">
        <f>IF(D2="d",1,0)</f>
        <v>1</v>
      </c>
      <c r="L2" s="4"/>
      <c r="M2" s="22">
        <f t="array" ref="M2:P6">LINEST(H2:H21,I2:K21,TRUE,TRUE)</f>
        <v>-3.8000000000000016</v>
      </c>
      <c r="N2" s="22">
        <v>8.3999999999999986</v>
      </c>
      <c r="O2" s="22">
        <v>-9.6</v>
      </c>
      <c r="P2" s="22">
        <v>46.6</v>
      </c>
      <c r="Q2" t="s">
        <v>112</v>
      </c>
    </row>
    <row r="3" spans="1:33">
      <c r="A3" s="13">
        <v>2</v>
      </c>
      <c r="B3" s="14">
        <v>3.75</v>
      </c>
      <c r="C3" s="13" t="s">
        <v>82</v>
      </c>
      <c r="D3" s="13" t="s">
        <v>83</v>
      </c>
      <c r="H3" s="19">
        <f t="shared" si="0"/>
        <v>16</v>
      </c>
      <c r="I3" s="20">
        <f t="shared" ref="I3:I21" si="1">B3</f>
        <v>3.75</v>
      </c>
      <c r="J3" s="4">
        <f t="shared" ref="J3:J21" si="2">IF(C3="c",1,0)</f>
        <v>1</v>
      </c>
      <c r="K3" s="4">
        <f t="shared" ref="K3:K21" si="3">IF(D3="d",1,0)</f>
        <v>1</v>
      </c>
      <c r="L3" s="4"/>
      <c r="M3">
        <v>0.34641016151377535</v>
      </c>
      <c r="N3">
        <v>0.34641016151377535</v>
      </c>
      <c r="O3">
        <v>0.48989794855663554</v>
      </c>
      <c r="P3">
        <v>1.9824227601599005</v>
      </c>
    </row>
    <row r="4" spans="1:33">
      <c r="A4" s="13">
        <v>3</v>
      </c>
      <c r="B4" s="14">
        <v>4</v>
      </c>
      <c r="C4" s="13" t="s">
        <v>82</v>
      </c>
      <c r="D4" s="13" t="s">
        <v>83</v>
      </c>
      <c r="H4" s="19">
        <f t="shared" si="0"/>
        <v>13</v>
      </c>
      <c r="I4" s="20">
        <f t="shared" si="1"/>
        <v>4</v>
      </c>
      <c r="J4" s="4">
        <f t="shared" si="2"/>
        <v>1</v>
      </c>
      <c r="K4" s="4">
        <f t="shared" si="3"/>
        <v>1</v>
      </c>
      <c r="L4" s="4"/>
      <c r="M4">
        <v>0.98556390977443609</v>
      </c>
      <c r="N4">
        <v>0.77459666924148318</v>
      </c>
      <c r="O4" t="e">
        <v>#N/A</v>
      </c>
      <c r="P4" t="e">
        <v>#N/A</v>
      </c>
    </row>
    <row r="5" spans="1:33">
      <c r="A5" s="13">
        <v>4</v>
      </c>
      <c r="B5" s="14">
        <v>4.25</v>
      </c>
      <c r="C5" s="13" t="s">
        <v>82</v>
      </c>
      <c r="D5" s="13" t="s">
        <v>83</v>
      </c>
      <c r="H5" s="19">
        <f t="shared" si="0"/>
        <v>10</v>
      </c>
      <c r="I5" s="20">
        <f t="shared" si="1"/>
        <v>4.25</v>
      </c>
      <c r="J5" s="4">
        <f t="shared" si="2"/>
        <v>1</v>
      </c>
      <c r="K5" s="4">
        <f t="shared" si="3"/>
        <v>1</v>
      </c>
      <c r="L5" s="4"/>
      <c r="M5">
        <v>364.11111111111126</v>
      </c>
      <c r="N5">
        <v>16</v>
      </c>
      <c r="O5" t="e">
        <v>#N/A</v>
      </c>
      <c r="P5" t="e">
        <v>#N/A</v>
      </c>
    </row>
    <row r="6" spans="1:33">
      <c r="A6" s="13">
        <v>5</v>
      </c>
      <c r="B6" s="14">
        <v>4.5</v>
      </c>
      <c r="C6" s="13" t="s">
        <v>82</v>
      </c>
      <c r="D6" s="13" t="s">
        <v>83</v>
      </c>
      <c r="H6" s="19">
        <f t="shared" si="0"/>
        <v>7</v>
      </c>
      <c r="I6" s="20">
        <f t="shared" si="1"/>
        <v>4.5</v>
      </c>
      <c r="J6" s="4">
        <f t="shared" si="2"/>
        <v>1</v>
      </c>
      <c r="K6" s="4">
        <f t="shared" si="3"/>
        <v>1</v>
      </c>
      <c r="L6" s="4"/>
      <c r="M6">
        <v>655.4</v>
      </c>
      <c r="N6">
        <v>9.5999999999999961</v>
      </c>
      <c r="O6" t="e">
        <v>#N/A</v>
      </c>
      <c r="P6" t="e">
        <v>#N/A</v>
      </c>
    </row>
    <row r="7" spans="1:33">
      <c r="A7" s="13">
        <v>6</v>
      </c>
      <c r="B7" s="14">
        <f>B2</f>
        <v>3.5</v>
      </c>
      <c r="C7" s="13" t="s">
        <v>82</v>
      </c>
      <c r="D7" s="13" t="s">
        <v>84</v>
      </c>
      <c r="H7" s="19">
        <f t="shared" si="0"/>
        <v>20</v>
      </c>
      <c r="I7" s="20">
        <f t="shared" si="1"/>
        <v>3.5</v>
      </c>
      <c r="J7" s="4">
        <f t="shared" si="2"/>
        <v>1</v>
      </c>
      <c r="K7" s="4">
        <f t="shared" si="3"/>
        <v>0</v>
      </c>
      <c r="L7" s="4"/>
    </row>
    <row r="8" spans="1:33">
      <c r="A8" s="13">
        <v>7</v>
      </c>
      <c r="B8" s="14">
        <f t="shared" ref="B8:B21" si="4">B3</f>
        <v>3.75</v>
      </c>
      <c r="C8" s="13" t="s">
        <v>82</v>
      </c>
      <c r="D8" s="13" t="s">
        <v>84</v>
      </c>
      <c r="H8" s="19">
        <f t="shared" si="0"/>
        <v>19</v>
      </c>
      <c r="I8" s="20">
        <f t="shared" si="1"/>
        <v>3.75</v>
      </c>
      <c r="J8" s="4">
        <f t="shared" si="2"/>
        <v>1</v>
      </c>
      <c r="K8" s="4">
        <f t="shared" si="3"/>
        <v>0</v>
      </c>
      <c r="L8" s="4"/>
    </row>
    <row r="9" spans="1:33">
      <c r="A9" s="13">
        <v>8</v>
      </c>
      <c r="B9" s="14">
        <f t="shared" si="4"/>
        <v>4</v>
      </c>
      <c r="C9" s="13" t="s">
        <v>82</v>
      </c>
      <c r="D9" s="13" t="s">
        <v>84</v>
      </c>
      <c r="H9" s="19">
        <f t="shared" si="0"/>
        <v>17</v>
      </c>
      <c r="I9" s="20">
        <f t="shared" si="1"/>
        <v>4</v>
      </c>
      <c r="J9" s="4">
        <f t="shared" si="2"/>
        <v>1</v>
      </c>
      <c r="K9" s="4">
        <f t="shared" si="3"/>
        <v>0</v>
      </c>
      <c r="L9" s="4"/>
    </row>
    <row r="10" spans="1:33">
      <c r="A10" s="13">
        <v>9</v>
      </c>
      <c r="B10" s="14">
        <f t="shared" si="4"/>
        <v>4.25</v>
      </c>
      <c r="C10" s="13" t="s">
        <v>82</v>
      </c>
      <c r="D10" s="13" t="s">
        <v>84</v>
      </c>
      <c r="H10" s="19">
        <f t="shared" si="0"/>
        <v>15</v>
      </c>
      <c r="I10" s="20">
        <f t="shared" si="1"/>
        <v>4.25</v>
      </c>
      <c r="J10" s="4">
        <f t="shared" si="2"/>
        <v>1</v>
      </c>
      <c r="K10" s="4">
        <f t="shared" si="3"/>
        <v>0</v>
      </c>
      <c r="L10" s="4"/>
    </row>
    <row r="11" spans="1:33">
      <c r="A11" s="13">
        <v>10</v>
      </c>
      <c r="B11" s="14">
        <f t="shared" si="4"/>
        <v>4.5</v>
      </c>
      <c r="C11" s="13" t="s">
        <v>82</v>
      </c>
      <c r="D11" s="13" t="s">
        <v>84</v>
      </c>
      <c r="H11" s="19">
        <f t="shared" si="0"/>
        <v>12</v>
      </c>
      <c r="I11" s="20">
        <f t="shared" si="1"/>
        <v>4.5</v>
      </c>
      <c r="J11" s="4">
        <f t="shared" si="2"/>
        <v>1</v>
      </c>
      <c r="K11" s="4">
        <f t="shared" si="3"/>
        <v>0</v>
      </c>
      <c r="L11" s="4"/>
    </row>
    <row r="12" spans="1:33">
      <c r="A12" s="13">
        <v>11</v>
      </c>
      <c r="B12" s="14">
        <f t="shared" si="4"/>
        <v>3.5</v>
      </c>
      <c r="C12" s="13" t="s">
        <v>85</v>
      </c>
      <c r="D12" s="13" t="s">
        <v>83</v>
      </c>
      <c r="H12" s="19">
        <f t="shared" si="0"/>
        <v>9</v>
      </c>
      <c r="I12" s="20">
        <f t="shared" si="1"/>
        <v>3.5</v>
      </c>
      <c r="J12" s="4">
        <f t="shared" si="2"/>
        <v>0</v>
      </c>
      <c r="K12" s="4">
        <f t="shared" si="3"/>
        <v>1</v>
      </c>
      <c r="L12" s="4"/>
    </row>
    <row r="13" spans="1:33">
      <c r="A13" s="13">
        <v>12</v>
      </c>
      <c r="B13" s="14">
        <f t="shared" si="4"/>
        <v>3.75</v>
      </c>
      <c r="C13" s="13" t="s">
        <v>85</v>
      </c>
      <c r="D13" s="13" t="s">
        <v>83</v>
      </c>
      <c r="H13" s="19">
        <f t="shared" si="0"/>
        <v>6</v>
      </c>
      <c r="I13" s="20">
        <f t="shared" si="1"/>
        <v>3.75</v>
      </c>
      <c r="J13" s="4">
        <f t="shared" si="2"/>
        <v>0</v>
      </c>
      <c r="K13" s="4">
        <f t="shared" si="3"/>
        <v>1</v>
      </c>
      <c r="L13" s="4"/>
    </row>
    <row r="14" spans="1:33">
      <c r="A14" s="13">
        <v>13</v>
      </c>
      <c r="B14" s="14">
        <f t="shared" si="4"/>
        <v>4</v>
      </c>
      <c r="C14" s="13" t="s">
        <v>85</v>
      </c>
      <c r="D14" s="13" t="s">
        <v>83</v>
      </c>
      <c r="H14" s="19">
        <f t="shared" si="0"/>
        <v>4</v>
      </c>
      <c r="I14" s="20">
        <f t="shared" si="1"/>
        <v>4</v>
      </c>
      <c r="J14" s="4">
        <f t="shared" si="2"/>
        <v>0</v>
      </c>
      <c r="K14" s="4">
        <f t="shared" si="3"/>
        <v>1</v>
      </c>
      <c r="L14" s="4"/>
    </row>
    <row r="15" spans="1:33">
      <c r="A15" s="13">
        <v>14</v>
      </c>
      <c r="B15" s="14">
        <f t="shared" si="4"/>
        <v>4.25</v>
      </c>
      <c r="C15" s="13" t="s">
        <v>85</v>
      </c>
      <c r="D15" s="13" t="s">
        <v>83</v>
      </c>
      <c r="H15" s="19">
        <f t="shared" si="0"/>
        <v>2</v>
      </c>
      <c r="I15" s="20">
        <f t="shared" si="1"/>
        <v>4.25</v>
      </c>
      <c r="J15" s="4">
        <f t="shared" si="2"/>
        <v>0</v>
      </c>
      <c r="K15" s="4">
        <f t="shared" si="3"/>
        <v>1</v>
      </c>
      <c r="L15" s="4"/>
      <c r="M15" s="16"/>
      <c r="N15" s="15">
        <v>1</v>
      </c>
      <c r="O15" s="15">
        <v>2</v>
      </c>
      <c r="P15" s="15">
        <v>3</v>
      </c>
      <c r="Q15" s="15">
        <v>4</v>
      </c>
      <c r="R15" s="15">
        <v>5</v>
      </c>
      <c r="S15" s="15">
        <v>6</v>
      </c>
      <c r="T15" s="15">
        <v>7</v>
      </c>
      <c r="U15" s="15">
        <v>8</v>
      </c>
      <c r="V15" s="15">
        <v>9</v>
      </c>
      <c r="W15" s="15">
        <v>10</v>
      </c>
      <c r="X15" s="15">
        <v>11</v>
      </c>
      <c r="Y15" s="15">
        <v>12</v>
      </c>
      <c r="Z15" s="15">
        <v>13</v>
      </c>
      <c r="AA15" s="15">
        <v>14</v>
      </c>
      <c r="AB15" s="15">
        <v>15</v>
      </c>
      <c r="AC15" s="15">
        <v>16</v>
      </c>
      <c r="AD15" s="15">
        <v>17</v>
      </c>
      <c r="AE15" s="15">
        <v>18</v>
      </c>
      <c r="AF15" s="15">
        <v>19</v>
      </c>
      <c r="AG15" s="15">
        <v>20</v>
      </c>
    </row>
    <row r="16" spans="1:33">
      <c r="A16" s="13">
        <v>15</v>
      </c>
      <c r="B16" s="14">
        <f t="shared" si="4"/>
        <v>4.5</v>
      </c>
      <c r="C16" s="13" t="s">
        <v>85</v>
      </c>
      <c r="D16" s="13" t="s">
        <v>83</v>
      </c>
      <c r="H16" s="19">
        <f t="shared" si="0"/>
        <v>1</v>
      </c>
      <c r="I16" s="20">
        <f t="shared" si="1"/>
        <v>4.5</v>
      </c>
      <c r="J16" s="4">
        <f t="shared" si="2"/>
        <v>0</v>
      </c>
      <c r="K16" s="4">
        <f t="shared" si="3"/>
        <v>1</v>
      </c>
      <c r="L16" s="4"/>
      <c r="M16" t="s">
        <v>91</v>
      </c>
      <c r="N16" t="s">
        <v>92</v>
      </c>
      <c r="O16" t="s">
        <v>93</v>
      </c>
      <c r="P16" t="s">
        <v>94</v>
      </c>
      <c r="Q16" t="s">
        <v>95</v>
      </c>
      <c r="R16" t="s">
        <v>96</v>
      </c>
      <c r="S16" t="s">
        <v>97</v>
      </c>
      <c r="T16" t="s">
        <v>98</v>
      </c>
      <c r="U16" t="s">
        <v>99</v>
      </c>
      <c r="V16" t="s">
        <v>100</v>
      </c>
      <c r="W16" t="s">
        <v>101</v>
      </c>
      <c r="X16" t="s">
        <v>102</v>
      </c>
      <c r="Y16" t="s">
        <v>103</v>
      </c>
      <c r="Z16" t="s">
        <v>104</v>
      </c>
      <c r="AA16" t="s">
        <v>105</v>
      </c>
      <c r="AB16" t="s">
        <v>106</v>
      </c>
      <c r="AC16" t="s">
        <v>107</v>
      </c>
      <c r="AD16" t="s">
        <v>108</v>
      </c>
      <c r="AE16" t="s">
        <v>109</v>
      </c>
      <c r="AF16" t="s">
        <v>110</v>
      </c>
      <c r="AG16" t="s">
        <v>111</v>
      </c>
    </row>
    <row r="17" spans="1:33">
      <c r="A17" s="13">
        <v>16</v>
      </c>
      <c r="B17" s="14">
        <f t="shared" si="4"/>
        <v>3.5</v>
      </c>
      <c r="C17" s="13" t="s">
        <v>85</v>
      </c>
      <c r="D17" s="13" t="s">
        <v>84</v>
      </c>
      <c r="H17" s="19">
        <f t="shared" si="0"/>
        <v>14</v>
      </c>
      <c r="I17" s="20">
        <f t="shared" si="1"/>
        <v>3.5</v>
      </c>
      <c r="J17" s="4">
        <f t="shared" si="2"/>
        <v>0</v>
      </c>
      <c r="K17" s="4">
        <f t="shared" si="3"/>
        <v>0</v>
      </c>
      <c r="L17" s="4"/>
      <c r="M17">
        <v>1</v>
      </c>
      <c r="N17">
        <v>18</v>
      </c>
      <c r="O17">
        <v>16</v>
      </c>
      <c r="P17">
        <v>13</v>
      </c>
      <c r="Q17">
        <v>10</v>
      </c>
      <c r="R17">
        <v>7</v>
      </c>
      <c r="S17">
        <v>20</v>
      </c>
      <c r="T17">
        <v>19</v>
      </c>
      <c r="U17">
        <v>17</v>
      </c>
      <c r="V17">
        <v>15</v>
      </c>
      <c r="W17">
        <v>12</v>
      </c>
      <c r="X17">
        <v>9</v>
      </c>
      <c r="Y17">
        <v>6</v>
      </c>
      <c r="Z17">
        <v>4</v>
      </c>
      <c r="AA17">
        <v>2</v>
      </c>
      <c r="AB17">
        <v>1</v>
      </c>
      <c r="AC17">
        <v>14</v>
      </c>
      <c r="AD17">
        <v>11</v>
      </c>
      <c r="AE17">
        <v>8</v>
      </c>
      <c r="AF17">
        <v>5</v>
      </c>
      <c r="AG17">
        <v>3</v>
      </c>
    </row>
    <row r="18" spans="1:33">
      <c r="A18" s="13">
        <v>17</v>
      </c>
      <c r="B18" s="14">
        <f t="shared" si="4"/>
        <v>3.75</v>
      </c>
      <c r="C18" s="13" t="s">
        <v>85</v>
      </c>
      <c r="D18" s="13" t="s">
        <v>84</v>
      </c>
      <c r="H18" s="19">
        <f t="shared" si="0"/>
        <v>11</v>
      </c>
      <c r="I18" s="20">
        <f t="shared" si="1"/>
        <v>3.75</v>
      </c>
      <c r="J18" s="4">
        <f t="shared" si="2"/>
        <v>0</v>
      </c>
      <c r="K18" s="4">
        <f t="shared" si="3"/>
        <v>0</v>
      </c>
      <c r="L18" s="4"/>
      <c r="M18">
        <v>2</v>
      </c>
      <c r="N18">
        <v>18</v>
      </c>
      <c r="O18">
        <v>14</v>
      </c>
      <c r="P18">
        <v>10</v>
      </c>
      <c r="Q18">
        <v>6</v>
      </c>
      <c r="R18">
        <v>2</v>
      </c>
      <c r="S18">
        <v>17</v>
      </c>
      <c r="T18">
        <v>13</v>
      </c>
      <c r="U18">
        <v>9</v>
      </c>
      <c r="V18">
        <v>5</v>
      </c>
      <c r="W18">
        <v>1</v>
      </c>
      <c r="X18">
        <v>20</v>
      </c>
      <c r="Y18">
        <v>16</v>
      </c>
      <c r="Z18">
        <v>12</v>
      </c>
      <c r="AA18">
        <v>8</v>
      </c>
      <c r="AB18">
        <v>4</v>
      </c>
      <c r="AC18">
        <v>19</v>
      </c>
      <c r="AD18">
        <v>15</v>
      </c>
      <c r="AE18">
        <v>11</v>
      </c>
      <c r="AF18">
        <v>7</v>
      </c>
      <c r="AG18">
        <v>3</v>
      </c>
    </row>
    <row r="19" spans="1:33">
      <c r="A19" s="13">
        <v>18</v>
      </c>
      <c r="B19" s="14">
        <f t="shared" si="4"/>
        <v>4</v>
      </c>
      <c r="C19" s="13" t="s">
        <v>85</v>
      </c>
      <c r="D19" s="13" t="s">
        <v>84</v>
      </c>
      <c r="H19" s="19">
        <f t="shared" si="0"/>
        <v>8</v>
      </c>
      <c r="I19" s="20">
        <f t="shared" si="1"/>
        <v>4</v>
      </c>
      <c r="J19" s="4">
        <f t="shared" si="2"/>
        <v>0</v>
      </c>
      <c r="K19" s="4">
        <f t="shared" si="3"/>
        <v>0</v>
      </c>
      <c r="L19" s="4"/>
      <c r="M19">
        <v>3</v>
      </c>
      <c r="N19">
        <v>16</v>
      </c>
      <c r="O19">
        <v>13</v>
      </c>
      <c r="P19">
        <v>9</v>
      </c>
      <c r="Q19">
        <v>6</v>
      </c>
      <c r="R19">
        <v>3</v>
      </c>
      <c r="S19">
        <v>10</v>
      </c>
      <c r="T19">
        <v>7</v>
      </c>
      <c r="U19">
        <v>4</v>
      </c>
      <c r="V19">
        <v>2</v>
      </c>
      <c r="W19">
        <v>1</v>
      </c>
      <c r="X19">
        <v>20</v>
      </c>
      <c r="Y19">
        <v>19</v>
      </c>
      <c r="Z19">
        <v>17</v>
      </c>
      <c r="AA19">
        <v>14</v>
      </c>
      <c r="AB19">
        <v>11</v>
      </c>
      <c r="AC19">
        <v>18</v>
      </c>
      <c r="AD19">
        <v>15</v>
      </c>
      <c r="AE19">
        <v>12</v>
      </c>
      <c r="AF19">
        <v>8</v>
      </c>
      <c r="AG19">
        <v>5</v>
      </c>
    </row>
    <row r="20" spans="1:33">
      <c r="A20" s="13">
        <v>19</v>
      </c>
      <c r="B20" s="14">
        <f t="shared" si="4"/>
        <v>4.25</v>
      </c>
      <c r="C20" s="13" t="s">
        <v>85</v>
      </c>
      <c r="D20" s="13" t="s">
        <v>84</v>
      </c>
      <c r="H20" s="19">
        <f t="shared" si="0"/>
        <v>5</v>
      </c>
      <c r="I20" s="20">
        <f t="shared" si="1"/>
        <v>4.25</v>
      </c>
      <c r="J20" s="4">
        <f t="shared" si="2"/>
        <v>0</v>
      </c>
      <c r="K20" s="4">
        <f t="shared" si="3"/>
        <v>0</v>
      </c>
      <c r="L20" s="4"/>
      <c r="M20">
        <v>4</v>
      </c>
      <c r="N20">
        <v>20</v>
      </c>
      <c r="O20">
        <v>19</v>
      </c>
      <c r="P20">
        <v>18</v>
      </c>
      <c r="Q20">
        <v>15</v>
      </c>
      <c r="R20">
        <v>12</v>
      </c>
      <c r="S20">
        <v>17</v>
      </c>
      <c r="T20">
        <v>14</v>
      </c>
      <c r="U20">
        <v>11</v>
      </c>
      <c r="V20">
        <v>8</v>
      </c>
      <c r="W20">
        <v>5</v>
      </c>
      <c r="X20">
        <v>16</v>
      </c>
      <c r="Y20">
        <v>13</v>
      </c>
      <c r="Z20">
        <v>10</v>
      </c>
      <c r="AA20">
        <v>7</v>
      </c>
      <c r="AB20">
        <v>4</v>
      </c>
      <c r="AC20">
        <v>9</v>
      </c>
      <c r="AD20">
        <v>6</v>
      </c>
      <c r="AE20">
        <v>3</v>
      </c>
      <c r="AF20">
        <v>2</v>
      </c>
      <c r="AG20">
        <v>1</v>
      </c>
    </row>
    <row r="21" spans="1:33">
      <c r="A21" s="13">
        <v>20</v>
      </c>
      <c r="B21" s="14">
        <f t="shared" si="4"/>
        <v>4.5</v>
      </c>
      <c r="C21" s="13" t="s">
        <v>85</v>
      </c>
      <c r="D21" s="13" t="s">
        <v>84</v>
      </c>
      <c r="H21" s="19">
        <f t="shared" si="0"/>
        <v>3</v>
      </c>
      <c r="I21" s="20">
        <f t="shared" si="1"/>
        <v>4.5</v>
      </c>
      <c r="J21" s="4">
        <f t="shared" si="2"/>
        <v>0</v>
      </c>
      <c r="K21" s="4">
        <f t="shared" si="3"/>
        <v>0</v>
      </c>
      <c r="L21" s="4"/>
      <c r="M21">
        <v>5</v>
      </c>
      <c r="N21">
        <v>16</v>
      </c>
      <c r="O21">
        <v>13</v>
      </c>
      <c r="P21">
        <v>9</v>
      </c>
      <c r="Q21">
        <v>6</v>
      </c>
      <c r="R21">
        <v>3</v>
      </c>
      <c r="S21">
        <v>10</v>
      </c>
      <c r="T21">
        <v>7</v>
      </c>
      <c r="U21">
        <v>4</v>
      </c>
      <c r="V21">
        <v>2</v>
      </c>
      <c r="W21">
        <v>1</v>
      </c>
      <c r="X21">
        <v>20</v>
      </c>
      <c r="Y21">
        <v>19</v>
      </c>
      <c r="Z21">
        <v>17</v>
      </c>
      <c r="AA21">
        <v>14</v>
      </c>
      <c r="AB21">
        <v>11</v>
      </c>
      <c r="AC21">
        <v>18</v>
      </c>
      <c r="AD21">
        <v>15</v>
      </c>
      <c r="AE21">
        <v>12</v>
      </c>
      <c r="AF21">
        <v>8</v>
      </c>
      <c r="AG21">
        <v>5</v>
      </c>
    </row>
    <row r="22" spans="1:33">
      <c r="M22">
        <v>6</v>
      </c>
      <c r="N22">
        <v>17</v>
      </c>
      <c r="O22">
        <v>14</v>
      </c>
      <c r="P22">
        <v>11</v>
      </c>
      <c r="Q22">
        <v>9</v>
      </c>
      <c r="R22">
        <v>6</v>
      </c>
      <c r="S22">
        <v>20</v>
      </c>
      <c r="T22">
        <v>19</v>
      </c>
      <c r="U22">
        <v>18</v>
      </c>
      <c r="V22">
        <v>16</v>
      </c>
      <c r="W22">
        <v>13</v>
      </c>
      <c r="X22">
        <v>8</v>
      </c>
      <c r="Y22">
        <v>5</v>
      </c>
      <c r="Z22">
        <v>3</v>
      </c>
      <c r="AA22">
        <v>2</v>
      </c>
      <c r="AB22">
        <v>1</v>
      </c>
      <c r="AC22">
        <v>15</v>
      </c>
      <c r="AD22">
        <v>12</v>
      </c>
      <c r="AE22">
        <v>10</v>
      </c>
      <c r="AF22">
        <v>7</v>
      </c>
      <c r="AG22">
        <v>4</v>
      </c>
    </row>
    <row r="23" spans="1:33">
      <c r="M23">
        <v>7</v>
      </c>
      <c r="N23">
        <v>17</v>
      </c>
      <c r="O23">
        <v>14</v>
      </c>
      <c r="P23">
        <v>10</v>
      </c>
      <c r="Q23">
        <v>6</v>
      </c>
      <c r="R23">
        <v>3</v>
      </c>
      <c r="S23">
        <v>12</v>
      </c>
      <c r="T23">
        <v>8</v>
      </c>
      <c r="U23">
        <v>5</v>
      </c>
      <c r="V23">
        <v>2</v>
      </c>
      <c r="W23">
        <v>1</v>
      </c>
      <c r="X23">
        <v>20</v>
      </c>
      <c r="Y23">
        <v>19</v>
      </c>
      <c r="Z23">
        <v>16</v>
      </c>
      <c r="AA23">
        <v>13</v>
      </c>
      <c r="AB23">
        <v>9</v>
      </c>
      <c r="AC23">
        <v>18</v>
      </c>
      <c r="AD23">
        <v>15</v>
      </c>
      <c r="AE23">
        <v>11</v>
      </c>
      <c r="AF23">
        <v>7</v>
      </c>
      <c r="AG23">
        <v>4</v>
      </c>
    </row>
    <row r="24" spans="1:33">
      <c r="M24">
        <v>8</v>
      </c>
      <c r="N24">
        <v>9</v>
      </c>
      <c r="O24">
        <v>6</v>
      </c>
      <c r="P24">
        <v>4</v>
      </c>
      <c r="Q24">
        <v>2</v>
      </c>
      <c r="R24">
        <v>1</v>
      </c>
      <c r="S24">
        <v>18</v>
      </c>
      <c r="T24">
        <v>16</v>
      </c>
      <c r="U24">
        <v>13</v>
      </c>
      <c r="V24">
        <v>10</v>
      </c>
      <c r="W24">
        <v>7</v>
      </c>
      <c r="X24">
        <v>14</v>
      </c>
      <c r="Y24">
        <v>11</v>
      </c>
      <c r="Z24">
        <v>8</v>
      </c>
      <c r="AA24">
        <v>5</v>
      </c>
      <c r="AB24">
        <v>3</v>
      </c>
      <c r="AC24">
        <v>20</v>
      </c>
      <c r="AD24">
        <v>19</v>
      </c>
      <c r="AE24">
        <v>17</v>
      </c>
      <c r="AF24">
        <v>15</v>
      </c>
      <c r="AG24">
        <v>12</v>
      </c>
    </row>
    <row r="25" spans="1:33">
      <c r="A25" s="12" t="s">
        <v>90</v>
      </c>
      <c r="B25" s="15"/>
      <c r="C25" s="15"/>
      <c r="D25" s="15"/>
      <c r="E25" s="16"/>
      <c r="F25" s="16"/>
      <c r="M25">
        <v>9</v>
      </c>
      <c r="N25">
        <v>17</v>
      </c>
      <c r="O25">
        <v>14</v>
      </c>
      <c r="P25">
        <v>11</v>
      </c>
      <c r="Q25">
        <v>8</v>
      </c>
      <c r="R25">
        <v>5</v>
      </c>
      <c r="S25">
        <v>9</v>
      </c>
      <c r="T25">
        <v>6</v>
      </c>
      <c r="U25">
        <v>3</v>
      </c>
      <c r="V25">
        <v>2</v>
      </c>
      <c r="W25">
        <v>1</v>
      </c>
      <c r="X25">
        <v>20</v>
      </c>
      <c r="Y25">
        <v>19</v>
      </c>
      <c r="Z25">
        <v>18</v>
      </c>
      <c r="AA25">
        <v>15</v>
      </c>
      <c r="AB25">
        <v>12</v>
      </c>
      <c r="AC25">
        <v>16</v>
      </c>
      <c r="AD25">
        <v>13</v>
      </c>
      <c r="AE25">
        <v>10</v>
      </c>
      <c r="AF25">
        <v>7</v>
      </c>
      <c r="AG25">
        <v>4</v>
      </c>
    </row>
    <row r="26" spans="1:33">
      <c r="M26">
        <v>10</v>
      </c>
      <c r="N26">
        <v>19</v>
      </c>
      <c r="O26">
        <v>15</v>
      </c>
      <c r="P26">
        <v>11</v>
      </c>
      <c r="Q26">
        <v>7</v>
      </c>
      <c r="R26">
        <v>3</v>
      </c>
      <c r="S26">
        <v>19</v>
      </c>
      <c r="T26">
        <v>15</v>
      </c>
      <c r="U26">
        <v>11</v>
      </c>
      <c r="V26">
        <v>7</v>
      </c>
      <c r="W26">
        <v>3</v>
      </c>
      <c r="X26">
        <v>17</v>
      </c>
      <c r="Y26">
        <v>13</v>
      </c>
      <c r="Z26">
        <v>9</v>
      </c>
      <c r="AA26">
        <v>5</v>
      </c>
      <c r="AB26">
        <v>1</v>
      </c>
      <c r="AC26">
        <v>17</v>
      </c>
      <c r="AD26">
        <v>13</v>
      </c>
      <c r="AE26">
        <v>9</v>
      </c>
      <c r="AF26">
        <v>5</v>
      </c>
      <c r="AG26">
        <v>1</v>
      </c>
    </row>
    <row r="27" spans="1:33">
      <c r="A27" s="15" t="s">
        <v>89</v>
      </c>
      <c r="B27" s="22" t="s">
        <v>88</v>
      </c>
      <c r="C27" s="22" t="s">
        <v>87</v>
      </c>
      <c r="D27" s="22" t="s">
        <v>79</v>
      </c>
      <c r="M27">
        <v>11</v>
      </c>
      <c r="N27">
        <v>10</v>
      </c>
      <c r="O27">
        <v>7</v>
      </c>
      <c r="P27">
        <v>4</v>
      </c>
      <c r="Q27">
        <v>2</v>
      </c>
      <c r="R27">
        <v>1</v>
      </c>
      <c r="S27">
        <v>18</v>
      </c>
      <c r="T27">
        <v>15</v>
      </c>
      <c r="U27">
        <v>12</v>
      </c>
      <c r="V27">
        <v>8</v>
      </c>
      <c r="W27">
        <v>5</v>
      </c>
      <c r="X27">
        <v>16</v>
      </c>
      <c r="Y27">
        <v>13</v>
      </c>
      <c r="Z27">
        <v>9</v>
      </c>
      <c r="AA27">
        <v>6</v>
      </c>
      <c r="AB27">
        <v>3</v>
      </c>
      <c r="AC27">
        <v>20</v>
      </c>
      <c r="AD27">
        <v>19</v>
      </c>
      <c r="AE27">
        <v>17</v>
      </c>
      <c r="AF27">
        <v>14</v>
      </c>
      <c r="AG27">
        <v>11</v>
      </c>
    </row>
    <row r="28" spans="1:33">
      <c r="A28" s="19" t="s">
        <v>91</v>
      </c>
      <c r="B28" s="15">
        <f>M2</f>
        <v>-3.8000000000000016</v>
      </c>
      <c r="C28" s="15">
        <f>N2</f>
        <v>8.3999999999999986</v>
      </c>
      <c r="D28" s="15">
        <f>O2</f>
        <v>-9.6</v>
      </c>
      <c r="M28">
        <v>12</v>
      </c>
      <c r="N28">
        <v>17</v>
      </c>
      <c r="O28">
        <v>14</v>
      </c>
      <c r="P28">
        <v>11</v>
      </c>
      <c r="Q28">
        <v>9</v>
      </c>
      <c r="R28">
        <v>6</v>
      </c>
      <c r="S28">
        <v>8</v>
      </c>
      <c r="T28">
        <v>5</v>
      </c>
      <c r="U28">
        <v>3</v>
      </c>
      <c r="V28">
        <v>2</v>
      </c>
      <c r="W28">
        <v>1</v>
      </c>
      <c r="X28">
        <v>20</v>
      </c>
      <c r="Y28">
        <v>19</v>
      </c>
      <c r="Z28">
        <v>18</v>
      </c>
      <c r="AA28">
        <v>16</v>
      </c>
      <c r="AB28">
        <v>13</v>
      </c>
      <c r="AC28">
        <v>15</v>
      </c>
      <c r="AD28">
        <v>12</v>
      </c>
      <c r="AE28">
        <v>10</v>
      </c>
      <c r="AF28">
        <v>7</v>
      </c>
      <c r="AG28">
        <v>4</v>
      </c>
    </row>
    <row r="29" spans="1:33">
      <c r="A29" s="19">
        <v>1</v>
      </c>
      <c r="B29" s="4">
        <f t="dataTable" ref="B29:D160" dt2D="0" dtr="0" r1="G1"/>
        <v>-3.8000000000000016</v>
      </c>
      <c r="C29" s="4">
        <v>8.3999999999999986</v>
      </c>
      <c r="D29" s="4">
        <v>-9.6</v>
      </c>
      <c r="M29">
        <v>13</v>
      </c>
      <c r="N29">
        <v>19</v>
      </c>
      <c r="O29">
        <v>15</v>
      </c>
      <c r="P29">
        <v>11</v>
      </c>
      <c r="Q29">
        <v>7</v>
      </c>
      <c r="R29">
        <v>3</v>
      </c>
      <c r="S29">
        <v>20</v>
      </c>
      <c r="T29">
        <v>16</v>
      </c>
      <c r="U29">
        <v>12</v>
      </c>
      <c r="V29">
        <v>8</v>
      </c>
      <c r="W29">
        <v>4</v>
      </c>
      <c r="X29">
        <v>17</v>
      </c>
      <c r="Y29">
        <v>13</v>
      </c>
      <c r="Z29">
        <v>9</v>
      </c>
      <c r="AA29">
        <v>5</v>
      </c>
      <c r="AB29">
        <v>1</v>
      </c>
      <c r="AC29">
        <v>18</v>
      </c>
      <c r="AD29">
        <v>14</v>
      </c>
      <c r="AE29">
        <v>10</v>
      </c>
      <c r="AF29">
        <v>6</v>
      </c>
      <c r="AG29">
        <v>2</v>
      </c>
    </row>
    <row r="30" spans="1:33">
      <c r="A30" s="19">
        <v>2</v>
      </c>
      <c r="B30" s="4">
        <v>0.99999999999999922</v>
      </c>
      <c r="C30" s="4">
        <v>-2.0000000000000004</v>
      </c>
      <c r="D30" s="4">
        <v>-16.000000000000004</v>
      </c>
      <c r="M30">
        <v>14</v>
      </c>
      <c r="N30">
        <v>20</v>
      </c>
      <c r="O30">
        <v>19</v>
      </c>
      <c r="P30">
        <v>16</v>
      </c>
      <c r="Q30">
        <v>13</v>
      </c>
      <c r="R30">
        <v>9</v>
      </c>
      <c r="S30">
        <v>18</v>
      </c>
      <c r="T30">
        <v>15</v>
      </c>
      <c r="U30">
        <v>11</v>
      </c>
      <c r="V30">
        <v>7</v>
      </c>
      <c r="W30">
        <v>4</v>
      </c>
      <c r="X30">
        <v>17</v>
      </c>
      <c r="Y30">
        <v>14</v>
      </c>
      <c r="Z30">
        <v>10</v>
      </c>
      <c r="AA30">
        <v>6</v>
      </c>
      <c r="AB30">
        <v>3</v>
      </c>
      <c r="AC30">
        <v>12</v>
      </c>
      <c r="AD30">
        <v>8</v>
      </c>
      <c r="AE30">
        <v>5</v>
      </c>
      <c r="AF30">
        <v>2</v>
      </c>
      <c r="AG30">
        <v>1</v>
      </c>
    </row>
    <row r="31" spans="1:33">
      <c r="A31" s="19">
        <v>3</v>
      </c>
      <c r="B31" s="4">
        <v>4.599999999999997</v>
      </c>
      <c r="C31" s="4">
        <v>-6.799999999999998</v>
      </c>
      <c r="D31" s="4">
        <v>-11.199999999999998</v>
      </c>
      <c r="M31">
        <v>15</v>
      </c>
      <c r="N31">
        <v>20</v>
      </c>
      <c r="O31">
        <v>19</v>
      </c>
      <c r="P31">
        <v>17</v>
      </c>
      <c r="Q31">
        <v>15</v>
      </c>
      <c r="R31">
        <v>12</v>
      </c>
      <c r="S31">
        <v>14</v>
      </c>
      <c r="T31">
        <v>11</v>
      </c>
      <c r="U31">
        <v>8</v>
      </c>
      <c r="V31">
        <v>5</v>
      </c>
      <c r="W31">
        <v>3</v>
      </c>
      <c r="X31">
        <v>18</v>
      </c>
      <c r="Y31">
        <v>16</v>
      </c>
      <c r="Z31">
        <v>13</v>
      </c>
      <c r="AA31">
        <v>10</v>
      </c>
      <c r="AB31">
        <v>7</v>
      </c>
      <c r="AC31">
        <v>9</v>
      </c>
      <c r="AD31">
        <v>6</v>
      </c>
      <c r="AE31">
        <v>4</v>
      </c>
      <c r="AF31">
        <v>2</v>
      </c>
      <c r="AG31">
        <v>1</v>
      </c>
    </row>
    <row r="32" spans="1:33">
      <c r="A32" s="19">
        <v>4</v>
      </c>
      <c r="B32" s="4">
        <v>5.7999999999999972</v>
      </c>
      <c r="C32" s="4">
        <v>6.7999999999999989</v>
      </c>
      <c r="D32" s="4">
        <v>-9.9999999999999964</v>
      </c>
      <c r="M32">
        <v>16</v>
      </c>
      <c r="N32">
        <v>20</v>
      </c>
      <c r="O32">
        <v>19</v>
      </c>
      <c r="P32">
        <v>18</v>
      </c>
      <c r="Q32">
        <v>15</v>
      </c>
      <c r="R32">
        <v>12</v>
      </c>
      <c r="S32">
        <v>17</v>
      </c>
      <c r="T32">
        <v>14</v>
      </c>
      <c r="U32">
        <v>11</v>
      </c>
      <c r="V32">
        <v>8</v>
      </c>
      <c r="W32">
        <v>5</v>
      </c>
      <c r="X32">
        <v>15</v>
      </c>
      <c r="Y32">
        <v>12</v>
      </c>
      <c r="Z32">
        <v>10</v>
      </c>
      <c r="AA32">
        <v>7</v>
      </c>
      <c r="AB32">
        <v>4</v>
      </c>
      <c r="AC32">
        <v>8</v>
      </c>
      <c r="AD32">
        <v>5</v>
      </c>
      <c r="AE32">
        <v>3</v>
      </c>
      <c r="AF32">
        <v>2</v>
      </c>
      <c r="AG32">
        <v>1</v>
      </c>
    </row>
    <row r="33" spans="1:33">
      <c r="A33" s="19">
        <v>5</v>
      </c>
      <c r="B33" s="4">
        <v>4.599999999999997</v>
      </c>
      <c r="C33" s="4">
        <v>-6.799999999999998</v>
      </c>
      <c r="D33" s="4">
        <v>-11.199999999999998</v>
      </c>
      <c r="M33">
        <v>17</v>
      </c>
      <c r="N33">
        <v>20</v>
      </c>
      <c r="O33">
        <v>19</v>
      </c>
      <c r="P33">
        <v>17</v>
      </c>
      <c r="Q33">
        <v>14</v>
      </c>
      <c r="R33">
        <v>11</v>
      </c>
      <c r="S33">
        <v>18</v>
      </c>
      <c r="T33">
        <v>15</v>
      </c>
      <c r="U33">
        <v>12</v>
      </c>
      <c r="V33">
        <v>8</v>
      </c>
      <c r="W33">
        <v>5</v>
      </c>
      <c r="X33">
        <v>16</v>
      </c>
      <c r="Y33">
        <v>13</v>
      </c>
      <c r="Z33">
        <v>9</v>
      </c>
      <c r="AA33">
        <v>6</v>
      </c>
      <c r="AB33">
        <v>3</v>
      </c>
      <c r="AC33">
        <v>10</v>
      </c>
      <c r="AD33">
        <v>7</v>
      </c>
      <c r="AE33">
        <v>4</v>
      </c>
      <c r="AF33">
        <v>2</v>
      </c>
      <c r="AG33">
        <v>1</v>
      </c>
    </row>
    <row r="34" spans="1:33">
      <c r="A34" s="19">
        <v>6</v>
      </c>
      <c r="B34" s="4">
        <v>-5.7999999999999963</v>
      </c>
      <c r="C34" s="4">
        <v>7.5999999999999961</v>
      </c>
      <c r="D34" s="4">
        <v>-8.7999999999999989</v>
      </c>
      <c r="M34">
        <v>18</v>
      </c>
      <c r="N34">
        <v>15</v>
      </c>
      <c r="O34">
        <v>12</v>
      </c>
      <c r="P34">
        <v>8</v>
      </c>
      <c r="Q34">
        <v>5</v>
      </c>
      <c r="R34">
        <v>3</v>
      </c>
      <c r="S34">
        <v>10</v>
      </c>
      <c r="T34">
        <v>7</v>
      </c>
      <c r="U34">
        <v>4</v>
      </c>
      <c r="V34">
        <v>2</v>
      </c>
      <c r="W34">
        <v>1</v>
      </c>
      <c r="X34">
        <v>20</v>
      </c>
      <c r="Y34">
        <v>19</v>
      </c>
      <c r="Z34">
        <v>17</v>
      </c>
      <c r="AA34">
        <v>14</v>
      </c>
      <c r="AB34">
        <v>11</v>
      </c>
      <c r="AC34">
        <v>18</v>
      </c>
      <c r="AD34">
        <v>16</v>
      </c>
      <c r="AE34">
        <v>13</v>
      </c>
      <c r="AF34">
        <v>9</v>
      </c>
      <c r="AG34">
        <v>6</v>
      </c>
    </row>
    <row r="35" spans="1:33">
      <c r="A35" s="19">
        <v>7</v>
      </c>
      <c r="B35" s="4">
        <v>4.3999999999999977</v>
      </c>
      <c r="C35" s="4">
        <v>-5.3999999999999986</v>
      </c>
      <c r="D35" s="4">
        <v>-12.799999999999995</v>
      </c>
      <c r="M35">
        <v>19</v>
      </c>
      <c r="N35">
        <v>18</v>
      </c>
      <c r="O35">
        <v>14</v>
      </c>
      <c r="P35">
        <v>10</v>
      </c>
      <c r="Q35">
        <v>6</v>
      </c>
      <c r="R35">
        <v>2</v>
      </c>
      <c r="S35">
        <v>17</v>
      </c>
      <c r="T35">
        <v>13</v>
      </c>
      <c r="U35">
        <v>9</v>
      </c>
      <c r="V35">
        <v>5</v>
      </c>
      <c r="W35">
        <v>1</v>
      </c>
      <c r="X35">
        <v>20</v>
      </c>
      <c r="Y35">
        <v>16</v>
      </c>
      <c r="Z35">
        <v>12</v>
      </c>
      <c r="AA35">
        <v>8</v>
      </c>
      <c r="AB35">
        <v>4</v>
      </c>
      <c r="AC35">
        <v>19</v>
      </c>
      <c r="AD35">
        <v>15</v>
      </c>
      <c r="AE35">
        <v>11</v>
      </c>
      <c r="AF35">
        <v>7</v>
      </c>
      <c r="AG35">
        <v>3</v>
      </c>
    </row>
    <row r="36" spans="1:33">
      <c r="A36" s="19">
        <v>8</v>
      </c>
      <c r="B36" s="4">
        <v>-8.4000000000000021</v>
      </c>
      <c r="C36" s="4">
        <v>-3.7999999999999989</v>
      </c>
      <c r="D36" s="4">
        <v>-9.6</v>
      </c>
      <c r="M36">
        <v>20</v>
      </c>
      <c r="N36">
        <v>11</v>
      </c>
      <c r="O36">
        <v>7</v>
      </c>
      <c r="P36">
        <v>4</v>
      </c>
      <c r="Q36">
        <v>2</v>
      </c>
      <c r="R36">
        <v>1</v>
      </c>
      <c r="S36">
        <v>16</v>
      </c>
      <c r="T36">
        <v>13</v>
      </c>
      <c r="U36">
        <v>9</v>
      </c>
      <c r="V36">
        <v>6</v>
      </c>
      <c r="W36">
        <v>3</v>
      </c>
      <c r="X36">
        <v>18</v>
      </c>
      <c r="Y36">
        <v>15</v>
      </c>
      <c r="Z36">
        <v>12</v>
      </c>
      <c r="AA36">
        <v>8</v>
      </c>
      <c r="AB36">
        <v>5</v>
      </c>
      <c r="AC36">
        <v>20</v>
      </c>
      <c r="AD36">
        <v>19</v>
      </c>
      <c r="AE36">
        <v>17</v>
      </c>
      <c r="AF36">
        <v>14</v>
      </c>
      <c r="AG36">
        <v>10</v>
      </c>
    </row>
    <row r="37" spans="1:33">
      <c r="A37" s="19">
        <v>9</v>
      </c>
      <c r="B37" s="4">
        <v>6.799999999999998</v>
      </c>
      <c r="C37" s="4">
        <v>-5.8</v>
      </c>
      <c r="D37" s="4">
        <v>-10.000000000000002</v>
      </c>
      <c r="M37">
        <v>21</v>
      </c>
      <c r="N37">
        <v>16</v>
      </c>
      <c r="O37">
        <v>12</v>
      </c>
      <c r="P37">
        <v>8</v>
      </c>
      <c r="Q37">
        <v>5</v>
      </c>
      <c r="R37">
        <v>1</v>
      </c>
      <c r="S37">
        <v>19</v>
      </c>
      <c r="T37">
        <v>15</v>
      </c>
      <c r="U37">
        <v>11</v>
      </c>
      <c r="V37">
        <v>7</v>
      </c>
      <c r="W37">
        <v>3</v>
      </c>
      <c r="X37">
        <v>18</v>
      </c>
      <c r="Y37">
        <v>14</v>
      </c>
      <c r="Z37">
        <v>10</v>
      </c>
      <c r="AA37">
        <v>6</v>
      </c>
      <c r="AB37">
        <v>2</v>
      </c>
      <c r="AC37">
        <v>20</v>
      </c>
      <c r="AD37">
        <v>17</v>
      </c>
      <c r="AE37">
        <v>13</v>
      </c>
      <c r="AF37">
        <v>8</v>
      </c>
      <c r="AG37">
        <v>4</v>
      </c>
    </row>
    <row r="38" spans="1:33">
      <c r="A38" s="19">
        <v>10</v>
      </c>
      <c r="B38" s="4">
        <v>-5.9580819677934563E-16</v>
      </c>
      <c r="C38" s="4">
        <v>2</v>
      </c>
      <c r="D38" s="4">
        <v>-16.000000000000004</v>
      </c>
      <c r="M38">
        <v>22</v>
      </c>
      <c r="N38">
        <v>18</v>
      </c>
      <c r="O38">
        <v>15</v>
      </c>
      <c r="P38">
        <v>12</v>
      </c>
      <c r="Q38">
        <v>8</v>
      </c>
      <c r="R38">
        <v>5</v>
      </c>
      <c r="S38">
        <v>10</v>
      </c>
      <c r="T38">
        <v>7</v>
      </c>
      <c r="U38">
        <v>4</v>
      </c>
      <c r="V38">
        <v>2</v>
      </c>
      <c r="W38">
        <v>1</v>
      </c>
      <c r="X38">
        <v>20</v>
      </c>
      <c r="Y38">
        <v>19</v>
      </c>
      <c r="Z38">
        <v>17</v>
      </c>
      <c r="AA38">
        <v>14</v>
      </c>
      <c r="AB38">
        <v>11</v>
      </c>
      <c r="AC38">
        <v>16</v>
      </c>
      <c r="AD38">
        <v>13</v>
      </c>
      <c r="AE38">
        <v>9</v>
      </c>
      <c r="AF38">
        <v>6</v>
      </c>
      <c r="AG38">
        <v>3</v>
      </c>
    </row>
    <row r="39" spans="1:33">
      <c r="A39" s="19">
        <v>11</v>
      </c>
      <c r="B39" s="4">
        <v>-6.8000000000000016</v>
      </c>
      <c r="C39" s="4">
        <v>-4.6000000000000005</v>
      </c>
      <c r="D39" s="4">
        <v>-11.200000000000001</v>
      </c>
      <c r="M39">
        <v>23</v>
      </c>
      <c r="N39">
        <v>17</v>
      </c>
      <c r="O39">
        <v>13</v>
      </c>
      <c r="P39">
        <v>9</v>
      </c>
      <c r="Q39">
        <v>5</v>
      </c>
      <c r="R39">
        <v>1</v>
      </c>
      <c r="S39">
        <v>19</v>
      </c>
      <c r="T39">
        <v>15</v>
      </c>
      <c r="U39">
        <v>11</v>
      </c>
      <c r="V39">
        <v>7</v>
      </c>
      <c r="W39">
        <v>3</v>
      </c>
      <c r="X39">
        <v>17</v>
      </c>
      <c r="Y39">
        <v>13</v>
      </c>
      <c r="Z39">
        <v>9</v>
      </c>
      <c r="AA39">
        <v>5</v>
      </c>
      <c r="AB39">
        <v>1</v>
      </c>
      <c r="AC39">
        <v>19</v>
      </c>
      <c r="AD39">
        <v>15</v>
      </c>
      <c r="AE39">
        <v>11</v>
      </c>
      <c r="AF39">
        <v>7</v>
      </c>
      <c r="AG39">
        <v>3</v>
      </c>
    </row>
    <row r="40" spans="1:33">
      <c r="A40" s="19">
        <v>12</v>
      </c>
      <c r="B40" s="4">
        <v>7.5999999999999979</v>
      </c>
      <c r="C40" s="4">
        <v>-5.7999999999999972</v>
      </c>
      <c r="D40" s="4">
        <v>-8.8000000000000007</v>
      </c>
      <c r="M40">
        <v>24</v>
      </c>
      <c r="N40">
        <v>20</v>
      </c>
      <c r="O40">
        <v>19</v>
      </c>
      <c r="P40">
        <v>17</v>
      </c>
      <c r="Q40">
        <v>14</v>
      </c>
      <c r="R40">
        <v>11</v>
      </c>
      <c r="S40">
        <v>18</v>
      </c>
      <c r="T40">
        <v>15</v>
      </c>
      <c r="U40">
        <v>12</v>
      </c>
      <c r="V40">
        <v>8</v>
      </c>
      <c r="W40">
        <v>5</v>
      </c>
      <c r="X40">
        <v>16</v>
      </c>
      <c r="Y40">
        <v>13</v>
      </c>
      <c r="Z40">
        <v>9</v>
      </c>
      <c r="AA40">
        <v>6</v>
      </c>
      <c r="AB40">
        <v>3</v>
      </c>
      <c r="AC40">
        <v>10</v>
      </c>
      <c r="AD40">
        <v>7</v>
      </c>
      <c r="AE40">
        <v>4</v>
      </c>
      <c r="AF40">
        <v>2</v>
      </c>
      <c r="AG40">
        <v>1</v>
      </c>
    </row>
    <row r="41" spans="1:33">
      <c r="A41" s="19">
        <v>13</v>
      </c>
      <c r="B41" s="4">
        <v>-1.0000000000000009</v>
      </c>
      <c r="C41" s="4">
        <v>2.0000000000000004</v>
      </c>
      <c r="D41" s="4">
        <v>-16.000000000000004</v>
      </c>
      <c r="M41">
        <v>25</v>
      </c>
      <c r="N41">
        <v>8</v>
      </c>
      <c r="O41">
        <v>5</v>
      </c>
      <c r="P41">
        <v>3</v>
      </c>
      <c r="Q41">
        <v>2</v>
      </c>
      <c r="R41">
        <v>1</v>
      </c>
      <c r="S41">
        <v>17</v>
      </c>
      <c r="T41">
        <v>14</v>
      </c>
      <c r="U41">
        <v>11</v>
      </c>
      <c r="V41">
        <v>8</v>
      </c>
      <c r="W41">
        <v>5</v>
      </c>
      <c r="X41">
        <v>15</v>
      </c>
      <c r="Y41">
        <v>12</v>
      </c>
      <c r="Z41">
        <v>10</v>
      </c>
      <c r="AA41">
        <v>7</v>
      </c>
      <c r="AB41">
        <v>4</v>
      </c>
      <c r="AC41">
        <v>20</v>
      </c>
      <c r="AD41">
        <v>19</v>
      </c>
      <c r="AE41">
        <v>18</v>
      </c>
      <c r="AF41">
        <v>15</v>
      </c>
      <c r="AG41">
        <v>12</v>
      </c>
    </row>
    <row r="42" spans="1:33">
      <c r="A42" s="19">
        <v>14</v>
      </c>
      <c r="B42" s="4">
        <v>4.3999999999999986</v>
      </c>
      <c r="C42" s="4">
        <v>5.3999999999999995</v>
      </c>
      <c r="D42" s="4">
        <v>-12.799999999999997</v>
      </c>
      <c r="M42">
        <v>26</v>
      </c>
      <c r="N42">
        <v>8</v>
      </c>
      <c r="O42">
        <v>5</v>
      </c>
      <c r="P42">
        <v>3</v>
      </c>
      <c r="Q42">
        <v>2</v>
      </c>
      <c r="R42">
        <v>1</v>
      </c>
      <c r="S42">
        <v>17</v>
      </c>
      <c r="T42">
        <v>14</v>
      </c>
      <c r="U42">
        <v>11</v>
      </c>
      <c r="V42">
        <v>9</v>
      </c>
      <c r="W42">
        <v>6</v>
      </c>
      <c r="X42">
        <v>15</v>
      </c>
      <c r="Y42">
        <v>12</v>
      </c>
      <c r="Z42">
        <v>10</v>
      </c>
      <c r="AA42">
        <v>7</v>
      </c>
      <c r="AB42">
        <v>4</v>
      </c>
      <c r="AC42">
        <v>20</v>
      </c>
      <c r="AD42">
        <v>19</v>
      </c>
      <c r="AE42">
        <v>18</v>
      </c>
      <c r="AF42">
        <v>16</v>
      </c>
      <c r="AG42">
        <v>13</v>
      </c>
    </row>
    <row r="43" spans="1:33">
      <c r="A43" s="19">
        <v>15</v>
      </c>
      <c r="B43" s="4">
        <v>8.3999999999999968</v>
      </c>
      <c r="C43" s="4">
        <v>3.7999999999999989</v>
      </c>
      <c r="D43" s="4">
        <v>-9.5999999999999979</v>
      </c>
      <c r="M43">
        <v>27</v>
      </c>
      <c r="N43">
        <v>20</v>
      </c>
      <c r="O43">
        <v>19</v>
      </c>
      <c r="P43">
        <v>18</v>
      </c>
      <c r="Q43">
        <v>15</v>
      </c>
      <c r="R43">
        <v>12</v>
      </c>
      <c r="S43">
        <v>17</v>
      </c>
      <c r="T43">
        <v>14</v>
      </c>
      <c r="U43">
        <v>11</v>
      </c>
      <c r="V43">
        <v>8</v>
      </c>
      <c r="W43">
        <v>5</v>
      </c>
      <c r="X43">
        <v>16</v>
      </c>
      <c r="Y43">
        <v>13</v>
      </c>
      <c r="Z43">
        <v>10</v>
      </c>
      <c r="AA43">
        <v>7</v>
      </c>
      <c r="AB43">
        <v>4</v>
      </c>
      <c r="AC43">
        <v>9</v>
      </c>
      <c r="AD43">
        <v>6</v>
      </c>
      <c r="AE43">
        <v>3</v>
      </c>
      <c r="AF43">
        <v>2</v>
      </c>
      <c r="AG43">
        <v>1</v>
      </c>
    </row>
    <row r="44" spans="1:33">
      <c r="A44" s="19">
        <v>16</v>
      </c>
      <c r="B44" s="4">
        <v>5.8</v>
      </c>
      <c r="C44" s="4">
        <v>7.1999999999999993</v>
      </c>
      <c r="D44" s="4">
        <v>-9.4000000000000039</v>
      </c>
      <c r="M44">
        <v>28</v>
      </c>
      <c r="N44">
        <v>20</v>
      </c>
      <c r="O44">
        <v>19</v>
      </c>
      <c r="P44">
        <v>17</v>
      </c>
      <c r="Q44">
        <v>14</v>
      </c>
      <c r="R44">
        <v>11</v>
      </c>
      <c r="S44">
        <v>16</v>
      </c>
      <c r="T44">
        <v>13</v>
      </c>
      <c r="U44">
        <v>9</v>
      </c>
      <c r="V44">
        <v>6</v>
      </c>
      <c r="W44">
        <v>3</v>
      </c>
      <c r="X44">
        <v>18</v>
      </c>
      <c r="Y44">
        <v>15</v>
      </c>
      <c r="Z44">
        <v>12</v>
      </c>
      <c r="AA44">
        <v>8</v>
      </c>
      <c r="AB44">
        <v>5</v>
      </c>
      <c r="AC44">
        <v>10</v>
      </c>
      <c r="AD44">
        <v>7</v>
      </c>
      <c r="AE44">
        <v>4</v>
      </c>
      <c r="AF44">
        <v>2</v>
      </c>
      <c r="AG44">
        <v>1</v>
      </c>
    </row>
    <row r="45" spans="1:33">
      <c r="A45" s="19">
        <v>17</v>
      </c>
      <c r="B45" s="4">
        <v>4.5999999999999979</v>
      </c>
      <c r="C45" s="4">
        <v>6.7999999999999989</v>
      </c>
      <c r="D45" s="4">
        <v>-11.200000000000001</v>
      </c>
      <c r="M45">
        <v>29</v>
      </c>
      <c r="N45">
        <v>9</v>
      </c>
      <c r="O45">
        <v>6</v>
      </c>
      <c r="P45">
        <v>3</v>
      </c>
      <c r="Q45">
        <v>2</v>
      </c>
      <c r="R45">
        <v>1</v>
      </c>
      <c r="S45">
        <v>16</v>
      </c>
      <c r="T45">
        <v>13</v>
      </c>
      <c r="U45">
        <v>10</v>
      </c>
      <c r="V45">
        <v>7</v>
      </c>
      <c r="W45">
        <v>4</v>
      </c>
      <c r="X45">
        <v>17</v>
      </c>
      <c r="Y45">
        <v>14</v>
      </c>
      <c r="Z45">
        <v>11</v>
      </c>
      <c r="AA45">
        <v>8</v>
      </c>
      <c r="AB45">
        <v>5</v>
      </c>
      <c r="AC45">
        <v>20</v>
      </c>
      <c r="AD45">
        <v>19</v>
      </c>
      <c r="AE45">
        <v>18</v>
      </c>
      <c r="AF45">
        <v>15</v>
      </c>
      <c r="AG45">
        <v>12</v>
      </c>
    </row>
    <row r="46" spans="1:33">
      <c r="A46" s="19">
        <v>18</v>
      </c>
      <c r="B46" s="4">
        <v>3.799999999999998</v>
      </c>
      <c r="C46" s="4">
        <v>-7.6</v>
      </c>
      <c r="D46" s="4">
        <v>-10.799999999999999</v>
      </c>
      <c r="M46">
        <v>30</v>
      </c>
      <c r="N46">
        <v>10</v>
      </c>
      <c r="O46">
        <v>7</v>
      </c>
      <c r="P46">
        <v>4</v>
      </c>
      <c r="Q46">
        <v>2</v>
      </c>
      <c r="R46">
        <v>1</v>
      </c>
      <c r="S46">
        <v>18</v>
      </c>
      <c r="T46">
        <v>15</v>
      </c>
      <c r="U46">
        <v>12</v>
      </c>
      <c r="V46">
        <v>8</v>
      </c>
      <c r="W46">
        <v>5</v>
      </c>
      <c r="X46">
        <v>16</v>
      </c>
      <c r="Y46">
        <v>13</v>
      </c>
      <c r="Z46">
        <v>9</v>
      </c>
      <c r="AA46">
        <v>6</v>
      </c>
      <c r="AB46">
        <v>3</v>
      </c>
      <c r="AC46">
        <v>20</v>
      </c>
      <c r="AD46">
        <v>19</v>
      </c>
      <c r="AE46">
        <v>17</v>
      </c>
      <c r="AF46">
        <v>14</v>
      </c>
      <c r="AG46">
        <v>11</v>
      </c>
    </row>
    <row r="47" spans="1:33">
      <c r="A47" s="19">
        <v>19</v>
      </c>
      <c r="B47" s="4">
        <v>0.99999999999999922</v>
      </c>
      <c r="C47" s="4">
        <v>-2.0000000000000004</v>
      </c>
      <c r="D47" s="4">
        <v>-16.000000000000004</v>
      </c>
      <c r="M47">
        <v>31</v>
      </c>
      <c r="N47">
        <v>9</v>
      </c>
      <c r="O47">
        <v>6</v>
      </c>
      <c r="P47">
        <v>3</v>
      </c>
      <c r="Q47">
        <v>2</v>
      </c>
      <c r="R47">
        <v>1</v>
      </c>
      <c r="S47">
        <v>17</v>
      </c>
      <c r="T47">
        <v>14</v>
      </c>
      <c r="U47">
        <v>11</v>
      </c>
      <c r="V47">
        <v>8</v>
      </c>
      <c r="W47">
        <v>5</v>
      </c>
      <c r="X47">
        <v>16</v>
      </c>
      <c r="Y47">
        <v>13</v>
      </c>
      <c r="Z47">
        <v>10</v>
      </c>
      <c r="AA47">
        <v>7</v>
      </c>
      <c r="AB47">
        <v>4</v>
      </c>
      <c r="AC47">
        <v>20</v>
      </c>
      <c r="AD47">
        <v>19</v>
      </c>
      <c r="AE47">
        <v>18</v>
      </c>
      <c r="AF47">
        <v>15</v>
      </c>
      <c r="AG47">
        <v>12</v>
      </c>
    </row>
    <row r="48" spans="1:33">
      <c r="A48" s="19">
        <v>20</v>
      </c>
      <c r="B48" s="4">
        <v>-4.3999999999999995</v>
      </c>
      <c r="C48" s="4">
        <v>-6.5999999999999988</v>
      </c>
      <c r="D48" s="4">
        <v>-11.6</v>
      </c>
      <c r="M48">
        <v>32</v>
      </c>
      <c r="N48">
        <v>19</v>
      </c>
      <c r="O48">
        <v>15</v>
      </c>
      <c r="P48">
        <v>11</v>
      </c>
      <c r="Q48">
        <v>7</v>
      </c>
      <c r="R48">
        <v>3</v>
      </c>
      <c r="S48">
        <v>17</v>
      </c>
      <c r="T48">
        <v>13</v>
      </c>
      <c r="U48">
        <v>9</v>
      </c>
      <c r="V48">
        <v>5</v>
      </c>
      <c r="W48">
        <v>1</v>
      </c>
      <c r="X48">
        <v>19</v>
      </c>
      <c r="Y48">
        <v>15</v>
      </c>
      <c r="Z48">
        <v>11</v>
      </c>
      <c r="AA48">
        <v>7</v>
      </c>
      <c r="AB48">
        <v>3</v>
      </c>
      <c r="AC48">
        <v>17</v>
      </c>
      <c r="AD48">
        <v>13</v>
      </c>
      <c r="AE48">
        <v>9</v>
      </c>
      <c r="AF48">
        <v>5</v>
      </c>
      <c r="AG48">
        <v>1</v>
      </c>
    </row>
    <row r="49" spans="1:33">
      <c r="A49" s="19">
        <v>21</v>
      </c>
      <c r="B49" s="4">
        <v>-2.5</v>
      </c>
      <c r="C49" s="4">
        <v>-1.4999999999999991</v>
      </c>
      <c r="D49" s="4">
        <v>-15.8</v>
      </c>
      <c r="M49">
        <v>33</v>
      </c>
      <c r="N49">
        <v>8</v>
      </c>
      <c r="O49">
        <v>5</v>
      </c>
      <c r="P49">
        <v>3</v>
      </c>
      <c r="Q49">
        <v>2</v>
      </c>
      <c r="R49">
        <v>1</v>
      </c>
      <c r="S49">
        <v>17</v>
      </c>
      <c r="T49">
        <v>14</v>
      </c>
      <c r="U49">
        <v>11</v>
      </c>
      <c r="V49">
        <v>9</v>
      </c>
      <c r="W49">
        <v>6</v>
      </c>
      <c r="X49">
        <v>15</v>
      </c>
      <c r="Y49">
        <v>12</v>
      </c>
      <c r="Z49">
        <v>10</v>
      </c>
      <c r="AA49">
        <v>7</v>
      </c>
      <c r="AB49">
        <v>4</v>
      </c>
      <c r="AC49">
        <v>20</v>
      </c>
      <c r="AD49">
        <v>19</v>
      </c>
      <c r="AE49">
        <v>18</v>
      </c>
      <c r="AF49">
        <v>16</v>
      </c>
      <c r="AG49">
        <v>13</v>
      </c>
    </row>
    <row r="50" spans="1:33">
      <c r="A50" s="19">
        <v>22</v>
      </c>
      <c r="B50" s="4">
        <v>6.8</v>
      </c>
      <c r="C50" s="4">
        <v>-4.5999999999999988</v>
      </c>
      <c r="D50" s="4">
        <v>-11.200000000000001</v>
      </c>
      <c r="M50">
        <v>34</v>
      </c>
      <c r="N50">
        <v>20</v>
      </c>
      <c r="O50">
        <v>19</v>
      </c>
      <c r="P50">
        <v>18</v>
      </c>
      <c r="Q50">
        <v>16</v>
      </c>
      <c r="R50">
        <v>13</v>
      </c>
      <c r="S50">
        <v>15</v>
      </c>
      <c r="T50">
        <v>12</v>
      </c>
      <c r="U50">
        <v>10</v>
      </c>
      <c r="V50">
        <v>7</v>
      </c>
      <c r="W50">
        <v>4</v>
      </c>
      <c r="X50">
        <v>17</v>
      </c>
      <c r="Y50">
        <v>14</v>
      </c>
      <c r="Z50">
        <v>11</v>
      </c>
      <c r="AA50">
        <v>9</v>
      </c>
      <c r="AB50">
        <v>6</v>
      </c>
      <c r="AC50">
        <v>8</v>
      </c>
      <c r="AD50">
        <v>5</v>
      </c>
      <c r="AE50">
        <v>3</v>
      </c>
      <c r="AF50">
        <v>2</v>
      </c>
      <c r="AG50">
        <v>1</v>
      </c>
    </row>
    <row r="51" spans="1:33">
      <c r="A51" s="19">
        <v>23</v>
      </c>
      <c r="B51" s="4">
        <v>-2.0000000000000018</v>
      </c>
      <c r="C51" s="4">
        <v>8.4406161210407274E-16</v>
      </c>
      <c r="D51" s="4">
        <v>-16.000000000000004</v>
      </c>
      <c r="M51">
        <v>35</v>
      </c>
      <c r="N51">
        <v>20</v>
      </c>
      <c r="O51">
        <v>19</v>
      </c>
      <c r="P51">
        <v>17</v>
      </c>
      <c r="Q51">
        <v>14</v>
      </c>
      <c r="R51">
        <v>11</v>
      </c>
      <c r="S51">
        <v>16</v>
      </c>
      <c r="T51">
        <v>13</v>
      </c>
      <c r="U51">
        <v>9</v>
      </c>
      <c r="V51">
        <v>6</v>
      </c>
      <c r="W51">
        <v>3</v>
      </c>
      <c r="X51">
        <v>18</v>
      </c>
      <c r="Y51">
        <v>15</v>
      </c>
      <c r="Z51">
        <v>12</v>
      </c>
      <c r="AA51">
        <v>8</v>
      </c>
      <c r="AB51">
        <v>5</v>
      </c>
      <c r="AC51">
        <v>10</v>
      </c>
      <c r="AD51">
        <v>7</v>
      </c>
      <c r="AE51">
        <v>4</v>
      </c>
      <c r="AF51">
        <v>2</v>
      </c>
      <c r="AG51">
        <v>1</v>
      </c>
    </row>
    <row r="52" spans="1:33">
      <c r="A52" s="19">
        <v>24</v>
      </c>
      <c r="B52" s="4">
        <v>4.5999999999999979</v>
      </c>
      <c r="C52" s="4">
        <v>6.7999999999999989</v>
      </c>
      <c r="D52" s="4">
        <v>-11.200000000000001</v>
      </c>
      <c r="M52">
        <v>36</v>
      </c>
      <c r="N52">
        <v>10</v>
      </c>
      <c r="O52">
        <v>7</v>
      </c>
      <c r="P52">
        <v>4</v>
      </c>
      <c r="Q52">
        <v>2</v>
      </c>
      <c r="R52">
        <v>1</v>
      </c>
      <c r="S52">
        <v>18</v>
      </c>
      <c r="T52">
        <v>15</v>
      </c>
      <c r="U52">
        <v>12</v>
      </c>
      <c r="V52">
        <v>8</v>
      </c>
      <c r="W52">
        <v>5</v>
      </c>
      <c r="X52">
        <v>16</v>
      </c>
      <c r="Y52">
        <v>13</v>
      </c>
      <c r="Z52">
        <v>9</v>
      </c>
      <c r="AA52">
        <v>6</v>
      </c>
      <c r="AB52">
        <v>3</v>
      </c>
      <c r="AC52">
        <v>20</v>
      </c>
      <c r="AD52">
        <v>19</v>
      </c>
      <c r="AE52">
        <v>17</v>
      </c>
      <c r="AF52">
        <v>14</v>
      </c>
      <c r="AG52">
        <v>11</v>
      </c>
    </row>
    <row r="53" spans="1:33">
      <c r="A53" s="19">
        <v>25</v>
      </c>
      <c r="B53" s="4">
        <v>-7.1999999999999948</v>
      </c>
      <c r="C53" s="4">
        <v>-5.799999999999998</v>
      </c>
      <c r="D53" s="4">
        <v>-9.4</v>
      </c>
      <c r="M53">
        <v>37</v>
      </c>
      <c r="N53">
        <v>17</v>
      </c>
      <c r="O53">
        <v>14</v>
      </c>
      <c r="P53">
        <v>11</v>
      </c>
      <c r="Q53">
        <v>8</v>
      </c>
      <c r="R53">
        <v>5</v>
      </c>
      <c r="S53">
        <v>20</v>
      </c>
      <c r="T53">
        <v>19</v>
      </c>
      <c r="U53">
        <v>17</v>
      </c>
      <c r="V53">
        <v>14</v>
      </c>
      <c r="W53">
        <v>11</v>
      </c>
      <c r="X53">
        <v>8</v>
      </c>
      <c r="Y53">
        <v>5</v>
      </c>
      <c r="Z53">
        <v>3</v>
      </c>
      <c r="AA53">
        <v>2</v>
      </c>
      <c r="AB53">
        <v>1</v>
      </c>
      <c r="AC53">
        <v>14</v>
      </c>
      <c r="AD53">
        <v>11</v>
      </c>
      <c r="AE53">
        <v>8</v>
      </c>
      <c r="AF53">
        <v>5</v>
      </c>
      <c r="AG53">
        <v>3</v>
      </c>
    </row>
    <row r="54" spans="1:33">
      <c r="A54" s="19">
        <v>26</v>
      </c>
      <c r="B54" s="4">
        <v>-7.6000000000000014</v>
      </c>
      <c r="C54" s="4">
        <v>-5.799999999999998</v>
      </c>
      <c r="D54" s="4">
        <v>-8.7999999999999989</v>
      </c>
      <c r="M54">
        <v>38</v>
      </c>
      <c r="N54">
        <v>9</v>
      </c>
      <c r="O54">
        <v>6</v>
      </c>
      <c r="P54">
        <v>3</v>
      </c>
      <c r="Q54">
        <v>2</v>
      </c>
      <c r="R54">
        <v>1</v>
      </c>
      <c r="S54">
        <v>16</v>
      </c>
      <c r="T54">
        <v>13</v>
      </c>
      <c r="U54">
        <v>10</v>
      </c>
      <c r="V54">
        <v>7</v>
      </c>
      <c r="W54">
        <v>4</v>
      </c>
      <c r="X54">
        <v>17</v>
      </c>
      <c r="Y54">
        <v>14</v>
      </c>
      <c r="Z54">
        <v>11</v>
      </c>
      <c r="AA54">
        <v>8</v>
      </c>
      <c r="AB54">
        <v>5</v>
      </c>
      <c r="AC54">
        <v>20</v>
      </c>
      <c r="AD54">
        <v>19</v>
      </c>
      <c r="AE54">
        <v>18</v>
      </c>
      <c r="AF54">
        <v>15</v>
      </c>
      <c r="AG54">
        <v>12</v>
      </c>
    </row>
    <row r="55" spans="1:33">
      <c r="A55" s="19">
        <v>27</v>
      </c>
      <c r="B55" s="4">
        <v>5.7999999999999972</v>
      </c>
      <c r="C55" s="4">
        <v>6.7999999999999989</v>
      </c>
      <c r="D55" s="4">
        <v>-9.9999999999999964</v>
      </c>
      <c r="M55">
        <v>39</v>
      </c>
      <c r="N55">
        <v>10</v>
      </c>
      <c r="O55">
        <v>7</v>
      </c>
      <c r="P55">
        <v>4</v>
      </c>
      <c r="Q55">
        <v>2</v>
      </c>
      <c r="R55">
        <v>1</v>
      </c>
      <c r="S55">
        <v>18</v>
      </c>
      <c r="T55">
        <v>15</v>
      </c>
      <c r="U55">
        <v>12</v>
      </c>
      <c r="V55">
        <v>8</v>
      </c>
      <c r="W55">
        <v>5</v>
      </c>
      <c r="X55">
        <v>16</v>
      </c>
      <c r="Y55">
        <v>13</v>
      </c>
      <c r="Z55">
        <v>9</v>
      </c>
      <c r="AA55">
        <v>6</v>
      </c>
      <c r="AB55">
        <v>3</v>
      </c>
      <c r="AC55">
        <v>20</v>
      </c>
      <c r="AD55">
        <v>19</v>
      </c>
      <c r="AE55">
        <v>17</v>
      </c>
      <c r="AF55">
        <v>14</v>
      </c>
      <c r="AG55">
        <v>11</v>
      </c>
    </row>
    <row r="56" spans="1:33">
      <c r="A56" s="19">
        <v>28</v>
      </c>
      <c r="B56" s="4">
        <v>6.8</v>
      </c>
      <c r="C56" s="4">
        <v>4.6000000000000005</v>
      </c>
      <c r="D56" s="4">
        <v>-11.200000000000001</v>
      </c>
      <c r="M56">
        <v>40</v>
      </c>
      <c r="N56">
        <v>9</v>
      </c>
      <c r="O56">
        <v>6</v>
      </c>
      <c r="P56">
        <v>3</v>
      </c>
      <c r="Q56">
        <v>2</v>
      </c>
      <c r="R56">
        <v>1</v>
      </c>
      <c r="S56">
        <v>16</v>
      </c>
      <c r="T56">
        <v>13</v>
      </c>
      <c r="U56">
        <v>10</v>
      </c>
      <c r="V56">
        <v>7</v>
      </c>
      <c r="W56">
        <v>4</v>
      </c>
      <c r="X56">
        <v>16</v>
      </c>
      <c r="Y56">
        <v>13</v>
      </c>
      <c r="Z56">
        <v>10</v>
      </c>
      <c r="AA56">
        <v>7</v>
      </c>
      <c r="AB56">
        <v>4</v>
      </c>
      <c r="AC56">
        <v>20</v>
      </c>
      <c r="AD56">
        <v>19</v>
      </c>
      <c r="AE56">
        <v>18</v>
      </c>
      <c r="AF56">
        <v>15</v>
      </c>
      <c r="AG56">
        <v>12</v>
      </c>
    </row>
    <row r="57" spans="1:33">
      <c r="A57" s="19">
        <v>29</v>
      </c>
      <c r="B57" s="4">
        <v>-5.8</v>
      </c>
      <c r="C57" s="4">
        <v>-6.7999999999999972</v>
      </c>
      <c r="D57" s="4">
        <v>-10</v>
      </c>
      <c r="M57">
        <v>41</v>
      </c>
      <c r="N57">
        <v>20</v>
      </c>
      <c r="O57">
        <v>16</v>
      </c>
      <c r="P57">
        <v>12</v>
      </c>
      <c r="Q57">
        <v>8</v>
      </c>
      <c r="R57">
        <v>4</v>
      </c>
      <c r="S57">
        <v>19</v>
      </c>
      <c r="T57">
        <v>15</v>
      </c>
      <c r="U57">
        <v>11</v>
      </c>
      <c r="V57">
        <v>7</v>
      </c>
      <c r="W57">
        <v>3</v>
      </c>
      <c r="X57">
        <v>18</v>
      </c>
      <c r="Y57">
        <v>14</v>
      </c>
      <c r="Z57">
        <v>10</v>
      </c>
      <c r="AA57">
        <v>6</v>
      </c>
      <c r="AB57">
        <v>2</v>
      </c>
      <c r="AC57">
        <v>17</v>
      </c>
      <c r="AD57">
        <v>13</v>
      </c>
      <c r="AE57">
        <v>9</v>
      </c>
      <c r="AF57">
        <v>5</v>
      </c>
      <c r="AG57">
        <v>1</v>
      </c>
    </row>
    <row r="58" spans="1:33">
      <c r="A58" s="19">
        <v>30</v>
      </c>
      <c r="B58" s="4">
        <v>-6.8000000000000016</v>
      </c>
      <c r="C58" s="4">
        <v>-4.6000000000000005</v>
      </c>
      <c r="D58" s="4">
        <v>-11.200000000000001</v>
      </c>
      <c r="M58">
        <v>42</v>
      </c>
      <c r="N58">
        <v>20</v>
      </c>
      <c r="O58">
        <v>19</v>
      </c>
      <c r="P58">
        <v>18</v>
      </c>
      <c r="Q58">
        <v>15</v>
      </c>
      <c r="R58">
        <v>12</v>
      </c>
      <c r="S58">
        <v>16</v>
      </c>
      <c r="T58">
        <v>13</v>
      </c>
      <c r="U58">
        <v>10</v>
      </c>
      <c r="V58">
        <v>7</v>
      </c>
      <c r="W58">
        <v>4</v>
      </c>
      <c r="X58">
        <v>17</v>
      </c>
      <c r="Y58">
        <v>14</v>
      </c>
      <c r="Z58">
        <v>11</v>
      </c>
      <c r="AA58">
        <v>8</v>
      </c>
      <c r="AB58">
        <v>5</v>
      </c>
      <c r="AC58">
        <v>9</v>
      </c>
      <c r="AD58">
        <v>6</v>
      </c>
      <c r="AE58">
        <v>3</v>
      </c>
      <c r="AF58">
        <v>2</v>
      </c>
      <c r="AG58">
        <v>1</v>
      </c>
    </row>
    <row r="59" spans="1:33">
      <c r="A59" s="19">
        <v>31</v>
      </c>
      <c r="B59" s="4">
        <v>-6.8000000000000016</v>
      </c>
      <c r="C59" s="4">
        <v>-5.7999999999999989</v>
      </c>
      <c r="D59" s="4">
        <v>-10.000000000000002</v>
      </c>
      <c r="M59">
        <v>43</v>
      </c>
      <c r="N59">
        <v>17</v>
      </c>
      <c r="O59">
        <v>13</v>
      </c>
      <c r="P59">
        <v>9</v>
      </c>
      <c r="Q59">
        <v>5</v>
      </c>
      <c r="R59">
        <v>1</v>
      </c>
      <c r="S59">
        <v>18</v>
      </c>
      <c r="T59">
        <v>14</v>
      </c>
      <c r="U59">
        <v>10</v>
      </c>
      <c r="V59">
        <v>6</v>
      </c>
      <c r="W59">
        <v>2</v>
      </c>
      <c r="X59">
        <v>19</v>
      </c>
      <c r="Y59">
        <v>15</v>
      </c>
      <c r="Z59">
        <v>11</v>
      </c>
      <c r="AA59">
        <v>7</v>
      </c>
      <c r="AB59">
        <v>3</v>
      </c>
      <c r="AC59">
        <v>20</v>
      </c>
      <c r="AD59">
        <v>16</v>
      </c>
      <c r="AE59">
        <v>12</v>
      </c>
      <c r="AF59">
        <v>8</v>
      </c>
      <c r="AG59">
        <v>4</v>
      </c>
    </row>
    <row r="60" spans="1:33">
      <c r="A60" s="19">
        <v>32</v>
      </c>
      <c r="B60" s="4">
        <v>1.9999999999999989</v>
      </c>
      <c r="C60" s="4">
        <v>6.4545887984429103E-16</v>
      </c>
      <c r="D60" s="4">
        <v>-16.000000000000004</v>
      </c>
      <c r="M60">
        <v>44</v>
      </c>
      <c r="N60">
        <v>20</v>
      </c>
      <c r="O60">
        <v>19</v>
      </c>
      <c r="P60">
        <v>17</v>
      </c>
      <c r="Q60">
        <v>14</v>
      </c>
      <c r="R60">
        <v>11</v>
      </c>
      <c r="S60">
        <v>18</v>
      </c>
      <c r="T60">
        <v>15</v>
      </c>
      <c r="U60">
        <v>12</v>
      </c>
      <c r="V60">
        <v>8</v>
      </c>
      <c r="W60">
        <v>5</v>
      </c>
      <c r="X60">
        <v>16</v>
      </c>
      <c r="Y60">
        <v>13</v>
      </c>
      <c r="Z60">
        <v>9</v>
      </c>
      <c r="AA60">
        <v>6</v>
      </c>
      <c r="AB60">
        <v>3</v>
      </c>
      <c r="AC60">
        <v>10</v>
      </c>
      <c r="AD60">
        <v>7</v>
      </c>
      <c r="AE60">
        <v>4</v>
      </c>
      <c r="AF60">
        <v>2</v>
      </c>
      <c r="AG60">
        <v>1</v>
      </c>
    </row>
    <row r="61" spans="1:33">
      <c r="A61" s="19">
        <v>33</v>
      </c>
      <c r="B61" s="4">
        <v>-7.6000000000000014</v>
      </c>
      <c r="C61" s="4">
        <v>-5.799999999999998</v>
      </c>
      <c r="D61" s="4">
        <v>-8.7999999999999989</v>
      </c>
      <c r="M61">
        <v>45</v>
      </c>
      <c r="N61">
        <v>18</v>
      </c>
      <c r="O61">
        <v>15</v>
      </c>
      <c r="P61">
        <v>11</v>
      </c>
      <c r="Q61">
        <v>7</v>
      </c>
      <c r="R61">
        <v>4</v>
      </c>
      <c r="S61">
        <v>20</v>
      </c>
      <c r="T61">
        <v>19</v>
      </c>
      <c r="U61">
        <v>16</v>
      </c>
      <c r="V61">
        <v>13</v>
      </c>
      <c r="W61">
        <v>9</v>
      </c>
      <c r="X61">
        <v>12</v>
      </c>
      <c r="Y61">
        <v>8</v>
      </c>
      <c r="Z61">
        <v>5</v>
      </c>
      <c r="AA61">
        <v>2</v>
      </c>
      <c r="AB61">
        <v>1</v>
      </c>
      <c r="AC61">
        <v>17</v>
      </c>
      <c r="AD61">
        <v>14</v>
      </c>
      <c r="AE61">
        <v>10</v>
      </c>
      <c r="AF61">
        <v>6</v>
      </c>
      <c r="AG61">
        <v>3</v>
      </c>
    </row>
    <row r="62" spans="1:33">
      <c r="A62" s="19">
        <v>34</v>
      </c>
      <c r="B62" s="4">
        <v>7.5999999999999961</v>
      </c>
      <c r="C62" s="4">
        <v>5.8</v>
      </c>
      <c r="D62" s="4">
        <v>-8.7999999999999989</v>
      </c>
      <c r="M62">
        <v>46</v>
      </c>
      <c r="N62">
        <v>17</v>
      </c>
      <c r="O62">
        <v>14</v>
      </c>
      <c r="P62">
        <v>11</v>
      </c>
      <c r="Q62">
        <v>9</v>
      </c>
      <c r="R62">
        <v>6</v>
      </c>
      <c r="S62">
        <v>20</v>
      </c>
      <c r="T62">
        <v>19</v>
      </c>
      <c r="U62">
        <v>18</v>
      </c>
      <c r="V62">
        <v>16</v>
      </c>
      <c r="W62">
        <v>13</v>
      </c>
      <c r="X62">
        <v>8</v>
      </c>
      <c r="Y62">
        <v>5</v>
      </c>
      <c r="Z62">
        <v>3</v>
      </c>
      <c r="AA62">
        <v>2</v>
      </c>
      <c r="AB62">
        <v>1</v>
      </c>
      <c r="AC62">
        <v>15</v>
      </c>
      <c r="AD62">
        <v>12</v>
      </c>
      <c r="AE62">
        <v>10</v>
      </c>
      <c r="AF62">
        <v>7</v>
      </c>
      <c r="AG62">
        <v>4</v>
      </c>
    </row>
    <row r="63" spans="1:33">
      <c r="A63" s="19">
        <v>35</v>
      </c>
      <c r="B63" s="4">
        <v>6.8</v>
      </c>
      <c r="C63" s="4">
        <v>4.6000000000000005</v>
      </c>
      <c r="D63" s="4">
        <v>-11.200000000000001</v>
      </c>
      <c r="M63">
        <v>47</v>
      </c>
      <c r="N63">
        <v>18</v>
      </c>
      <c r="O63">
        <v>15</v>
      </c>
      <c r="P63">
        <v>12</v>
      </c>
      <c r="Q63">
        <v>8</v>
      </c>
      <c r="R63">
        <v>5</v>
      </c>
      <c r="S63">
        <v>20</v>
      </c>
      <c r="T63">
        <v>19</v>
      </c>
      <c r="U63">
        <v>17</v>
      </c>
      <c r="V63">
        <v>14</v>
      </c>
      <c r="W63">
        <v>11</v>
      </c>
      <c r="X63">
        <v>10</v>
      </c>
      <c r="Y63">
        <v>7</v>
      </c>
      <c r="Z63">
        <v>4</v>
      </c>
      <c r="AA63">
        <v>2</v>
      </c>
      <c r="AB63">
        <v>1</v>
      </c>
      <c r="AC63">
        <v>16</v>
      </c>
      <c r="AD63">
        <v>13</v>
      </c>
      <c r="AE63">
        <v>9</v>
      </c>
      <c r="AF63">
        <v>6</v>
      </c>
      <c r="AG63">
        <v>3</v>
      </c>
    </row>
    <row r="64" spans="1:33">
      <c r="A64" s="19">
        <v>36</v>
      </c>
      <c r="B64" s="4">
        <v>-6.8000000000000016</v>
      </c>
      <c r="C64" s="4">
        <v>-4.6000000000000005</v>
      </c>
      <c r="D64" s="4">
        <v>-11.200000000000001</v>
      </c>
      <c r="M64">
        <v>48</v>
      </c>
      <c r="N64">
        <v>18</v>
      </c>
      <c r="O64">
        <v>15</v>
      </c>
      <c r="P64">
        <v>12</v>
      </c>
      <c r="Q64">
        <v>8</v>
      </c>
      <c r="R64">
        <v>5</v>
      </c>
      <c r="S64">
        <v>10</v>
      </c>
      <c r="T64">
        <v>7</v>
      </c>
      <c r="U64">
        <v>4</v>
      </c>
      <c r="V64">
        <v>2</v>
      </c>
      <c r="W64">
        <v>1</v>
      </c>
      <c r="X64">
        <v>20</v>
      </c>
      <c r="Y64">
        <v>19</v>
      </c>
      <c r="Z64">
        <v>17</v>
      </c>
      <c r="AA64">
        <v>14</v>
      </c>
      <c r="AB64">
        <v>11</v>
      </c>
      <c r="AC64">
        <v>16</v>
      </c>
      <c r="AD64">
        <v>13</v>
      </c>
      <c r="AE64">
        <v>9</v>
      </c>
      <c r="AF64">
        <v>6</v>
      </c>
      <c r="AG64">
        <v>3</v>
      </c>
    </row>
    <row r="65" spans="1:33">
      <c r="A65" s="19">
        <v>37</v>
      </c>
      <c r="B65" s="4">
        <v>-4.799999999999998</v>
      </c>
      <c r="C65" s="4">
        <v>7.6000000000000032</v>
      </c>
      <c r="D65" s="4">
        <v>-9.7999999999999989</v>
      </c>
      <c r="M65">
        <v>49</v>
      </c>
      <c r="N65">
        <v>12</v>
      </c>
      <c r="O65">
        <v>8</v>
      </c>
      <c r="P65">
        <v>5</v>
      </c>
      <c r="Q65">
        <v>2</v>
      </c>
      <c r="R65">
        <v>1</v>
      </c>
      <c r="S65">
        <v>18</v>
      </c>
      <c r="T65">
        <v>15</v>
      </c>
      <c r="U65">
        <v>11</v>
      </c>
      <c r="V65">
        <v>7</v>
      </c>
      <c r="W65">
        <v>4</v>
      </c>
      <c r="X65">
        <v>17</v>
      </c>
      <c r="Y65">
        <v>14</v>
      </c>
      <c r="Z65">
        <v>10</v>
      </c>
      <c r="AA65">
        <v>6</v>
      </c>
      <c r="AB65">
        <v>3</v>
      </c>
      <c r="AC65">
        <v>20</v>
      </c>
      <c r="AD65">
        <v>19</v>
      </c>
      <c r="AE65">
        <v>16</v>
      </c>
      <c r="AF65">
        <v>13</v>
      </c>
      <c r="AG65">
        <v>9</v>
      </c>
    </row>
    <row r="66" spans="1:33">
      <c r="A66" s="19">
        <v>38</v>
      </c>
      <c r="B66" s="4">
        <v>-5.8</v>
      </c>
      <c r="C66" s="4">
        <v>-6.7999999999999972</v>
      </c>
      <c r="D66" s="4">
        <v>-10</v>
      </c>
      <c r="M66">
        <v>50</v>
      </c>
      <c r="N66">
        <v>17</v>
      </c>
      <c r="O66">
        <v>14</v>
      </c>
      <c r="P66">
        <v>11</v>
      </c>
      <c r="Q66">
        <v>9</v>
      </c>
      <c r="R66">
        <v>6</v>
      </c>
      <c r="S66">
        <v>20</v>
      </c>
      <c r="T66">
        <v>19</v>
      </c>
      <c r="U66">
        <v>18</v>
      </c>
      <c r="V66">
        <v>16</v>
      </c>
      <c r="W66">
        <v>13</v>
      </c>
      <c r="X66">
        <v>8</v>
      </c>
      <c r="Y66">
        <v>5</v>
      </c>
      <c r="Z66">
        <v>3</v>
      </c>
      <c r="AA66">
        <v>2</v>
      </c>
      <c r="AB66">
        <v>1</v>
      </c>
      <c r="AC66">
        <v>15</v>
      </c>
      <c r="AD66">
        <v>12</v>
      </c>
      <c r="AE66">
        <v>10</v>
      </c>
      <c r="AF66">
        <v>7</v>
      </c>
      <c r="AG66">
        <v>4</v>
      </c>
    </row>
    <row r="67" spans="1:33">
      <c r="A67" s="19">
        <v>39</v>
      </c>
      <c r="B67" s="4">
        <v>-6.8000000000000016</v>
      </c>
      <c r="C67" s="4">
        <v>-4.6000000000000005</v>
      </c>
      <c r="D67" s="4">
        <v>-11.200000000000001</v>
      </c>
      <c r="M67">
        <v>51</v>
      </c>
      <c r="N67">
        <v>17</v>
      </c>
      <c r="O67">
        <v>13</v>
      </c>
      <c r="P67">
        <v>9</v>
      </c>
      <c r="Q67">
        <v>5</v>
      </c>
      <c r="R67">
        <v>1</v>
      </c>
      <c r="S67">
        <v>19</v>
      </c>
      <c r="T67">
        <v>15</v>
      </c>
      <c r="U67">
        <v>11</v>
      </c>
      <c r="V67">
        <v>7</v>
      </c>
      <c r="W67">
        <v>3</v>
      </c>
      <c r="X67">
        <v>18</v>
      </c>
      <c r="Y67">
        <v>14</v>
      </c>
      <c r="Z67">
        <v>10</v>
      </c>
      <c r="AA67">
        <v>6</v>
      </c>
      <c r="AB67">
        <v>2</v>
      </c>
      <c r="AC67">
        <v>20</v>
      </c>
      <c r="AD67">
        <v>16</v>
      </c>
      <c r="AE67">
        <v>12</v>
      </c>
      <c r="AF67">
        <v>8</v>
      </c>
      <c r="AG67">
        <v>4</v>
      </c>
    </row>
    <row r="68" spans="1:33">
      <c r="A68" s="19">
        <v>40</v>
      </c>
      <c r="B68" s="4">
        <v>-6.3000000000000025</v>
      </c>
      <c r="C68" s="4">
        <v>-6.299999999999998</v>
      </c>
      <c r="D68" s="4">
        <v>-9.9999999999999964</v>
      </c>
      <c r="M68">
        <v>52</v>
      </c>
      <c r="N68">
        <v>10</v>
      </c>
      <c r="O68">
        <v>7</v>
      </c>
      <c r="P68">
        <v>4</v>
      </c>
      <c r="Q68">
        <v>2</v>
      </c>
      <c r="R68">
        <v>1</v>
      </c>
      <c r="S68">
        <v>16</v>
      </c>
      <c r="T68">
        <v>13</v>
      </c>
      <c r="U68">
        <v>9</v>
      </c>
      <c r="V68">
        <v>6</v>
      </c>
      <c r="W68">
        <v>3</v>
      </c>
      <c r="X68">
        <v>18</v>
      </c>
      <c r="Y68">
        <v>15</v>
      </c>
      <c r="Z68">
        <v>12</v>
      </c>
      <c r="AA68">
        <v>8</v>
      </c>
      <c r="AB68">
        <v>5</v>
      </c>
      <c r="AC68">
        <v>20</v>
      </c>
      <c r="AD68">
        <v>19</v>
      </c>
      <c r="AE68">
        <v>17</v>
      </c>
      <c r="AF68">
        <v>14</v>
      </c>
      <c r="AG68">
        <v>11</v>
      </c>
    </row>
    <row r="69" spans="1:33">
      <c r="A69" s="19">
        <v>41</v>
      </c>
      <c r="B69" s="4">
        <v>0.99999999999999922</v>
      </c>
      <c r="C69" s="4">
        <v>2.0000000000000004</v>
      </c>
      <c r="D69" s="4">
        <v>-16.000000000000004</v>
      </c>
      <c r="M69">
        <v>53</v>
      </c>
      <c r="N69">
        <v>17</v>
      </c>
      <c r="O69">
        <v>13</v>
      </c>
      <c r="P69">
        <v>9</v>
      </c>
      <c r="Q69">
        <v>5</v>
      </c>
      <c r="R69">
        <v>1</v>
      </c>
      <c r="S69">
        <v>18</v>
      </c>
      <c r="T69">
        <v>14</v>
      </c>
      <c r="U69">
        <v>10</v>
      </c>
      <c r="V69">
        <v>6</v>
      </c>
      <c r="W69">
        <v>2</v>
      </c>
      <c r="X69">
        <v>19</v>
      </c>
      <c r="Y69">
        <v>15</v>
      </c>
      <c r="Z69">
        <v>11</v>
      </c>
      <c r="AA69">
        <v>7</v>
      </c>
      <c r="AB69">
        <v>3</v>
      </c>
      <c r="AC69">
        <v>20</v>
      </c>
      <c r="AD69">
        <v>16</v>
      </c>
      <c r="AE69">
        <v>12</v>
      </c>
      <c r="AF69">
        <v>8</v>
      </c>
      <c r="AG69">
        <v>4</v>
      </c>
    </row>
    <row r="70" spans="1:33">
      <c r="A70" s="19">
        <v>42</v>
      </c>
      <c r="B70" s="4">
        <v>6.7999999999999963</v>
      </c>
      <c r="C70" s="4">
        <v>5.8</v>
      </c>
      <c r="D70" s="4">
        <v>-9.9999999999999964</v>
      </c>
      <c r="M70">
        <v>54</v>
      </c>
      <c r="N70">
        <v>17</v>
      </c>
      <c r="O70">
        <v>14</v>
      </c>
      <c r="P70">
        <v>11</v>
      </c>
      <c r="Q70">
        <v>9</v>
      </c>
      <c r="R70">
        <v>6</v>
      </c>
      <c r="S70">
        <v>20</v>
      </c>
      <c r="T70">
        <v>19</v>
      </c>
      <c r="U70">
        <v>18</v>
      </c>
      <c r="V70">
        <v>16</v>
      </c>
      <c r="W70">
        <v>13</v>
      </c>
      <c r="X70">
        <v>8</v>
      </c>
      <c r="Y70">
        <v>5</v>
      </c>
      <c r="Z70">
        <v>3</v>
      </c>
      <c r="AA70">
        <v>2</v>
      </c>
      <c r="AB70">
        <v>1</v>
      </c>
      <c r="AC70">
        <v>15</v>
      </c>
      <c r="AD70">
        <v>12</v>
      </c>
      <c r="AE70">
        <v>10</v>
      </c>
      <c r="AF70">
        <v>7</v>
      </c>
      <c r="AG70">
        <v>4</v>
      </c>
    </row>
    <row r="71" spans="1:33">
      <c r="A71" s="19">
        <v>43</v>
      </c>
      <c r="B71" s="4">
        <v>-1.0000000000000016</v>
      </c>
      <c r="C71" s="4">
        <v>-1.9999999999999991</v>
      </c>
      <c r="D71" s="4">
        <v>-16.000000000000004</v>
      </c>
      <c r="M71">
        <v>55</v>
      </c>
      <c r="N71">
        <v>15</v>
      </c>
      <c r="O71">
        <v>12</v>
      </c>
      <c r="P71">
        <v>10</v>
      </c>
      <c r="Q71">
        <v>8</v>
      </c>
      <c r="R71">
        <v>5</v>
      </c>
      <c r="S71">
        <v>20</v>
      </c>
      <c r="T71">
        <v>19</v>
      </c>
      <c r="U71">
        <v>18</v>
      </c>
      <c r="V71">
        <v>17</v>
      </c>
      <c r="W71">
        <v>14</v>
      </c>
      <c r="X71">
        <v>7</v>
      </c>
      <c r="Y71">
        <v>4</v>
      </c>
      <c r="Z71">
        <v>3</v>
      </c>
      <c r="AA71">
        <v>2</v>
      </c>
      <c r="AB71">
        <v>1</v>
      </c>
      <c r="AC71">
        <v>16</v>
      </c>
      <c r="AD71">
        <v>13</v>
      </c>
      <c r="AE71">
        <v>11</v>
      </c>
      <c r="AF71">
        <v>9</v>
      </c>
      <c r="AG71">
        <v>6</v>
      </c>
    </row>
    <row r="72" spans="1:33">
      <c r="A72" s="19">
        <v>44</v>
      </c>
      <c r="B72" s="4">
        <v>4.5999999999999979</v>
      </c>
      <c r="C72" s="4">
        <v>6.7999999999999989</v>
      </c>
      <c r="D72" s="4">
        <v>-11.200000000000001</v>
      </c>
      <c r="M72">
        <v>56</v>
      </c>
      <c r="N72">
        <v>15</v>
      </c>
      <c r="O72">
        <v>12</v>
      </c>
      <c r="P72">
        <v>10</v>
      </c>
      <c r="Q72">
        <v>7</v>
      </c>
      <c r="R72">
        <v>4</v>
      </c>
      <c r="S72">
        <v>8</v>
      </c>
      <c r="T72">
        <v>5</v>
      </c>
      <c r="U72">
        <v>3</v>
      </c>
      <c r="V72">
        <v>2</v>
      </c>
      <c r="W72">
        <v>1</v>
      </c>
      <c r="X72">
        <v>20</v>
      </c>
      <c r="Y72">
        <v>19</v>
      </c>
      <c r="Z72">
        <v>18</v>
      </c>
      <c r="AA72">
        <v>16</v>
      </c>
      <c r="AB72">
        <v>13</v>
      </c>
      <c r="AC72">
        <v>17</v>
      </c>
      <c r="AD72">
        <v>14</v>
      </c>
      <c r="AE72">
        <v>11</v>
      </c>
      <c r="AF72">
        <v>9</v>
      </c>
      <c r="AG72">
        <v>6</v>
      </c>
    </row>
    <row r="73" spans="1:33">
      <c r="A73" s="19">
        <v>45</v>
      </c>
      <c r="B73" s="4">
        <v>-4.4000000000000012</v>
      </c>
      <c r="C73" s="4">
        <v>5.3999999999999986</v>
      </c>
      <c r="D73" s="4">
        <v>-12.799999999999997</v>
      </c>
      <c r="M73">
        <v>57</v>
      </c>
      <c r="N73">
        <v>17</v>
      </c>
      <c r="O73">
        <v>13</v>
      </c>
      <c r="P73">
        <v>9</v>
      </c>
      <c r="Q73">
        <v>5</v>
      </c>
      <c r="R73">
        <v>1</v>
      </c>
      <c r="S73">
        <v>19</v>
      </c>
      <c r="T73">
        <v>15</v>
      </c>
      <c r="U73">
        <v>11</v>
      </c>
      <c r="V73">
        <v>7</v>
      </c>
      <c r="W73">
        <v>3</v>
      </c>
      <c r="X73">
        <v>18</v>
      </c>
      <c r="Y73">
        <v>14</v>
      </c>
      <c r="Z73">
        <v>10</v>
      </c>
      <c r="AA73">
        <v>6</v>
      </c>
      <c r="AB73">
        <v>2</v>
      </c>
      <c r="AC73">
        <v>20</v>
      </c>
      <c r="AD73">
        <v>16</v>
      </c>
      <c r="AE73">
        <v>12</v>
      </c>
      <c r="AF73">
        <v>8</v>
      </c>
      <c r="AG73">
        <v>4</v>
      </c>
    </row>
    <row r="74" spans="1:33">
      <c r="A74" s="19">
        <v>46</v>
      </c>
      <c r="B74" s="4">
        <v>-5.7999999999999963</v>
      </c>
      <c r="C74" s="4">
        <v>7.5999999999999961</v>
      </c>
      <c r="D74" s="4">
        <v>-8.7999999999999989</v>
      </c>
      <c r="M74">
        <v>58</v>
      </c>
      <c r="N74">
        <v>11</v>
      </c>
      <c r="O74">
        <v>7</v>
      </c>
      <c r="P74">
        <v>4</v>
      </c>
      <c r="Q74">
        <v>2</v>
      </c>
      <c r="R74">
        <v>1</v>
      </c>
      <c r="S74">
        <v>16</v>
      </c>
      <c r="T74">
        <v>13</v>
      </c>
      <c r="U74">
        <v>9</v>
      </c>
      <c r="V74">
        <v>6</v>
      </c>
      <c r="W74">
        <v>3</v>
      </c>
      <c r="X74">
        <v>18</v>
      </c>
      <c r="Y74">
        <v>15</v>
      </c>
      <c r="Z74">
        <v>12</v>
      </c>
      <c r="AA74">
        <v>8</v>
      </c>
      <c r="AB74">
        <v>5</v>
      </c>
      <c r="AC74">
        <v>20</v>
      </c>
      <c r="AD74">
        <v>19</v>
      </c>
      <c r="AE74">
        <v>17</v>
      </c>
      <c r="AF74">
        <v>14</v>
      </c>
      <c r="AG74">
        <v>10</v>
      </c>
    </row>
    <row r="75" spans="1:33">
      <c r="A75" s="19">
        <v>47</v>
      </c>
      <c r="B75" s="4">
        <v>-4.6000000000000032</v>
      </c>
      <c r="C75" s="4">
        <v>6.7999999999999989</v>
      </c>
      <c r="D75" s="4">
        <v>-11.200000000000001</v>
      </c>
      <c r="M75">
        <v>59</v>
      </c>
      <c r="N75">
        <v>9</v>
      </c>
      <c r="O75">
        <v>6</v>
      </c>
      <c r="P75">
        <v>3</v>
      </c>
      <c r="Q75">
        <v>2</v>
      </c>
      <c r="R75">
        <v>1</v>
      </c>
      <c r="S75">
        <v>16</v>
      </c>
      <c r="T75">
        <v>13</v>
      </c>
      <c r="U75">
        <v>10</v>
      </c>
      <c r="V75">
        <v>7</v>
      </c>
      <c r="W75">
        <v>4</v>
      </c>
      <c r="X75">
        <v>17</v>
      </c>
      <c r="Y75">
        <v>14</v>
      </c>
      <c r="Z75">
        <v>11</v>
      </c>
      <c r="AA75">
        <v>8</v>
      </c>
      <c r="AB75">
        <v>5</v>
      </c>
      <c r="AC75">
        <v>20</v>
      </c>
      <c r="AD75">
        <v>19</v>
      </c>
      <c r="AE75">
        <v>18</v>
      </c>
      <c r="AF75">
        <v>15</v>
      </c>
      <c r="AG75">
        <v>12</v>
      </c>
    </row>
    <row r="76" spans="1:33">
      <c r="A76" s="19">
        <v>48</v>
      </c>
      <c r="B76" s="4">
        <v>6.8</v>
      </c>
      <c r="C76" s="4">
        <v>-4.5999999999999988</v>
      </c>
      <c r="D76" s="4">
        <v>-11.200000000000001</v>
      </c>
      <c r="M76">
        <v>60</v>
      </c>
      <c r="N76">
        <v>20</v>
      </c>
      <c r="O76">
        <v>16</v>
      </c>
      <c r="P76">
        <v>12</v>
      </c>
      <c r="Q76">
        <v>8</v>
      </c>
      <c r="R76">
        <v>4</v>
      </c>
      <c r="S76">
        <v>18</v>
      </c>
      <c r="T76">
        <v>14</v>
      </c>
      <c r="U76">
        <v>10</v>
      </c>
      <c r="V76">
        <v>6</v>
      </c>
      <c r="W76">
        <v>2</v>
      </c>
      <c r="X76">
        <v>19</v>
      </c>
      <c r="Y76">
        <v>15</v>
      </c>
      <c r="Z76">
        <v>11</v>
      </c>
      <c r="AA76">
        <v>7</v>
      </c>
      <c r="AB76">
        <v>3</v>
      </c>
      <c r="AC76">
        <v>17</v>
      </c>
      <c r="AD76">
        <v>13</v>
      </c>
      <c r="AE76">
        <v>9</v>
      </c>
      <c r="AF76">
        <v>5</v>
      </c>
      <c r="AG76">
        <v>1</v>
      </c>
    </row>
    <row r="77" spans="1:33">
      <c r="A77" s="19">
        <v>49</v>
      </c>
      <c r="B77" s="4">
        <v>-5.400000000000003</v>
      </c>
      <c r="C77" s="4">
        <v>-4.3999999999999995</v>
      </c>
      <c r="D77" s="4">
        <v>-12.799999999999997</v>
      </c>
      <c r="M77">
        <v>61</v>
      </c>
      <c r="N77">
        <v>17</v>
      </c>
      <c r="O77">
        <v>13</v>
      </c>
      <c r="P77">
        <v>9</v>
      </c>
      <c r="Q77">
        <v>5</v>
      </c>
      <c r="R77">
        <v>1</v>
      </c>
      <c r="S77">
        <v>18</v>
      </c>
      <c r="T77">
        <v>14</v>
      </c>
      <c r="U77">
        <v>10</v>
      </c>
      <c r="V77">
        <v>6</v>
      </c>
      <c r="W77">
        <v>2</v>
      </c>
      <c r="X77">
        <v>19</v>
      </c>
      <c r="Y77">
        <v>15</v>
      </c>
      <c r="Z77">
        <v>11</v>
      </c>
      <c r="AA77">
        <v>7</v>
      </c>
      <c r="AB77">
        <v>3</v>
      </c>
      <c r="AC77">
        <v>20</v>
      </c>
      <c r="AD77">
        <v>16</v>
      </c>
      <c r="AE77">
        <v>12</v>
      </c>
      <c r="AF77">
        <v>8</v>
      </c>
      <c r="AG77">
        <v>4</v>
      </c>
    </row>
    <row r="78" spans="1:33">
      <c r="A78" s="19">
        <v>50</v>
      </c>
      <c r="B78" s="4">
        <v>-5.7999999999999963</v>
      </c>
      <c r="C78" s="4">
        <v>7.5999999999999961</v>
      </c>
      <c r="D78" s="4">
        <v>-8.7999999999999989</v>
      </c>
      <c r="M78">
        <v>62</v>
      </c>
      <c r="N78">
        <v>17</v>
      </c>
      <c r="O78">
        <v>14</v>
      </c>
      <c r="P78">
        <v>11</v>
      </c>
      <c r="Q78">
        <v>8</v>
      </c>
      <c r="R78">
        <v>5</v>
      </c>
      <c r="S78">
        <v>20</v>
      </c>
      <c r="T78">
        <v>19</v>
      </c>
      <c r="U78">
        <v>18</v>
      </c>
      <c r="V78">
        <v>15</v>
      </c>
      <c r="W78">
        <v>12</v>
      </c>
      <c r="X78">
        <v>8</v>
      </c>
      <c r="Y78">
        <v>5</v>
      </c>
      <c r="Z78">
        <v>3</v>
      </c>
      <c r="AA78">
        <v>2</v>
      </c>
      <c r="AB78">
        <v>1</v>
      </c>
      <c r="AC78">
        <v>15</v>
      </c>
      <c r="AD78">
        <v>12</v>
      </c>
      <c r="AE78">
        <v>10</v>
      </c>
      <c r="AF78">
        <v>7</v>
      </c>
      <c r="AG78">
        <v>4</v>
      </c>
    </row>
    <row r="79" spans="1:33">
      <c r="A79" s="19">
        <v>51</v>
      </c>
      <c r="B79" s="4">
        <v>-2.0000000000000018</v>
      </c>
      <c r="C79" s="4">
        <v>-0.99999999999999922</v>
      </c>
      <c r="D79" s="4">
        <v>-16</v>
      </c>
      <c r="M79">
        <v>63</v>
      </c>
      <c r="N79">
        <v>17</v>
      </c>
      <c r="O79">
        <v>13</v>
      </c>
      <c r="P79">
        <v>9</v>
      </c>
      <c r="Q79">
        <v>5</v>
      </c>
      <c r="R79">
        <v>1</v>
      </c>
      <c r="S79">
        <v>18</v>
      </c>
      <c r="T79">
        <v>14</v>
      </c>
      <c r="U79">
        <v>10</v>
      </c>
      <c r="V79">
        <v>6</v>
      </c>
      <c r="W79">
        <v>2</v>
      </c>
      <c r="X79">
        <v>19</v>
      </c>
      <c r="Y79">
        <v>15</v>
      </c>
      <c r="Z79">
        <v>11</v>
      </c>
      <c r="AA79">
        <v>7</v>
      </c>
      <c r="AB79">
        <v>3</v>
      </c>
      <c r="AC79">
        <v>20</v>
      </c>
      <c r="AD79">
        <v>16</v>
      </c>
      <c r="AE79">
        <v>12</v>
      </c>
      <c r="AF79">
        <v>8</v>
      </c>
      <c r="AG79">
        <v>4</v>
      </c>
    </row>
    <row r="80" spans="1:33">
      <c r="A80" s="19">
        <v>52</v>
      </c>
      <c r="B80" s="4">
        <v>-4.5999999999999988</v>
      </c>
      <c r="C80" s="4">
        <v>-6.7999999999999972</v>
      </c>
      <c r="D80" s="4">
        <v>-11.200000000000001</v>
      </c>
      <c r="M80">
        <v>64</v>
      </c>
      <c r="N80">
        <v>16</v>
      </c>
      <c r="O80">
        <v>13</v>
      </c>
      <c r="P80">
        <v>10</v>
      </c>
      <c r="Q80">
        <v>7</v>
      </c>
      <c r="R80">
        <v>4</v>
      </c>
      <c r="S80">
        <v>9</v>
      </c>
      <c r="T80">
        <v>6</v>
      </c>
      <c r="U80">
        <v>3</v>
      </c>
      <c r="V80">
        <v>2</v>
      </c>
      <c r="W80">
        <v>1</v>
      </c>
      <c r="X80">
        <v>20</v>
      </c>
      <c r="Y80">
        <v>19</v>
      </c>
      <c r="Z80">
        <v>18</v>
      </c>
      <c r="AA80">
        <v>15</v>
      </c>
      <c r="AB80">
        <v>12</v>
      </c>
      <c r="AC80">
        <v>17</v>
      </c>
      <c r="AD80">
        <v>14</v>
      </c>
      <c r="AE80">
        <v>11</v>
      </c>
      <c r="AF80">
        <v>8</v>
      </c>
      <c r="AG80">
        <v>5</v>
      </c>
    </row>
    <row r="81" spans="1:33">
      <c r="A81" s="19">
        <v>53</v>
      </c>
      <c r="B81" s="4">
        <v>-1.0000000000000016</v>
      </c>
      <c r="C81" s="4">
        <v>-1.9999999999999991</v>
      </c>
      <c r="D81" s="4">
        <v>-16.000000000000004</v>
      </c>
      <c r="M81">
        <v>65</v>
      </c>
      <c r="N81">
        <v>10</v>
      </c>
      <c r="O81">
        <v>7</v>
      </c>
      <c r="P81">
        <v>4</v>
      </c>
      <c r="Q81">
        <v>2</v>
      </c>
      <c r="R81">
        <v>1</v>
      </c>
      <c r="S81">
        <v>16</v>
      </c>
      <c r="T81">
        <v>13</v>
      </c>
      <c r="U81">
        <v>9</v>
      </c>
      <c r="V81">
        <v>6</v>
      </c>
      <c r="W81">
        <v>3</v>
      </c>
      <c r="X81">
        <v>18</v>
      </c>
      <c r="Y81">
        <v>15</v>
      </c>
      <c r="Z81">
        <v>12</v>
      </c>
      <c r="AA81">
        <v>8</v>
      </c>
      <c r="AB81">
        <v>5</v>
      </c>
      <c r="AC81">
        <v>20</v>
      </c>
      <c r="AD81">
        <v>19</v>
      </c>
      <c r="AE81">
        <v>17</v>
      </c>
      <c r="AF81">
        <v>14</v>
      </c>
      <c r="AG81">
        <v>11</v>
      </c>
    </row>
    <row r="82" spans="1:33">
      <c r="A82" s="19">
        <v>54</v>
      </c>
      <c r="B82" s="4">
        <v>-5.7999999999999963</v>
      </c>
      <c r="C82" s="4">
        <v>7.5999999999999961</v>
      </c>
      <c r="D82" s="4">
        <v>-8.7999999999999989</v>
      </c>
      <c r="M82">
        <v>66</v>
      </c>
      <c r="N82">
        <v>18</v>
      </c>
      <c r="O82">
        <v>15</v>
      </c>
      <c r="P82">
        <v>12</v>
      </c>
      <c r="Q82">
        <v>8</v>
      </c>
      <c r="R82">
        <v>5</v>
      </c>
      <c r="S82">
        <v>11</v>
      </c>
      <c r="T82">
        <v>7</v>
      </c>
      <c r="U82">
        <v>4</v>
      </c>
      <c r="V82">
        <v>2</v>
      </c>
      <c r="W82">
        <v>1</v>
      </c>
      <c r="X82">
        <v>20</v>
      </c>
      <c r="Y82">
        <v>19</v>
      </c>
      <c r="Z82">
        <v>17</v>
      </c>
      <c r="AA82">
        <v>14</v>
      </c>
      <c r="AB82">
        <v>10</v>
      </c>
      <c r="AC82">
        <v>16</v>
      </c>
      <c r="AD82">
        <v>13</v>
      </c>
      <c r="AE82">
        <v>9</v>
      </c>
      <c r="AF82">
        <v>6</v>
      </c>
      <c r="AG82">
        <v>3</v>
      </c>
    </row>
    <row r="83" spans="1:33">
      <c r="A83" s="19">
        <v>55</v>
      </c>
      <c r="B83" s="4">
        <v>-7.5999999999999961</v>
      </c>
      <c r="C83" s="4">
        <v>6.6</v>
      </c>
      <c r="D83" s="4">
        <v>-7.5999999999999988</v>
      </c>
      <c r="M83">
        <v>67</v>
      </c>
      <c r="N83">
        <v>8</v>
      </c>
      <c r="O83">
        <v>5</v>
      </c>
      <c r="P83">
        <v>3</v>
      </c>
      <c r="Q83">
        <v>2</v>
      </c>
      <c r="R83">
        <v>1</v>
      </c>
      <c r="S83">
        <v>17</v>
      </c>
      <c r="T83">
        <v>14</v>
      </c>
      <c r="U83">
        <v>11</v>
      </c>
      <c r="V83">
        <v>9</v>
      </c>
      <c r="W83">
        <v>6</v>
      </c>
      <c r="X83">
        <v>15</v>
      </c>
      <c r="Y83">
        <v>12</v>
      </c>
      <c r="Z83">
        <v>10</v>
      </c>
      <c r="AA83">
        <v>7</v>
      </c>
      <c r="AB83">
        <v>4</v>
      </c>
      <c r="AC83">
        <v>20</v>
      </c>
      <c r="AD83">
        <v>19</v>
      </c>
      <c r="AE83">
        <v>18</v>
      </c>
      <c r="AF83">
        <v>16</v>
      </c>
      <c r="AG83">
        <v>13</v>
      </c>
    </row>
    <row r="84" spans="1:33">
      <c r="A84" s="19">
        <v>56</v>
      </c>
      <c r="B84" s="4">
        <v>5.7999999999999989</v>
      </c>
      <c r="C84" s="4">
        <v>-7.6000000000000014</v>
      </c>
      <c r="D84" s="4">
        <v>-8.8000000000000007</v>
      </c>
      <c r="M84">
        <v>68</v>
      </c>
      <c r="N84">
        <v>11</v>
      </c>
      <c r="O84">
        <v>7</v>
      </c>
      <c r="P84">
        <v>4</v>
      </c>
      <c r="Q84">
        <v>2</v>
      </c>
      <c r="R84">
        <v>1</v>
      </c>
      <c r="S84">
        <v>16</v>
      </c>
      <c r="T84">
        <v>13</v>
      </c>
      <c r="U84">
        <v>9</v>
      </c>
      <c r="V84">
        <v>6</v>
      </c>
      <c r="W84">
        <v>3</v>
      </c>
      <c r="X84">
        <v>18</v>
      </c>
      <c r="Y84">
        <v>15</v>
      </c>
      <c r="Z84">
        <v>12</v>
      </c>
      <c r="AA84">
        <v>8</v>
      </c>
      <c r="AB84">
        <v>5</v>
      </c>
      <c r="AC84">
        <v>20</v>
      </c>
      <c r="AD84">
        <v>19</v>
      </c>
      <c r="AE84">
        <v>17</v>
      </c>
      <c r="AF84">
        <v>14</v>
      </c>
      <c r="AG84">
        <v>10</v>
      </c>
    </row>
    <row r="85" spans="1:33">
      <c r="A85" s="19">
        <v>57</v>
      </c>
      <c r="B85" s="4">
        <v>-2.0000000000000018</v>
      </c>
      <c r="C85" s="4">
        <v>-0.99999999999999922</v>
      </c>
      <c r="D85" s="4">
        <v>-16</v>
      </c>
      <c r="M85">
        <v>69</v>
      </c>
      <c r="N85">
        <v>17</v>
      </c>
      <c r="O85">
        <v>13</v>
      </c>
      <c r="P85">
        <v>9</v>
      </c>
      <c r="Q85">
        <v>5</v>
      </c>
      <c r="R85">
        <v>1</v>
      </c>
      <c r="S85">
        <v>18</v>
      </c>
      <c r="T85">
        <v>14</v>
      </c>
      <c r="U85">
        <v>10</v>
      </c>
      <c r="V85">
        <v>6</v>
      </c>
      <c r="W85">
        <v>2</v>
      </c>
      <c r="X85">
        <v>19</v>
      </c>
      <c r="Y85">
        <v>15</v>
      </c>
      <c r="Z85">
        <v>11</v>
      </c>
      <c r="AA85">
        <v>7</v>
      </c>
      <c r="AB85">
        <v>3</v>
      </c>
      <c r="AC85">
        <v>20</v>
      </c>
      <c r="AD85">
        <v>16</v>
      </c>
      <c r="AE85">
        <v>12</v>
      </c>
      <c r="AF85">
        <v>8</v>
      </c>
      <c r="AG85">
        <v>4</v>
      </c>
    </row>
    <row r="86" spans="1:33">
      <c r="A86" s="19">
        <v>58</v>
      </c>
      <c r="B86" s="4">
        <v>-4.3999999999999995</v>
      </c>
      <c r="C86" s="4">
        <v>-6.5999999999999988</v>
      </c>
      <c r="D86" s="4">
        <v>-11.6</v>
      </c>
      <c r="M86">
        <v>70</v>
      </c>
      <c r="N86">
        <v>20</v>
      </c>
      <c r="O86">
        <v>19</v>
      </c>
      <c r="P86">
        <v>18</v>
      </c>
      <c r="Q86">
        <v>16</v>
      </c>
      <c r="R86">
        <v>13</v>
      </c>
      <c r="S86">
        <v>15</v>
      </c>
      <c r="T86">
        <v>12</v>
      </c>
      <c r="U86">
        <v>10</v>
      </c>
      <c r="V86">
        <v>7</v>
      </c>
      <c r="W86">
        <v>4</v>
      </c>
      <c r="X86">
        <v>17</v>
      </c>
      <c r="Y86">
        <v>14</v>
      </c>
      <c r="Z86">
        <v>11</v>
      </c>
      <c r="AA86">
        <v>9</v>
      </c>
      <c r="AB86">
        <v>6</v>
      </c>
      <c r="AC86">
        <v>8</v>
      </c>
      <c r="AD86">
        <v>5</v>
      </c>
      <c r="AE86">
        <v>3</v>
      </c>
      <c r="AF86">
        <v>2</v>
      </c>
      <c r="AG86">
        <v>1</v>
      </c>
    </row>
    <row r="87" spans="1:33">
      <c r="A87" s="19">
        <v>59</v>
      </c>
      <c r="B87" s="4">
        <v>-5.8</v>
      </c>
      <c r="C87" s="4">
        <v>-6.7999999999999972</v>
      </c>
      <c r="D87" s="4">
        <v>-10</v>
      </c>
      <c r="M87">
        <v>71</v>
      </c>
      <c r="N87">
        <v>17</v>
      </c>
      <c r="O87">
        <v>14</v>
      </c>
      <c r="P87">
        <v>10</v>
      </c>
      <c r="Q87">
        <v>6</v>
      </c>
      <c r="R87">
        <v>3</v>
      </c>
      <c r="S87">
        <v>12</v>
      </c>
      <c r="T87">
        <v>8</v>
      </c>
      <c r="U87">
        <v>5</v>
      </c>
      <c r="V87">
        <v>2</v>
      </c>
      <c r="W87">
        <v>1</v>
      </c>
      <c r="X87">
        <v>20</v>
      </c>
      <c r="Y87">
        <v>19</v>
      </c>
      <c r="Z87">
        <v>16</v>
      </c>
      <c r="AA87">
        <v>13</v>
      </c>
      <c r="AB87">
        <v>9</v>
      </c>
      <c r="AC87">
        <v>18</v>
      </c>
      <c r="AD87">
        <v>15</v>
      </c>
      <c r="AE87">
        <v>11</v>
      </c>
      <c r="AF87">
        <v>7</v>
      </c>
      <c r="AG87">
        <v>4</v>
      </c>
    </row>
    <row r="88" spans="1:33">
      <c r="A88" s="19">
        <v>60</v>
      </c>
      <c r="B88" s="4">
        <v>1.9999999999999991</v>
      </c>
      <c r="C88" s="4">
        <v>1</v>
      </c>
      <c r="D88" s="4">
        <v>-16.000000000000004</v>
      </c>
      <c r="M88">
        <v>72</v>
      </c>
      <c r="N88">
        <v>17</v>
      </c>
      <c r="O88">
        <v>13</v>
      </c>
      <c r="P88">
        <v>9</v>
      </c>
      <c r="Q88">
        <v>5</v>
      </c>
      <c r="R88">
        <v>1</v>
      </c>
      <c r="S88">
        <v>18</v>
      </c>
      <c r="T88">
        <v>14</v>
      </c>
      <c r="U88">
        <v>10</v>
      </c>
      <c r="V88">
        <v>7</v>
      </c>
      <c r="W88">
        <v>3</v>
      </c>
      <c r="X88">
        <v>19</v>
      </c>
      <c r="Y88">
        <v>15</v>
      </c>
      <c r="Z88">
        <v>11</v>
      </c>
      <c r="AA88">
        <v>6</v>
      </c>
      <c r="AB88">
        <v>2</v>
      </c>
      <c r="AC88">
        <v>20</v>
      </c>
      <c r="AD88">
        <v>16</v>
      </c>
      <c r="AE88">
        <v>12</v>
      </c>
      <c r="AF88">
        <v>8</v>
      </c>
      <c r="AG88">
        <v>4</v>
      </c>
    </row>
    <row r="89" spans="1:33">
      <c r="A89" s="19">
        <v>61</v>
      </c>
      <c r="B89" s="4">
        <v>-1.0000000000000016</v>
      </c>
      <c r="C89" s="4">
        <v>-1.9999999999999991</v>
      </c>
      <c r="D89" s="4">
        <v>-16.000000000000004</v>
      </c>
      <c r="M89">
        <v>73</v>
      </c>
      <c r="N89">
        <v>15</v>
      </c>
      <c r="O89">
        <v>12</v>
      </c>
      <c r="P89">
        <v>10</v>
      </c>
      <c r="Q89">
        <v>7</v>
      </c>
      <c r="R89">
        <v>4</v>
      </c>
      <c r="S89">
        <v>20</v>
      </c>
      <c r="T89">
        <v>19</v>
      </c>
      <c r="U89">
        <v>18</v>
      </c>
      <c r="V89">
        <v>16</v>
      </c>
      <c r="W89">
        <v>13</v>
      </c>
      <c r="X89">
        <v>8</v>
      </c>
      <c r="Y89">
        <v>5</v>
      </c>
      <c r="Z89">
        <v>3</v>
      </c>
      <c r="AA89">
        <v>2</v>
      </c>
      <c r="AB89">
        <v>1</v>
      </c>
      <c r="AC89">
        <v>17</v>
      </c>
      <c r="AD89">
        <v>14</v>
      </c>
      <c r="AE89">
        <v>11</v>
      </c>
      <c r="AF89">
        <v>9</v>
      </c>
      <c r="AG89">
        <v>6</v>
      </c>
    </row>
    <row r="90" spans="1:33">
      <c r="A90" s="19">
        <v>62</v>
      </c>
      <c r="B90" s="4">
        <v>-5.8</v>
      </c>
      <c r="C90" s="4">
        <v>7.1999999999999993</v>
      </c>
      <c r="D90" s="4">
        <v>-9.3999999999999986</v>
      </c>
      <c r="M90">
        <v>74</v>
      </c>
      <c r="N90">
        <v>18</v>
      </c>
      <c r="O90">
        <v>16</v>
      </c>
      <c r="P90">
        <v>13</v>
      </c>
      <c r="Q90">
        <v>10</v>
      </c>
      <c r="R90">
        <v>7</v>
      </c>
      <c r="S90">
        <v>9</v>
      </c>
      <c r="T90">
        <v>6</v>
      </c>
      <c r="U90">
        <v>4</v>
      </c>
      <c r="V90">
        <v>2</v>
      </c>
      <c r="W90">
        <v>1</v>
      </c>
      <c r="X90">
        <v>20</v>
      </c>
      <c r="Y90">
        <v>19</v>
      </c>
      <c r="Z90">
        <v>17</v>
      </c>
      <c r="AA90">
        <v>15</v>
      </c>
      <c r="AB90">
        <v>12</v>
      </c>
      <c r="AC90">
        <v>14</v>
      </c>
      <c r="AD90">
        <v>11</v>
      </c>
      <c r="AE90">
        <v>8</v>
      </c>
      <c r="AF90">
        <v>5</v>
      </c>
      <c r="AG90">
        <v>3</v>
      </c>
    </row>
    <row r="91" spans="1:33">
      <c r="A91" s="19">
        <v>63</v>
      </c>
      <c r="B91" s="4">
        <v>-1.0000000000000016</v>
      </c>
      <c r="C91" s="4">
        <v>-1.9999999999999991</v>
      </c>
      <c r="D91" s="4">
        <v>-16.000000000000004</v>
      </c>
      <c r="M91">
        <v>75</v>
      </c>
      <c r="N91">
        <v>20</v>
      </c>
      <c r="O91">
        <v>19</v>
      </c>
      <c r="P91">
        <v>16</v>
      </c>
      <c r="Q91">
        <v>13</v>
      </c>
      <c r="R91">
        <v>9</v>
      </c>
      <c r="S91">
        <v>18</v>
      </c>
      <c r="T91">
        <v>15</v>
      </c>
      <c r="U91">
        <v>11</v>
      </c>
      <c r="V91">
        <v>7</v>
      </c>
      <c r="W91">
        <v>4</v>
      </c>
      <c r="X91">
        <v>16</v>
      </c>
      <c r="Y91">
        <v>13</v>
      </c>
      <c r="Z91">
        <v>9</v>
      </c>
      <c r="AA91">
        <v>6</v>
      </c>
      <c r="AB91">
        <v>3</v>
      </c>
      <c r="AC91">
        <v>11</v>
      </c>
      <c r="AD91">
        <v>7</v>
      </c>
      <c r="AE91">
        <v>4</v>
      </c>
      <c r="AF91">
        <v>2</v>
      </c>
      <c r="AG91">
        <v>1</v>
      </c>
    </row>
    <row r="92" spans="1:33">
      <c r="A92" s="19">
        <v>64</v>
      </c>
      <c r="B92" s="4">
        <v>5.7999999999999972</v>
      </c>
      <c r="C92" s="4">
        <v>-6.799999999999998</v>
      </c>
      <c r="D92" s="4">
        <v>-10.000000000000002</v>
      </c>
      <c r="M92">
        <v>76</v>
      </c>
      <c r="N92">
        <v>20</v>
      </c>
      <c r="O92">
        <v>19</v>
      </c>
      <c r="P92">
        <v>17</v>
      </c>
      <c r="Q92">
        <v>14</v>
      </c>
      <c r="R92">
        <v>11</v>
      </c>
      <c r="S92">
        <v>18</v>
      </c>
      <c r="T92">
        <v>15</v>
      </c>
      <c r="U92">
        <v>12</v>
      </c>
      <c r="V92">
        <v>8</v>
      </c>
      <c r="W92">
        <v>5</v>
      </c>
      <c r="X92">
        <v>16</v>
      </c>
      <c r="Y92">
        <v>13</v>
      </c>
      <c r="Z92">
        <v>9</v>
      </c>
      <c r="AA92">
        <v>6</v>
      </c>
      <c r="AB92">
        <v>3</v>
      </c>
      <c r="AC92">
        <v>10</v>
      </c>
      <c r="AD92">
        <v>7</v>
      </c>
      <c r="AE92">
        <v>4</v>
      </c>
      <c r="AF92">
        <v>2</v>
      </c>
      <c r="AG92">
        <v>1</v>
      </c>
    </row>
    <row r="93" spans="1:33">
      <c r="A93" s="19">
        <v>65</v>
      </c>
      <c r="B93" s="4">
        <v>-4.5999999999999988</v>
      </c>
      <c r="C93" s="4">
        <v>-6.7999999999999972</v>
      </c>
      <c r="D93" s="4">
        <v>-11.200000000000001</v>
      </c>
      <c r="M93">
        <v>77</v>
      </c>
      <c r="N93">
        <v>9</v>
      </c>
      <c r="O93">
        <v>6</v>
      </c>
      <c r="P93">
        <v>3</v>
      </c>
      <c r="Q93">
        <v>2</v>
      </c>
      <c r="R93">
        <v>1</v>
      </c>
      <c r="S93">
        <v>17</v>
      </c>
      <c r="T93">
        <v>14</v>
      </c>
      <c r="U93">
        <v>11</v>
      </c>
      <c r="V93">
        <v>8</v>
      </c>
      <c r="W93">
        <v>5</v>
      </c>
      <c r="X93">
        <v>16</v>
      </c>
      <c r="Y93">
        <v>13</v>
      </c>
      <c r="Z93">
        <v>10</v>
      </c>
      <c r="AA93">
        <v>7</v>
      </c>
      <c r="AB93">
        <v>4</v>
      </c>
      <c r="AC93">
        <v>20</v>
      </c>
      <c r="AD93">
        <v>19</v>
      </c>
      <c r="AE93">
        <v>18</v>
      </c>
      <c r="AF93">
        <v>15</v>
      </c>
      <c r="AG93">
        <v>12</v>
      </c>
    </row>
    <row r="94" spans="1:33">
      <c r="A94" s="19">
        <v>66</v>
      </c>
      <c r="B94" s="4">
        <v>6.5999999999999988</v>
      </c>
      <c r="C94" s="4">
        <v>-4.3999999999999995</v>
      </c>
      <c r="D94" s="4">
        <v>-11.6</v>
      </c>
      <c r="M94">
        <v>78</v>
      </c>
      <c r="N94">
        <v>8</v>
      </c>
      <c r="O94">
        <v>5</v>
      </c>
      <c r="P94">
        <v>3</v>
      </c>
      <c r="Q94">
        <v>2</v>
      </c>
      <c r="R94">
        <v>1</v>
      </c>
      <c r="S94">
        <v>15</v>
      </c>
      <c r="T94">
        <v>12</v>
      </c>
      <c r="U94">
        <v>10</v>
      </c>
      <c r="V94">
        <v>7</v>
      </c>
      <c r="W94">
        <v>4</v>
      </c>
      <c r="X94">
        <v>17</v>
      </c>
      <c r="Y94">
        <v>14</v>
      </c>
      <c r="Z94">
        <v>11</v>
      </c>
      <c r="AA94">
        <v>9</v>
      </c>
      <c r="AB94">
        <v>6</v>
      </c>
      <c r="AC94">
        <v>20</v>
      </c>
      <c r="AD94">
        <v>19</v>
      </c>
      <c r="AE94">
        <v>18</v>
      </c>
      <c r="AF94">
        <v>16</v>
      </c>
      <c r="AG94">
        <v>13</v>
      </c>
    </row>
    <row r="95" spans="1:33">
      <c r="A95" s="19">
        <v>67</v>
      </c>
      <c r="B95" s="4">
        <v>-7.6000000000000014</v>
      </c>
      <c r="C95" s="4">
        <v>-5.799999999999998</v>
      </c>
      <c r="D95" s="4">
        <v>-8.7999999999999989</v>
      </c>
      <c r="M95">
        <v>79</v>
      </c>
      <c r="N95">
        <v>16</v>
      </c>
      <c r="O95">
        <v>13</v>
      </c>
      <c r="P95">
        <v>10</v>
      </c>
      <c r="Q95">
        <v>7</v>
      </c>
      <c r="R95">
        <v>4</v>
      </c>
      <c r="S95">
        <v>20</v>
      </c>
      <c r="T95">
        <v>19</v>
      </c>
      <c r="U95">
        <v>18</v>
      </c>
      <c r="V95">
        <v>15</v>
      </c>
      <c r="W95">
        <v>12</v>
      </c>
      <c r="X95">
        <v>9</v>
      </c>
      <c r="Y95">
        <v>6</v>
      </c>
      <c r="Z95">
        <v>3</v>
      </c>
      <c r="AA95">
        <v>2</v>
      </c>
      <c r="AB95">
        <v>1</v>
      </c>
      <c r="AC95">
        <v>17</v>
      </c>
      <c r="AD95">
        <v>14</v>
      </c>
      <c r="AE95">
        <v>11</v>
      </c>
      <c r="AF95">
        <v>8</v>
      </c>
      <c r="AG95">
        <v>5</v>
      </c>
    </row>
    <row r="96" spans="1:33">
      <c r="A96" s="19">
        <v>68</v>
      </c>
      <c r="B96" s="4">
        <v>-4.3999999999999995</v>
      </c>
      <c r="C96" s="4">
        <v>-6.5999999999999988</v>
      </c>
      <c r="D96" s="4">
        <v>-11.6</v>
      </c>
      <c r="M96">
        <v>80</v>
      </c>
      <c r="N96">
        <v>19</v>
      </c>
      <c r="O96">
        <v>15</v>
      </c>
      <c r="P96">
        <v>11</v>
      </c>
      <c r="Q96">
        <v>7</v>
      </c>
      <c r="R96">
        <v>3</v>
      </c>
      <c r="S96">
        <v>17</v>
      </c>
      <c r="T96">
        <v>13</v>
      </c>
      <c r="U96">
        <v>9</v>
      </c>
      <c r="V96">
        <v>5</v>
      </c>
      <c r="W96">
        <v>1</v>
      </c>
      <c r="X96">
        <v>19</v>
      </c>
      <c r="Y96">
        <v>15</v>
      </c>
      <c r="Z96">
        <v>11</v>
      </c>
      <c r="AA96">
        <v>7</v>
      </c>
      <c r="AB96">
        <v>3</v>
      </c>
      <c r="AC96">
        <v>17</v>
      </c>
      <c r="AD96">
        <v>13</v>
      </c>
      <c r="AE96">
        <v>9</v>
      </c>
      <c r="AF96">
        <v>5</v>
      </c>
      <c r="AG96">
        <v>1</v>
      </c>
    </row>
    <row r="97" spans="1:33">
      <c r="A97" s="19">
        <v>69</v>
      </c>
      <c r="B97" s="4">
        <v>-1.0000000000000016</v>
      </c>
      <c r="C97" s="4">
        <v>-1.9999999999999991</v>
      </c>
      <c r="D97" s="4">
        <v>-16.000000000000004</v>
      </c>
      <c r="M97">
        <v>81</v>
      </c>
      <c r="N97">
        <v>17</v>
      </c>
      <c r="O97">
        <v>14</v>
      </c>
      <c r="P97">
        <v>11</v>
      </c>
      <c r="Q97">
        <v>8</v>
      </c>
      <c r="R97">
        <v>5</v>
      </c>
      <c r="S97">
        <v>20</v>
      </c>
      <c r="T97">
        <v>19</v>
      </c>
      <c r="U97">
        <v>17</v>
      </c>
      <c r="V97">
        <v>14</v>
      </c>
      <c r="W97">
        <v>11</v>
      </c>
      <c r="X97">
        <v>9</v>
      </c>
      <c r="Y97">
        <v>6</v>
      </c>
      <c r="Z97">
        <v>3</v>
      </c>
      <c r="AA97">
        <v>2</v>
      </c>
      <c r="AB97">
        <v>1</v>
      </c>
      <c r="AC97">
        <v>16</v>
      </c>
      <c r="AD97">
        <v>13</v>
      </c>
      <c r="AE97">
        <v>9</v>
      </c>
      <c r="AF97">
        <v>6</v>
      </c>
      <c r="AG97">
        <v>3</v>
      </c>
    </row>
    <row r="98" spans="1:33">
      <c r="A98" s="19">
        <v>70</v>
      </c>
      <c r="B98" s="4">
        <v>7.5999999999999961</v>
      </c>
      <c r="C98" s="4">
        <v>5.8</v>
      </c>
      <c r="D98" s="4">
        <v>-8.7999999999999989</v>
      </c>
      <c r="M98">
        <v>82</v>
      </c>
      <c r="N98">
        <v>16</v>
      </c>
      <c r="O98">
        <v>13</v>
      </c>
      <c r="P98">
        <v>9</v>
      </c>
      <c r="Q98">
        <v>6</v>
      </c>
      <c r="R98">
        <v>3</v>
      </c>
      <c r="S98">
        <v>20</v>
      </c>
      <c r="T98">
        <v>19</v>
      </c>
      <c r="U98">
        <v>17</v>
      </c>
      <c r="V98">
        <v>14</v>
      </c>
      <c r="W98">
        <v>11</v>
      </c>
      <c r="X98">
        <v>10</v>
      </c>
      <c r="Y98">
        <v>7</v>
      </c>
      <c r="Z98">
        <v>4</v>
      </c>
      <c r="AA98">
        <v>2</v>
      </c>
      <c r="AB98">
        <v>1</v>
      </c>
      <c r="AC98">
        <v>18</v>
      </c>
      <c r="AD98">
        <v>15</v>
      </c>
      <c r="AE98">
        <v>12</v>
      </c>
      <c r="AF98">
        <v>8</v>
      </c>
      <c r="AG98">
        <v>5</v>
      </c>
    </row>
    <row r="99" spans="1:33">
      <c r="A99" s="19">
        <v>71</v>
      </c>
      <c r="B99" s="4">
        <v>4.3999999999999977</v>
      </c>
      <c r="C99" s="4">
        <v>-5.3999999999999986</v>
      </c>
      <c r="D99" s="4">
        <v>-12.799999999999995</v>
      </c>
      <c r="M99">
        <v>83</v>
      </c>
      <c r="N99">
        <v>16</v>
      </c>
      <c r="O99">
        <v>13</v>
      </c>
      <c r="P99">
        <v>9</v>
      </c>
      <c r="Q99">
        <v>6</v>
      </c>
      <c r="R99">
        <v>3</v>
      </c>
      <c r="S99">
        <v>11</v>
      </c>
      <c r="T99">
        <v>7</v>
      </c>
      <c r="U99">
        <v>4</v>
      </c>
      <c r="V99">
        <v>2</v>
      </c>
      <c r="W99">
        <v>1</v>
      </c>
      <c r="X99">
        <v>20</v>
      </c>
      <c r="Y99">
        <v>19</v>
      </c>
      <c r="Z99">
        <v>16</v>
      </c>
      <c r="AA99">
        <v>13</v>
      </c>
      <c r="AB99">
        <v>9</v>
      </c>
      <c r="AC99">
        <v>18</v>
      </c>
      <c r="AD99">
        <v>15</v>
      </c>
      <c r="AE99">
        <v>11</v>
      </c>
      <c r="AF99">
        <v>7</v>
      </c>
      <c r="AG99">
        <v>4</v>
      </c>
    </row>
    <row r="100" spans="1:33">
      <c r="A100" s="19">
        <v>72</v>
      </c>
      <c r="B100" s="4">
        <v>-1.4</v>
      </c>
      <c r="C100" s="4">
        <v>-1.5999999999999996</v>
      </c>
      <c r="D100" s="4">
        <v>-16.000000000000004</v>
      </c>
      <c r="M100">
        <v>84</v>
      </c>
      <c r="N100">
        <v>20</v>
      </c>
      <c r="O100">
        <v>19</v>
      </c>
      <c r="P100">
        <v>18</v>
      </c>
      <c r="Q100">
        <v>15</v>
      </c>
      <c r="R100">
        <v>12</v>
      </c>
      <c r="S100">
        <v>16</v>
      </c>
      <c r="T100">
        <v>13</v>
      </c>
      <c r="U100">
        <v>10</v>
      </c>
      <c r="V100">
        <v>7</v>
      </c>
      <c r="W100">
        <v>4</v>
      </c>
      <c r="X100">
        <v>17</v>
      </c>
      <c r="Y100">
        <v>14</v>
      </c>
      <c r="Z100">
        <v>11</v>
      </c>
      <c r="AA100">
        <v>8</v>
      </c>
      <c r="AB100">
        <v>5</v>
      </c>
      <c r="AC100">
        <v>9</v>
      </c>
      <c r="AD100">
        <v>6</v>
      </c>
      <c r="AE100">
        <v>3</v>
      </c>
      <c r="AF100">
        <v>2</v>
      </c>
      <c r="AG100">
        <v>1</v>
      </c>
    </row>
    <row r="101" spans="1:33">
      <c r="A101" s="19">
        <v>73</v>
      </c>
      <c r="B101" s="4">
        <v>-7.6</v>
      </c>
      <c r="C101" s="4">
        <v>5.7999999999999989</v>
      </c>
      <c r="D101" s="4">
        <v>-8.8000000000000007</v>
      </c>
      <c r="M101">
        <v>85</v>
      </c>
      <c r="N101">
        <v>20</v>
      </c>
      <c r="O101">
        <v>19</v>
      </c>
      <c r="P101">
        <v>18</v>
      </c>
      <c r="Q101">
        <v>16</v>
      </c>
      <c r="R101">
        <v>13</v>
      </c>
      <c r="S101">
        <v>17</v>
      </c>
      <c r="T101">
        <v>14</v>
      </c>
      <c r="U101">
        <v>11</v>
      </c>
      <c r="V101">
        <v>9</v>
      </c>
      <c r="W101">
        <v>6</v>
      </c>
      <c r="X101">
        <v>15</v>
      </c>
      <c r="Y101">
        <v>12</v>
      </c>
      <c r="Z101">
        <v>10</v>
      </c>
      <c r="AA101">
        <v>7</v>
      </c>
      <c r="AB101">
        <v>4</v>
      </c>
      <c r="AC101">
        <v>8</v>
      </c>
      <c r="AD101">
        <v>5</v>
      </c>
      <c r="AE101">
        <v>3</v>
      </c>
      <c r="AF101">
        <v>2</v>
      </c>
      <c r="AG101">
        <v>1</v>
      </c>
    </row>
    <row r="102" spans="1:33">
      <c r="A102" s="19">
        <v>74</v>
      </c>
      <c r="B102" s="4">
        <v>8.3999999999999986</v>
      </c>
      <c r="C102" s="4">
        <v>-3.7999999999999967</v>
      </c>
      <c r="D102" s="4">
        <v>-9.6000000000000032</v>
      </c>
      <c r="M102">
        <v>86</v>
      </c>
      <c r="N102">
        <v>19</v>
      </c>
      <c r="O102">
        <v>15</v>
      </c>
      <c r="P102">
        <v>11</v>
      </c>
      <c r="Q102">
        <v>7</v>
      </c>
      <c r="R102">
        <v>3</v>
      </c>
      <c r="S102">
        <v>17</v>
      </c>
      <c r="T102">
        <v>13</v>
      </c>
      <c r="U102">
        <v>9</v>
      </c>
      <c r="V102">
        <v>5</v>
      </c>
      <c r="W102">
        <v>1</v>
      </c>
      <c r="X102">
        <v>20</v>
      </c>
      <c r="Y102">
        <v>16</v>
      </c>
      <c r="Z102">
        <v>12</v>
      </c>
      <c r="AA102">
        <v>8</v>
      </c>
      <c r="AB102">
        <v>4</v>
      </c>
      <c r="AC102">
        <v>18</v>
      </c>
      <c r="AD102">
        <v>14</v>
      </c>
      <c r="AE102">
        <v>10</v>
      </c>
      <c r="AF102">
        <v>6</v>
      </c>
      <c r="AG102">
        <v>2</v>
      </c>
    </row>
    <row r="103" spans="1:33">
      <c r="A103" s="19">
        <v>75</v>
      </c>
      <c r="B103" s="4">
        <v>4.3999999999999959</v>
      </c>
      <c r="C103" s="4">
        <v>5.9999999999999973</v>
      </c>
      <c r="D103" s="4">
        <v>-12.199999999999998</v>
      </c>
      <c r="M103">
        <v>87</v>
      </c>
      <c r="N103">
        <v>20</v>
      </c>
      <c r="O103">
        <v>19</v>
      </c>
      <c r="P103">
        <v>18</v>
      </c>
      <c r="Q103">
        <v>15</v>
      </c>
      <c r="R103">
        <v>12</v>
      </c>
      <c r="S103">
        <v>17</v>
      </c>
      <c r="T103">
        <v>14</v>
      </c>
      <c r="U103">
        <v>11</v>
      </c>
      <c r="V103">
        <v>8</v>
      </c>
      <c r="W103">
        <v>5</v>
      </c>
      <c r="X103">
        <v>16</v>
      </c>
      <c r="Y103">
        <v>13</v>
      </c>
      <c r="Z103">
        <v>10</v>
      </c>
      <c r="AA103">
        <v>7</v>
      </c>
      <c r="AB103">
        <v>4</v>
      </c>
      <c r="AC103">
        <v>9</v>
      </c>
      <c r="AD103">
        <v>6</v>
      </c>
      <c r="AE103">
        <v>3</v>
      </c>
      <c r="AF103">
        <v>2</v>
      </c>
      <c r="AG103">
        <v>1</v>
      </c>
    </row>
    <row r="104" spans="1:33">
      <c r="A104" s="19">
        <v>76</v>
      </c>
      <c r="B104" s="4">
        <v>4.5999999999999979</v>
      </c>
      <c r="C104" s="4">
        <v>6.7999999999999989</v>
      </c>
      <c r="D104" s="4">
        <v>-11.200000000000001</v>
      </c>
      <c r="M104">
        <v>88</v>
      </c>
      <c r="N104">
        <v>16</v>
      </c>
      <c r="O104">
        <v>13</v>
      </c>
      <c r="P104">
        <v>10</v>
      </c>
      <c r="Q104">
        <v>7</v>
      </c>
      <c r="R104">
        <v>4</v>
      </c>
      <c r="S104">
        <v>20</v>
      </c>
      <c r="T104">
        <v>19</v>
      </c>
      <c r="U104">
        <v>18</v>
      </c>
      <c r="V104">
        <v>15</v>
      </c>
      <c r="W104">
        <v>12</v>
      </c>
      <c r="X104">
        <v>9</v>
      </c>
      <c r="Y104">
        <v>6</v>
      </c>
      <c r="Z104">
        <v>3</v>
      </c>
      <c r="AA104">
        <v>2</v>
      </c>
      <c r="AB104">
        <v>1</v>
      </c>
      <c r="AC104">
        <v>17</v>
      </c>
      <c r="AD104">
        <v>14</v>
      </c>
      <c r="AE104">
        <v>11</v>
      </c>
      <c r="AF104">
        <v>8</v>
      </c>
      <c r="AG104">
        <v>5</v>
      </c>
    </row>
    <row r="105" spans="1:33">
      <c r="A105" s="19">
        <v>77</v>
      </c>
      <c r="B105" s="4">
        <v>-6.8000000000000016</v>
      </c>
      <c r="C105" s="4">
        <v>-5.7999999999999989</v>
      </c>
      <c r="D105" s="4">
        <v>-10.000000000000002</v>
      </c>
      <c r="M105">
        <v>89</v>
      </c>
      <c r="N105">
        <v>17</v>
      </c>
      <c r="O105">
        <v>13</v>
      </c>
      <c r="P105">
        <v>9</v>
      </c>
      <c r="Q105">
        <v>5</v>
      </c>
      <c r="R105">
        <v>1</v>
      </c>
      <c r="S105">
        <v>19</v>
      </c>
      <c r="T105">
        <v>15</v>
      </c>
      <c r="U105">
        <v>11</v>
      </c>
      <c r="V105">
        <v>7</v>
      </c>
      <c r="W105">
        <v>3</v>
      </c>
      <c r="X105">
        <v>18</v>
      </c>
      <c r="Y105">
        <v>14</v>
      </c>
      <c r="Z105">
        <v>10</v>
      </c>
      <c r="AA105">
        <v>6</v>
      </c>
      <c r="AB105">
        <v>2</v>
      </c>
      <c r="AC105">
        <v>20</v>
      </c>
      <c r="AD105">
        <v>16</v>
      </c>
      <c r="AE105">
        <v>12</v>
      </c>
      <c r="AF105">
        <v>8</v>
      </c>
      <c r="AG105">
        <v>4</v>
      </c>
    </row>
    <row r="106" spans="1:33">
      <c r="A106" s="19">
        <v>78</v>
      </c>
      <c r="B106" s="4">
        <v>-5.8</v>
      </c>
      <c r="C106" s="4">
        <v>-7.5999999999999979</v>
      </c>
      <c r="D106" s="4">
        <v>-8.8000000000000007</v>
      </c>
      <c r="M106">
        <v>90</v>
      </c>
      <c r="N106">
        <v>20</v>
      </c>
      <c r="O106">
        <v>16</v>
      </c>
      <c r="P106">
        <v>12</v>
      </c>
      <c r="Q106">
        <v>8</v>
      </c>
      <c r="R106">
        <v>4</v>
      </c>
      <c r="S106">
        <v>18</v>
      </c>
      <c r="T106">
        <v>14</v>
      </c>
      <c r="U106">
        <v>10</v>
      </c>
      <c r="V106">
        <v>6</v>
      </c>
      <c r="W106">
        <v>2</v>
      </c>
      <c r="X106">
        <v>19</v>
      </c>
      <c r="Y106">
        <v>15</v>
      </c>
      <c r="Z106">
        <v>11</v>
      </c>
      <c r="AA106">
        <v>7</v>
      </c>
      <c r="AB106">
        <v>3</v>
      </c>
      <c r="AC106">
        <v>17</v>
      </c>
      <c r="AD106">
        <v>13</v>
      </c>
      <c r="AE106">
        <v>9</v>
      </c>
      <c r="AF106">
        <v>5</v>
      </c>
      <c r="AG106">
        <v>1</v>
      </c>
    </row>
    <row r="107" spans="1:33">
      <c r="A107" s="19">
        <v>79</v>
      </c>
      <c r="B107" s="4">
        <v>-6.8</v>
      </c>
      <c r="C107" s="4">
        <v>5.8</v>
      </c>
      <c r="D107" s="4">
        <v>-10.000000000000002</v>
      </c>
      <c r="M107">
        <v>91</v>
      </c>
      <c r="N107">
        <v>19</v>
      </c>
      <c r="O107">
        <v>15</v>
      </c>
      <c r="P107">
        <v>11</v>
      </c>
      <c r="Q107">
        <v>7</v>
      </c>
      <c r="R107">
        <v>3</v>
      </c>
      <c r="S107">
        <v>17</v>
      </c>
      <c r="T107">
        <v>13</v>
      </c>
      <c r="U107">
        <v>9</v>
      </c>
      <c r="V107">
        <v>5</v>
      </c>
      <c r="W107">
        <v>1</v>
      </c>
      <c r="X107">
        <v>19</v>
      </c>
      <c r="Y107">
        <v>15</v>
      </c>
      <c r="Z107">
        <v>11</v>
      </c>
      <c r="AA107">
        <v>7</v>
      </c>
      <c r="AB107">
        <v>3</v>
      </c>
      <c r="AC107">
        <v>17</v>
      </c>
      <c r="AD107">
        <v>13</v>
      </c>
      <c r="AE107">
        <v>9</v>
      </c>
      <c r="AF107">
        <v>5</v>
      </c>
      <c r="AG107">
        <v>1</v>
      </c>
    </row>
    <row r="108" spans="1:33">
      <c r="A108" s="19">
        <v>80</v>
      </c>
      <c r="B108" s="4">
        <v>1.9999999999999989</v>
      </c>
      <c r="C108" s="4">
        <v>6.4545887984429103E-16</v>
      </c>
      <c r="D108" s="4">
        <v>-16.000000000000004</v>
      </c>
      <c r="M108">
        <v>92</v>
      </c>
      <c r="N108">
        <v>15</v>
      </c>
      <c r="O108">
        <v>12</v>
      </c>
      <c r="P108">
        <v>10</v>
      </c>
      <c r="Q108">
        <v>7</v>
      </c>
      <c r="R108">
        <v>4</v>
      </c>
      <c r="S108">
        <v>20</v>
      </c>
      <c r="T108">
        <v>19</v>
      </c>
      <c r="U108">
        <v>18</v>
      </c>
      <c r="V108">
        <v>16</v>
      </c>
      <c r="W108">
        <v>13</v>
      </c>
      <c r="X108">
        <v>8</v>
      </c>
      <c r="Y108">
        <v>5</v>
      </c>
      <c r="Z108">
        <v>3</v>
      </c>
      <c r="AA108">
        <v>2</v>
      </c>
      <c r="AB108">
        <v>1</v>
      </c>
      <c r="AC108">
        <v>17</v>
      </c>
      <c r="AD108">
        <v>14</v>
      </c>
      <c r="AE108">
        <v>11</v>
      </c>
      <c r="AF108">
        <v>9</v>
      </c>
      <c r="AG108">
        <v>6</v>
      </c>
    </row>
    <row r="109" spans="1:33">
      <c r="A109" s="19">
        <v>81</v>
      </c>
      <c r="B109" s="4">
        <v>-5.2000000000000037</v>
      </c>
      <c r="C109" s="4">
        <v>6.7999999999999972</v>
      </c>
      <c r="D109" s="4">
        <v>-10.599999999999998</v>
      </c>
      <c r="M109">
        <v>93</v>
      </c>
      <c r="N109">
        <v>17</v>
      </c>
      <c r="O109">
        <v>13</v>
      </c>
      <c r="P109">
        <v>9</v>
      </c>
      <c r="Q109">
        <v>5</v>
      </c>
      <c r="R109">
        <v>1</v>
      </c>
      <c r="S109">
        <v>18</v>
      </c>
      <c r="T109">
        <v>14</v>
      </c>
      <c r="U109">
        <v>10</v>
      </c>
      <c r="V109">
        <v>6</v>
      </c>
      <c r="W109">
        <v>2</v>
      </c>
      <c r="X109">
        <v>19</v>
      </c>
      <c r="Y109">
        <v>15</v>
      </c>
      <c r="Z109">
        <v>11</v>
      </c>
      <c r="AA109">
        <v>7</v>
      </c>
      <c r="AB109">
        <v>3</v>
      </c>
      <c r="AC109">
        <v>20</v>
      </c>
      <c r="AD109">
        <v>16</v>
      </c>
      <c r="AE109">
        <v>12</v>
      </c>
      <c r="AF109">
        <v>8</v>
      </c>
      <c r="AG109">
        <v>4</v>
      </c>
    </row>
    <row r="110" spans="1:33">
      <c r="A110" s="19">
        <v>82</v>
      </c>
      <c r="B110" s="4">
        <v>-6.7999999999999963</v>
      </c>
      <c r="C110" s="4">
        <v>4.5999999999999996</v>
      </c>
      <c r="D110" s="4">
        <v>-11.200000000000001</v>
      </c>
      <c r="M110">
        <v>94</v>
      </c>
      <c r="N110">
        <v>20</v>
      </c>
      <c r="O110">
        <v>19</v>
      </c>
      <c r="P110">
        <v>16</v>
      </c>
      <c r="Q110">
        <v>13</v>
      </c>
      <c r="R110">
        <v>9</v>
      </c>
      <c r="S110">
        <v>17</v>
      </c>
      <c r="T110">
        <v>14</v>
      </c>
      <c r="U110">
        <v>10</v>
      </c>
      <c r="V110">
        <v>6</v>
      </c>
      <c r="W110">
        <v>3</v>
      </c>
      <c r="X110">
        <v>17</v>
      </c>
      <c r="Y110">
        <v>14</v>
      </c>
      <c r="Z110">
        <v>10</v>
      </c>
      <c r="AA110">
        <v>6</v>
      </c>
      <c r="AB110">
        <v>3</v>
      </c>
      <c r="AC110">
        <v>12</v>
      </c>
      <c r="AD110">
        <v>8</v>
      </c>
      <c r="AE110">
        <v>5</v>
      </c>
      <c r="AF110">
        <v>2</v>
      </c>
      <c r="AG110">
        <v>1</v>
      </c>
    </row>
    <row r="111" spans="1:33">
      <c r="A111" s="19">
        <v>83</v>
      </c>
      <c r="B111" s="4">
        <v>4.3999999999999986</v>
      </c>
      <c r="C111" s="4">
        <v>-5.9999999999999991</v>
      </c>
      <c r="D111" s="4">
        <v>-12.2</v>
      </c>
      <c r="M111">
        <v>95</v>
      </c>
      <c r="N111">
        <v>18</v>
      </c>
      <c r="O111">
        <v>15</v>
      </c>
      <c r="P111">
        <v>12</v>
      </c>
      <c r="Q111">
        <v>8</v>
      </c>
      <c r="R111">
        <v>5</v>
      </c>
      <c r="S111">
        <v>10</v>
      </c>
      <c r="T111">
        <v>7</v>
      </c>
      <c r="U111">
        <v>4</v>
      </c>
      <c r="V111">
        <v>2</v>
      </c>
      <c r="W111">
        <v>1</v>
      </c>
      <c r="X111">
        <v>20</v>
      </c>
      <c r="Y111">
        <v>19</v>
      </c>
      <c r="Z111">
        <v>17</v>
      </c>
      <c r="AA111">
        <v>14</v>
      </c>
      <c r="AB111">
        <v>10</v>
      </c>
      <c r="AC111">
        <v>16</v>
      </c>
      <c r="AD111">
        <v>13</v>
      </c>
      <c r="AE111">
        <v>9</v>
      </c>
      <c r="AF111">
        <v>6</v>
      </c>
      <c r="AG111">
        <v>3</v>
      </c>
    </row>
    <row r="112" spans="1:33">
      <c r="A112" s="19">
        <v>84</v>
      </c>
      <c r="B112" s="4">
        <v>6.7999999999999963</v>
      </c>
      <c r="C112" s="4">
        <v>5.8</v>
      </c>
      <c r="D112" s="4">
        <v>-9.9999999999999964</v>
      </c>
      <c r="M112">
        <v>96</v>
      </c>
      <c r="N112">
        <v>16</v>
      </c>
      <c r="O112">
        <v>13</v>
      </c>
      <c r="P112">
        <v>9</v>
      </c>
      <c r="Q112">
        <v>6</v>
      </c>
      <c r="R112">
        <v>3</v>
      </c>
      <c r="S112">
        <v>20</v>
      </c>
      <c r="T112">
        <v>19</v>
      </c>
      <c r="U112">
        <v>17</v>
      </c>
      <c r="V112">
        <v>14</v>
      </c>
      <c r="W112">
        <v>11</v>
      </c>
      <c r="X112">
        <v>10</v>
      </c>
      <c r="Y112">
        <v>7</v>
      </c>
      <c r="Z112">
        <v>4</v>
      </c>
      <c r="AA112">
        <v>2</v>
      </c>
      <c r="AB112">
        <v>1</v>
      </c>
      <c r="AC112">
        <v>18</v>
      </c>
      <c r="AD112">
        <v>15</v>
      </c>
      <c r="AE112">
        <v>12</v>
      </c>
      <c r="AF112">
        <v>8</v>
      </c>
      <c r="AG112">
        <v>5</v>
      </c>
    </row>
    <row r="113" spans="1:33">
      <c r="A113" s="19">
        <v>85</v>
      </c>
      <c r="B113" s="4">
        <v>5.8</v>
      </c>
      <c r="C113" s="4">
        <v>7.6</v>
      </c>
      <c r="D113" s="4">
        <v>-8.7999999999999972</v>
      </c>
      <c r="M113">
        <v>97</v>
      </c>
      <c r="N113">
        <v>17</v>
      </c>
      <c r="O113">
        <v>14</v>
      </c>
      <c r="P113">
        <v>11</v>
      </c>
      <c r="Q113">
        <v>9</v>
      </c>
      <c r="R113">
        <v>6</v>
      </c>
      <c r="S113">
        <v>8</v>
      </c>
      <c r="T113">
        <v>5</v>
      </c>
      <c r="U113">
        <v>3</v>
      </c>
      <c r="V113">
        <v>2</v>
      </c>
      <c r="W113">
        <v>1</v>
      </c>
      <c r="X113">
        <v>20</v>
      </c>
      <c r="Y113">
        <v>19</v>
      </c>
      <c r="Z113">
        <v>18</v>
      </c>
      <c r="AA113">
        <v>16</v>
      </c>
      <c r="AB113">
        <v>13</v>
      </c>
      <c r="AC113">
        <v>15</v>
      </c>
      <c r="AD113">
        <v>12</v>
      </c>
      <c r="AE113">
        <v>10</v>
      </c>
      <c r="AF113">
        <v>7</v>
      </c>
      <c r="AG113">
        <v>4</v>
      </c>
    </row>
    <row r="114" spans="1:33">
      <c r="A114" s="19">
        <v>86</v>
      </c>
      <c r="B114" s="4">
        <v>1.9999999999999996</v>
      </c>
      <c r="C114" s="4">
        <v>-0.99999999999999944</v>
      </c>
      <c r="D114" s="4">
        <v>-16.000000000000004</v>
      </c>
      <c r="M114">
        <v>98</v>
      </c>
      <c r="N114">
        <v>17</v>
      </c>
      <c r="O114">
        <v>14</v>
      </c>
      <c r="P114">
        <v>11</v>
      </c>
      <c r="Q114">
        <v>8</v>
      </c>
      <c r="R114">
        <v>5</v>
      </c>
      <c r="S114">
        <v>20</v>
      </c>
      <c r="T114">
        <v>19</v>
      </c>
      <c r="U114">
        <v>18</v>
      </c>
      <c r="V114">
        <v>15</v>
      </c>
      <c r="W114">
        <v>12</v>
      </c>
      <c r="X114">
        <v>9</v>
      </c>
      <c r="Y114">
        <v>6</v>
      </c>
      <c r="Z114">
        <v>3</v>
      </c>
      <c r="AA114">
        <v>2</v>
      </c>
      <c r="AB114">
        <v>1</v>
      </c>
      <c r="AC114">
        <v>16</v>
      </c>
      <c r="AD114">
        <v>13</v>
      </c>
      <c r="AE114">
        <v>10</v>
      </c>
      <c r="AF114">
        <v>7</v>
      </c>
      <c r="AG114">
        <v>4</v>
      </c>
    </row>
    <row r="115" spans="1:33">
      <c r="A115" s="19">
        <v>87</v>
      </c>
      <c r="B115" s="4">
        <v>5.7999999999999972</v>
      </c>
      <c r="C115" s="4">
        <v>6.7999999999999989</v>
      </c>
      <c r="D115" s="4">
        <v>-9.9999999999999964</v>
      </c>
      <c r="M115">
        <v>99</v>
      </c>
      <c r="N115">
        <v>20</v>
      </c>
      <c r="O115">
        <v>19</v>
      </c>
      <c r="P115">
        <v>17</v>
      </c>
      <c r="Q115">
        <v>14</v>
      </c>
      <c r="R115">
        <v>11</v>
      </c>
      <c r="S115">
        <v>15</v>
      </c>
      <c r="T115">
        <v>12</v>
      </c>
      <c r="U115">
        <v>8</v>
      </c>
      <c r="V115">
        <v>5</v>
      </c>
      <c r="W115">
        <v>3</v>
      </c>
      <c r="X115">
        <v>18</v>
      </c>
      <c r="Y115">
        <v>16</v>
      </c>
      <c r="Z115">
        <v>13</v>
      </c>
      <c r="AA115">
        <v>9</v>
      </c>
      <c r="AB115">
        <v>6</v>
      </c>
      <c r="AC115">
        <v>10</v>
      </c>
      <c r="AD115">
        <v>7</v>
      </c>
      <c r="AE115">
        <v>4</v>
      </c>
      <c r="AF115">
        <v>2</v>
      </c>
      <c r="AG115">
        <v>1</v>
      </c>
    </row>
    <row r="116" spans="1:33">
      <c r="A116" s="19">
        <v>88</v>
      </c>
      <c r="B116" s="4">
        <v>-6.8</v>
      </c>
      <c r="C116" s="4">
        <v>5.8</v>
      </c>
      <c r="D116" s="4">
        <v>-10.000000000000002</v>
      </c>
      <c r="M116">
        <v>100</v>
      </c>
      <c r="N116">
        <v>17</v>
      </c>
      <c r="O116">
        <v>14</v>
      </c>
      <c r="P116">
        <v>11</v>
      </c>
      <c r="Q116">
        <v>8</v>
      </c>
      <c r="R116">
        <v>5</v>
      </c>
      <c r="S116">
        <v>20</v>
      </c>
      <c r="T116">
        <v>19</v>
      </c>
      <c r="U116">
        <v>18</v>
      </c>
      <c r="V116">
        <v>15</v>
      </c>
      <c r="W116">
        <v>12</v>
      </c>
      <c r="X116">
        <v>9</v>
      </c>
      <c r="Y116">
        <v>6</v>
      </c>
      <c r="Z116">
        <v>3</v>
      </c>
      <c r="AA116">
        <v>2</v>
      </c>
      <c r="AB116">
        <v>1</v>
      </c>
      <c r="AC116">
        <v>16</v>
      </c>
      <c r="AD116">
        <v>13</v>
      </c>
      <c r="AE116">
        <v>10</v>
      </c>
      <c r="AF116">
        <v>7</v>
      </c>
      <c r="AG116">
        <v>4</v>
      </c>
    </row>
    <row r="117" spans="1:33">
      <c r="A117" s="19">
        <v>89</v>
      </c>
      <c r="B117" s="4">
        <v>-2.0000000000000018</v>
      </c>
      <c r="C117" s="4">
        <v>-0.99999999999999922</v>
      </c>
      <c r="D117" s="4">
        <v>-16</v>
      </c>
      <c r="M117">
        <v>101</v>
      </c>
      <c r="N117">
        <v>15</v>
      </c>
      <c r="O117">
        <v>12</v>
      </c>
      <c r="P117">
        <v>10</v>
      </c>
      <c r="Q117">
        <v>7</v>
      </c>
      <c r="R117">
        <v>4</v>
      </c>
      <c r="S117">
        <v>20</v>
      </c>
      <c r="T117">
        <v>19</v>
      </c>
      <c r="U117">
        <v>18</v>
      </c>
      <c r="V117">
        <v>16</v>
      </c>
      <c r="W117">
        <v>13</v>
      </c>
      <c r="X117">
        <v>8</v>
      </c>
      <c r="Y117">
        <v>5</v>
      </c>
      <c r="Z117">
        <v>3</v>
      </c>
      <c r="AA117">
        <v>2</v>
      </c>
      <c r="AB117">
        <v>1</v>
      </c>
      <c r="AC117">
        <v>17</v>
      </c>
      <c r="AD117">
        <v>14</v>
      </c>
      <c r="AE117">
        <v>11</v>
      </c>
      <c r="AF117">
        <v>9</v>
      </c>
      <c r="AG117">
        <v>6</v>
      </c>
    </row>
    <row r="118" spans="1:33">
      <c r="A118" s="19">
        <v>90</v>
      </c>
      <c r="B118" s="4">
        <v>1.9999999999999991</v>
      </c>
      <c r="C118" s="4">
        <v>1</v>
      </c>
      <c r="D118" s="4">
        <v>-16.000000000000004</v>
      </c>
      <c r="M118">
        <v>102</v>
      </c>
      <c r="N118">
        <v>20</v>
      </c>
      <c r="O118">
        <v>19</v>
      </c>
      <c r="P118">
        <v>17</v>
      </c>
      <c r="Q118">
        <v>14</v>
      </c>
      <c r="R118">
        <v>11</v>
      </c>
      <c r="S118">
        <v>18</v>
      </c>
      <c r="T118">
        <v>15</v>
      </c>
      <c r="U118">
        <v>12</v>
      </c>
      <c r="V118">
        <v>8</v>
      </c>
      <c r="W118">
        <v>5</v>
      </c>
      <c r="X118">
        <v>15</v>
      </c>
      <c r="Y118">
        <v>12</v>
      </c>
      <c r="Z118">
        <v>8</v>
      </c>
      <c r="AA118">
        <v>5</v>
      </c>
      <c r="AB118">
        <v>3</v>
      </c>
      <c r="AC118">
        <v>10</v>
      </c>
      <c r="AD118">
        <v>7</v>
      </c>
      <c r="AE118">
        <v>4</v>
      </c>
      <c r="AF118">
        <v>2</v>
      </c>
      <c r="AG118">
        <v>1</v>
      </c>
    </row>
    <row r="119" spans="1:33">
      <c r="A119" s="19">
        <v>91</v>
      </c>
      <c r="B119" s="4">
        <v>1.9999999999999989</v>
      </c>
      <c r="C119" s="4">
        <v>6.4545887984429103E-16</v>
      </c>
      <c r="D119" s="4">
        <v>-16.000000000000004</v>
      </c>
      <c r="M119">
        <v>103</v>
      </c>
      <c r="N119">
        <v>18</v>
      </c>
      <c r="O119">
        <v>14</v>
      </c>
      <c r="P119">
        <v>10</v>
      </c>
      <c r="Q119">
        <v>6</v>
      </c>
      <c r="R119">
        <v>2</v>
      </c>
      <c r="S119">
        <v>17</v>
      </c>
      <c r="T119">
        <v>13</v>
      </c>
      <c r="U119">
        <v>9</v>
      </c>
      <c r="V119">
        <v>5</v>
      </c>
      <c r="W119">
        <v>1</v>
      </c>
      <c r="X119">
        <v>20</v>
      </c>
      <c r="Y119">
        <v>16</v>
      </c>
      <c r="Z119">
        <v>12</v>
      </c>
      <c r="AA119">
        <v>8</v>
      </c>
      <c r="AB119">
        <v>4</v>
      </c>
      <c r="AC119">
        <v>19</v>
      </c>
      <c r="AD119">
        <v>15</v>
      </c>
      <c r="AE119">
        <v>11</v>
      </c>
      <c r="AF119">
        <v>7</v>
      </c>
      <c r="AG119">
        <v>3</v>
      </c>
    </row>
    <row r="120" spans="1:33">
      <c r="A120" s="19">
        <v>92</v>
      </c>
      <c r="B120" s="4">
        <v>-7.6</v>
      </c>
      <c r="C120" s="4">
        <v>5.7999999999999989</v>
      </c>
      <c r="D120" s="4">
        <v>-8.8000000000000007</v>
      </c>
      <c r="M120">
        <v>104</v>
      </c>
      <c r="N120">
        <v>17</v>
      </c>
      <c r="O120">
        <v>14</v>
      </c>
      <c r="P120">
        <v>10</v>
      </c>
      <c r="Q120">
        <v>6</v>
      </c>
      <c r="R120">
        <v>3</v>
      </c>
      <c r="S120">
        <v>20</v>
      </c>
      <c r="T120">
        <v>19</v>
      </c>
      <c r="U120">
        <v>16</v>
      </c>
      <c r="V120">
        <v>13</v>
      </c>
      <c r="W120">
        <v>9</v>
      </c>
      <c r="X120">
        <v>12</v>
      </c>
      <c r="Y120">
        <v>8</v>
      </c>
      <c r="Z120">
        <v>5</v>
      </c>
      <c r="AA120">
        <v>2</v>
      </c>
      <c r="AB120">
        <v>1</v>
      </c>
      <c r="AC120">
        <v>18</v>
      </c>
      <c r="AD120">
        <v>15</v>
      </c>
      <c r="AE120">
        <v>11</v>
      </c>
      <c r="AF120">
        <v>7</v>
      </c>
      <c r="AG120">
        <v>4</v>
      </c>
    </row>
    <row r="121" spans="1:33">
      <c r="A121" s="19">
        <v>93</v>
      </c>
      <c r="B121" s="4">
        <v>-1.0000000000000016</v>
      </c>
      <c r="C121" s="4">
        <v>-1.9999999999999991</v>
      </c>
      <c r="D121" s="4">
        <v>-16.000000000000004</v>
      </c>
      <c r="M121">
        <v>105</v>
      </c>
      <c r="N121">
        <v>16</v>
      </c>
      <c r="O121">
        <v>13</v>
      </c>
      <c r="P121">
        <v>10</v>
      </c>
      <c r="Q121">
        <v>7</v>
      </c>
      <c r="R121">
        <v>4</v>
      </c>
      <c r="S121">
        <v>9</v>
      </c>
      <c r="T121">
        <v>6</v>
      </c>
      <c r="U121">
        <v>3</v>
      </c>
      <c r="V121">
        <v>2</v>
      </c>
      <c r="W121">
        <v>1</v>
      </c>
      <c r="X121">
        <v>20</v>
      </c>
      <c r="Y121">
        <v>19</v>
      </c>
      <c r="Z121">
        <v>18</v>
      </c>
      <c r="AA121">
        <v>15</v>
      </c>
      <c r="AB121">
        <v>12</v>
      </c>
      <c r="AC121">
        <v>17</v>
      </c>
      <c r="AD121">
        <v>14</v>
      </c>
      <c r="AE121">
        <v>11</v>
      </c>
      <c r="AF121">
        <v>8</v>
      </c>
      <c r="AG121">
        <v>5</v>
      </c>
    </row>
    <row r="122" spans="1:33">
      <c r="A122" s="19">
        <v>94</v>
      </c>
      <c r="B122" s="4">
        <v>4.8999999999999977</v>
      </c>
      <c r="C122" s="4">
        <v>4.8999999999999995</v>
      </c>
      <c r="D122" s="4">
        <v>-12.799999999999997</v>
      </c>
      <c r="M122">
        <v>106</v>
      </c>
      <c r="N122">
        <v>20</v>
      </c>
      <c r="O122">
        <v>19</v>
      </c>
      <c r="P122">
        <v>17</v>
      </c>
      <c r="Q122">
        <v>15</v>
      </c>
      <c r="R122">
        <v>12</v>
      </c>
      <c r="S122">
        <v>18</v>
      </c>
      <c r="T122">
        <v>16</v>
      </c>
      <c r="U122">
        <v>13</v>
      </c>
      <c r="V122">
        <v>10</v>
      </c>
      <c r="W122">
        <v>7</v>
      </c>
      <c r="X122">
        <v>14</v>
      </c>
      <c r="Y122">
        <v>11</v>
      </c>
      <c r="Z122">
        <v>8</v>
      </c>
      <c r="AA122">
        <v>5</v>
      </c>
      <c r="AB122">
        <v>3</v>
      </c>
      <c r="AC122">
        <v>9</v>
      </c>
      <c r="AD122">
        <v>6</v>
      </c>
      <c r="AE122">
        <v>4</v>
      </c>
      <c r="AF122">
        <v>2</v>
      </c>
      <c r="AG122">
        <v>1</v>
      </c>
    </row>
    <row r="123" spans="1:33">
      <c r="A123" s="19">
        <v>95</v>
      </c>
      <c r="B123" s="4">
        <v>6.6999999999999966</v>
      </c>
      <c r="C123" s="4">
        <v>-4.4999999999999982</v>
      </c>
      <c r="D123" s="4">
        <v>-11.399999999999999</v>
      </c>
      <c r="M123">
        <v>107</v>
      </c>
      <c r="N123">
        <v>20</v>
      </c>
      <c r="O123">
        <v>16</v>
      </c>
      <c r="P123">
        <v>12</v>
      </c>
      <c r="Q123">
        <v>8</v>
      </c>
      <c r="R123">
        <v>4</v>
      </c>
      <c r="S123">
        <v>18</v>
      </c>
      <c r="T123">
        <v>14</v>
      </c>
      <c r="U123">
        <v>10</v>
      </c>
      <c r="V123">
        <v>6</v>
      </c>
      <c r="W123">
        <v>2</v>
      </c>
      <c r="X123">
        <v>19</v>
      </c>
      <c r="Y123">
        <v>15</v>
      </c>
      <c r="Z123">
        <v>11</v>
      </c>
      <c r="AA123">
        <v>7</v>
      </c>
      <c r="AB123">
        <v>3</v>
      </c>
      <c r="AC123">
        <v>17</v>
      </c>
      <c r="AD123">
        <v>13</v>
      </c>
      <c r="AE123">
        <v>9</v>
      </c>
      <c r="AF123">
        <v>5</v>
      </c>
      <c r="AG123">
        <v>1</v>
      </c>
    </row>
    <row r="124" spans="1:33">
      <c r="A124" s="19">
        <v>96</v>
      </c>
      <c r="B124" s="4">
        <v>-6.7999999999999963</v>
      </c>
      <c r="C124" s="4">
        <v>4.5999999999999996</v>
      </c>
      <c r="D124" s="4">
        <v>-11.200000000000001</v>
      </c>
      <c r="M124">
        <v>108</v>
      </c>
      <c r="N124">
        <v>20</v>
      </c>
      <c r="O124">
        <v>19</v>
      </c>
      <c r="P124">
        <v>17</v>
      </c>
      <c r="Q124">
        <v>14</v>
      </c>
      <c r="R124">
        <v>10</v>
      </c>
      <c r="S124">
        <v>18</v>
      </c>
      <c r="T124">
        <v>15</v>
      </c>
      <c r="U124">
        <v>12</v>
      </c>
      <c r="V124">
        <v>8</v>
      </c>
      <c r="W124">
        <v>5</v>
      </c>
      <c r="X124">
        <v>16</v>
      </c>
      <c r="Y124">
        <v>13</v>
      </c>
      <c r="Z124">
        <v>9</v>
      </c>
      <c r="AA124">
        <v>6</v>
      </c>
      <c r="AB124">
        <v>3</v>
      </c>
      <c r="AC124">
        <v>11</v>
      </c>
      <c r="AD124">
        <v>7</v>
      </c>
      <c r="AE124">
        <v>4</v>
      </c>
      <c r="AF124">
        <v>2</v>
      </c>
      <c r="AG124">
        <v>1</v>
      </c>
    </row>
    <row r="125" spans="1:33">
      <c r="A125" s="19">
        <v>97</v>
      </c>
      <c r="B125" s="4">
        <v>7.5999999999999979</v>
      </c>
      <c r="C125" s="4">
        <v>-5.7999999999999972</v>
      </c>
      <c r="D125" s="4">
        <v>-8.8000000000000007</v>
      </c>
      <c r="M125">
        <v>109</v>
      </c>
      <c r="N125">
        <v>16</v>
      </c>
      <c r="O125">
        <v>13</v>
      </c>
      <c r="P125">
        <v>9</v>
      </c>
      <c r="Q125">
        <v>6</v>
      </c>
      <c r="R125">
        <v>3</v>
      </c>
      <c r="S125">
        <v>20</v>
      </c>
      <c r="T125">
        <v>19</v>
      </c>
      <c r="U125">
        <v>17</v>
      </c>
      <c r="V125">
        <v>14</v>
      </c>
      <c r="W125">
        <v>11</v>
      </c>
      <c r="X125">
        <v>10</v>
      </c>
      <c r="Y125">
        <v>7</v>
      </c>
      <c r="Z125">
        <v>4</v>
      </c>
      <c r="AA125">
        <v>2</v>
      </c>
      <c r="AB125">
        <v>1</v>
      </c>
      <c r="AC125">
        <v>18</v>
      </c>
      <c r="AD125">
        <v>15</v>
      </c>
      <c r="AE125">
        <v>12</v>
      </c>
      <c r="AF125">
        <v>8</v>
      </c>
      <c r="AG125">
        <v>5</v>
      </c>
    </row>
    <row r="126" spans="1:33">
      <c r="A126" s="19">
        <v>98</v>
      </c>
      <c r="B126" s="4">
        <v>-5.8000000000000016</v>
      </c>
      <c r="C126" s="4">
        <v>6.7999999999999989</v>
      </c>
      <c r="D126" s="4">
        <v>-10</v>
      </c>
      <c r="M126">
        <v>110</v>
      </c>
      <c r="N126">
        <v>20</v>
      </c>
      <c r="O126">
        <v>19</v>
      </c>
      <c r="P126">
        <v>17</v>
      </c>
      <c r="Q126">
        <v>14</v>
      </c>
      <c r="R126">
        <v>11</v>
      </c>
      <c r="S126">
        <v>16</v>
      </c>
      <c r="T126">
        <v>13</v>
      </c>
      <c r="U126">
        <v>9</v>
      </c>
      <c r="V126">
        <v>6</v>
      </c>
      <c r="W126">
        <v>3</v>
      </c>
      <c r="X126">
        <v>18</v>
      </c>
      <c r="Y126">
        <v>15</v>
      </c>
      <c r="Z126">
        <v>12</v>
      </c>
      <c r="AA126">
        <v>8</v>
      </c>
      <c r="AB126">
        <v>5</v>
      </c>
      <c r="AC126">
        <v>10</v>
      </c>
      <c r="AD126">
        <v>7</v>
      </c>
      <c r="AE126">
        <v>4</v>
      </c>
      <c r="AF126">
        <v>2</v>
      </c>
      <c r="AG126">
        <v>1</v>
      </c>
    </row>
    <row r="127" spans="1:33">
      <c r="A127" s="19">
        <v>99</v>
      </c>
      <c r="B127" s="4">
        <v>7.5999999999999961</v>
      </c>
      <c r="C127" s="4">
        <v>3.7999999999999989</v>
      </c>
      <c r="D127" s="4">
        <v>-10.8</v>
      </c>
      <c r="M127">
        <v>111</v>
      </c>
      <c r="N127">
        <v>17</v>
      </c>
      <c r="O127">
        <v>13</v>
      </c>
      <c r="P127">
        <v>9</v>
      </c>
      <c r="Q127">
        <v>5</v>
      </c>
      <c r="R127">
        <v>1</v>
      </c>
      <c r="S127">
        <v>18</v>
      </c>
      <c r="T127">
        <v>14</v>
      </c>
      <c r="U127">
        <v>10</v>
      </c>
      <c r="V127">
        <v>6</v>
      </c>
      <c r="W127">
        <v>2</v>
      </c>
      <c r="X127">
        <v>19</v>
      </c>
      <c r="Y127">
        <v>15</v>
      </c>
      <c r="Z127">
        <v>11</v>
      </c>
      <c r="AA127">
        <v>7</v>
      </c>
      <c r="AB127">
        <v>3</v>
      </c>
      <c r="AC127">
        <v>20</v>
      </c>
      <c r="AD127">
        <v>16</v>
      </c>
      <c r="AE127">
        <v>12</v>
      </c>
      <c r="AF127">
        <v>8</v>
      </c>
      <c r="AG127">
        <v>4</v>
      </c>
    </row>
    <row r="128" spans="1:33">
      <c r="A128" s="19">
        <v>100</v>
      </c>
      <c r="B128" s="4">
        <v>-5.8000000000000016</v>
      </c>
      <c r="C128" s="4">
        <v>6.7999999999999989</v>
      </c>
      <c r="D128" s="4">
        <v>-10</v>
      </c>
      <c r="M128">
        <v>112</v>
      </c>
      <c r="N128">
        <v>16</v>
      </c>
      <c r="O128">
        <v>13</v>
      </c>
      <c r="P128">
        <v>10</v>
      </c>
      <c r="Q128">
        <v>7</v>
      </c>
      <c r="R128">
        <v>4</v>
      </c>
      <c r="S128">
        <v>9</v>
      </c>
      <c r="T128">
        <v>6</v>
      </c>
      <c r="U128">
        <v>3</v>
      </c>
      <c r="V128">
        <v>2</v>
      </c>
      <c r="W128">
        <v>1</v>
      </c>
      <c r="X128">
        <v>20</v>
      </c>
      <c r="Y128">
        <v>19</v>
      </c>
      <c r="Z128">
        <v>18</v>
      </c>
      <c r="AA128">
        <v>15</v>
      </c>
      <c r="AB128">
        <v>12</v>
      </c>
      <c r="AC128">
        <v>16</v>
      </c>
      <c r="AD128">
        <v>13</v>
      </c>
      <c r="AE128">
        <v>10</v>
      </c>
      <c r="AF128">
        <v>7</v>
      </c>
      <c r="AG128">
        <v>4</v>
      </c>
    </row>
    <row r="129" spans="1:33">
      <c r="A129" s="19">
        <v>101</v>
      </c>
      <c r="B129" s="4">
        <v>-7.6</v>
      </c>
      <c r="C129" s="4">
        <v>5.7999999999999989</v>
      </c>
      <c r="D129" s="4">
        <v>-8.8000000000000007</v>
      </c>
      <c r="M129">
        <v>113</v>
      </c>
      <c r="N129">
        <v>18</v>
      </c>
      <c r="O129">
        <v>16</v>
      </c>
      <c r="P129">
        <v>13</v>
      </c>
      <c r="Q129">
        <v>10</v>
      </c>
      <c r="R129">
        <v>7</v>
      </c>
      <c r="S129">
        <v>9</v>
      </c>
      <c r="T129">
        <v>6</v>
      </c>
      <c r="U129">
        <v>4</v>
      </c>
      <c r="V129">
        <v>2</v>
      </c>
      <c r="W129">
        <v>1</v>
      </c>
      <c r="X129">
        <v>20</v>
      </c>
      <c r="Y129">
        <v>19</v>
      </c>
      <c r="Z129">
        <v>17</v>
      </c>
      <c r="AA129">
        <v>15</v>
      </c>
      <c r="AB129">
        <v>12</v>
      </c>
      <c r="AC129">
        <v>14</v>
      </c>
      <c r="AD129">
        <v>11</v>
      </c>
      <c r="AE129">
        <v>8</v>
      </c>
      <c r="AF129">
        <v>5</v>
      </c>
      <c r="AG129">
        <v>3</v>
      </c>
    </row>
    <row r="130" spans="1:33">
      <c r="A130" s="19">
        <v>102</v>
      </c>
      <c r="B130" s="4">
        <v>4.2</v>
      </c>
      <c r="C130" s="4">
        <v>7.1999999999999993</v>
      </c>
      <c r="D130" s="4">
        <v>-11.000000000000002</v>
      </c>
      <c r="M130">
        <v>114</v>
      </c>
      <c r="N130">
        <v>19</v>
      </c>
      <c r="O130">
        <v>15</v>
      </c>
      <c r="P130">
        <v>11</v>
      </c>
      <c r="Q130">
        <v>7</v>
      </c>
      <c r="R130">
        <v>3</v>
      </c>
      <c r="S130">
        <v>17</v>
      </c>
      <c r="T130">
        <v>13</v>
      </c>
      <c r="U130">
        <v>9</v>
      </c>
      <c r="V130">
        <v>5</v>
      </c>
      <c r="W130">
        <v>1</v>
      </c>
      <c r="X130">
        <v>20</v>
      </c>
      <c r="Y130">
        <v>16</v>
      </c>
      <c r="Z130">
        <v>12</v>
      </c>
      <c r="AA130">
        <v>8</v>
      </c>
      <c r="AB130">
        <v>4</v>
      </c>
      <c r="AC130">
        <v>18</v>
      </c>
      <c r="AD130">
        <v>14</v>
      </c>
      <c r="AE130">
        <v>10</v>
      </c>
      <c r="AF130">
        <v>6</v>
      </c>
      <c r="AG130">
        <v>2</v>
      </c>
    </row>
    <row r="131" spans="1:33">
      <c r="A131" s="19">
        <v>103</v>
      </c>
      <c r="B131" s="4">
        <v>0.99999999999999922</v>
      </c>
      <c r="C131" s="4">
        <v>-2.0000000000000004</v>
      </c>
      <c r="D131" s="4">
        <v>-16.000000000000004</v>
      </c>
      <c r="M131">
        <v>115</v>
      </c>
      <c r="N131">
        <v>16</v>
      </c>
      <c r="O131">
        <v>13</v>
      </c>
      <c r="P131">
        <v>11</v>
      </c>
      <c r="Q131">
        <v>9</v>
      </c>
      <c r="R131">
        <v>6</v>
      </c>
      <c r="S131">
        <v>20</v>
      </c>
      <c r="T131">
        <v>19</v>
      </c>
      <c r="U131">
        <v>18</v>
      </c>
      <c r="V131">
        <v>16</v>
      </c>
      <c r="W131">
        <v>13</v>
      </c>
      <c r="X131">
        <v>7</v>
      </c>
      <c r="Y131">
        <v>4</v>
      </c>
      <c r="Z131">
        <v>3</v>
      </c>
      <c r="AA131">
        <v>2</v>
      </c>
      <c r="AB131">
        <v>1</v>
      </c>
      <c r="AC131">
        <v>15</v>
      </c>
      <c r="AD131">
        <v>12</v>
      </c>
      <c r="AE131">
        <v>10</v>
      </c>
      <c r="AF131">
        <v>7</v>
      </c>
      <c r="AG131">
        <v>4</v>
      </c>
    </row>
    <row r="132" spans="1:33">
      <c r="A132" s="19">
        <v>104</v>
      </c>
      <c r="B132" s="4">
        <v>-5.3999999999999995</v>
      </c>
      <c r="C132" s="4">
        <v>4.3999999999999995</v>
      </c>
      <c r="D132" s="4">
        <v>-12.799999999999995</v>
      </c>
      <c r="M132">
        <v>116</v>
      </c>
      <c r="N132">
        <v>16</v>
      </c>
      <c r="O132">
        <v>13</v>
      </c>
      <c r="P132">
        <v>10</v>
      </c>
      <c r="Q132">
        <v>7</v>
      </c>
      <c r="R132">
        <v>4</v>
      </c>
      <c r="S132">
        <v>20</v>
      </c>
      <c r="T132">
        <v>19</v>
      </c>
      <c r="U132">
        <v>18</v>
      </c>
      <c r="V132">
        <v>15</v>
      </c>
      <c r="W132">
        <v>12</v>
      </c>
      <c r="X132">
        <v>9</v>
      </c>
      <c r="Y132">
        <v>6</v>
      </c>
      <c r="Z132">
        <v>3</v>
      </c>
      <c r="AA132">
        <v>2</v>
      </c>
      <c r="AB132">
        <v>1</v>
      </c>
      <c r="AC132">
        <v>17</v>
      </c>
      <c r="AD132">
        <v>14</v>
      </c>
      <c r="AE132">
        <v>11</v>
      </c>
      <c r="AF132">
        <v>8</v>
      </c>
      <c r="AG132">
        <v>5</v>
      </c>
    </row>
    <row r="133" spans="1:33">
      <c r="A133" s="19">
        <v>105</v>
      </c>
      <c r="B133" s="4">
        <v>5.7999999999999972</v>
      </c>
      <c r="C133" s="4">
        <v>-6.799999999999998</v>
      </c>
      <c r="D133" s="4">
        <v>-10.000000000000002</v>
      </c>
      <c r="M133">
        <v>117</v>
      </c>
      <c r="N133">
        <v>17</v>
      </c>
      <c r="O133">
        <v>14</v>
      </c>
      <c r="P133">
        <v>11</v>
      </c>
      <c r="Q133">
        <v>8</v>
      </c>
      <c r="R133">
        <v>5</v>
      </c>
      <c r="S133">
        <v>9</v>
      </c>
      <c r="T133">
        <v>6</v>
      </c>
      <c r="U133">
        <v>3</v>
      </c>
      <c r="V133">
        <v>2</v>
      </c>
      <c r="W133">
        <v>1</v>
      </c>
      <c r="X133">
        <v>20</v>
      </c>
      <c r="Y133">
        <v>19</v>
      </c>
      <c r="Z133">
        <v>17</v>
      </c>
      <c r="AA133">
        <v>14</v>
      </c>
      <c r="AB133">
        <v>11</v>
      </c>
      <c r="AC133">
        <v>16</v>
      </c>
      <c r="AD133">
        <v>13</v>
      </c>
      <c r="AE133">
        <v>9</v>
      </c>
      <c r="AF133">
        <v>6</v>
      </c>
      <c r="AG133">
        <v>3</v>
      </c>
    </row>
    <row r="134" spans="1:33">
      <c r="A134" s="19">
        <v>106</v>
      </c>
      <c r="B134" s="4">
        <v>3.799999999999998</v>
      </c>
      <c r="C134" s="4">
        <v>8.4</v>
      </c>
      <c r="D134" s="4">
        <v>-9.6</v>
      </c>
      <c r="M134">
        <v>118</v>
      </c>
      <c r="N134">
        <v>16</v>
      </c>
      <c r="O134">
        <v>13</v>
      </c>
      <c r="P134">
        <v>9</v>
      </c>
      <c r="Q134">
        <v>6</v>
      </c>
      <c r="R134">
        <v>3</v>
      </c>
      <c r="S134">
        <v>20</v>
      </c>
      <c r="T134">
        <v>19</v>
      </c>
      <c r="U134">
        <v>17</v>
      </c>
      <c r="V134">
        <v>14</v>
      </c>
      <c r="W134">
        <v>10</v>
      </c>
      <c r="X134">
        <v>11</v>
      </c>
      <c r="Y134">
        <v>7</v>
      </c>
      <c r="Z134">
        <v>4</v>
      </c>
      <c r="AA134">
        <v>2</v>
      </c>
      <c r="AB134">
        <v>1</v>
      </c>
      <c r="AC134">
        <v>18</v>
      </c>
      <c r="AD134">
        <v>15</v>
      </c>
      <c r="AE134">
        <v>12</v>
      </c>
      <c r="AF134">
        <v>8</v>
      </c>
      <c r="AG134">
        <v>5</v>
      </c>
    </row>
    <row r="135" spans="1:33">
      <c r="A135" s="19">
        <v>107</v>
      </c>
      <c r="B135" s="4">
        <v>1.9999999999999991</v>
      </c>
      <c r="C135" s="4">
        <v>1</v>
      </c>
      <c r="D135" s="4">
        <v>-16.000000000000004</v>
      </c>
      <c r="M135">
        <v>119</v>
      </c>
      <c r="N135">
        <v>15</v>
      </c>
      <c r="O135">
        <v>12</v>
      </c>
      <c r="P135">
        <v>8</v>
      </c>
      <c r="Q135">
        <v>5</v>
      </c>
      <c r="R135">
        <v>3</v>
      </c>
      <c r="S135">
        <v>20</v>
      </c>
      <c r="T135">
        <v>19</v>
      </c>
      <c r="U135">
        <v>17</v>
      </c>
      <c r="V135">
        <v>14</v>
      </c>
      <c r="W135">
        <v>11</v>
      </c>
      <c r="X135">
        <v>10</v>
      </c>
      <c r="Y135">
        <v>7</v>
      </c>
      <c r="Z135">
        <v>4</v>
      </c>
      <c r="AA135">
        <v>2</v>
      </c>
      <c r="AB135">
        <v>1</v>
      </c>
      <c r="AC135">
        <v>18</v>
      </c>
      <c r="AD135">
        <v>16</v>
      </c>
      <c r="AE135">
        <v>13</v>
      </c>
      <c r="AF135">
        <v>9</v>
      </c>
      <c r="AG135">
        <v>6</v>
      </c>
    </row>
    <row r="136" spans="1:33">
      <c r="A136" s="19">
        <v>108</v>
      </c>
      <c r="B136" s="4">
        <v>4.3999999999999986</v>
      </c>
      <c r="C136" s="4">
        <v>6.5999999999999979</v>
      </c>
      <c r="D136" s="4">
        <v>-11.599999999999998</v>
      </c>
      <c r="M136">
        <v>120</v>
      </c>
      <c r="N136">
        <v>17</v>
      </c>
      <c r="O136">
        <v>14</v>
      </c>
      <c r="P136">
        <v>11</v>
      </c>
      <c r="Q136">
        <v>8</v>
      </c>
      <c r="R136">
        <v>5</v>
      </c>
      <c r="S136">
        <v>8</v>
      </c>
      <c r="T136">
        <v>5</v>
      </c>
      <c r="U136">
        <v>3</v>
      </c>
      <c r="V136">
        <v>2</v>
      </c>
      <c r="W136">
        <v>1</v>
      </c>
      <c r="X136">
        <v>20</v>
      </c>
      <c r="Y136">
        <v>19</v>
      </c>
      <c r="Z136">
        <v>18</v>
      </c>
      <c r="AA136">
        <v>15</v>
      </c>
      <c r="AB136">
        <v>12</v>
      </c>
      <c r="AC136">
        <v>15</v>
      </c>
      <c r="AD136">
        <v>12</v>
      </c>
      <c r="AE136">
        <v>10</v>
      </c>
      <c r="AF136">
        <v>7</v>
      </c>
      <c r="AG136">
        <v>4</v>
      </c>
    </row>
    <row r="137" spans="1:33">
      <c r="A137" s="19">
        <v>109</v>
      </c>
      <c r="B137" s="4">
        <v>-6.7999999999999963</v>
      </c>
      <c r="C137" s="4">
        <v>4.5999999999999996</v>
      </c>
      <c r="D137" s="4">
        <v>-11.200000000000001</v>
      </c>
      <c r="M137">
        <v>121</v>
      </c>
      <c r="N137">
        <v>9</v>
      </c>
      <c r="O137">
        <v>6</v>
      </c>
      <c r="P137">
        <v>3</v>
      </c>
      <c r="Q137">
        <v>2</v>
      </c>
      <c r="R137">
        <v>1</v>
      </c>
      <c r="S137">
        <v>17</v>
      </c>
      <c r="T137">
        <v>14</v>
      </c>
      <c r="U137">
        <v>11</v>
      </c>
      <c r="V137">
        <v>8</v>
      </c>
      <c r="W137">
        <v>5</v>
      </c>
      <c r="X137">
        <v>16</v>
      </c>
      <c r="Y137">
        <v>13</v>
      </c>
      <c r="Z137">
        <v>10</v>
      </c>
      <c r="AA137">
        <v>7</v>
      </c>
      <c r="AB137">
        <v>4</v>
      </c>
      <c r="AC137">
        <v>20</v>
      </c>
      <c r="AD137">
        <v>19</v>
      </c>
      <c r="AE137">
        <v>18</v>
      </c>
      <c r="AF137">
        <v>15</v>
      </c>
      <c r="AG137">
        <v>12</v>
      </c>
    </row>
    <row r="138" spans="1:33">
      <c r="A138" s="19">
        <v>110</v>
      </c>
      <c r="B138" s="4">
        <v>6.8</v>
      </c>
      <c r="C138" s="4">
        <v>4.6000000000000005</v>
      </c>
      <c r="D138" s="4">
        <v>-11.200000000000001</v>
      </c>
      <c r="M138">
        <v>122</v>
      </c>
      <c r="N138">
        <v>18</v>
      </c>
      <c r="O138">
        <v>15</v>
      </c>
      <c r="P138">
        <v>12</v>
      </c>
      <c r="Q138">
        <v>8</v>
      </c>
      <c r="R138">
        <v>5</v>
      </c>
      <c r="S138">
        <v>10</v>
      </c>
      <c r="T138">
        <v>7</v>
      </c>
      <c r="U138">
        <v>4</v>
      </c>
      <c r="V138">
        <v>2</v>
      </c>
      <c r="W138">
        <v>1</v>
      </c>
      <c r="X138">
        <v>20</v>
      </c>
      <c r="Y138">
        <v>19</v>
      </c>
      <c r="Z138">
        <v>17</v>
      </c>
      <c r="AA138">
        <v>14</v>
      </c>
      <c r="AB138">
        <v>11</v>
      </c>
      <c r="AC138">
        <v>16</v>
      </c>
      <c r="AD138">
        <v>13</v>
      </c>
      <c r="AE138">
        <v>9</v>
      </c>
      <c r="AF138">
        <v>6</v>
      </c>
      <c r="AG138">
        <v>3</v>
      </c>
    </row>
    <row r="139" spans="1:33">
      <c r="A139" s="19">
        <v>111</v>
      </c>
      <c r="B139" s="4">
        <v>-1.0000000000000016</v>
      </c>
      <c r="C139" s="4">
        <v>-1.9999999999999991</v>
      </c>
      <c r="D139" s="4">
        <v>-16.000000000000004</v>
      </c>
      <c r="M139">
        <v>123</v>
      </c>
      <c r="N139">
        <v>18</v>
      </c>
      <c r="O139">
        <v>15</v>
      </c>
      <c r="P139">
        <v>12</v>
      </c>
      <c r="Q139">
        <v>8</v>
      </c>
      <c r="R139">
        <v>5</v>
      </c>
      <c r="S139">
        <v>10</v>
      </c>
      <c r="T139">
        <v>7</v>
      </c>
      <c r="U139">
        <v>4</v>
      </c>
      <c r="V139">
        <v>2</v>
      </c>
      <c r="W139">
        <v>1</v>
      </c>
      <c r="X139">
        <v>20</v>
      </c>
      <c r="Y139">
        <v>19</v>
      </c>
      <c r="Z139">
        <v>17</v>
      </c>
      <c r="AA139">
        <v>14</v>
      </c>
      <c r="AB139">
        <v>11</v>
      </c>
      <c r="AC139">
        <v>16</v>
      </c>
      <c r="AD139">
        <v>13</v>
      </c>
      <c r="AE139">
        <v>9</v>
      </c>
      <c r="AF139">
        <v>6</v>
      </c>
      <c r="AG139">
        <v>3</v>
      </c>
    </row>
    <row r="140" spans="1:33">
      <c r="A140" s="19">
        <v>112</v>
      </c>
      <c r="B140" s="4">
        <v>6.299999999999998</v>
      </c>
      <c r="C140" s="4">
        <v>-6.299999999999998</v>
      </c>
      <c r="D140" s="4">
        <v>-10.000000000000002</v>
      </c>
      <c r="M140">
        <v>124</v>
      </c>
      <c r="N140">
        <v>17</v>
      </c>
      <c r="O140">
        <v>14</v>
      </c>
      <c r="P140">
        <v>11</v>
      </c>
      <c r="Q140">
        <v>8</v>
      </c>
      <c r="R140">
        <v>5</v>
      </c>
      <c r="S140">
        <v>9</v>
      </c>
      <c r="T140">
        <v>6</v>
      </c>
      <c r="U140">
        <v>3</v>
      </c>
      <c r="V140">
        <v>2</v>
      </c>
      <c r="W140">
        <v>1</v>
      </c>
      <c r="X140">
        <v>20</v>
      </c>
      <c r="Y140">
        <v>19</v>
      </c>
      <c r="Z140">
        <v>18</v>
      </c>
      <c r="AA140">
        <v>15</v>
      </c>
      <c r="AB140">
        <v>12</v>
      </c>
      <c r="AC140">
        <v>16</v>
      </c>
      <c r="AD140">
        <v>13</v>
      </c>
      <c r="AE140">
        <v>10</v>
      </c>
      <c r="AF140">
        <v>7</v>
      </c>
      <c r="AG140">
        <v>4</v>
      </c>
    </row>
    <row r="141" spans="1:33">
      <c r="A141" s="19">
        <v>113</v>
      </c>
      <c r="B141" s="4">
        <v>8.3999999999999986</v>
      </c>
      <c r="C141" s="4">
        <v>-3.7999999999999967</v>
      </c>
      <c r="D141" s="4">
        <v>-9.6000000000000032</v>
      </c>
      <c r="M141">
        <v>125</v>
      </c>
      <c r="N141">
        <v>14</v>
      </c>
      <c r="O141">
        <v>11</v>
      </c>
      <c r="P141">
        <v>8</v>
      </c>
      <c r="Q141">
        <v>5</v>
      </c>
      <c r="R141">
        <v>3</v>
      </c>
      <c r="S141">
        <v>20</v>
      </c>
      <c r="T141">
        <v>19</v>
      </c>
      <c r="U141">
        <v>17</v>
      </c>
      <c r="V141">
        <v>15</v>
      </c>
      <c r="W141">
        <v>12</v>
      </c>
      <c r="X141">
        <v>9</v>
      </c>
      <c r="Y141">
        <v>6</v>
      </c>
      <c r="Z141">
        <v>4</v>
      </c>
      <c r="AA141">
        <v>2</v>
      </c>
      <c r="AB141">
        <v>1</v>
      </c>
      <c r="AC141">
        <v>18</v>
      </c>
      <c r="AD141">
        <v>16</v>
      </c>
      <c r="AE141">
        <v>13</v>
      </c>
      <c r="AF141">
        <v>10</v>
      </c>
      <c r="AG141">
        <v>7</v>
      </c>
    </row>
    <row r="142" spans="1:33">
      <c r="A142" s="19">
        <v>114</v>
      </c>
      <c r="B142" s="4">
        <v>1.9999999999999996</v>
      </c>
      <c r="C142" s="4">
        <v>-0.99999999999999944</v>
      </c>
      <c r="D142" s="4">
        <v>-16.000000000000004</v>
      </c>
      <c r="M142">
        <v>126</v>
      </c>
      <c r="N142">
        <v>8</v>
      </c>
      <c r="O142">
        <v>5</v>
      </c>
      <c r="P142">
        <v>3</v>
      </c>
      <c r="Q142">
        <v>2</v>
      </c>
      <c r="R142">
        <v>1</v>
      </c>
      <c r="S142">
        <v>17</v>
      </c>
      <c r="T142">
        <v>14</v>
      </c>
      <c r="U142">
        <v>11</v>
      </c>
      <c r="V142">
        <v>9</v>
      </c>
      <c r="W142">
        <v>6</v>
      </c>
      <c r="X142">
        <v>15</v>
      </c>
      <c r="Y142">
        <v>12</v>
      </c>
      <c r="Z142">
        <v>10</v>
      </c>
      <c r="AA142">
        <v>7</v>
      </c>
      <c r="AB142">
        <v>4</v>
      </c>
      <c r="AC142">
        <v>20</v>
      </c>
      <c r="AD142">
        <v>19</v>
      </c>
      <c r="AE142">
        <v>18</v>
      </c>
      <c r="AF142">
        <v>16</v>
      </c>
      <c r="AG142">
        <v>13</v>
      </c>
    </row>
    <row r="143" spans="1:33">
      <c r="A143" s="19">
        <v>115</v>
      </c>
      <c r="B143" s="4">
        <v>-6.1999999999999993</v>
      </c>
      <c r="C143" s="4">
        <v>7.6</v>
      </c>
      <c r="D143" s="4">
        <v>-8.1999999999999993</v>
      </c>
      <c r="M143">
        <v>127</v>
      </c>
      <c r="N143">
        <v>20</v>
      </c>
      <c r="O143">
        <v>19</v>
      </c>
      <c r="P143">
        <v>18</v>
      </c>
      <c r="Q143">
        <v>16</v>
      </c>
      <c r="R143">
        <v>13</v>
      </c>
      <c r="S143">
        <v>17</v>
      </c>
      <c r="T143">
        <v>14</v>
      </c>
      <c r="U143">
        <v>11</v>
      </c>
      <c r="V143">
        <v>9</v>
      </c>
      <c r="W143">
        <v>6</v>
      </c>
      <c r="X143">
        <v>15</v>
      </c>
      <c r="Y143">
        <v>12</v>
      </c>
      <c r="Z143">
        <v>10</v>
      </c>
      <c r="AA143">
        <v>7</v>
      </c>
      <c r="AB143">
        <v>4</v>
      </c>
      <c r="AC143">
        <v>8</v>
      </c>
      <c r="AD143">
        <v>5</v>
      </c>
      <c r="AE143">
        <v>3</v>
      </c>
      <c r="AF143">
        <v>2</v>
      </c>
      <c r="AG143">
        <v>1</v>
      </c>
    </row>
    <row r="144" spans="1:33">
      <c r="A144" s="19">
        <v>116</v>
      </c>
      <c r="B144" s="4">
        <v>-6.8</v>
      </c>
      <c r="C144" s="4">
        <v>5.8</v>
      </c>
      <c r="D144" s="4">
        <v>-10.000000000000002</v>
      </c>
      <c r="M144">
        <v>128</v>
      </c>
      <c r="N144">
        <v>10</v>
      </c>
      <c r="O144">
        <v>7</v>
      </c>
      <c r="P144">
        <v>4</v>
      </c>
      <c r="Q144">
        <v>2</v>
      </c>
      <c r="R144">
        <v>1</v>
      </c>
      <c r="S144">
        <v>15</v>
      </c>
      <c r="T144">
        <v>12</v>
      </c>
      <c r="U144">
        <v>8</v>
      </c>
      <c r="V144">
        <v>5</v>
      </c>
      <c r="W144">
        <v>3</v>
      </c>
      <c r="X144">
        <v>18</v>
      </c>
      <c r="Y144">
        <v>16</v>
      </c>
      <c r="Z144">
        <v>13</v>
      </c>
      <c r="AA144">
        <v>9</v>
      </c>
      <c r="AB144">
        <v>6</v>
      </c>
      <c r="AC144">
        <v>20</v>
      </c>
      <c r="AD144">
        <v>19</v>
      </c>
      <c r="AE144">
        <v>17</v>
      </c>
      <c r="AF144">
        <v>14</v>
      </c>
      <c r="AG144">
        <v>11</v>
      </c>
    </row>
    <row r="145" spans="1:33">
      <c r="A145" s="19">
        <v>117</v>
      </c>
      <c r="B145" s="4">
        <v>6.799999999999998</v>
      </c>
      <c r="C145" s="4">
        <v>-5.1999999999999984</v>
      </c>
      <c r="D145" s="4">
        <v>-10.599999999999998</v>
      </c>
      <c r="M145">
        <v>129</v>
      </c>
      <c r="N145">
        <v>17</v>
      </c>
      <c r="O145">
        <v>15</v>
      </c>
      <c r="P145">
        <v>12</v>
      </c>
      <c r="Q145">
        <v>10</v>
      </c>
      <c r="R145">
        <v>7</v>
      </c>
      <c r="S145">
        <v>8</v>
      </c>
      <c r="T145">
        <v>5</v>
      </c>
      <c r="U145">
        <v>3</v>
      </c>
      <c r="V145">
        <v>2</v>
      </c>
      <c r="W145">
        <v>1</v>
      </c>
      <c r="X145">
        <v>20</v>
      </c>
      <c r="Y145">
        <v>19</v>
      </c>
      <c r="Z145">
        <v>18</v>
      </c>
      <c r="AA145">
        <v>16</v>
      </c>
      <c r="AB145">
        <v>13</v>
      </c>
      <c r="AC145">
        <v>14</v>
      </c>
      <c r="AD145">
        <v>11</v>
      </c>
      <c r="AE145">
        <v>9</v>
      </c>
      <c r="AF145">
        <v>6</v>
      </c>
      <c r="AG145">
        <v>4</v>
      </c>
    </row>
    <row r="146" spans="1:33">
      <c r="A146" s="19">
        <v>118</v>
      </c>
      <c r="B146" s="4">
        <v>-6.6000000000000014</v>
      </c>
      <c r="C146" s="4">
        <v>4.3999999999999995</v>
      </c>
      <c r="D146" s="4">
        <v>-11.6</v>
      </c>
      <c r="M146">
        <v>130</v>
      </c>
      <c r="N146">
        <v>17</v>
      </c>
      <c r="O146">
        <v>14</v>
      </c>
      <c r="P146">
        <v>11</v>
      </c>
      <c r="Q146">
        <v>9</v>
      </c>
      <c r="R146">
        <v>6</v>
      </c>
      <c r="S146">
        <v>8</v>
      </c>
      <c r="T146">
        <v>5</v>
      </c>
      <c r="U146">
        <v>3</v>
      </c>
      <c r="V146">
        <v>2</v>
      </c>
      <c r="W146">
        <v>1</v>
      </c>
      <c r="X146">
        <v>20</v>
      </c>
      <c r="Y146">
        <v>19</v>
      </c>
      <c r="Z146">
        <v>18</v>
      </c>
      <c r="AA146">
        <v>16</v>
      </c>
      <c r="AB146">
        <v>13</v>
      </c>
      <c r="AC146">
        <v>15</v>
      </c>
      <c r="AD146">
        <v>12</v>
      </c>
      <c r="AE146">
        <v>10</v>
      </c>
      <c r="AF146">
        <v>7</v>
      </c>
      <c r="AG146">
        <v>4</v>
      </c>
    </row>
    <row r="147" spans="1:33">
      <c r="A147" s="19">
        <v>119</v>
      </c>
      <c r="B147" s="4">
        <v>-7.6000000000000014</v>
      </c>
      <c r="C147" s="4">
        <v>3.799999999999998</v>
      </c>
      <c r="D147" s="4">
        <v>-10.799999999999999</v>
      </c>
      <c r="M147">
        <v>131</v>
      </c>
      <c r="N147">
        <v>20</v>
      </c>
      <c r="O147">
        <v>16</v>
      </c>
      <c r="P147">
        <v>12</v>
      </c>
      <c r="Q147">
        <v>8</v>
      </c>
      <c r="R147">
        <v>4</v>
      </c>
      <c r="S147">
        <v>18</v>
      </c>
      <c r="T147">
        <v>14</v>
      </c>
      <c r="U147">
        <v>10</v>
      </c>
      <c r="V147">
        <v>6</v>
      </c>
      <c r="W147">
        <v>2</v>
      </c>
      <c r="X147">
        <v>19</v>
      </c>
      <c r="Y147">
        <v>15</v>
      </c>
      <c r="Z147">
        <v>11</v>
      </c>
      <c r="AA147">
        <v>7</v>
      </c>
      <c r="AB147">
        <v>3</v>
      </c>
      <c r="AC147">
        <v>17</v>
      </c>
      <c r="AD147">
        <v>13</v>
      </c>
      <c r="AE147">
        <v>9</v>
      </c>
      <c r="AF147">
        <v>5</v>
      </c>
      <c r="AG147">
        <v>1</v>
      </c>
    </row>
    <row r="148" spans="1:33">
      <c r="A148" s="19">
        <v>120</v>
      </c>
      <c r="B148" s="4">
        <v>7.2000000000000011</v>
      </c>
      <c r="C148" s="4">
        <v>-5.7999999999999972</v>
      </c>
      <c r="D148" s="4">
        <v>-9.4</v>
      </c>
      <c r="M148">
        <v>132</v>
      </c>
      <c r="N148">
        <v>19</v>
      </c>
      <c r="O148">
        <v>15</v>
      </c>
      <c r="P148">
        <v>11</v>
      </c>
      <c r="Q148">
        <v>7</v>
      </c>
      <c r="R148">
        <v>3</v>
      </c>
      <c r="S148">
        <v>20</v>
      </c>
      <c r="T148">
        <v>16</v>
      </c>
      <c r="U148">
        <v>12</v>
      </c>
      <c r="V148">
        <v>8</v>
      </c>
      <c r="W148">
        <v>4</v>
      </c>
      <c r="X148">
        <v>17</v>
      </c>
      <c r="Y148">
        <v>13</v>
      </c>
      <c r="Z148">
        <v>9</v>
      </c>
      <c r="AA148">
        <v>5</v>
      </c>
      <c r="AB148">
        <v>1</v>
      </c>
      <c r="AC148">
        <v>18</v>
      </c>
      <c r="AD148">
        <v>14</v>
      </c>
      <c r="AE148">
        <v>10</v>
      </c>
      <c r="AF148">
        <v>6</v>
      </c>
      <c r="AG148">
        <v>2</v>
      </c>
    </row>
    <row r="149" spans="1:33">
      <c r="A149" s="19">
        <v>121</v>
      </c>
      <c r="B149" s="4">
        <v>-6.8000000000000016</v>
      </c>
      <c r="C149" s="4">
        <v>-5.7999999999999989</v>
      </c>
      <c r="D149" s="4">
        <v>-10.000000000000002</v>
      </c>
    </row>
    <row r="150" spans="1:33">
      <c r="A150" s="19">
        <v>122</v>
      </c>
      <c r="B150" s="4">
        <v>6.8</v>
      </c>
      <c r="C150" s="4">
        <v>-4.5999999999999988</v>
      </c>
      <c r="D150" s="4">
        <v>-11.200000000000001</v>
      </c>
    </row>
    <row r="151" spans="1:33">
      <c r="A151" s="19">
        <v>123</v>
      </c>
      <c r="B151" s="4">
        <v>6.8</v>
      </c>
      <c r="C151" s="4">
        <v>-4.5999999999999988</v>
      </c>
      <c r="D151" s="4">
        <v>-11.200000000000001</v>
      </c>
    </row>
    <row r="152" spans="1:33">
      <c r="A152" s="19">
        <v>124</v>
      </c>
      <c r="B152" s="4">
        <v>6.799999999999998</v>
      </c>
      <c r="C152" s="4">
        <v>-5.8</v>
      </c>
      <c r="D152" s="4">
        <v>-10.000000000000002</v>
      </c>
    </row>
    <row r="153" spans="1:33">
      <c r="A153" s="19">
        <v>125</v>
      </c>
      <c r="B153" s="4">
        <v>-8.3999999999999986</v>
      </c>
      <c r="C153" s="4">
        <v>3.7999999999999989</v>
      </c>
      <c r="D153" s="4">
        <v>-9.6</v>
      </c>
    </row>
    <row r="154" spans="1:33">
      <c r="A154" s="19">
        <v>126</v>
      </c>
      <c r="B154" s="4">
        <v>-7.6000000000000014</v>
      </c>
      <c r="C154" s="4">
        <v>-5.799999999999998</v>
      </c>
      <c r="D154" s="4">
        <v>-8.7999999999999989</v>
      </c>
    </row>
    <row r="155" spans="1:33">
      <c r="A155" s="19">
        <v>127</v>
      </c>
      <c r="B155" s="4">
        <v>5.8</v>
      </c>
      <c r="C155" s="4">
        <v>7.6</v>
      </c>
      <c r="D155" s="4">
        <v>-8.7999999999999972</v>
      </c>
    </row>
    <row r="156" spans="1:33">
      <c r="A156" s="19">
        <v>128</v>
      </c>
      <c r="B156" s="4">
        <v>-3.8000000000000007</v>
      </c>
      <c r="C156" s="4">
        <v>-7.5999999999999961</v>
      </c>
      <c r="D156" s="4">
        <v>-10.800000000000002</v>
      </c>
    </row>
    <row r="157" spans="1:33">
      <c r="A157" s="19">
        <v>129</v>
      </c>
      <c r="B157" s="4">
        <v>8.3999999999999986</v>
      </c>
      <c r="C157" s="4">
        <v>-4.9999999999999991</v>
      </c>
      <c r="D157" s="4">
        <v>-8.4</v>
      </c>
    </row>
    <row r="158" spans="1:33">
      <c r="A158" s="19">
        <v>130</v>
      </c>
      <c r="B158" s="4">
        <v>7.5999999999999979</v>
      </c>
      <c r="C158" s="4">
        <v>-5.7999999999999972</v>
      </c>
      <c r="D158" s="4">
        <v>-8.8000000000000007</v>
      </c>
    </row>
    <row r="159" spans="1:33">
      <c r="A159" s="19">
        <v>131</v>
      </c>
      <c r="B159" s="4">
        <v>1.9999999999999991</v>
      </c>
      <c r="C159" s="4">
        <v>1</v>
      </c>
      <c r="D159" s="4">
        <v>-16.000000000000004</v>
      </c>
    </row>
    <row r="160" spans="1:33">
      <c r="A160" s="19">
        <v>132</v>
      </c>
      <c r="B160" s="4">
        <v>-1.0000000000000009</v>
      </c>
      <c r="C160" s="4">
        <v>2.0000000000000004</v>
      </c>
      <c r="D160" s="4">
        <v>-16.000000000000004</v>
      </c>
    </row>
  </sheetData>
  <phoneticPr fontId="5" type="noConversion"/>
  <pageMargins left="0.7" right="0.7" top="0.75" bottom="0.75" header="0.3" footer="0.3"/>
  <pageSetup orientation="portrait" horizontalDpi="0" verticalDpi="0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1"/>
  <sheetViews>
    <sheetView topLeftCell="E1" zoomScale="97" zoomScaleNormal="97" workbookViewId="0">
      <selection activeCell="K10" sqref="K10"/>
    </sheetView>
  </sheetViews>
  <sheetFormatPr baseColWidth="10" defaultRowHeight="16"/>
  <cols>
    <col min="5" max="5" width="2.83203125" customWidth="1"/>
    <col min="6" max="6" width="12.5" customWidth="1"/>
    <col min="7" max="7" width="11.83203125" bestFit="1" customWidth="1"/>
    <col min="8" max="8" width="12.6640625" bestFit="1" customWidth="1"/>
    <col min="11" max="11" width="11.1640625" bestFit="1" customWidth="1"/>
    <col min="12" max="13" width="11.83203125" bestFit="1" customWidth="1"/>
    <col min="14" max="14" width="13.6640625" bestFit="1" customWidth="1"/>
    <col min="15" max="15" width="17.6640625" style="4" customWidth="1"/>
    <col min="16" max="16" width="13.83203125" customWidth="1"/>
  </cols>
  <sheetData>
    <row r="1" spans="1:16">
      <c r="J1" s="23" t="s">
        <v>117</v>
      </c>
      <c r="K1" s="22" t="s">
        <v>114</v>
      </c>
      <c r="L1" s="22" t="s">
        <v>115</v>
      </c>
      <c r="M1" s="22" t="s">
        <v>116</v>
      </c>
    </row>
    <row r="2" spans="1:16">
      <c r="J2" s="19">
        <v>60.999999999999993</v>
      </c>
      <c r="K2">
        <f t="shared" ref="K2:M6" si="0">VLOOKUP($J2,ZScoreLookup,F$8)</f>
        <v>0.40480290870590496</v>
      </c>
      <c r="L2">
        <f t="shared" si="0"/>
        <v>0.1240223770029998</v>
      </c>
      <c r="M2" s="24">
        <f t="shared" si="0"/>
        <v>-1.689641779696518</v>
      </c>
      <c r="N2" t="s">
        <v>129</v>
      </c>
    </row>
    <row r="3" spans="1:16">
      <c r="A3" s="12" t="s">
        <v>90</v>
      </c>
      <c r="B3" s="15"/>
      <c r="C3" s="15"/>
      <c r="D3" s="15"/>
      <c r="E3" s="16"/>
      <c r="F3" s="16"/>
      <c r="J3" s="19">
        <v>87</v>
      </c>
      <c r="K3" s="24">
        <f t="shared" si="0"/>
        <v>1.092289412876827</v>
      </c>
      <c r="L3" s="24">
        <f t="shared" si="0"/>
        <v>1.1936577474377934</v>
      </c>
      <c r="M3">
        <f t="shared" si="0"/>
        <v>0.62747180560697879</v>
      </c>
      <c r="N3" t="s">
        <v>125</v>
      </c>
    </row>
    <row r="4" spans="1:16">
      <c r="A4" s="4"/>
      <c r="B4" s="4"/>
      <c r="C4" s="4"/>
      <c r="D4" s="4"/>
      <c r="J4" s="19">
        <v>100</v>
      </c>
      <c r="K4" s="24">
        <f t="shared" si="0"/>
        <v>-1.0063535998554622</v>
      </c>
      <c r="L4" s="24">
        <f t="shared" si="0"/>
        <v>1.1936577474377934</v>
      </c>
      <c r="M4">
        <f t="shared" si="0"/>
        <v>0.62747180560697746</v>
      </c>
      <c r="N4" t="s">
        <v>126</v>
      </c>
    </row>
    <row r="5" spans="1:16">
      <c r="A5" s="4" t="s">
        <v>57</v>
      </c>
      <c r="B5" s="4">
        <f>AVERAGE(B12:B131)</f>
        <v>-0.23750000000000071</v>
      </c>
      <c r="C5" s="4">
        <f>AVERAGE(C12:C131)</f>
        <v>0.32750000000000018</v>
      </c>
      <c r="D5" s="4">
        <f>AVERAGE(D11:D131)</f>
        <v>-11.624793388429747</v>
      </c>
      <c r="J5" s="19">
        <v>117</v>
      </c>
      <c r="K5" s="24">
        <f t="shared" si="0"/>
        <v>1.2732069139744384</v>
      </c>
      <c r="L5" s="24">
        <f t="shared" si="0"/>
        <v>-1.0193809500135038</v>
      </c>
      <c r="M5">
        <f t="shared" si="0"/>
        <v>0.39576044707662883</v>
      </c>
      <c r="N5" t="s">
        <v>127</v>
      </c>
    </row>
    <row r="6" spans="1:16">
      <c r="A6" s="4" t="s">
        <v>113</v>
      </c>
      <c r="B6" s="4">
        <f>STDEV(B12:B131)</f>
        <v>5.5273812314070483</v>
      </c>
      <c r="C6" s="4">
        <f t="shared" ref="C6:D6" si="1">STDEV(C12:C131)</f>
        <v>5.4224085705415384</v>
      </c>
      <c r="D6" s="4">
        <f t="shared" si="1"/>
        <v>2.5894285191954127</v>
      </c>
      <c r="J6" s="19">
        <v>77</v>
      </c>
      <c r="K6" s="24">
        <f t="shared" si="0"/>
        <v>-1.1872711009530734</v>
      </c>
      <c r="L6" s="24">
        <f t="shared" si="0"/>
        <v>-1.1300328848860688</v>
      </c>
      <c r="M6">
        <f t="shared" si="0"/>
        <v>0.62747180560697668</v>
      </c>
      <c r="N6" t="s">
        <v>128</v>
      </c>
    </row>
    <row r="7" spans="1:16">
      <c r="A7" s="4"/>
      <c r="B7" s="4"/>
      <c r="C7" s="4"/>
      <c r="D7" s="4"/>
    </row>
    <row r="8" spans="1:16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4">
        <v>7</v>
      </c>
      <c r="H8" s="4">
        <v>8</v>
      </c>
      <c r="N8" s="21" t="s">
        <v>124</v>
      </c>
    </row>
    <row r="9" spans="1:16">
      <c r="A9" s="4"/>
      <c r="B9" s="4"/>
      <c r="C9" s="4"/>
      <c r="D9" s="4"/>
      <c r="N9">
        <f>SUM(N12:N131)</f>
        <v>41.955737143668877</v>
      </c>
    </row>
    <row r="10" spans="1:16">
      <c r="A10" s="15" t="s">
        <v>89</v>
      </c>
      <c r="B10" s="22" t="s">
        <v>88</v>
      </c>
      <c r="C10" s="22" t="s">
        <v>87</v>
      </c>
      <c r="D10" s="22" t="s">
        <v>79</v>
      </c>
    </row>
    <row r="11" spans="1:16">
      <c r="A11" s="19" t="s">
        <v>91</v>
      </c>
      <c r="B11" s="15">
        <v>-3.8000000000000016</v>
      </c>
      <c r="C11" s="15">
        <v>8.3999999999999986</v>
      </c>
      <c r="D11" s="15">
        <v>-9.6</v>
      </c>
      <c r="F11" s="22" t="s">
        <v>114</v>
      </c>
      <c r="G11" s="22" t="s">
        <v>115</v>
      </c>
      <c r="H11" s="22" t="s">
        <v>116</v>
      </c>
      <c r="I11" s="22" t="s">
        <v>118</v>
      </c>
      <c r="J11" s="22" t="s">
        <v>119</v>
      </c>
      <c r="K11" s="22" t="s">
        <v>120</v>
      </c>
      <c r="L11" s="22" t="s">
        <v>121</v>
      </c>
      <c r="M11" s="22" t="s">
        <v>122</v>
      </c>
      <c r="N11" s="22" t="s">
        <v>123</v>
      </c>
      <c r="O11" s="22" t="s">
        <v>75</v>
      </c>
      <c r="P11" s="22" t="s">
        <v>130</v>
      </c>
    </row>
    <row r="12" spans="1:16">
      <c r="A12" s="19">
        <v>1</v>
      </c>
      <c r="B12" s="4">
        <v>-3.8000000000000016</v>
      </c>
      <c r="C12" s="4">
        <v>8.3999999999999986</v>
      </c>
      <c r="D12" s="4">
        <v>-9.6</v>
      </c>
      <c r="F12">
        <f t="shared" ref="F12:F43" si="2">STANDARDIZE(B12,$B$5,$B$6)</f>
        <v>-0.64451859766023989</v>
      </c>
      <c r="G12">
        <f t="shared" ref="G12:G43" si="3">STANDARDIZE(C12,$C$5,$C$6)</f>
        <v>1.4887295737646331</v>
      </c>
      <c r="H12">
        <f t="shared" ref="H12:H43" si="4">STANDARDIZE(D12,$D$5,$D$6)</f>
        <v>0.78194604462721051</v>
      </c>
      <c r="I12">
        <f>SUMXMY2($F12:$H12,$K$2:$M$2)</f>
        <v>9.0722477299608126</v>
      </c>
      <c r="J12">
        <f>SUMXMY2($F12:$H12,$K$3:$M$3)</f>
        <v>3.1274317386784607</v>
      </c>
      <c r="K12">
        <f>SUMXMY2($F12:$H12,$K$4:$M$4)</f>
        <v>0.24185424202635331</v>
      </c>
      <c r="L12">
        <f>SUMXMY2($F12:$H12,$K$5:$M$5)</f>
        <v>10.117428853216628</v>
      </c>
      <c r="M12">
        <f>SUMXMY2($F12:$H12,$K$6:$M$6)</f>
        <v>7.1763593851897864</v>
      </c>
      <c r="N12">
        <f>MIN(I12:M12)</f>
        <v>0.24185424202635331</v>
      </c>
      <c r="O12" s="4">
        <f>MATCH(N12,I12:M12,0)</f>
        <v>3</v>
      </c>
      <c r="P12" t="str">
        <f t="shared" ref="P12:P43" si="5">INDEX(ProductConfigurationChoices,O12)</f>
        <v>Regular Coke</v>
      </c>
    </row>
    <row r="13" spans="1:16">
      <c r="A13" s="19">
        <v>2</v>
      </c>
      <c r="B13" s="4">
        <v>0.99999999999999922</v>
      </c>
      <c r="C13" s="4">
        <v>-2.0000000000000004</v>
      </c>
      <c r="D13" s="4">
        <v>-16.000000000000004</v>
      </c>
      <c r="F13">
        <f t="shared" si="2"/>
        <v>0.22388540760829378</v>
      </c>
      <c r="G13">
        <f t="shared" si="3"/>
        <v>-0.42923729735982474</v>
      </c>
      <c r="H13">
        <f t="shared" si="4"/>
        <v>-1.689641779696518</v>
      </c>
      <c r="I13">
        <f t="shared" ref="I13:I76" si="6">SUMXMY2($F13:$H13,$K$2:$M$2)</f>
        <v>0.33882740947946277</v>
      </c>
      <c r="J13">
        <f t="shared" ref="J13:J76" si="7">SUMXMY2($F13:$H13,$K$3:$M$3)</f>
        <v>8.7569292099931193</v>
      </c>
      <c r="K13">
        <f t="shared" ref="K13:K76" si="8">SUMXMY2($F13:$H13,$K$4:$M$4)</f>
        <v>9.5162917091120889</v>
      </c>
      <c r="L13">
        <f t="shared" ref="L13:L76" si="9">SUMXMY2($F13:$H13,$K$5:$M$5)</f>
        <v>5.7982476019203393</v>
      </c>
      <c r="M13">
        <f t="shared" ref="M13:M76" si="10">SUMXMY2($F13:$H13,$K$6:$M$6)</f>
        <v>7.8514925143493777</v>
      </c>
      <c r="N13">
        <f t="shared" ref="N13:N76" si="11">MIN(I13:M13)</f>
        <v>0.33882740947946277</v>
      </c>
      <c r="O13" s="4">
        <f t="shared" ref="O13:O76" si="12">MATCH(N13,I13:M13,0)</f>
        <v>1</v>
      </c>
      <c r="P13" t="str">
        <f t="shared" si="5"/>
        <v>Price Only</v>
      </c>
    </row>
    <row r="14" spans="1:16">
      <c r="A14" s="19">
        <v>3</v>
      </c>
      <c r="B14" s="4">
        <v>4.599999999999997</v>
      </c>
      <c r="C14" s="4">
        <v>-6.799999999999998</v>
      </c>
      <c r="D14" s="4">
        <v>-11.199999999999998</v>
      </c>
      <c r="F14">
        <f t="shared" si="2"/>
        <v>0.87518841155969362</v>
      </c>
      <c r="G14">
        <f t="shared" si="3"/>
        <v>-1.3144527763403435</v>
      </c>
      <c r="H14">
        <f t="shared" si="4"/>
        <v>0.16404908854627959</v>
      </c>
      <c r="I14">
        <f t="shared" si="6"/>
        <v>5.7266431230879027</v>
      </c>
      <c r="J14">
        <f t="shared" si="7"/>
        <v>6.5525118589474625</v>
      </c>
      <c r="K14">
        <f t="shared" si="8"/>
        <v>10.04557935489475</v>
      </c>
      <c r="L14">
        <f t="shared" si="9"/>
        <v>0.29917626462831293</v>
      </c>
      <c r="M14">
        <f t="shared" si="10"/>
        <v>4.502510551806326</v>
      </c>
      <c r="N14">
        <f t="shared" si="11"/>
        <v>0.29917626462831293</v>
      </c>
      <c r="O14" s="4">
        <f t="shared" si="12"/>
        <v>4</v>
      </c>
      <c r="P14" t="str">
        <f t="shared" si="5"/>
        <v>Diet Pepsi</v>
      </c>
    </row>
    <row r="15" spans="1:16">
      <c r="A15" s="19">
        <v>4</v>
      </c>
      <c r="B15" s="4">
        <v>5.7999999999999972</v>
      </c>
      <c r="C15" s="4">
        <v>6.7999999999999989</v>
      </c>
      <c r="D15" s="4">
        <v>-9.9999999999999964</v>
      </c>
      <c r="F15">
        <f t="shared" si="2"/>
        <v>1.092289412876827</v>
      </c>
      <c r="G15">
        <f t="shared" si="3"/>
        <v>1.1936577474377934</v>
      </c>
      <c r="H15">
        <f t="shared" si="4"/>
        <v>0.62747180560697879</v>
      </c>
      <c r="I15">
        <f t="shared" si="6"/>
        <v>6.9857728863003583</v>
      </c>
      <c r="J15">
        <f t="shared" si="7"/>
        <v>0</v>
      </c>
      <c r="K15">
        <f t="shared" si="8"/>
        <v>4.4043024948900591</v>
      </c>
      <c r="L15">
        <f t="shared" si="9"/>
        <v>4.9839615722923183</v>
      </c>
      <c r="M15">
        <f t="shared" si="10"/>
        <v>10.595934290962109</v>
      </c>
      <c r="N15">
        <f t="shared" si="11"/>
        <v>0</v>
      </c>
      <c r="O15" s="4">
        <f t="shared" si="12"/>
        <v>2</v>
      </c>
      <c r="P15" t="str">
        <f t="shared" si="5"/>
        <v>Diet Coke</v>
      </c>
    </row>
    <row r="16" spans="1:16">
      <c r="A16" s="19">
        <v>5</v>
      </c>
      <c r="B16" s="4">
        <v>4.599999999999997</v>
      </c>
      <c r="C16" s="4">
        <v>-6.799999999999998</v>
      </c>
      <c r="D16" s="4">
        <v>-11.199999999999998</v>
      </c>
      <c r="F16">
        <f t="shared" si="2"/>
        <v>0.87518841155969362</v>
      </c>
      <c r="G16">
        <f t="shared" si="3"/>
        <v>-1.3144527763403435</v>
      </c>
      <c r="H16">
        <f t="shared" si="4"/>
        <v>0.16404908854627959</v>
      </c>
      <c r="I16">
        <f t="shared" si="6"/>
        <v>5.7266431230879027</v>
      </c>
      <c r="J16">
        <f t="shared" si="7"/>
        <v>6.5525118589474625</v>
      </c>
      <c r="K16">
        <f t="shared" si="8"/>
        <v>10.04557935489475</v>
      </c>
      <c r="L16">
        <f t="shared" si="9"/>
        <v>0.29917626462831293</v>
      </c>
      <c r="M16">
        <f t="shared" si="10"/>
        <v>4.502510551806326</v>
      </c>
      <c r="N16">
        <f t="shared" si="11"/>
        <v>0.29917626462831293</v>
      </c>
      <c r="O16" s="4">
        <f t="shared" si="12"/>
        <v>4</v>
      </c>
      <c r="P16" t="str">
        <f t="shared" si="5"/>
        <v>Diet Pepsi</v>
      </c>
    </row>
    <row r="17" spans="1:16">
      <c r="A17" s="19">
        <v>6</v>
      </c>
      <c r="B17" s="4">
        <v>-5.7999999999999963</v>
      </c>
      <c r="C17" s="4">
        <v>7.5999999999999961</v>
      </c>
      <c r="D17" s="4">
        <v>-8.7999999999999989</v>
      </c>
      <c r="F17">
        <f t="shared" si="2"/>
        <v>-1.0063535998554614</v>
      </c>
      <c r="G17">
        <f t="shared" si="3"/>
        <v>1.3411936606012129</v>
      </c>
      <c r="H17">
        <f t="shared" si="4"/>
        <v>1.0908945226676767</v>
      </c>
      <c r="I17">
        <f t="shared" si="6"/>
        <v>11.204250754036376</v>
      </c>
      <c r="J17">
        <f t="shared" si="7"/>
        <v>4.640829955250938</v>
      </c>
      <c r="K17">
        <f t="shared" si="8"/>
        <v>0.23652746036088501</v>
      </c>
      <c r="L17">
        <f t="shared" si="9"/>
        <v>11.251920011539077</v>
      </c>
      <c r="M17">
        <f t="shared" si="10"/>
        <v>6.3544523960123307</v>
      </c>
      <c r="N17">
        <f t="shared" si="11"/>
        <v>0.23652746036088501</v>
      </c>
      <c r="O17" s="4">
        <f t="shared" si="12"/>
        <v>3</v>
      </c>
      <c r="P17" t="str">
        <f t="shared" si="5"/>
        <v>Regular Coke</v>
      </c>
    </row>
    <row r="18" spans="1:16">
      <c r="A18" s="19">
        <v>7</v>
      </c>
      <c r="B18" s="4">
        <v>4.3999999999999977</v>
      </c>
      <c r="C18" s="4">
        <v>-5.3999999999999986</v>
      </c>
      <c r="D18" s="4">
        <v>-12.799999999999995</v>
      </c>
      <c r="F18">
        <f t="shared" si="2"/>
        <v>0.83900491134017152</v>
      </c>
      <c r="G18">
        <f t="shared" si="3"/>
        <v>-1.0562649283043588</v>
      </c>
      <c r="H18">
        <f t="shared" si="4"/>
        <v>-0.45384786753465128</v>
      </c>
      <c r="I18">
        <f t="shared" si="6"/>
        <v>3.1087960954976452</v>
      </c>
      <c r="J18">
        <f t="shared" si="7"/>
        <v>6.29555732106052</v>
      </c>
      <c r="K18">
        <f t="shared" si="8"/>
        <v>9.6367523171840119</v>
      </c>
      <c r="L18">
        <f t="shared" si="9"/>
        <v>0.91172609520278802</v>
      </c>
      <c r="M18">
        <f t="shared" si="10"/>
        <v>5.2804884249363715</v>
      </c>
      <c r="N18">
        <f t="shared" si="11"/>
        <v>0.91172609520278802</v>
      </c>
      <c r="O18" s="4">
        <f t="shared" si="12"/>
        <v>4</v>
      </c>
      <c r="P18" t="str">
        <f t="shared" si="5"/>
        <v>Diet Pepsi</v>
      </c>
    </row>
    <row r="19" spans="1:16">
      <c r="A19" s="19">
        <v>8</v>
      </c>
      <c r="B19" s="4">
        <v>-8.4000000000000021</v>
      </c>
      <c r="C19" s="4">
        <v>-3.7999999999999989</v>
      </c>
      <c r="D19" s="4">
        <v>-9.6</v>
      </c>
      <c r="F19">
        <f t="shared" si="2"/>
        <v>-1.4767391027092514</v>
      </c>
      <c r="G19">
        <f t="shared" si="3"/>
        <v>-0.76119310197751922</v>
      </c>
      <c r="H19">
        <f t="shared" si="4"/>
        <v>0.78194604462721051</v>
      </c>
      <c r="I19">
        <f t="shared" si="6"/>
        <v>10.432553158292205</v>
      </c>
      <c r="J19">
        <f t="shared" si="7"/>
        <v>10.445211647875057</v>
      </c>
      <c r="K19">
        <f t="shared" si="8"/>
        <v>4.0665666552756621</v>
      </c>
      <c r="L19">
        <f t="shared" si="9"/>
        <v>7.7780033753034434</v>
      </c>
      <c r="M19">
        <f t="shared" si="10"/>
        <v>0.24369680001762092</v>
      </c>
      <c r="N19">
        <f t="shared" si="11"/>
        <v>0.24369680001762092</v>
      </c>
      <c r="O19" s="4">
        <f t="shared" si="12"/>
        <v>5</v>
      </c>
      <c r="P19" t="str">
        <f t="shared" si="5"/>
        <v>Regular Pepsi</v>
      </c>
    </row>
    <row r="20" spans="1:16">
      <c r="A20" s="19">
        <v>9</v>
      </c>
      <c r="B20" s="4">
        <v>6.799999999999998</v>
      </c>
      <c r="C20" s="4">
        <v>-5.8</v>
      </c>
      <c r="D20" s="4">
        <v>-10.000000000000002</v>
      </c>
      <c r="F20">
        <f t="shared" si="2"/>
        <v>1.2732069139744384</v>
      </c>
      <c r="G20">
        <f t="shared" si="3"/>
        <v>-1.130032884886069</v>
      </c>
      <c r="H20">
        <f t="shared" si="4"/>
        <v>0.62747180560697668</v>
      </c>
      <c r="I20">
        <f t="shared" si="6"/>
        <v>7.6957954834361075</v>
      </c>
      <c r="J20">
        <f t="shared" si="7"/>
        <v>5.4322692969530761</v>
      </c>
      <c r="K20">
        <f t="shared" si="8"/>
        <v>10.595934290962113</v>
      </c>
      <c r="L20">
        <f t="shared" si="9"/>
        <v>6.5934004363021811E-2</v>
      </c>
      <c r="M20">
        <f t="shared" si="10"/>
        <v>6.0539520619416294</v>
      </c>
      <c r="N20">
        <f t="shared" si="11"/>
        <v>6.5934004363021811E-2</v>
      </c>
      <c r="O20" s="4">
        <f t="shared" si="12"/>
        <v>4</v>
      </c>
      <c r="P20" t="str">
        <f t="shared" si="5"/>
        <v>Diet Pepsi</v>
      </c>
    </row>
    <row r="21" spans="1:16">
      <c r="A21" s="19">
        <v>10</v>
      </c>
      <c r="B21" s="4">
        <v>-5.9580819677934563E-16</v>
      </c>
      <c r="C21" s="4">
        <v>2</v>
      </c>
      <c r="D21" s="4">
        <v>-16.000000000000004</v>
      </c>
      <c r="F21">
        <f t="shared" si="2"/>
        <v>4.2967906510682677E-2</v>
      </c>
      <c r="G21">
        <f t="shared" si="3"/>
        <v>0.30844226845727463</v>
      </c>
      <c r="H21">
        <f t="shared" si="4"/>
        <v>-1.689641779696518</v>
      </c>
      <c r="I21">
        <f t="shared" si="6"/>
        <v>0.16493526517762302</v>
      </c>
      <c r="J21">
        <f t="shared" si="7"/>
        <v>7.2536974351472487</v>
      </c>
      <c r="K21">
        <f t="shared" si="8"/>
        <v>7.2536974351472434</v>
      </c>
      <c r="L21">
        <f t="shared" si="9"/>
        <v>7.625504962425901</v>
      </c>
      <c r="M21">
        <f t="shared" si="10"/>
        <v>8.9517141494695771</v>
      </c>
      <c r="N21">
        <f t="shared" si="11"/>
        <v>0.16493526517762302</v>
      </c>
      <c r="O21" s="4">
        <f t="shared" si="12"/>
        <v>1</v>
      </c>
      <c r="P21" t="str">
        <f t="shared" si="5"/>
        <v>Price Only</v>
      </c>
    </row>
    <row r="22" spans="1:16">
      <c r="A22" s="19">
        <v>11</v>
      </c>
      <c r="B22" s="4">
        <v>-6.8000000000000016</v>
      </c>
      <c r="C22" s="4">
        <v>-4.6000000000000005</v>
      </c>
      <c r="D22" s="4">
        <v>-11.200000000000001</v>
      </c>
      <c r="F22">
        <f t="shared" si="2"/>
        <v>-1.1872711009530734</v>
      </c>
      <c r="G22">
        <f t="shared" si="3"/>
        <v>-0.9087290151409394</v>
      </c>
      <c r="H22">
        <f t="shared" si="4"/>
        <v>0.16404908854627823</v>
      </c>
      <c r="I22">
        <f t="shared" si="6"/>
        <v>7.0374449252135927</v>
      </c>
      <c r="J22">
        <f t="shared" si="7"/>
        <v>9.8311868503666453</v>
      </c>
      <c r="K22">
        <f t="shared" si="8"/>
        <v>4.6675218563576095</v>
      </c>
      <c r="L22">
        <f t="shared" si="9"/>
        <v>6.1198860663046517</v>
      </c>
      <c r="M22">
        <f t="shared" si="10"/>
        <v>0.26373601745208941</v>
      </c>
      <c r="N22">
        <f t="shared" si="11"/>
        <v>0.26373601745208941</v>
      </c>
      <c r="O22" s="4">
        <f t="shared" si="12"/>
        <v>5</v>
      </c>
      <c r="P22" t="str">
        <f t="shared" si="5"/>
        <v>Regular Pepsi</v>
      </c>
    </row>
    <row r="23" spans="1:16">
      <c r="A23" s="19">
        <v>12</v>
      </c>
      <c r="B23" s="4">
        <v>7.5999999999999979</v>
      </c>
      <c r="C23" s="4">
        <v>-5.7999999999999972</v>
      </c>
      <c r="D23" s="4">
        <v>-8.8000000000000007</v>
      </c>
      <c r="F23">
        <f t="shared" si="2"/>
        <v>1.4179409148525273</v>
      </c>
      <c r="G23">
        <f t="shared" si="3"/>
        <v>-1.1300328848860686</v>
      </c>
      <c r="H23">
        <f t="shared" si="4"/>
        <v>1.0908945226676758</v>
      </c>
      <c r="I23">
        <f t="shared" si="6"/>
        <v>10.330485348135557</v>
      </c>
      <c r="J23">
        <f t="shared" si="7"/>
        <v>5.7203476701766176</v>
      </c>
      <c r="K23">
        <f t="shared" si="8"/>
        <v>11.491502663480835</v>
      </c>
      <c r="L23">
        <f t="shared" si="9"/>
        <v>0.51640316474904036</v>
      </c>
      <c r="M23">
        <f t="shared" si="10"/>
        <v>7.0018902619858023</v>
      </c>
      <c r="N23">
        <f t="shared" si="11"/>
        <v>0.51640316474904036</v>
      </c>
      <c r="O23" s="4">
        <f t="shared" si="12"/>
        <v>4</v>
      </c>
      <c r="P23" t="str">
        <f t="shared" si="5"/>
        <v>Diet Pepsi</v>
      </c>
    </row>
    <row r="24" spans="1:16">
      <c r="A24" s="19">
        <v>13</v>
      </c>
      <c r="B24" s="4">
        <v>-1.0000000000000009</v>
      </c>
      <c r="C24" s="4">
        <v>2.0000000000000004</v>
      </c>
      <c r="D24" s="4">
        <v>-16.000000000000004</v>
      </c>
      <c r="F24">
        <f t="shared" si="2"/>
        <v>-0.13794959458692854</v>
      </c>
      <c r="G24">
        <f t="shared" si="3"/>
        <v>0.30844226845727468</v>
      </c>
      <c r="H24">
        <f t="shared" si="4"/>
        <v>-1.689641779696518</v>
      </c>
      <c r="I24">
        <f t="shared" si="6"/>
        <v>0.32859097619464384</v>
      </c>
      <c r="J24">
        <f t="shared" si="7"/>
        <v>7.6661098269101409</v>
      </c>
      <c r="K24">
        <f t="shared" si="8"/>
        <v>6.9067473277911589</v>
      </c>
      <c r="L24">
        <f t="shared" si="9"/>
        <v>8.1033796385956016</v>
      </c>
      <c r="M24">
        <f t="shared" si="10"/>
        <v>8.5393017577066868</v>
      </c>
      <c r="N24">
        <f t="shared" si="11"/>
        <v>0.32859097619464384</v>
      </c>
      <c r="O24" s="4">
        <f t="shared" si="12"/>
        <v>1</v>
      </c>
      <c r="P24" t="str">
        <f t="shared" si="5"/>
        <v>Price Only</v>
      </c>
    </row>
    <row r="25" spans="1:16">
      <c r="A25" s="19">
        <v>14</v>
      </c>
      <c r="B25" s="4">
        <v>4.3999999999999986</v>
      </c>
      <c r="C25" s="4">
        <v>5.3999999999999995</v>
      </c>
      <c r="D25" s="4">
        <v>-12.799999999999997</v>
      </c>
      <c r="F25">
        <f t="shared" si="2"/>
        <v>0.83900491134017163</v>
      </c>
      <c r="G25">
        <f t="shared" si="3"/>
        <v>0.9354698994018088</v>
      </c>
      <c r="H25">
        <f t="shared" si="4"/>
        <v>-0.45384786753465201</v>
      </c>
      <c r="I25">
        <f t="shared" si="6"/>
        <v>2.3741650540351031</v>
      </c>
      <c r="J25">
        <f t="shared" si="7"/>
        <v>1.3000662391152478</v>
      </c>
      <c r="K25">
        <f t="shared" si="8"/>
        <v>4.6412612352387397</v>
      </c>
      <c r="L25">
        <f t="shared" si="9"/>
        <v>4.7318075108079984</v>
      </c>
      <c r="M25">
        <f t="shared" si="10"/>
        <v>9.541348465419107</v>
      </c>
      <c r="N25">
        <f t="shared" si="11"/>
        <v>1.3000662391152478</v>
      </c>
      <c r="O25" s="4">
        <f t="shared" si="12"/>
        <v>2</v>
      </c>
      <c r="P25" t="str">
        <f t="shared" si="5"/>
        <v>Diet Coke</v>
      </c>
    </row>
    <row r="26" spans="1:16">
      <c r="A26" s="19">
        <v>15</v>
      </c>
      <c r="B26" s="4">
        <v>8.3999999999999968</v>
      </c>
      <c r="C26" s="4">
        <v>3.7999999999999989</v>
      </c>
      <c r="D26" s="4">
        <v>-9.5999999999999979</v>
      </c>
      <c r="F26">
        <f t="shared" si="2"/>
        <v>1.5626749157306159</v>
      </c>
      <c r="G26">
        <f t="shared" si="3"/>
        <v>0.6403980730749691</v>
      </c>
      <c r="H26">
        <f t="shared" si="4"/>
        <v>0.78194604462721118</v>
      </c>
      <c r="I26">
        <f t="shared" si="6"/>
        <v>7.7160578174905483</v>
      </c>
      <c r="J26">
        <f t="shared" si="7"/>
        <v>0.55122107909195006</v>
      </c>
      <c r="K26">
        <f t="shared" si="8"/>
        <v>6.9298660716913467</v>
      </c>
      <c r="L26">
        <f t="shared" si="9"/>
        <v>2.9877974452807399</v>
      </c>
      <c r="M26">
        <f t="shared" si="10"/>
        <v>10.72049116210221</v>
      </c>
      <c r="N26">
        <f t="shared" si="11"/>
        <v>0.55122107909195006</v>
      </c>
      <c r="O26" s="4">
        <f t="shared" si="12"/>
        <v>2</v>
      </c>
      <c r="P26" t="str">
        <f t="shared" si="5"/>
        <v>Diet Coke</v>
      </c>
    </row>
    <row r="27" spans="1:16">
      <c r="A27" s="19">
        <v>16</v>
      </c>
      <c r="B27" s="4">
        <v>5.8</v>
      </c>
      <c r="C27" s="4">
        <v>7.1999999999999993</v>
      </c>
      <c r="D27" s="4">
        <v>-9.4000000000000039</v>
      </c>
      <c r="F27">
        <f t="shared" si="2"/>
        <v>1.0922894128768275</v>
      </c>
      <c r="G27">
        <f t="shared" si="3"/>
        <v>1.2674257040195034</v>
      </c>
      <c r="H27">
        <f t="shared" si="4"/>
        <v>0.85918316413732532</v>
      </c>
      <c r="I27">
        <f t="shared" si="6"/>
        <v>8.2765174559591586</v>
      </c>
      <c r="J27">
        <f t="shared" si="7"/>
        <v>5.9131865090219837E-2</v>
      </c>
      <c r="K27">
        <f t="shared" si="8"/>
        <v>4.4634343599802833</v>
      </c>
      <c r="L27">
        <f t="shared" si="9"/>
        <v>5.4769764298209598</v>
      </c>
      <c r="M27">
        <f t="shared" si="10"/>
        <v>10.997893975401517</v>
      </c>
      <c r="N27">
        <f t="shared" si="11"/>
        <v>5.9131865090219837E-2</v>
      </c>
      <c r="O27" s="4">
        <f t="shared" si="12"/>
        <v>2</v>
      </c>
      <c r="P27" t="str">
        <f t="shared" si="5"/>
        <v>Diet Coke</v>
      </c>
    </row>
    <row r="28" spans="1:16">
      <c r="A28" s="19">
        <v>17</v>
      </c>
      <c r="B28" s="4">
        <v>4.5999999999999979</v>
      </c>
      <c r="C28" s="4">
        <v>6.7999999999999989</v>
      </c>
      <c r="D28" s="4">
        <v>-11.200000000000001</v>
      </c>
      <c r="F28">
        <f t="shared" si="2"/>
        <v>0.87518841155969374</v>
      </c>
      <c r="G28">
        <f t="shared" si="3"/>
        <v>1.1936577474377934</v>
      </c>
      <c r="H28">
        <f t="shared" si="4"/>
        <v>0.16404908854627823</v>
      </c>
      <c r="I28">
        <f t="shared" si="6"/>
        <v>4.8015521819869207</v>
      </c>
      <c r="J28">
        <f t="shared" si="7"/>
        <v>0.26189345946082404</v>
      </c>
      <c r="K28">
        <f t="shared" si="8"/>
        <v>3.7549609554081118</v>
      </c>
      <c r="L28">
        <f t="shared" si="9"/>
        <v>5.109649158353391</v>
      </c>
      <c r="M28">
        <f t="shared" si="10"/>
        <v>9.8680380101919898</v>
      </c>
      <c r="N28">
        <f t="shared" si="11"/>
        <v>0.26189345946082404</v>
      </c>
      <c r="O28" s="4">
        <f t="shared" si="12"/>
        <v>2</v>
      </c>
      <c r="P28" t="str">
        <f t="shared" si="5"/>
        <v>Diet Coke</v>
      </c>
    </row>
    <row r="29" spans="1:16">
      <c r="A29" s="19">
        <v>18</v>
      </c>
      <c r="B29" s="4">
        <v>3.799999999999998</v>
      </c>
      <c r="C29" s="4">
        <v>-7.6</v>
      </c>
      <c r="D29" s="4">
        <v>-10.799999999999999</v>
      </c>
      <c r="F29">
        <f t="shared" si="2"/>
        <v>0.73045441068160488</v>
      </c>
      <c r="G29">
        <f t="shared" si="3"/>
        <v>-1.4619886895037637</v>
      </c>
      <c r="H29">
        <f t="shared" si="4"/>
        <v>0.31852332756651197</v>
      </c>
      <c r="I29">
        <f t="shared" si="6"/>
        <v>6.6542071018496873</v>
      </c>
      <c r="J29">
        <f t="shared" si="7"/>
        <v>7.2788317289375248</v>
      </c>
      <c r="K29">
        <f t="shared" si="8"/>
        <v>10.164409225589633</v>
      </c>
      <c r="L29">
        <f t="shared" si="9"/>
        <v>0.4964474635175351</v>
      </c>
      <c r="M29">
        <f t="shared" si="10"/>
        <v>3.8833149562773897</v>
      </c>
      <c r="N29">
        <f t="shared" si="11"/>
        <v>0.4964474635175351</v>
      </c>
      <c r="O29" s="4">
        <f t="shared" si="12"/>
        <v>4</v>
      </c>
      <c r="P29" t="str">
        <f t="shared" si="5"/>
        <v>Diet Pepsi</v>
      </c>
    </row>
    <row r="30" spans="1:16">
      <c r="A30" s="19">
        <v>19</v>
      </c>
      <c r="B30" s="4">
        <v>0.99999999999999922</v>
      </c>
      <c r="C30" s="4">
        <v>-2.0000000000000004</v>
      </c>
      <c r="D30" s="4">
        <v>-16.000000000000004</v>
      </c>
      <c r="F30">
        <f t="shared" si="2"/>
        <v>0.22388540760829378</v>
      </c>
      <c r="G30">
        <f t="shared" si="3"/>
        <v>-0.42923729735982474</v>
      </c>
      <c r="H30">
        <f t="shared" si="4"/>
        <v>-1.689641779696518</v>
      </c>
      <c r="I30">
        <f t="shared" si="6"/>
        <v>0.33882740947946277</v>
      </c>
      <c r="J30">
        <f t="shared" si="7"/>
        <v>8.7569292099931193</v>
      </c>
      <c r="K30">
        <f t="shared" si="8"/>
        <v>9.5162917091120889</v>
      </c>
      <c r="L30">
        <f t="shared" si="9"/>
        <v>5.7982476019203393</v>
      </c>
      <c r="M30">
        <f t="shared" si="10"/>
        <v>7.8514925143493777</v>
      </c>
      <c r="N30">
        <f t="shared" si="11"/>
        <v>0.33882740947946277</v>
      </c>
      <c r="O30" s="4">
        <f t="shared" si="12"/>
        <v>1</v>
      </c>
      <c r="P30" t="str">
        <f t="shared" si="5"/>
        <v>Price Only</v>
      </c>
    </row>
    <row r="31" spans="1:16">
      <c r="A31" s="19">
        <v>20</v>
      </c>
      <c r="B31" s="4">
        <v>-4.3999999999999995</v>
      </c>
      <c r="C31" s="4">
        <v>-6.5999999999999988</v>
      </c>
      <c r="D31" s="4">
        <v>-11.6</v>
      </c>
      <c r="F31">
        <f t="shared" si="2"/>
        <v>-0.7530690983188062</v>
      </c>
      <c r="G31">
        <f t="shared" si="3"/>
        <v>-1.2775687980494888</v>
      </c>
      <c r="H31">
        <f t="shared" si="4"/>
        <v>9.5748495260458352E-3</v>
      </c>
      <c r="I31">
        <f t="shared" si="6"/>
        <v>6.1924625596629408</v>
      </c>
      <c r="J31">
        <f t="shared" si="7"/>
        <v>9.8941053222972517</v>
      </c>
      <c r="K31">
        <f t="shared" si="8"/>
        <v>6.5529103261737589</v>
      </c>
      <c r="L31">
        <f t="shared" si="9"/>
        <v>4.3215947586239674</v>
      </c>
      <c r="M31">
        <f t="shared" si="10"/>
        <v>0.59209487309865216</v>
      </c>
      <c r="N31">
        <f t="shared" si="11"/>
        <v>0.59209487309865216</v>
      </c>
      <c r="O31" s="4">
        <f t="shared" si="12"/>
        <v>5</v>
      </c>
      <c r="P31" t="str">
        <f t="shared" si="5"/>
        <v>Regular Pepsi</v>
      </c>
    </row>
    <row r="32" spans="1:16">
      <c r="A32" s="19">
        <v>21</v>
      </c>
      <c r="B32" s="4">
        <v>-2.5</v>
      </c>
      <c r="C32" s="4">
        <v>-1.4999999999999991</v>
      </c>
      <c r="D32" s="4">
        <v>-15.8</v>
      </c>
      <c r="F32">
        <f t="shared" si="2"/>
        <v>-0.40932584623334511</v>
      </c>
      <c r="G32">
        <f t="shared" si="3"/>
        <v>-0.3370273516326871</v>
      </c>
      <c r="H32">
        <f t="shared" si="4"/>
        <v>-1.6124046601864004</v>
      </c>
      <c r="I32">
        <f t="shared" si="6"/>
        <v>0.88133805452419434</v>
      </c>
      <c r="J32">
        <f t="shared" si="7"/>
        <v>9.6148918409239563</v>
      </c>
      <c r="K32">
        <f t="shared" si="8"/>
        <v>7.7164855931265119</v>
      </c>
      <c r="L32">
        <f t="shared" si="9"/>
        <v>7.3292500204244053</v>
      </c>
      <c r="M32">
        <f t="shared" si="10"/>
        <v>6.2511031771264518</v>
      </c>
      <c r="N32">
        <f t="shared" si="11"/>
        <v>0.88133805452419434</v>
      </c>
      <c r="O32" s="4">
        <f t="shared" si="12"/>
        <v>1</v>
      </c>
      <c r="P32" t="str">
        <f t="shared" si="5"/>
        <v>Price Only</v>
      </c>
    </row>
    <row r="33" spans="1:16">
      <c r="A33" s="19">
        <v>22</v>
      </c>
      <c r="B33" s="4">
        <v>6.8</v>
      </c>
      <c r="C33" s="4">
        <v>-4.5999999999999988</v>
      </c>
      <c r="D33" s="4">
        <v>-11.200000000000001</v>
      </c>
      <c r="F33">
        <f t="shared" si="2"/>
        <v>1.2732069139744386</v>
      </c>
      <c r="G33">
        <f t="shared" si="3"/>
        <v>-0.90872901514093907</v>
      </c>
      <c r="H33">
        <f t="shared" si="4"/>
        <v>0.16404908854627823</v>
      </c>
      <c r="I33">
        <f t="shared" si="6"/>
        <v>5.2568707893484063</v>
      </c>
      <c r="J33">
        <f t="shared" si="7"/>
        <v>4.6675218563576113</v>
      </c>
      <c r="K33">
        <f t="shared" si="8"/>
        <v>9.8311868503666471</v>
      </c>
      <c r="L33">
        <f t="shared" si="9"/>
        <v>6.5934004363022991E-2</v>
      </c>
      <c r="M33">
        <f t="shared" si="10"/>
        <v>6.3176880793937187</v>
      </c>
      <c r="N33">
        <f t="shared" si="11"/>
        <v>6.5934004363022991E-2</v>
      </c>
      <c r="O33" s="4">
        <f t="shared" si="12"/>
        <v>4</v>
      </c>
      <c r="P33" t="str">
        <f t="shared" si="5"/>
        <v>Diet Pepsi</v>
      </c>
    </row>
    <row r="34" spans="1:16">
      <c r="A34" s="19">
        <v>23</v>
      </c>
      <c r="B34" s="4">
        <v>-2.0000000000000018</v>
      </c>
      <c r="C34" s="4">
        <v>8.4406161210407274E-16</v>
      </c>
      <c r="D34" s="4">
        <v>-16.000000000000004</v>
      </c>
      <c r="F34">
        <f t="shared" si="2"/>
        <v>-0.31886709568453986</v>
      </c>
      <c r="G34">
        <f t="shared" si="3"/>
        <v>-6.0397514451274885E-2</v>
      </c>
      <c r="H34">
        <f t="shared" si="4"/>
        <v>-1.689641779696518</v>
      </c>
      <c r="I34">
        <f t="shared" si="6"/>
        <v>0.55770897161847288</v>
      </c>
      <c r="J34">
        <f t="shared" si="7"/>
        <v>8.933032658724791</v>
      </c>
      <c r="K34">
        <f t="shared" si="8"/>
        <v>7.4143076604868341</v>
      </c>
      <c r="L34">
        <f t="shared" si="9"/>
        <v>7.8032513293447501</v>
      </c>
      <c r="M34">
        <f t="shared" si="10"/>
        <v>7.2672607092496246</v>
      </c>
      <c r="N34">
        <f t="shared" si="11"/>
        <v>0.55770897161847288</v>
      </c>
      <c r="O34" s="4">
        <f t="shared" si="12"/>
        <v>1</v>
      </c>
      <c r="P34" t="str">
        <f t="shared" si="5"/>
        <v>Price Only</v>
      </c>
    </row>
    <row r="35" spans="1:16">
      <c r="A35" s="19">
        <v>24</v>
      </c>
      <c r="B35" s="4">
        <v>4.5999999999999979</v>
      </c>
      <c r="C35" s="4">
        <v>6.7999999999999989</v>
      </c>
      <c r="D35" s="4">
        <v>-11.200000000000001</v>
      </c>
      <c r="F35">
        <f t="shared" si="2"/>
        <v>0.87518841155969374</v>
      </c>
      <c r="G35">
        <f t="shared" si="3"/>
        <v>1.1936577474377934</v>
      </c>
      <c r="H35">
        <f t="shared" si="4"/>
        <v>0.16404908854627823</v>
      </c>
      <c r="I35">
        <f t="shared" si="6"/>
        <v>4.8015521819869207</v>
      </c>
      <c r="J35">
        <f t="shared" si="7"/>
        <v>0.26189345946082404</v>
      </c>
      <c r="K35">
        <f t="shared" si="8"/>
        <v>3.7549609554081118</v>
      </c>
      <c r="L35">
        <f t="shared" si="9"/>
        <v>5.109649158353391</v>
      </c>
      <c r="M35">
        <f t="shared" si="10"/>
        <v>9.8680380101919898</v>
      </c>
      <c r="N35">
        <f t="shared" si="11"/>
        <v>0.26189345946082404</v>
      </c>
      <c r="O35" s="4">
        <f t="shared" si="12"/>
        <v>2</v>
      </c>
      <c r="P35" t="str">
        <f t="shared" si="5"/>
        <v>Diet Coke</v>
      </c>
    </row>
    <row r="36" spans="1:16">
      <c r="A36" s="19">
        <v>25</v>
      </c>
      <c r="B36" s="4">
        <v>-7.1999999999999948</v>
      </c>
      <c r="C36" s="4">
        <v>-5.799999999999998</v>
      </c>
      <c r="D36" s="4">
        <v>-9.4</v>
      </c>
      <c r="F36">
        <f t="shared" si="2"/>
        <v>-1.2596381013921167</v>
      </c>
      <c r="G36">
        <f t="shared" si="3"/>
        <v>-1.1300328848860688</v>
      </c>
      <c r="H36">
        <f t="shared" si="4"/>
        <v>0.85918316413732665</v>
      </c>
      <c r="I36">
        <f t="shared" si="6"/>
        <v>10.839527070277384</v>
      </c>
      <c r="J36">
        <f t="shared" si="7"/>
        <v>10.984791340796942</v>
      </c>
      <c r="K36">
        <f t="shared" si="8"/>
        <v>5.5173813471403221</v>
      </c>
      <c r="L36">
        <f t="shared" si="9"/>
        <v>6.6423083372461669</v>
      </c>
      <c r="M36">
        <f t="shared" si="10"/>
        <v>5.8927136424524879E-2</v>
      </c>
      <c r="N36">
        <f t="shared" si="11"/>
        <v>5.8927136424524879E-2</v>
      </c>
      <c r="O36" s="4">
        <f t="shared" si="12"/>
        <v>5</v>
      </c>
      <c r="P36" t="str">
        <f t="shared" si="5"/>
        <v>Regular Pepsi</v>
      </c>
    </row>
    <row r="37" spans="1:16">
      <c r="A37" s="19">
        <v>26</v>
      </c>
      <c r="B37" s="4">
        <v>-7.6000000000000014</v>
      </c>
      <c r="C37" s="4">
        <v>-5.799999999999998</v>
      </c>
      <c r="D37" s="4">
        <v>-8.7999999999999989</v>
      </c>
      <c r="F37">
        <f t="shared" si="2"/>
        <v>-1.3320051018311623</v>
      </c>
      <c r="G37">
        <f t="shared" si="3"/>
        <v>-1.1300328848860688</v>
      </c>
      <c r="H37">
        <f t="shared" si="4"/>
        <v>1.0908945226676767</v>
      </c>
      <c r="I37">
        <f t="shared" si="6"/>
        <v>12.320538794102534</v>
      </c>
      <c r="J37">
        <f t="shared" si="7"/>
        <v>11.491502663480835</v>
      </c>
      <c r="K37">
        <f t="shared" si="8"/>
        <v>5.7203476701766212</v>
      </c>
      <c r="L37">
        <f t="shared" si="9"/>
        <v>7.2825848810367448</v>
      </c>
      <c r="M37">
        <f t="shared" si="10"/>
        <v>0.23570854569810029</v>
      </c>
      <c r="N37">
        <f t="shared" si="11"/>
        <v>0.23570854569810029</v>
      </c>
      <c r="O37" s="4">
        <f t="shared" si="12"/>
        <v>5</v>
      </c>
      <c r="P37" t="str">
        <f t="shared" si="5"/>
        <v>Regular Pepsi</v>
      </c>
    </row>
    <row r="38" spans="1:16">
      <c r="A38" s="19">
        <v>27</v>
      </c>
      <c r="B38" s="4">
        <v>5.7999999999999972</v>
      </c>
      <c r="C38" s="4">
        <v>6.7999999999999989</v>
      </c>
      <c r="D38" s="4">
        <v>-9.9999999999999964</v>
      </c>
      <c r="F38">
        <f t="shared" si="2"/>
        <v>1.092289412876827</v>
      </c>
      <c r="G38">
        <f t="shared" si="3"/>
        <v>1.1936577474377934</v>
      </c>
      <c r="H38">
        <f t="shared" si="4"/>
        <v>0.62747180560697879</v>
      </c>
      <c r="I38">
        <f t="shared" si="6"/>
        <v>6.9857728863003583</v>
      </c>
      <c r="J38">
        <f t="shared" si="7"/>
        <v>0</v>
      </c>
      <c r="K38">
        <f t="shared" si="8"/>
        <v>4.4043024948900591</v>
      </c>
      <c r="L38">
        <f t="shared" si="9"/>
        <v>4.9839615722923183</v>
      </c>
      <c r="M38">
        <f t="shared" si="10"/>
        <v>10.595934290962109</v>
      </c>
      <c r="N38">
        <f t="shared" si="11"/>
        <v>0</v>
      </c>
      <c r="O38" s="4">
        <f t="shared" si="12"/>
        <v>2</v>
      </c>
      <c r="P38" t="str">
        <f t="shared" si="5"/>
        <v>Diet Coke</v>
      </c>
    </row>
    <row r="39" spans="1:16">
      <c r="A39" s="19">
        <v>28</v>
      </c>
      <c r="B39" s="4">
        <v>6.8</v>
      </c>
      <c r="C39" s="4">
        <v>4.6000000000000005</v>
      </c>
      <c r="D39" s="4">
        <v>-11.200000000000001</v>
      </c>
      <c r="F39">
        <f t="shared" si="2"/>
        <v>1.2732069139744386</v>
      </c>
      <c r="G39">
        <f t="shared" si="3"/>
        <v>0.78793398623838917</v>
      </c>
      <c r="H39">
        <f t="shared" si="4"/>
        <v>0.16404908854627823</v>
      </c>
      <c r="I39">
        <f t="shared" si="6"/>
        <v>4.6310739762506872</v>
      </c>
      <c r="J39">
        <f t="shared" si="7"/>
        <v>0.41210352729311767</v>
      </c>
      <c r="K39">
        <f t="shared" si="8"/>
        <v>5.5757685213021535</v>
      </c>
      <c r="L39">
        <f t="shared" si="9"/>
        <v>3.3200774324711646</v>
      </c>
      <c r="M39">
        <f t="shared" si="10"/>
        <v>9.9473095953604922</v>
      </c>
      <c r="N39">
        <f t="shared" si="11"/>
        <v>0.41210352729311767</v>
      </c>
      <c r="O39" s="4">
        <f t="shared" si="12"/>
        <v>2</v>
      </c>
      <c r="P39" t="str">
        <f t="shared" si="5"/>
        <v>Diet Coke</v>
      </c>
    </row>
    <row r="40" spans="1:16">
      <c r="A40" s="19">
        <v>29</v>
      </c>
      <c r="B40" s="4">
        <v>-5.8</v>
      </c>
      <c r="C40" s="4">
        <v>-6.7999999999999972</v>
      </c>
      <c r="D40" s="4">
        <v>-10</v>
      </c>
      <c r="F40">
        <f t="shared" si="2"/>
        <v>-1.006353599855462</v>
      </c>
      <c r="G40">
        <f t="shared" si="3"/>
        <v>-1.3144527763403433</v>
      </c>
      <c r="H40">
        <f t="shared" si="4"/>
        <v>0.62747180560697746</v>
      </c>
      <c r="I40">
        <f t="shared" si="6"/>
        <v>9.4295888256392804</v>
      </c>
      <c r="J40">
        <f t="shared" si="7"/>
        <v>10.694920894376699</v>
      </c>
      <c r="K40">
        <f t="shared" si="8"/>
        <v>6.2906183994866396</v>
      </c>
      <c r="L40">
        <f t="shared" si="9"/>
        <v>5.3371536725762754</v>
      </c>
      <c r="M40">
        <f t="shared" si="10"/>
        <v>6.6741838567410616E-2</v>
      </c>
      <c r="N40">
        <f t="shared" si="11"/>
        <v>6.6741838567410616E-2</v>
      </c>
      <c r="O40" s="4">
        <f t="shared" si="12"/>
        <v>5</v>
      </c>
      <c r="P40" t="str">
        <f t="shared" si="5"/>
        <v>Regular Pepsi</v>
      </c>
    </row>
    <row r="41" spans="1:16">
      <c r="A41" s="19">
        <v>30</v>
      </c>
      <c r="B41" s="4">
        <v>-6.8000000000000016</v>
      </c>
      <c r="C41" s="4">
        <v>-4.6000000000000005</v>
      </c>
      <c r="D41" s="4">
        <v>-11.200000000000001</v>
      </c>
      <c r="F41">
        <f t="shared" si="2"/>
        <v>-1.1872711009530734</v>
      </c>
      <c r="G41">
        <f t="shared" si="3"/>
        <v>-0.9087290151409394</v>
      </c>
      <c r="H41">
        <f t="shared" si="4"/>
        <v>0.16404908854627823</v>
      </c>
      <c r="I41">
        <f t="shared" si="6"/>
        <v>7.0374449252135927</v>
      </c>
      <c r="J41">
        <f t="shared" si="7"/>
        <v>9.8311868503666453</v>
      </c>
      <c r="K41">
        <f t="shared" si="8"/>
        <v>4.6675218563576095</v>
      </c>
      <c r="L41">
        <f t="shared" si="9"/>
        <v>6.1198860663046517</v>
      </c>
      <c r="M41">
        <f t="shared" si="10"/>
        <v>0.26373601745208941</v>
      </c>
      <c r="N41">
        <f t="shared" si="11"/>
        <v>0.26373601745208941</v>
      </c>
      <c r="O41" s="4">
        <f t="shared" si="12"/>
        <v>5</v>
      </c>
      <c r="P41" t="str">
        <f t="shared" si="5"/>
        <v>Regular Pepsi</v>
      </c>
    </row>
    <row r="42" spans="1:16">
      <c r="A42" s="19">
        <v>31</v>
      </c>
      <c r="B42" s="4">
        <v>-6.8000000000000016</v>
      </c>
      <c r="C42" s="4">
        <v>-5.7999999999999989</v>
      </c>
      <c r="D42" s="4">
        <v>-10.000000000000002</v>
      </c>
      <c r="F42">
        <f t="shared" si="2"/>
        <v>-1.1872711009530734</v>
      </c>
      <c r="G42">
        <f t="shared" si="3"/>
        <v>-1.1300328848860688</v>
      </c>
      <c r="H42">
        <f t="shared" si="4"/>
        <v>0.62747180560697668</v>
      </c>
      <c r="I42">
        <f t="shared" si="6"/>
        <v>9.4763696193012912</v>
      </c>
      <c r="J42">
        <f t="shared" si="7"/>
        <v>10.595934290962109</v>
      </c>
      <c r="K42">
        <f t="shared" si="8"/>
        <v>5.4322692969530744</v>
      </c>
      <c r="L42">
        <f t="shared" si="9"/>
        <v>6.1198860663046517</v>
      </c>
      <c r="M42">
        <f t="shared" si="10"/>
        <v>0</v>
      </c>
      <c r="N42">
        <f t="shared" si="11"/>
        <v>0</v>
      </c>
      <c r="O42" s="4">
        <f t="shared" si="12"/>
        <v>5</v>
      </c>
      <c r="P42" t="str">
        <f t="shared" si="5"/>
        <v>Regular Pepsi</v>
      </c>
    </row>
    <row r="43" spans="1:16">
      <c r="A43" s="19">
        <v>32</v>
      </c>
      <c r="B43" s="4">
        <v>1.9999999999999989</v>
      </c>
      <c r="C43" s="4">
        <v>6.4545887984429103E-16</v>
      </c>
      <c r="D43" s="4">
        <v>-16.000000000000004</v>
      </c>
      <c r="F43">
        <f t="shared" si="2"/>
        <v>0.40480290870590496</v>
      </c>
      <c r="G43">
        <f t="shared" si="3"/>
        <v>-6.0397514451274913E-2</v>
      </c>
      <c r="H43">
        <f t="shared" si="4"/>
        <v>-1.689641779696518</v>
      </c>
      <c r="I43">
        <f t="shared" si="6"/>
        <v>3.4010696364006464E-2</v>
      </c>
      <c r="J43">
        <f t="shared" si="7"/>
        <v>7.4143076604868403</v>
      </c>
      <c r="K43">
        <f t="shared" si="8"/>
        <v>8.9330326587247875</v>
      </c>
      <c r="L43">
        <f t="shared" si="9"/>
        <v>6.0226771934795647</v>
      </c>
      <c r="M43">
        <f t="shared" si="10"/>
        <v>9.0478348451148101</v>
      </c>
      <c r="N43">
        <f t="shared" si="11"/>
        <v>3.4010696364006464E-2</v>
      </c>
      <c r="O43" s="4">
        <f t="shared" si="12"/>
        <v>1</v>
      </c>
      <c r="P43" t="str">
        <f t="shared" si="5"/>
        <v>Price Only</v>
      </c>
    </row>
    <row r="44" spans="1:16">
      <c r="A44" s="19">
        <v>33</v>
      </c>
      <c r="B44" s="4">
        <v>-7.6000000000000014</v>
      </c>
      <c r="C44" s="4">
        <v>-5.799999999999998</v>
      </c>
      <c r="D44" s="4">
        <v>-8.7999999999999989</v>
      </c>
      <c r="F44">
        <f t="shared" ref="F44:F75" si="13">STANDARDIZE(B44,$B$5,$B$6)</f>
        <v>-1.3320051018311623</v>
      </c>
      <c r="G44">
        <f t="shared" ref="G44:G75" si="14">STANDARDIZE(C44,$C$5,$C$6)</f>
        <v>-1.1300328848860688</v>
      </c>
      <c r="H44">
        <f t="shared" ref="H44:H75" si="15">STANDARDIZE(D44,$D$5,$D$6)</f>
        <v>1.0908945226676767</v>
      </c>
      <c r="I44">
        <f t="shared" si="6"/>
        <v>12.320538794102534</v>
      </c>
      <c r="J44">
        <f t="shared" si="7"/>
        <v>11.491502663480835</v>
      </c>
      <c r="K44">
        <f t="shared" si="8"/>
        <v>5.7203476701766212</v>
      </c>
      <c r="L44">
        <f t="shared" si="9"/>
        <v>7.2825848810367448</v>
      </c>
      <c r="M44">
        <f t="shared" si="10"/>
        <v>0.23570854569810029</v>
      </c>
      <c r="N44">
        <f t="shared" si="11"/>
        <v>0.23570854569810029</v>
      </c>
      <c r="O44" s="4">
        <f t="shared" si="12"/>
        <v>5</v>
      </c>
      <c r="P44" t="str">
        <f t="shared" ref="P44:P75" si="16">INDEX(ProductConfigurationChoices,O44)</f>
        <v>Regular Pepsi</v>
      </c>
    </row>
    <row r="45" spans="1:16">
      <c r="A45" s="19">
        <v>34</v>
      </c>
      <c r="B45" s="4">
        <v>7.5999999999999961</v>
      </c>
      <c r="C45" s="4">
        <v>5.8</v>
      </c>
      <c r="D45" s="4">
        <v>-8.7999999999999989</v>
      </c>
      <c r="F45">
        <f t="shared" si="13"/>
        <v>1.4179409148525268</v>
      </c>
      <c r="G45">
        <f t="shared" si="14"/>
        <v>1.0092378559835189</v>
      </c>
      <c r="H45">
        <f t="shared" si="15"/>
        <v>1.0908945226676767</v>
      </c>
      <c r="I45">
        <f t="shared" si="6"/>
        <v>9.5414371924906121</v>
      </c>
      <c r="J45">
        <f t="shared" si="7"/>
        <v>0.3548202117909553</v>
      </c>
      <c r="K45">
        <f t="shared" si="8"/>
        <v>6.1259752050951706</v>
      </c>
      <c r="L45">
        <f t="shared" si="9"/>
        <v>4.6194535741027858</v>
      </c>
      <c r="M45">
        <f t="shared" si="10"/>
        <v>11.578369564726515</v>
      </c>
      <c r="N45">
        <f t="shared" si="11"/>
        <v>0.3548202117909553</v>
      </c>
      <c r="O45" s="4">
        <f t="shared" si="12"/>
        <v>2</v>
      </c>
      <c r="P45" t="str">
        <f t="shared" si="16"/>
        <v>Diet Coke</v>
      </c>
    </row>
    <row r="46" spans="1:16">
      <c r="A46" s="19">
        <v>35</v>
      </c>
      <c r="B46" s="4">
        <v>6.8</v>
      </c>
      <c r="C46" s="4">
        <v>4.6000000000000005</v>
      </c>
      <c r="D46" s="4">
        <v>-11.200000000000001</v>
      </c>
      <c r="F46">
        <f t="shared" si="13"/>
        <v>1.2732069139744386</v>
      </c>
      <c r="G46">
        <f t="shared" si="14"/>
        <v>0.78793398623838917</v>
      </c>
      <c r="H46">
        <f t="shared" si="15"/>
        <v>0.16404908854627823</v>
      </c>
      <c r="I46">
        <f t="shared" si="6"/>
        <v>4.6310739762506872</v>
      </c>
      <c r="J46">
        <f t="shared" si="7"/>
        <v>0.41210352729311767</v>
      </c>
      <c r="K46">
        <f t="shared" si="8"/>
        <v>5.5757685213021535</v>
      </c>
      <c r="L46">
        <f t="shared" si="9"/>
        <v>3.3200774324711646</v>
      </c>
      <c r="M46">
        <f t="shared" si="10"/>
        <v>9.9473095953604922</v>
      </c>
      <c r="N46">
        <f t="shared" si="11"/>
        <v>0.41210352729311767</v>
      </c>
      <c r="O46" s="4">
        <f t="shared" si="12"/>
        <v>2</v>
      </c>
      <c r="P46" t="str">
        <f t="shared" si="16"/>
        <v>Diet Coke</v>
      </c>
    </row>
    <row r="47" spans="1:16">
      <c r="A47" s="19">
        <v>36</v>
      </c>
      <c r="B47" s="4">
        <v>-6.8000000000000016</v>
      </c>
      <c r="C47" s="4">
        <v>-4.6000000000000005</v>
      </c>
      <c r="D47" s="4">
        <v>-11.200000000000001</v>
      </c>
      <c r="F47">
        <f t="shared" si="13"/>
        <v>-1.1872711009530734</v>
      </c>
      <c r="G47">
        <f t="shared" si="14"/>
        <v>-0.9087290151409394</v>
      </c>
      <c r="H47">
        <f t="shared" si="15"/>
        <v>0.16404908854627823</v>
      </c>
      <c r="I47">
        <f t="shared" si="6"/>
        <v>7.0374449252135927</v>
      </c>
      <c r="J47">
        <f t="shared" si="7"/>
        <v>9.8311868503666453</v>
      </c>
      <c r="K47">
        <f t="shared" si="8"/>
        <v>4.6675218563576095</v>
      </c>
      <c r="L47">
        <f t="shared" si="9"/>
        <v>6.1198860663046517</v>
      </c>
      <c r="M47">
        <f t="shared" si="10"/>
        <v>0.26373601745208941</v>
      </c>
      <c r="N47">
        <f t="shared" si="11"/>
        <v>0.26373601745208941</v>
      </c>
      <c r="O47" s="4">
        <f t="shared" si="12"/>
        <v>5</v>
      </c>
      <c r="P47" t="str">
        <f t="shared" si="16"/>
        <v>Regular Pepsi</v>
      </c>
    </row>
    <row r="48" spans="1:16">
      <c r="A48" s="19">
        <v>37</v>
      </c>
      <c r="B48" s="4">
        <v>-4.799999999999998</v>
      </c>
      <c r="C48" s="4">
        <v>7.6000000000000032</v>
      </c>
      <c r="D48" s="4">
        <v>-9.7999999999999989</v>
      </c>
      <c r="F48">
        <f t="shared" si="13"/>
        <v>-0.8254360987578504</v>
      </c>
      <c r="G48">
        <f t="shared" si="14"/>
        <v>1.341193660601214</v>
      </c>
      <c r="H48">
        <f t="shared" si="15"/>
        <v>0.70470892511709426</v>
      </c>
      <c r="I48">
        <f t="shared" si="6"/>
        <v>8.7279092467429713</v>
      </c>
      <c r="J48">
        <f t="shared" si="7"/>
        <v>3.7054035562776697</v>
      </c>
      <c r="K48">
        <f t="shared" si="8"/>
        <v>6.046356050658884E-2</v>
      </c>
      <c r="L48">
        <f t="shared" si="9"/>
        <v>10.072064149252405</v>
      </c>
      <c r="M48">
        <f t="shared" si="10"/>
        <v>6.2438507805648458</v>
      </c>
      <c r="N48">
        <f t="shared" si="11"/>
        <v>6.046356050658884E-2</v>
      </c>
      <c r="O48" s="4">
        <f t="shared" si="12"/>
        <v>3</v>
      </c>
      <c r="P48" t="str">
        <f t="shared" si="16"/>
        <v>Regular Coke</v>
      </c>
    </row>
    <row r="49" spans="1:16">
      <c r="A49" s="19">
        <v>38</v>
      </c>
      <c r="B49" s="4">
        <v>-5.8</v>
      </c>
      <c r="C49" s="4">
        <v>-6.7999999999999972</v>
      </c>
      <c r="D49" s="4">
        <v>-10</v>
      </c>
      <c r="F49">
        <f t="shared" si="13"/>
        <v>-1.006353599855462</v>
      </c>
      <c r="G49">
        <f t="shared" si="14"/>
        <v>-1.3144527763403433</v>
      </c>
      <c r="H49">
        <f t="shared" si="15"/>
        <v>0.62747180560697746</v>
      </c>
      <c r="I49">
        <f t="shared" si="6"/>
        <v>9.4295888256392804</v>
      </c>
      <c r="J49">
        <f t="shared" si="7"/>
        <v>10.694920894376699</v>
      </c>
      <c r="K49">
        <f t="shared" si="8"/>
        <v>6.2906183994866396</v>
      </c>
      <c r="L49">
        <f t="shared" si="9"/>
        <v>5.3371536725762754</v>
      </c>
      <c r="M49">
        <f t="shared" si="10"/>
        <v>6.6741838567410616E-2</v>
      </c>
      <c r="N49">
        <f t="shared" si="11"/>
        <v>6.6741838567410616E-2</v>
      </c>
      <c r="O49" s="4">
        <f t="shared" si="12"/>
        <v>5</v>
      </c>
      <c r="P49" t="str">
        <f t="shared" si="16"/>
        <v>Regular Pepsi</v>
      </c>
    </row>
    <row r="50" spans="1:16">
      <c r="A50" s="19">
        <v>39</v>
      </c>
      <c r="B50" s="4">
        <v>-6.8000000000000016</v>
      </c>
      <c r="C50" s="4">
        <v>-4.6000000000000005</v>
      </c>
      <c r="D50" s="4">
        <v>-11.200000000000001</v>
      </c>
      <c r="F50">
        <f t="shared" si="13"/>
        <v>-1.1872711009530734</v>
      </c>
      <c r="G50">
        <f t="shared" si="14"/>
        <v>-0.9087290151409394</v>
      </c>
      <c r="H50">
        <f t="shared" si="15"/>
        <v>0.16404908854627823</v>
      </c>
      <c r="I50">
        <f t="shared" si="6"/>
        <v>7.0374449252135927</v>
      </c>
      <c r="J50">
        <f t="shared" si="7"/>
        <v>9.8311868503666453</v>
      </c>
      <c r="K50">
        <f t="shared" si="8"/>
        <v>4.6675218563576095</v>
      </c>
      <c r="L50">
        <f t="shared" si="9"/>
        <v>6.1198860663046517</v>
      </c>
      <c r="M50">
        <f t="shared" si="10"/>
        <v>0.26373601745208941</v>
      </c>
      <c r="N50">
        <f t="shared" si="11"/>
        <v>0.26373601745208941</v>
      </c>
      <c r="O50" s="4">
        <f t="shared" si="12"/>
        <v>5</v>
      </c>
      <c r="P50" t="str">
        <f t="shared" si="16"/>
        <v>Regular Pepsi</v>
      </c>
    </row>
    <row r="51" spans="1:16">
      <c r="A51" s="19">
        <v>40</v>
      </c>
      <c r="B51" s="4">
        <v>-6.3000000000000025</v>
      </c>
      <c r="C51" s="4">
        <v>-6.299999999999998</v>
      </c>
      <c r="D51" s="4">
        <v>-9.9999999999999964</v>
      </c>
      <c r="F51">
        <f t="shared" si="13"/>
        <v>-1.0968123504042679</v>
      </c>
      <c r="G51">
        <f t="shared" si="14"/>
        <v>-1.222242830613206</v>
      </c>
      <c r="H51">
        <f t="shared" si="15"/>
        <v>0.62747180560697879</v>
      </c>
      <c r="I51">
        <f t="shared" si="6"/>
        <v>9.4362937628284431</v>
      </c>
      <c r="J51">
        <f t="shared" si="7"/>
        <v>10.628742133027554</v>
      </c>
      <c r="K51">
        <f t="shared" si="8"/>
        <v>5.844758388578005</v>
      </c>
      <c r="L51">
        <f t="shared" si="9"/>
        <v>5.7118344097986133</v>
      </c>
      <c r="M51">
        <f t="shared" si="10"/>
        <v>1.6685459641852612E-2</v>
      </c>
      <c r="N51">
        <f t="shared" si="11"/>
        <v>1.6685459641852612E-2</v>
      </c>
      <c r="O51" s="4">
        <f t="shared" si="12"/>
        <v>5</v>
      </c>
      <c r="P51" t="str">
        <f t="shared" si="16"/>
        <v>Regular Pepsi</v>
      </c>
    </row>
    <row r="52" spans="1:16">
      <c r="A52" s="19">
        <v>41</v>
      </c>
      <c r="B52" s="4">
        <v>0.99999999999999922</v>
      </c>
      <c r="C52" s="4">
        <v>2.0000000000000004</v>
      </c>
      <c r="D52" s="4">
        <v>-16.000000000000004</v>
      </c>
      <c r="F52">
        <f t="shared" si="13"/>
        <v>0.22388540760829378</v>
      </c>
      <c r="G52">
        <f t="shared" si="14"/>
        <v>0.30844226845727468</v>
      </c>
      <c r="H52">
        <f t="shared" si="15"/>
        <v>-1.689641779696518</v>
      </c>
      <c r="I52">
        <f t="shared" si="6"/>
        <v>6.6741838567410672E-2</v>
      </c>
      <c r="J52">
        <f t="shared" si="7"/>
        <v>6.9067473277911642</v>
      </c>
      <c r="K52">
        <f t="shared" si="8"/>
        <v>7.6661098269101355</v>
      </c>
      <c r="L52">
        <f t="shared" si="9"/>
        <v>7.2130925706630098</v>
      </c>
      <c r="M52">
        <f t="shared" si="10"/>
        <v>9.4295888256392786</v>
      </c>
      <c r="N52">
        <f t="shared" si="11"/>
        <v>6.6741838567410672E-2</v>
      </c>
      <c r="O52" s="4">
        <f t="shared" si="12"/>
        <v>1</v>
      </c>
      <c r="P52" t="str">
        <f t="shared" si="16"/>
        <v>Price Only</v>
      </c>
    </row>
    <row r="53" spans="1:16">
      <c r="A53" s="19">
        <v>42</v>
      </c>
      <c r="B53" s="4">
        <v>6.7999999999999963</v>
      </c>
      <c r="C53" s="4">
        <v>5.8</v>
      </c>
      <c r="D53" s="4">
        <v>-9.9999999999999964</v>
      </c>
      <c r="F53">
        <f t="shared" si="13"/>
        <v>1.273206913974438</v>
      </c>
      <c r="G53">
        <f t="shared" si="14"/>
        <v>1.0092378559835189</v>
      </c>
      <c r="H53">
        <f t="shared" si="15"/>
        <v>0.62747180560697879</v>
      </c>
      <c r="I53">
        <f t="shared" si="6"/>
        <v>6.9067473277911651</v>
      </c>
      <c r="J53">
        <f t="shared" si="7"/>
        <v>6.674183856741045E-2</v>
      </c>
      <c r="K53">
        <f t="shared" si="8"/>
        <v>5.2304068325764463</v>
      </c>
      <c r="L53">
        <f t="shared" si="9"/>
        <v>4.1689844137167666</v>
      </c>
      <c r="M53">
        <f t="shared" si="10"/>
        <v>10.630431364682341</v>
      </c>
      <c r="N53">
        <f t="shared" si="11"/>
        <v>6.674183856741045E-2</v>
      </c>
      <c r="O53" s="4">
        <f t="shared" si="12"/>
        <v>2</v>
      </c>
      <c r="P53" t="str">
        <f t="shared" si="16"/>
        <v>Diet Coke</v>
      </c>
    </row>
    <row r="54" spans="1:16">
      <c r="A54" s="19">
        <v>43</v>
      </c>
      <c r="B54" s="4">
        <v>-1.0000000000000016</v>
      </c>
      <c r="C54" s="4">
        <v>-1.9999999999999991</v>
      </c>
      <c r="D54" s="4">
        <v>-16.000000000000004</v>
      </c>
      <c r="F54">
        <f t="shared" si="13"/>
        <v>-0.13794959458692865</v>
      </c>
      <c r="G54">
        <f t="shared" si="14"/>
        <v>-0.42923729735982452</v>
      </c>
      <c r="H54">
        <f t="shared" si="15"/>
        <v>-1.689641779696518</v>
      </c>
      <c r="I54">
        <f t="shared" si="6"/>
        <v>0.60067654710669571</v>
      </c>
      <c r="J54">
        <f t="shared" si="7"/>
        <v>9.5162917091120924</v>
      </c>
      <c r="K54">
        <f t="shared" si="8"/>
        <v>8.7569292099931122</v>
      </c>
      <c r="L54">
        <f t="shared" si="9"/>
        <v>6.6885346698529329</v>
      </c>
      <c r="M54">
        <f t="shared" si="10"/>
        <v>6.9612054464167841</v>
      </c>
      <c r="N54">
        <f t="shared" si="11"/>
        <v>0.60067654710669571</v>
      </c>
      <c r="O54" s="4">
        <f t="shared" si="12"/>
        <v>1</v>
      </c>
      <c r="P54" t="str">
        <f t="shared" si="16"/>
        <v>Price Only</v>
      </c>
    </row>
    <row r="55" spans="1:16">
      <c r="A55" s="19">
        <v>44</v>
      </c>
      <c r="B55" s="4">
        <v>4.5999999999999979</v>
      </c>
      <c r="C55" s="4">
        <v>6.7999999999999989</v>
      </c>
      <c r="D55" s="4">
        <v>-11.200000000000001</v>
      </c>
      <c r="F55">
        <f t="shared" si="13"/>
        <v>0.87518841155969374</v>
      </c>
      <c r="G55">
        <f t="shared" si="14"/>
        <v>1.1936577474377934</v>
      </c>
      <c r="H55">
        <f t="shared" si="15"/>
        <v>0.16404908854627823</v>
      </c>
      <c r="I55">
        <f t="shared" si="6"/>
        <v>4.8015521819869207</v>
      </c>
      <c r="J55">
        <f t="shared" si="7"/>
        <v>0.26189345946082404</v>
      </c>
      <c r="K55">
        <f t="shared" si="8"/>
        <v>3.7549609554081118</v>
      </c>
      <c r="L55">
        <f t="shared" si="9"/>
        <v>5.109649158353391</v>
      </c>
      <c r="M55">
        <f t="shared" si="10"/>
        <v>9.8680380101919898</v>
      </c>
      <c r="N55">
        <f t="shared" si="11"/>
        <v>0.26189345946082404</v>
      </c>
      <c r="O55" s="4">
        <f t="shared" si="12"/>
        <v>2</v>
      </c>
      <c r="P55" t="str">
        <f t="shared" si="16"/>
        <v>Diet Coke</v>
      </c>
    </row>
    <row r="56" spans="1:16">
      <c r="A56" s="19">
        <v>45</v>
      </c>
      <c r="B56" s="4">
        <v>-4.4000000000000012</v>
      </c>
      <c r="C56" s="4">
        <v>5.3999999999999986</v>
      </c>
      <c r="D56" s="4">
        <v>-12.799999999999997</v>
      </c>
      <c r="F56">
        <f t="shared" si="13"/>
        <v>-0.75306909831880653</v>
      </c>
      <c r="G56">
        <f t="shared" si="14"/>
        <v>0.93546989940180869</v>
      </c>
      <c r="H56">
        <f t="shared" si="15"/>
        <v>-0.45384786753465201</v>
      </c>
      <c r="I56">
        <f t="shared" si="6"/>
        <v>3.5263012595949288</v>
      </c>
      <c r="J56">
        <f t="shared" si="7"/>
        <v>4.6412612352387406</v>
      </c>
      <c r="K56">
        <f t="shared" si="8"/>
        <v>1.3000662391152451</v>
      </c>
      <c r="L56">
        <f t="shared" si="9"/>
        <v>8.6490706097114032</v>
      </c>
      <c r="M56">
        <f t="shared" si="10"/>
        <v>5.6240853665157022</v>
      </c>
      <c r="N56">
        <f t="shared" si="11"/>
        <v>1.3000662391152451</v>
      </c>
      <c r="O56" s="4">
        <f t="shared" si="12"/>
        <v>3</v>
      </c>
      <c r="P56" t="str">
        <f t="shared" si="16"/>
        <v>Regular Coke</v>
      </c>
    </row>
    <row r="57" spans="1:16">
      <c r="A57" s="19">
        <v>46</v>
      </c>
      <c r="B57" s="4">
        <v>-5.7999999999999963</v>
      </c>
      <c r="C57" s="4">
        <v>7.5999999999999961</v>
      </c>
      <c r="D57" s="4">
        <v>-8.7999999999999989</v>
      </c>
      <c r="F57">
        <f t="shared" si="13"/>
        <v>-1.0063535998554614</v>
      </c>
      <c r="G57">
        <f t="shared" si="14"/>
        <v>1.3411936606012129</v>
      </c>
      <c r="H57">
        <f t="shared" si="15"/>
        <v>1.0908945226676767</v>
      </c>
      <c r="I57">
        <f t="shared" si="6"/>
        <v>11.204250754036376</v>
      </c>
      <c r="J57">
        <f t="shared" si="7"/>
        <v>4.640829955250938</v>
      </c>
      <c r="K57">
        <f t="shared" si="8"/>
        <v>0.23652746036088501</v>
      </c>
      <c r="L57">
        <f t="shared" si="9"/>
        <v>11.251920011539077</v>
      </c>
      <c r="M57">
        <f t="shared" si="10"/>
        <v>6.3544523960123307</v>
      </c>
      <c r="N57">
        <f t="shared" si="11"/>
        <v>0.23652746036088501</v>
      </c>
      <c r="O57" s="4">
        <f t="shared" si="12"/>
        <v>3</v>
      </c>
      <c r="P57" t="str">
        <f t="shared" si="16"/>
        <v>Regular Coke</v>
      </c>
    </row>
    <row r="58" spans="1:16">
      <c r="A58" s="19">
        <v>47</v>
      </c>
      <c r="B58" s="4">
        <v>-4.6000000000000032</v>
      </c>
      <c r="C58" s="4">
        <v>6.7999999999999989</v>
      </c>
      <c r="D58" s="4">
        <v>-11.200000000000001</v>
      </c>
      <c r="F58">
        <f t="shared" si="13"/>
        <v>-0.78925259853832919</v>
      </c>
      <c r="G58">
        <f t="shared" si="14"/>
        <v>1.1936577474377934</v>
      </c>
      <c r="H58">
        <f t="shared" si="15"/>
        <v>0.16404908854627823</v>
      </c>
      <c r="I58">
        <f t="shared" si="6"/>
        <v>6.0060582150721951</v>
      </c>
      <c r="J58">
        <f t="shared" si="7"/>
        <v>3.7549609554081136</v>
      </c>
      <c r="K58">
        <f t="shared" si="8"/>
        <v>0.26189345946082276</v>
      </c>
      <c r="L58">
        <f t="shared" si="9"/>
        <v>9.2049696708433189</v>
      </c>
      <c r="M58">
        <f t="shared" si="10"/>
        <v>5.7727174977020663</v>
      </c>
      <c r="N58">
        <f t="shared" si="11"/>
        <v>0.26189345946082276</v>
      </c>
      <c r="O58" s="4">
        <f t="shared" si="12"/>
        <v>3</v>
      </c>
      <c r="P58" t="str">
        <f t="shared" si="16"/>
        <v>Regular Coke</v>
      </c>
    </row>
    <row r="59" spans="1:16">
      <c r="A59" s="19">
        <v>48</v>
      </c>
      <c r="B59" s="4">
        <v>6.8</v>
      </c>
      <c r="C59" s="4">
        <v>-4.5999999999999988</v>
      </c>
      <c r="D59" s="4">
        <v>-11.200000000000001</v>
      </c>
      <c r="F59">
        <f t="shared" si="13"/>
        <v>1.2732069139744386</v>
      </c>
      <c r="G59">
        <f t="shared" si="14"/>
        <v>-0.90872901514093907</v>
      </c>
      <c r="H59">
        <f t="shared" si="15"/>
        <v>0.16404908854627823</v>
      </c>
      <c r="I59">
        <f t="shared" si="6"/>
        <v>5.2568707893484063</v>
      </c>
      <c r="J59">
        <f t="shared" si="7"/>
        <v>4.6675218563576113</v>
      </c>
      <c r="K59">
        <f t="shared" si="8"/>
        <v>9.8311868503666471</v>
      </c>
      <c r="L59">
        <f t="shared" si="9"/>
        <v>6.5934004363022991E-2</v>
      </c>
      <c r="M59">
        <f t="shared" si="10"/>
        <v>6.3176880793937187</v>
      </c>
      <c r="N59">
        <f t="shared" si="11"/>
        <v>6.5934004363022991E-2</v>
      </c>
      <c r="O59" s="4">
        <f t="shared" si="12"/>
        <v>4</v>
      </c>
      <c r="P59" t="str">
        <f t="shared" si="16"/>
        <v>Diet Pepsi</v>
      </c>
    </row>
    <row r="60" spans="1:16">
      <c r="A60" s="19">
        <v>49</v>
      </c>
      <c r="B60" s="4">
        <v>-5.400000000000003</v>
      </c>
      <c r="C60" s="4">
        <v>-4.3999999999999995</v>
      </c>
      <c r="D60" s="4">
        <v>-12.799999999999997</v>
      </c>
      <c r="F60">
        <f t="shared" si="13"/>
        <v>-0.93398659941641804</v>
      </c>
      <c r="G60">
        <f t="shared" si="14"/>
        <v>-0.87184503685008419</v>
      </c>
      <c r="H60">
        <f t="shared" si="15"/>
        <v>-0.45384786753465201</v>
      </c>
      <c r="I60">
        <f t="shared" si="6"/>
        <v>4.3112958463691715</v>
      </c>
      <c r="J60">
        <f t="shared" si="7"/>
        <v>9.5413484654191105</v>
      </c>
      <c r="K60">
        <f t="shared" si="8"/>
        <v>5.4407909701766393</v>
      </c>
      <c r="L60">
        <f t="shared" si="9"/>
        <v>5.6153043394842577</v>
      </c>
      <c r="M60">
        <f t="shared" si="10"/>
        <v>1.3000662391152435</v>
      </c>
      <c r="N60">
        <f t="shared" si="11"/>
        <v>1.3000662391152435</v>
      </c>
      <c r="O60" s="4">
        <f t="shared" si="12"/>
        <v>5</v>
      </c>
      <c r="P60" t="str">
        <f t="shared" si="16"/>
        <v>Regular Pepsi</v>
      </c>
    </row>
    <row r="61" spans="1:16">
      <c r="A61" s="19">
        <v>50</v>
      </c>
      <c r="B61" s="4">
        <v>-5.7999999999999963</v>
      </c>
      <c r="C61" s="4">
        <v>7.5999999999999961</v>
      </c>
      <c r="D61" s="4">
        <v>-8.7999999999999989</v>
      </c>
      <c r="F61">
        <f t="shared" si="13"/>
        <v>-1.0063535998554614</v>
      </c>
      <c r="G61">
        <f t="shared" si="14"/>
        <v>1.3411936606012129</v>
      </c>
      <c r="H61">
        <f t="shared" si="15"/>
        <v>1.0908945226676767</v>
      </c>
      <c r="I61">
        <f t="shared" si="6"/>
        <v>11.204250754036376</v>
      </c>
      <c r="J61">
        <f t="shared" si="7"/>
        <v>4.640829955250938</v>
      </c>
      <c r="K61">
        <f t="shared" si="8"/>
        <v>0.23652746036088501</v>
      </c>
      <c r="L61">
        <f t="shared" si="9"/>
        <v>11.251920011539077</v>
      </c>
      <c r="M61">
        <f t="shared" si="10"/>
        <v>6.3544523960123307</v>
      </c>
      <c r="N61">
        <f t="shared" si="11"/>
        <v>0.23652746036088501</v>
      </c>
      <c r="O61" s="4">
        <f t="shared" si="12"/>
        <v>3</v>
      </c>
      <c r="P61" t="str">
        <f t="shared" si="16"/>
        <v>Regular Coke</v>
      </c>
    </row>
    <row r="62" spans="1:16">
      <c r="A62" s="19">
        <v>51</v>
      </c>
      <c r="B62" s="4">
        <v>-2.0000000000000018</v>
      </c>
      <c r="C62" s="4">
        <v>-0.99999999999999922</v>
      </c>
      <c r="D62" s="4">
        <v>-16</v>
      </c>
      <c r="F62">
        <f t="shared" si="13"/>
        <v>-0.31886709568453986</v>
      </c>
      <c r="G62">
        <f t="shared" si="14"/>
        <v>-0.24481740590554973</v>
      </c>
      <c r="H62">
        <f t="shared" si="15"/>
        <v>-1.6896417796965166</v>
      </c>
      <c r="I62">
        <f t="shared" si="6"/>
        <v>0.65974106071049232</v>
      </c>
      <c r="J62">
        <f t="shared" si="7"/>
        <v>9.4295888256392804</v>
      </c>
      <c r="K62">
        <f t="shared" si="8"/>
        <v>7.9108638274013225</v>
      </c>
      <c r="L62">
        <f t="shared" si="9"/>
        <v>7.4835507835230839</v>
      </c>
      <c r="M62">
        <f t="shared" si="10"/>
        <v>6.90674732779115</v>
      </c>
      <c r="N62">
        <f t="shared" si="11"/>
        <v>0.65974106071049232</v>
      </c>
      <c r="O62" s="4">
        <f t="shared" si="12"/>
        <v>1</v>
      </c>
      <c r="P62" t="str">
        <f t="shared" si="16"/>
        <v>Price Only</v>
      </c>
    </row>
    <row r="63" spans="1:16">
      <c r="A63" s="19">
        <v>52</v>
      </c>
      <c r="B63" s="4">
        <v>-4.5999999999999988</v>
      </c>
      <c r="C63" s="4">
        <v>-6.7999999999999972</v>
      </c>
      <c r="D63" s="4">
        <v>-11.200000000000001</v>
      </c>
      <c r="F63">
        <f t="shared" si="13"/>
        <v>-0.7892525985383283</v>
      </c>
      <c r="G63">
        <f t="shared" si="14"/>
        <v>-1.3144527763403433</v>
      </c>
      <c r="H63">
        <f t="shared" si="15"/>
        <v>0.16404908854627823</v>
      </c>
      <c r="I63">
        <f t="shared" si="6"/>
        <v>6.93114915617317</v>
      </c>
      <c r="J63">
        <f t="shared" si="7"/>
        <v>10.04557935489475</v>
      </c>
      <c r="K63">
        <f t="shared" si="8"/>
        <v>6.5525118589474625</v>
      </c>
      <c r="L63">
        <f t="shared" si="9"/>
        <v>4.3944967771182366</v>
      </c>
      <c r="M63">
        <f t="shared" si="10"/>
        <v>0.40719003931640307</v>
      </c>
      <c r="N63">
        <f t="shared" si="11"/>
        <v>0.40719003931640307</v>
      </c>
      <c r="O63" s="4">
        <f t="shared" si="12"/>
        <v>5</v>
      </c>
      <c r="P63" t="str">
        <f t="shared" si="16"/>
        <v>Regular Pepsi</v>
      </c>
    </row>
    <row r="64" spans="1:16">
      <c r="A64" s="19">
        <v>53</v>
      </c>
      <c r="B64" s="4">
        <v>-1.0000000000000016</v>
      </c>
      <c r="C64" s="4">
        <v>-1.9999999999999991</v>
      </c>
      <c r="D64" s="4">
        <v>-16.000000000000004</v>
      </c>
      <c r="F64">
        <f t="shared" si="13"/>
        <v>-0.13794959458692865</v>
      </c>
      <c r="G64">
        <f t="shared" si="14"/>
        <v>-0.42923729735982452</v>
      </c>
      <c r="H64">
        <f t="shared" si="15"/>
        <v>-1.689641779696518</v>
      </c>
      <c r="I64">
        <f t="shared" si="6"/>
        <v>0.60067654710669571</v>
      </c>
      <c r="J64">
        <f t="shared" si="7"/>
        <v>9.5162917091120924</v>
      </c>
      <c r="K64">
        <f t="shared" si="8"/>
        <v>8.7569292099931122</v>
      </c>
      <c r="L64">
        <f t="shared" si="9"/>
        <v>6.6885346698529329</v>
      </c>
      <c r="M64">
        <f t="shared" si="10"/>
        <v>6.9612054464167841</v>
      </c>
      <c r="N64">
        <f t="shared" si="11"/>
        <v>0.60067654710669571</v>
      </c>
      <c r="O64" s="4">
        <f t="shared" si="12"/>
        <v>1</v>
      </c>
      <c r="P64" t="str">
        <f t="shared" si="16"/>
        <v>Price Only</v>
      </c>
    </row>
    <row r="65" spans="1:16">
      <c r="A65" s="19">
        <v>54</v>
      </c>
      <c r="B65" s="4">
        <v>-5.7999999999999963</v>
      </c>
      <c r="C65" s="4">
        <v>7.5999999999999961</v>
      </c>
      <c r="D65" s="4">
        <v>-8.7999999999999989</v>
      </c>
      <c r="F65">
        <f t="shared" si="13"/>
        <v>-1.0063535998554614</v>
      </c>
      <c r="G65">
        <f t="shared" si="14"/>
        <v>1.3411936606012129</v>
      </c>
      <c r="H65">
        <f t="shared" si="15"/>
        <v>1.0908945226676767</v>
      </c>
      <c r="I65">
        <f t="shared" si="6"/>
        <v>11.204250754036376</v>
      </c>
      <c r="J65">
        <f t="shared" si="7"/>
        <v>4.640829955250938</v>
      </c>
      <c r="K65">
        <f t="shared" si="8"/>
        <v>0.23652746036088501</v>
      </c>
      <c r="L65">
        <f t="shared" si="9"/>
        <v>11.251920011539077</v>
      </c>
      <c r="M65">
        <f t="shared" si="10"/>
        <v>6.3544523960123307</v>
      </c>
      <c r="N65">
        <f t="shared" si="11"/>
        <v>0.23652746036088501</v>
      </c>
      <c r="O65" s="4">
        <f t="shared" si="12"/>
        <v>3</v>
      </c>
      <c r="P65" t="str">
        <f t="shared" si="16"/>
        <v>Regular Coke</v>
      </c>
    </row>
    <row r="66" spans="1:16">
      <c r="A66" s="19">
        <v>55</v>
      </c>
      <c r="B66" s="4">
        <v>-7.5999999999999961</v>
      </c>
      <c r="C66" s="4">
        <v>6.6</v>
      </c>
      <c r="D66" s="4">
        <v>-7.5999999999999988</v>
      </c>
      <c r="F66">
        <f t="shared" si="13"/>
        <v>-1.3320051018311614</v>
      </c>
      <c r="G66">
        <f t="shared" si="14"/>
        <v>1.1567737691469386</v>
      </c>
      <c r="H66">
        <f t="shared" si="15"/>
        <v>1.5543172397283755</v>
      </c>
      <c r="I66">
        <f t="shared" si="6"/>
        <v>14.606347623149084</v>
      </c>
      <c r="J66">
        <f t="shared" si="7"/>
        <v>6.7376067806494815</v>
      </c>
      <c r="K66">
        <f t="shared" si="8"/>
        <v>0.96645178734527182</v>
      </c>
      <c r="L66">
        <f t="shared" si="9"/>
        <v>12.865032850821644</v>
      </c>
      <c r="M66">
        <f t="shared" si="10"/>
        <v>6.1094750626915033</v>
      </c>
      <c r="N66">
        <f t="shared" si="11"/>
        <v>0.96645178734527182</v>
      </c>
      <c r="O66" s="4">
        <f t="shared" si="12"/>
        <v>3</v>
      </c>
      <c r="P66" t="str">
        <f t="shared" si="16"/>
        <v>Regular Coke</v>
      </c>
    </row>
    <row r="67" spans="1:16">
      <c r="A67" s="19">
        <v>56</v>
      </c>
      <c r="B67" s="4">
        <v>5.7999999999999989</v>
      </c>
      <c r="C67" s="4">
        <v>-7.6000000000000014</v>
      </c>
      <c r="D67" s="4">
        <v>-8.8000000000000007</v>
      </c>
      <c r="F67">
        <f t="shared" si="13"/>
        <v>1.0922894128768272</v>
      </c>
      <c r="G67">
        <f t="shared" si="14"/>
        <v>-1.4619886895037639</v>
      </c>
      <c r="H67">
        <f t="shared" si="15"/>
        <v>1.0908945226676758</v>
      </c>
      <c r="I67">
        <f t="shared" si="6"/>
        <v>10.719450925264221</v>
      </c>
      <c r="J67">
        <f t="shared" si="7"/>
        <v>7.2672186127283096</v>
      </c>
      <c r="K67">
        <f t="shared" si="8"/>
        <v>11.671521107618371</v>
      </c>
      <c r="L67">
        <f t="shared" si="9"/>
        <v>0.71184413630790155</v>
      </c>
      <c r="M67">
        <f t="shared" si="10"/>
        <v>5.5213514071197416</v>
      </c>
      <c r="N67">
        <f t="shared" si="11"/>
        <v>0.71184413630790155</v>
      </c>
      <c r="O67" s="4">
        <f t="shared" si="12"/>
        <v>4</v>
      </c>
      <c r="P67" t="str">
        <f t="shared" si="16"/>
        <v>Diet Pepsi</v>
      </c>
    </row>
    <row r="68" spans="1:16">
      <c r="A68" s="19">
        <v>57</v>
      </c>
      <c r="B68" s="4">
        <v>-2.0000000000000018</v>
      </c>
      <c r="C68" s="4">
        <v>-0.99999999999999922</v>
      </c>
      <c r="D68" s="4">
        <v>-16</v>
      </c>
      <c r="F68">
        <f t="shared" si="13"/>
        <v>-0.31886709568453986</v>
      </c>
      <c r="G68">
        <f t="shared" si="14"/>
        <v>-0.24481740590554973</v>
      </c>
      <c r="H68">
        <f t="shared" si="15"/>
        <v>-1.6896417796965166</v>
      </c>
      <c r="I68">
        <f t="shared" si="6"/>
        <v>0.65974106071049232</v>
      </c>
      <c r="J68">
        <f t="shared" si="7"/>
        <v>9.4295888256392804</v>
      </c>
      <c r="K68">
        <f t="shared" si="8"/>
        <v>7.9108638274013225</v>
      </c>
      <c r="L68">
        <f t="shared" si="9"/>
        <v>7.4835507835230839</v>
      </c>
      <c r="M68">
        <f t="shared" si="10"/>
        <v>6.90674732779115</v>
      </c>
      <c r="N68">
        <f t="shared" si="11"/>
        <v>0.65974106071049232</v>
      </c>
      <c r="O68" s="4">
        <f t="shared" si="12"/>
        <v>1</v>
      </c>
      <c r="P68" t="str">
        <f t="shared" si="16"/>
        <v>Price Only</v>
      </c>
    </row>
    <row r="69" spans="1:16">
      <c r="A69" s="19">
        <v>58</v>
      </c>
      <c r="B69" s="4">
        <v>-4.3999999999999995</v>
      </c>
      <c r="C69" s="4">
        <v>-6.5999999999999988</v>
      </c>
      <c r="D69" s="4">
        <v>-11.6</v>
      </c>
      <c r="F69">
        <f t="shared" si="13"/>
        <v>-0.7530690983188062</v>
      </c>
      <c r="G69">
        <f t="shared" si="14"/>
        <v>-1.2775687980494888</v>
      </c>
      <c r="H69">
        <f t="shared" si="15"/>
        <v>9.5748495260458352E-3</v>
      </c>
      <c r="I69">
        <f t="shared" si="6"/>
        <v>6.1924625596629408</v>
      </c>
      <c r="J69">
        <f t="shared" si="7"/>
        <v>9.8941053222972517</v>
      </c>
      <c r="K69">
        <f t="shared" si="8"/>
        <v>6.5529103261737589</v>
      </c>
      <c r="L69">
        <f t="shared" si="9"/>
        <v>4.3215947586239674</v>
      </c>
      <c r="M69">
        <f t="shared" si="10"/>
        <v>0.59209487309865216</v>
      </c>
      <c r="N69">
        <f t="shared" si="11"/>
        <v>0.59209487309865216</v>
      </c>
      <c r="O69" s="4">
        <f t="shared" si="12"/>
        <v>5</v>
      </c>
      <c r="P69" t="str">
        <f t="shared" si="16"/>
        <v>Regular Pepsi</v>
      </c>
    </row>
    <row r="70" spans="1:16">
      <c r="A70" s="19">
        <v>59</v>
      </c>
      <c r="B70" s="4">
        <v>-5.8</v>
      </c>
      <c r="C70" s="4">
        <v>-6.7999999999999972</v>
      </c>
      <c r="D70" s="4">
        <v>-10</v>
      </c>
      <c r="F70">
        <f t="shared" si="13"/>
        <v>-1.006353599855462</v>
      </c>
      <c r="G70">
        <f t="shared" si="14"/>
        <v>-1.3144527763403433</v>
      </c>
      <c r="H70">
        <f t="shared" si="15"/>
        <v>0.62747180560697746</v>
      </c>
      <c r="I70">
        <f t="shared" si="6"/>
        <v>9.4295888256392804</v>
      </c>
      <c r="J70">
        <f t="shared" si="7"/>
        <v>10.694920894376699</v>
      </c>
      <c r="K70">
        <f t="shared" si="8"/>
        <v>6.2906183994866396</v>
      </c>
      <c r="L70">
        <f t="shared" si="9"/>
        <v>5.3371536725762754</v>
      </c>
      <c r="M70">
        <f t="shared" si="10"/>
        <v>6.6741838567410616E-2</v>
      </c>
      <c r="N70">
        <f t="shared" si="11"/>
        <v>6.6741838567410616E-2</v>
      </c>
      <c r="O70" s="4">
        <f t="shared" si="12"/>
        <v>5</v>
      </c>
      <c r="P70" t="str">
        <f t="shared" si="16"/>
        <v>Regular Pepsi</v>
      </c>
    </row>
    <row r="71" spans="1:16">
      <c r="A71" s="19">
        <v>60</v>
      </c>
      <c r="B71" s="4">
        <v>1.9999999999999991</v>
      </c>
      <c r="C71" s="4">
        <v>1</v>
      </c>
      <c r="D71" s="4">
        <v>-16.000000000000004</v>
      </c>
      <c r="F71">
        <f t="shared" si="13"/>
        <v>0.40480290870590496</v>
      </c>
      <c r="G71">
        <f t="shared" si="14"/>
        <v>0.1240223770029998</v>
      </c>
      <c r="H71">
        <f t="shared" si="15"/>
        <v>-1.689641779696518</v>
      </c>
      <c r="I71">
        <f t="shared" si="6"/>
        <v>0</v>
      </c>
      <c r="J71">
        <f t="shared" si="7"/>
        <v>6.9857728863003583</v>
      </c>
      <c r="K71">
        <f t="shared" si="8"/>
        <v>8.5044978845383064</v>
      </c>
      <c r="L71">
        <f t="shared" si="9"/>
        <v>6.4103991320292391</v>
      </c>
      <c r="M71">
        <f t="shared" si="10"/>
        <v>9.4763696193012912</v>
      </c>
      <c r="N71">
        <f t="shared" si="11"/>
        <v>0</v>
      </c>
      <c r="O71" s="4">
        <f t="shared" si="12"/>
        <v>1</v>
      </c>
      <c r="P71" t="str">
        <f t="shared" si="16"/>
        <v>Price Only</v>
      </c>
    </row>
    <row r="72" spans="1:16">
      <c r="A72" s="19">
        <v>61</v>
      </c>
      <c r="B72" s="4">
        <v>-1.0000000000000016</v>
      </c>
      <c r="C72" s="4">
        <v>-1.9999999999999991</v>
      </c>
      <c r="D72" s="4">
        <v>-16.000000000000004</v>
      </c>
      <c r="F72">
        <f t="shared" si="13"/>
        <v>-0.13794959458692865</v>
      </c>
      <c r="G72">
        <f t="shared" si="14"/>
        <v>-0.42923729735982452</v>
      </c>
      <c r="H72">
        <f t="shared" si="15"/>
        <v>-1.689641779696518</v>
      </c>
      <c r="I72">
        <f t="shared" si="6"/>
        <v>0.60067654710669571</v>
      </c>
      <c r="J72">
        <f t="shared" si="7"/>
        <v>9.5162917091120924</v>
      </c>
      <c r="K72">
        <f t="shared" si="8"/>
        <v>8.7569292099931122</v>
      </c>
      <c r="L72">
        <f t="shared" si="9"/>
        <v>6.6885346698529329</v>
      </c>
      <c r="M72">
        <f t="shared" si="10"/>
        <v>6.9612054464167841</v>
      </c>
      <c r="N72">
        <f t="shared" si="11"/>
        <v>0.60067654710669571</v>
      </c>
      <c r="O72" s="4">
        <f t="shared" si="12"/>
        <v>1</v>
      </c>
      <c r="P72" t="str">
        <f t="shared" si="16"/>
        <v>Price Only</v>
      </c>
    </row>
    <row r="73" spans="1:16">
      <c r="A73" s="19">
        <v>62</v>
      </c>
      <c r="B73" s="4">
        <v>-5.8</v>
      </c>
      <c r="C73" s="4">
        <v>7.1999999999999993</v>
      </c>
      <c r="D73" s="4">
        <v>-9.3999999999999986</v>
      </c>
      <c r="F73">
        <f t="shared" si="13"/>
        <v>-1.006353599855462</v>
      </c>
      <c r="G73">
        <f t="shared" si="14"/>
        <v>1.2674257040195034</v>
      </c>
      <c r="H73">
        <f t="shared" si="15"/>
        <v>0.85918316413732732</v>
      </c>
      <c r="I73">
        <f t="shared" si="6"/>
        <v>9.7952424541971226</v>
      </c>
      <c r="J73">
        <f t="shared" si="7"/>
        <v>4.4634343599802797</v>
      </c>
      <c r="K73">
        <f t="shared" si="8"/>
        <v>5.9131865090221385E-2</v>
      </c>
      <c r="L73">
        <f t="shared" si="9"/>
        <v>10.640641423829997</v>
      </c>
      <c r="M73">
        <f t="shared" si="10"/>
        <v>5.8342289813924815</v>
      </c>
      <c r="N73">
        <f t="shared" si="11"/>
        <v>5.9131865090221385E-2</v>
      </c>
      <c r="O73" s="4">
        <f t="shared" si="12"/>
        <v>3</v>
      </c>
      <c r="P73" t="str">
        <f t="shared" si="16"/>
        <v>Regular Coke</v>
      </c>
    </row>
    <row r="74" spans="1:16">
      <c r="A74" s="19">
        <v>63</v>
      </c>
      <c r="B74" s="4">
        <v>-1.0000000000000016</v>
      </c>
      <c r="C74" s="4">
        <v>-1.9999999999999991</v>
      </c>
      <c r="D74" s="4">
        <v>-16.000000000000004</v>
      </c>
      <c r="F74">
        <f t="shared" si="13"/>
        <v>-0.13794959458692865</v>
      </c>
      <c r="G74">
        <f t="shared" si="14"/>
        <v>-0.42923729735982452</v>
      </c>
      <c r="H74">
        <f t="shared" si="15"/>
        <v>-1.689641779696518</v>
      </c>
      <c r="I74">
        <f t="shared" si="6"/>
        <v>0.60067654710669571</v>
      </c>
      <c r="J74">
        <f t="shared" si="7"/>
        <v>9.5162917091120924</v>
      </c>
      <c r="K74">
        <f t="shared" si="8"/>
        <v>8.7569292099931122</v>
      </c>
      <c r="L74">
        <f t="shared" si="9"/>
        <v>6.6885346698529329</v>
      </c>
      <c r="M74">
        <f t="shared" si="10"/>
        <v>6.9612054464167841</v>
      </c>
      <c r="N74">
        <f t="shared" si="11"/>
        <v>0.60067654710669571</v>
      </c>
      <c r="O74" s="4">
        <f t="shared" si="12"/>
        <v>1</v>
      </c>
      <c r="P74" t="str">
        <f t="shared" si="16"/>
        <v>Price Only</v>
      </c>
    </row>
    <row r="75" spans="1:16">
      <c r="A75" s="19">
        <v>64</v>
      </c>
      <c r="B75" s="4">
        <v>5.7999999999999972</v>
      </c>
      <c r="C75" s="4">
        <v>-6.799999999999998</v>
      </c>
      <c r="D75" s="4">
        <v>-10.000000000000002</v>
      </c>
      <c r="F75">
        <f t="shared" si="13"/>
        <v>1.092289412876827</v>
      </c>
      <c r="G75">
        <f t="shared" si="14"/>
        <v>-1.3144527763403435</v>
      </c>
      <c r="H75">
        <f t="shared" si="15"/>
        <v>0.62747180560697668</v>
      </c>
      <c r="I75">
        <f t="shared" si="6"/>
        <v>7.9108638274013252</v>
      </c>
      <c r="J75">
        <f t="shared" si="7"/>
        <v>6.2906183994866396</v>
      </c>
      <c r="K75">
        <f t="shared" si="8"/>
        <v>10.694920894376699</v>
      </c>
      <c r="L75">
        <f t="shared" si="9"/>
        <v>0.17348867856724029</v>
      </c>
      <c r="M75">
        <f t="shared" si="10"/>
        <v>5.2304068325764463</v>
      </c>
      <c r="N75">
        <f t="shared" si="11"/>
        <v>0.17348867856724029</v>
      </c>
      <c r="O75" s="4">
        <f t="shared" si="12"/>
        <v>4</v>
      </c>
      <c r="P75" t="str">
        <f t="shared" si="16"/>
        <v>Diet Pepsi</v>
      </c>
    </row>
    <row r="76" spans="1:16">
      <c r="A76" s="19">
        <v>65</v>
      </c>
      <c r="B76" s="4">
        <v>-4.5999999999999988</v>
      </c>
      <c r="C76" s="4">
        <v>-6.7999999999999972</v>
      </c>
      <c r="D76" s="4">
        <v>-11.200000000000001</v>
      </c>
      <c r="F76">
        <f t="shared" ref="F76:F107" si="17">STANDARDIZE(B76,$B$5,$B$6)</f>
        <v>-0.7892525985383283</v>
      </c>
      <c r="G76">
        <f t="shared" ref="G76:G107" si="18">STANDARDIZE(C76,$C$5,$C$6)</f>
        <v>-1.3144527763403433</v>
      </c>
      <c r="H76">
        <f t="shared" ref="H76:H107" si="19">STANDARDIZE(D76,$D$5,$D$6)</f>
        <v>0.16404908854627823</v>
      </c>
      <c r="I76">
        <f t="shared" si="6"/>
        <v>6.93114915617317</v>
      </c>
      <c r="J76">
        <f t="shared" si="7"/>
        <v>10.04557935489475</v>
      </c>
      <c r="K76">
        <f t="shared" si="8"/>
        <v>6.5525118589474625</v>
      </c>
      <c r="L76">
        <f t="shared" si="9"/>
        <v>4.3944967771182366</v>
      </c>
      <c r="M76">
        <f t="shared" si="10"/>
        <v>0.40719003931640307</v>
      </c>
      <c r="N76">
        <f t="shared" si="11"/>
        <v>0.40719003931640307</v>
      </c>
      <c r="O76" s="4">
        <f t="shared" si="12"/>
        <v>5</v>
      </c>
      <c r="P76" t="str">
        <f t="shared" ref="P76:P107" si="20">INDEX(ProductConfigurationChoices,O76)</f>
        <v>Regular Pepsi</v>
      </c>
    </row>
    <row r="77" spans="1:16">
      <c r="A77" s="19">
        <v>66</v>
      </c>
      <c r="B77" s="4">
        <v>6.5999999999999988</v>
      </c>
      <c r="C77" s="4">
        <v>-4.3999999999999995</v>
      </c>
      <c r="D77" s="4">
        <v>-11.6</v>
      </c>
      <c r="F77">
        <f t="shared" si="17"/>
        <v>1.2370234137549163</v>
      </c>
      <c r="G77">
        <f t="shared" si="18"/>
        <v>-0.87184503685008419</v>
      </c>
      <c r="H77">
        <f t="shared" si="19"/>
        <v>9.5748495260458352E-3</v>
      </c>
      <c r="I77">
        <f t="shared" ref="I77:I131" si="21">SUMXMY2($F77:$H77,$K$2:$M$2)</f>
        <v>4.5716800280249537</v>
      </c>
      <c r="J77">
        <f t="shared" ref="J77:J131" si="22">SUMXMY2($F77:$H77,$K$3:$M$3)</f>
        <v>4.6690463312452355</v>
      </c>
      <c r="K77">
        <f t="shared" ref="K77:K131" si="23">SUMXMY2($F77:$H77,$K$4:$M$4)</f>
        <v>9.6808388254304756</v>
      </c>
      <c r="L77">
        <f t="shared" ref="L77:L131" si="24">SUMXMY2($F77:$H77,$K$5:$M$5)</f>
        <v>0.17221540711660113</v>
      </c>
      <c r="M77">
        <f t="shared" ref="M77:M131" si="25">SUMXMY2($F77:$H77,$K$6:$M$6)</f>
        <v>6.3256615072507802</v>
      </c>
      <c r="N77">
        <f t="shared" ref="N77:N131" si="26">MIN(I77:M77)</f>
        <v>0.17221540711660113</v>
      </c>
      <c r="O77" s="4">
        <f t="shared" ref="O77:O131" si="27">MATCH(N77,I77:M77,0)</f>
        <v>4</v>
      </c>
      <c r="P77" t="str">
        <f t="shared" si="20"/>
        <v>Diet Pepsi</v>
      </c>
    </row>
    <row r="78" spans="1:16">
      <c r="A78" s="19">
        <v>67</v>
      </c>
      <c r="B78" s="4">
        <v>-7.6000000000000014</v>
      </c>
      <c r="C78" s="4">
        <v>-5.799999999999998</v>
      </c>
      <c r="D78" s="4">
        <v>-8.7999999999999989</v>
      </c>
      <c r="F78">
        <f t="shared" si="17"/>
        <v>-1.3320051018311623</v>
      </c>
      <c r="G78">
        <f t="shared" si="18"/>
        <v>-1.1300328848860688</v>
      </c>
      <c r="H78">
        <f t="shared" si="19"/>
        <v>1.0908945226676767</v>
      </c>
      <c r="I78">
        <f t="shared" si="21"/>
        <v>12.320538794102534</v>
      </c>
      <c r="J78">
        <f t="shared" si="22"/>
        <v>11.491502663480835</v>
      </c>
      <c r="K78">
        <f t="shared" si="23"/>
        <v>5.7203476701766212</v>
      </c>
      <c r="L78">
        <f t="shared" si="24"/>
        <v>7.2825848810367448</v>
      </c>
      <c r="M78">
        <f t="shared" si="25"/>
        <v>0.23570854569810029</v>
      </c>
      <c r="N78">
        <f t="shared" si="26"/>
        <v>0.23570854569810029</v>
      </c>
      <c r="O78" s="4">
        <f t="shared" si="27"/>
        <v>5</v>
      </c>
      <c r="P78" t="str">
        <f t="shared" si="20"/>
        <v>Regular Pepsi</v>
      </c>
    </row>
    <row r="79" spans="1:16">
      <c r="A79" s="19">
        <v>68</v>
      </c>
      <c r="B79" s="4">
        <v>-4.3999999999999995</v>
      </c>
      <c r="C79" s="4">
        <v>-6.5999999999999988</v>
      </c>
      <c r="D79" s="4">
        <v>-11.6</v>
      </c>
      <c r="F79">
        <f t="shared" si="17"/>
        <v>-0.7530690983188062</v>
      </c>
      <c r="G79">
        <f t="shared" si="18"/>
        <v>-1.2775687980494888</v>
      </c>
      <c r="H79">
        <f t="shared" si="19"/>
        <v>9.5748495260458352E-3</v>
      </c>
      <c r="I79">
        <f t="shared" si="21"/>
        <v>6.1924625596629408</v>
      </c>
      <c r="J79">
        <f t="shared" si="22"/>
        <v>9.8941053222972517</v>
      </c>
      <c r="K79">
        <f t="shared" si="23"/>
        <v>6.5529103261737589</v>
      </c>
      <c r="L79">
        <f t="shared" si="24"/>
        <v>4.3215947586239674</v>
      </c>
      <c r="M79">
        <f t="shared" si="25"/>
        <v>0.59209487309865216</v>
      </c>
      <c r="N79">
        <f t="shared" si="26"/>
        <v>0.59209487309865216</v>
      </c>
      <c r="O79" s="4">
        <f t="shared" si="27"/>
        <v>5</v>
      </c>
      <c r="P79" t="str">
        <f t="shared" si="20"/>
        <v>Regular Pepsi</v>
      </c>
    </row>
    <row r="80" spans="1:16">
      <c r="A80" s="19">
        <v>69</v>
      </c>
      <c r="B80" s="4">
        <v>-1.0000000000000016</v>
      </c>
      <c r="C80" s="4">
        <v>-1.9999999999999991</v>
      </c>
      <c r="D80" s="4">
        <v>-16.000000000000004</v>
      </c>
      <c r="F80">
        <f t="shared" si="17"/>
        <v>-0.13794959458692865</v>
      </c>
      <c r="G80">
        <f t="shared" si="18"/>
        <v>-0.42923729735982452</v>
      </c>
      <c r="H80">
        <f t="shared" si="19"/>
        <v>-1.689641779696518</v>
      </c>
      <c r="I80">
        <f t="shared" si="21"/>
        <v>0.60067654710669571</v>
      </c>
      <c r="J80">
        <f t="shared" si="22"/>
        <v>9.5162917091120924</v>
      </c>
      <c r="K80">
        <f t="shared" si="23"/>
        <v>8.7569292099931122</v>
      </c>
      <c r="L80">
        <f t="shared" si="24"/>
        <v>6.6885346698529329</v>
      </c>
      <c r="M80">
        <f t="shared" si="25"/>
        <v>6.9612054464167841</v>
      </c>
      <c r="N80">
        <f t="shared" si="26"/>
        <v>0.60067654710669571</v>
      </c>
      <c r="O80" s="4">
        <f t="shared" si="27"/>
        <v>1</v>
      </c>
      <c r="P80" t="str">
        <f t="shared" si="20"/>
        <v>Price Only</v>
      </c>
    </row>
    <row r="81" spans="1:16">
      <c r="A81" s="19">
        <v>70</v>
      </c>
      <c r="B81" s="4">
        <v>7.5999999999999961</v>
      </c>
      <c r="C81" s="4">
        <v>5.8</v>
      </c>
      <c r="D81" s="4">
        <v>-8.7999999999999989</v>
      </c>
      <c r="F81">
        <f t="shared" si="17"/>
        <v>1.4179409148525268</v>
      </c>
      <c r="G81">
        <f t="shared" si="18"/>
        <v>1.0092378559835189</v>
      </c>
      <c r="H81">
        <f t="shared" si="19"/>
        <v>1.0908945226676767</v>
      </c>
      <c r="I81">
        <f t="shared" si="21"/>
        <v>9.5414371924906121</v>
      </c>
      <c r="J81">
        <f t="shared" si="22"/>
        <v>0.3548202117909553</v>
      </c>
      <c r="K81">
        <f t="shared" si="23"/>
        <v>6.1259752050951706</v>
      </c>
      <c r="L81">
        <f t="shared" si="24"/>
        <v>4.6194535741027858</v>
      </c>
      <c r="M81">
        <f t="shared" si="25"/>
        <v>11.578369564726515</v>
      </c>
      <c r="N81">
        <f t="shared" si="26"/>
        <v>0.3548202117909553</v>
      </c>
      <c r="O81" s="4">
        <f t="shared" si="27"/>
        <v>2</v>
      </c>
      <c r="P81" t="str">
        <f t="shared" si="20"/>
        <v>Diet Coke</v>
      </c>
    </row>
    <row r="82" spans="1:16">
      <c r="A82" s="19">
        <v>71</v>
      </c>
      <c r="B82" s="4">
        <v>4.3999999999999977</v>
      </c>
      <c r="C82" s="4">
        <v>-5.3999999999999986</v>
      </c>
      <c r="D82" s="4">
        <v>-12.799999999999995</v>
      </c>
      <c r="F82">
        <f t="shared" si="17"/>
        <v>0.83900491134017152</v>
      </c>
      <c r="G82">
        <f t="shared" si="18"/>
        <v>-1.0562649283043588</v>
      </c>
      <c r="H82">
        <f t="shared" si="19"/>
        <v>-0.45384786753465128</v>
      </c>
      <c r="I82">
        <f t="shared" si="21"/>
        <v>3.1087960954976452</v>
      </c>
      <c r="J82">
        <f t="shared" si="22"/>
        <v>6.29555732106052</v>
      </c>
      <c r="K82">
        <f t="shared" si="23"/>
        <v>9.6367523171840119</v>
      </c>
      <c r="L82">
        <f t="shared" si="24"/>
        <v>0.91172609520278802</v>
      </c>
      <c r="M82">
        <f t="shared" si="25"/>
        <v>5.2804884249363715</v>
      </c>
      <c r="N82">
        <f t="shared" si="26"/>
        <v>0.91172609520278802</v>
      </c>
      <c r="O82" s="4">
        <f t="shared" si="27"/>
        <v>4</v>
      </c>
      <c r="P82" t="str">
        <f t="shared" si="20"/>
        <v>Diet Pepsi</v>
      </c>
    </row>
    <row r="83" spans="1:16">
      <c r="A83" s="19">
        <v>72</v>
      </c>
      <c r="B83" s="4">
        <v>-1.4</v>
      </c>
      <c r="C83" s="4">
        <v>-1.5999999999999996</v>
      </c>
      <c r="D83" s="4">
        <v>-16.000000000000004</v>
      </c>
      <c r="F83">
        <f t="shared" si="17"/>
        <v>-0.21031659502597283</v>
      </c>
      <c r="G83">
        <f t="shared" si="18"/>
        <v>-0.35546934077811465</v>
      </c>
      <c r="H83">
        <f t="shared" si="19"/>
        <v>-1.689641779696518</v>
      </c>
      <c r="I83">
        <f t="shared" si="21"/>
        <v>0.60828431129203542</v>
      </c>
      <c r="J83">
        <f t="shared" si="22"/>
        <v>9.4655925144667918</v>
      </c>
      <c r="K83">
        <f t="shared" si="23"/>
        <v>8.402485015700222</v>
      </c>
      <c r="L83">
        <f t="shared" si="24"/>
        <v>6.9905230740648161</v>
      </c>
      <c r="M83">
        <f t="shared" si="25"/>
        <v>6.9234041577103547</v>
      </c>
      <c r="N83">
        <f t="shared" si="26"/>
        <v>0.60828431129203542</v>
      </c>
      <c r="O83" s="4">
        <f t="shared" si="27"/>
        <v>1</v>
      </c>
      <c r="P83" t="str">
        <f t="shared" si="20"/>
        <v>Price Only</v>
      </c>
    </row>
    <row r="84" spans="1:16">
      <c r="A84" s="19">
        <v>73</v>
      </c>
      <c r="B84" s="4">
        <v>-7.6</v>
      </c>
      <c r="C84" s="4">
        <v>5.7999999999999989</v>
      </c>
      <c r="D84" s="4">
        <v>-8.8000000000000007</v>
      </c>
      <c r="F84">
        <f t="shared" si="17"/>
        <v>-1.3320051018311621</v>
      </c>
      <c r="G84">
        <f t="shared" si="18"/>
        <v>1.0092378559835187</v>
      </c>
      <c r="H84">
        <f t="shared" si="19"/>
        <v>1.0908945226676758</v>
      </c>
      <c r="I84">
        <f t="shared" si="21"/>
        <v>11.531490638457578</v>
      </c>
      <c r="J84">
        <f t="shared" si="22"/>
        <v>6.1259752050951688</v>
      </c>
      <c r="K84">
        <f t="shared" si="23"/>
        <v>0.3548202117909558</v>
      </c>
      <c r="L84">
        <f t="shared" si="24"/>
        <v>11.385635290390486</v>
      </c>
      <c r="M84">
        <f t="shared" si="25"/>
        <v>4.8121878484388141</v>
      </c>
      <c r="N84">
        <f t="shared" si="26"/>
        <v>0.3548202117909558</v>
      </c>
      <c r="O84" s="4">
        <f t="shared" si="27"/>
        <v>3</v>
      </c>
      <c r="P84" t="str">
        <f t="shared" si="20"/>
        <v>Regular Coke</v>
      </c>
    </row>
    <row r="85" spans="1:16">
      <c r="A85" s="19">
        <v>74</v>
      </c>
      <c r="B85" s="4">
        <v>8.3999999999999986</v>
      </c>
      <c r="C85" s="4">
        <v>-3.7999999999999967</v>
      </c>
      <c r="D85" s="4">
        <v>-9.6000000000000032</v>
      </c>
      <c r="F85">
        <f t="shared" si="17"/>
        <v>1.5626749157306163</v>
      </c>
      <c r="G85">
        <f t="shared" si="18"/>
        <v>-0.76119310197751877</v>
      </c>
      <c r="H85">
        <f t="shared" si="19"/>
        <v>0.78194604462720907</v>
      </c>
      <c r="I85">
        <f t="shared" si="21"/>
        <v>8.2330204022234366</v>
      </c>
      <c r="J85">
        <f t="shared" si="22"/>
        <v>4.0665666552756594</v>
      </c>
      <c r="K85">
        <f t="shared" si="23"/>
        <v>10.445211647875057</v>
      </c>
      <c r="L85">
        <f t="shared" si="24"/>
        <v>0.29959200466966623</v>
      </c>
      <c r="M85">
        <f t="shared" si="25"/>
        <v>7.7221081706513965</v>
      </c>
      <c r="N85">
        <f t="shared" si="26"/>
        <v>0.29959200466966623</v>
      </c>
      <c r="O85" s="4">
        <f t="shared" si="27"/>
        <v>4</v>
      </c>
      <c r="P85" t="str">
        <f t="shared" si="20"/>
        <v>Diet Pepsi</v>
      </c>
    </row>
    <row r="86" spans="1:16">
      <c r="A86" s="19">
        <v>75</v>
      </c>
      <c r="B86" s="4">
        <v>4.3999999999999959</v>
      </c>
      <c r="C86" s="4">
        <v>5.9999999999999973</v>
      </c>
      <c r="D86" s="4">
        <v>-12.199999999999998</v>
      </c>
      <c r="F86">
        <f t="shared" si="17"/>
        <v>0.83900491134017119</v>
      </c>
      <c r="G86">
        <f t="shared" si="18"/>
        <v>1.0461218342743732</v>
      </c>
      <c r="H86">
        <f t="shared" si="19"/>
        <v>-0.22213650900430273</v>
      </c>
      <c r="I86">
        <f t="shared" si="21"/>
        <v>3.1923705077012001</v>
      </c>
      <c r="J86">
        <f t="shared" si="22"/>
        <v>0.80775417264825877</v>
      </c>
      <c r="K86">
        <f t="shared" si="23"/>
        <v>4.1489491687717486</v>
      </c>
      <c r="L86">
        <f t="shared" si="24"/>
        <v>4.8366297793266595</v>
      </c>
      <c r="M86">
        <f t="shared" si="25"/>
        <v>9.5632781279758934</v>
      </c>
      <c r="N86">
        <f t="shared" si="26"/>
        <v>0.80775417264825877</v>
      </c>
      <c r="O86" s="4">
        <f t="shared" si="27"/>
        <v>2</v>
      </c>
      <c r="P86" t="str">
        <f t="shared" si="20"/>
        <v>Diet Coke</v>
      </c>
    </row>
    <row r="87" spans="1:16">
      <c r="A87" s="19">
        <v>76</v>
      </c>
      <c r="B87" s="4">
        <v>4.5999999999999979</v>
      </c>
      <c r="C87" s="4">
        <v>6.7999999999999989</v>
      </c>
      <c r="D87" s="4">
        <v>-11.200000000000001</v>
      </c>
      <c r="F87">
        <f t="shared" si="17"/>
        <v>0.87518841155969374</v>
      </c>
      <c r="G87">
        <f t="shared" si="18"/>
        <v>1.1936577474377934</v>
      </c>
      <c r="H87">
        <f t="shared" si="19"/>
        <v>0.16404908854627823</v>
      </c>
      <c r="I87">
        <f t="shared" si="21"/>
        <v>4.8015521819869207</v>
      </c>
      <c r="J87">
        <f t="shared" si="22"/>
        <v>0.26189345946082404</v>
      </c>
      <c r="K87">
        <f t="shared" si="23"/>
        <v>3.7549609554081118</v>
      </c>
      <c r="L87">
        <f t="shared" si="24"/>
        <v>5.109649158353391</v>
      </c>
      <c r="M87">
        <f t="shared" si="25"/>
        <v>9.8680380101919898</v>
      </c>
      <c r="N87">
        <f t="shared" si="26"/>
        <v>0.26189345946082404</v>
      </c>
      <c r="O87" s="4">
        <f t="shared" si="27"/>
        <v>2</v>
      </c>
      <c r="P87" t="str">
        <f t="shared" si="20"/>
        <v>Diet Coke</v>
      </c>
    </row>
    <row r="88" spans="1:16">
      <c r="A88" s="19">
        <v>77</v>
      </c>
      <c r="B88" s="4">
        <v>-6.8000000000000016</v>
      </c>
      <c r="C88" s="4">
        <v>-5.7999999999999989</v>
      </c>
      <c r="D88" s="4">
        <v>-10.000000000000002</v>
      </c>
      <c r="F88">
        <f t="shared" si="17"/>
        <v>-1.1872711009530734</v>
      </c>
      <c r="G88">
        <f t="shared" si="18"/>
        <v>-1.1300328848860688</v>
      </c>
      <c r="H88">
        <f t="shared" si="19"/>
        <v>0.62747180560697668</v>
      </c>
      <c r="I88">
        <f t="shared" si="21"/>
        <v>9.4763696193012912</v>
      </c>
      <c r="J88">
        <f t="shared" si="22"/>
        <v>10.595934290962109</v>
      </c>
      <c r="K88">
        <f t="shared" si="23"/>
        <v>5.4322692969530744</v>
      </c>
      <c r="L88">
        <f t="shared" si="24"/>
        <v>6.1198860663046517</v>
      </c>
      <c r="M88">
        <f t="shared" si="25"/>
        <v>0</v>
      </c>
      <c r="N88">
        <f t="shared" si="26"/>
        <v>0</v>
      </c>
      <c r="O88" s="4">
        <f t="shared" si="27"/>
        <v>5</v>
      </c>
      <c r="P88" t="str">
        <f t="shared" si="20"/>
        <v>Regular Pepsi</v>
      </c>
    </row>
    <row r="89" spans="1:16">
      <c r="A89" s="19">
        <v>78</v>
      </c>
      <c r="B89" s="4">
        <v>-5.8</v>
      </c>
      <c r="C89" s="4">
        <v>-7.5999999999999979</v>
      </c>
      <c r="D89" s="4">
        <v>-8.8000000000000007</v>
      </c>
      <c r="F89">
        <f t="shared" si="17"/>
        <v>-1.006353599855462</v>
      </c>
      <c r="G89">
        <f t="shared" si="18"/>
        <v>-1.4619886895037633</v>
      </c>
      <c r="H89">
        <f t="shared" si="19"/>
        <v>1.0908945226676758</v>
      </c>
      <c r="I89">
        <f t="shared" si="21"/>
        <v>12.238175923502169</v>
      </c>
      <c r="J89">
        <f t="shared" si="22"/>
        <v>11.671521107618362</v>
      </c>
      <c r="K89">
        <f t="shared" si="23"/>
        <v>7.2672186127283052</v>
      </c>
      <c r="L89">
        <f t="shared" si="24"/>
        <v>5.875509130316936</v>
      </c>
      <c r="M89">
        <f t="shared" si="25"/>
        <v>0.35768641311070598</v>
      </c>
      <c r="N89">
        <f t="shared" si="26"/>
        <v>0.35768641311070598</v>
      </c>
      <c r="O89" s="4">
        <f t="shared" si="27"/>
        <v>5</v>
      </c>
      <c r="P89" t="str">
        <f t="shared" si="20"/>
        <v>Regular Pepsi</v>
      </c>
    </row>
    <row r="90" spans="1:16">
      <c r="A90" s="19">
        <v>79</v>
      </c>
      <c r="B90" s="4">
        <v>-6.8</v>
      </c>
      <c r="C90" s="4">
        <v>5.8</v>
      </c>
      <c r="D90" s="4">
        <v>-10.000000000000002</v>
      </c>
      <c r="F90">
        <f t="shared" si="17"/>
        <v>-1.1872711009530732</v>
      </c>
      <c r="G90">
        <f t="shared" si="18"/>
        <v>1.0092378559835189</v>
      </c>
      <c r="H90">
        <f t="shared" si="19"/>
        <v>0.62747180560697668</v>
      </c>
      <c r="I90">
        <f t="shared" si="21"/>
        <v>8.6873214636563425</v>
      </c>
      <c r="J90">
        <f t="shared" si="22"/>
        <v>5.2304068325764463</v>
      </c>
      <c r="K90">
        <f t="shared" si="23"/>
        <v>6.674183856741045E-2</v>
      </c>
      <c r="L90">
        <f t="shared" si="24"/>
        <v>10.222936475658395</v>
      </c>
      <c r="M90">
        <f t="shared" si="25"/>
        <v>4.5764793027407142</v>
      </c>
      <c r="N90">
        <f t="shared" si="26"/>
        <v>6.674183856741045E-2</v>
      </c>
      <c r="O90" s="4">
        <f t="shared" si="27"/>
        <v>3</v>
      </c>
      <c r="P90" t="str">
        <f t="shared" si="20"/>
        <v>Regular Coke</v>
      </c>
    </row>
    <row r="91" spans="1:16">
      <c r="A91" s="19">
        <v>80</v>
      </c>
      <c r="B91" s="4">
        <v>1.9999999999999989</v>
      </c>
      <c r="C91" s="4">
        <v>6.4545887984429103E-16</v>
      </c>
      <c r="D91" s="4">
        <v>-16.000000000000004</v>
      </c>
      <c r="F91">
        <f t="shared" si="17"/>
        <v>0.40480290870590496</v>
      </c>
      <c r="G91">
        <f t="shared" si="18"/>
        <v>-6.0397514451274913E-2</v>
      </c>
      <c r="H91">
        <f t="shared" si="19"/>
        <v>-1.689641779696518</v>
      </c>
      <c r="I91">
        <f t="shared" si="21"/>
        <v>3.4010696364006464E-2</v>
      </c>
      <c r="J91">
        <f t="shared" si="22"/>
        <v>7.4143076604868403</v>
      </c>
      <c r="K91">
        <f t="shared" si="23"/>
        <v>8.9330326587247875</v>
      </c>
      <c r="L91">
        <f t="shared" si="24"/>
        <v>6.0226771934795647</v>
      </c>
      <c r="M91">
        <f t="shared" si="25"/>
        <v>9.0478348451148101</v>
      </c>
      <c r="N91">
        <f t="shared" si="26"/>
        <v>3.4010696364006464E-2</v>
      </c>
      <c r="O91" s="4">
        <f t="shared" si="27"/>
        <v>1</v>
      </c>
      <c r="P91" t="str">
        <f t="shared" si="20"/>
        <v>Price Only</v>
      </c>
    </row>
    <row r="92" spans="1:16">
      <c r="A92" s="19">
        <v>81</v>
      </c>
      <c r="B92" s="4">
        <v>-5.2000000000000037</v>
      </c>
      <c r="C92" s="4">
        <v>6.7999999999999972</v>
      </c>
      <c r="D92" s="4">
        <v>-10.599999999999998</v>
      </c>
      <c r="F92">
        <f t="shared" si="17"/>
        <v>-0.89780309919689594</v>
      </c>
      <c r="G92">
        <f t="shared" si="18"/>
        <v>1.1936577474377932</v>
      </c>
      <c r="H92">
        <f t="shared" si="19"/>
        <v>0.39576044707662883</v>
      </c>
      <c r="I92">
        <f t="shared" si="21"/>
        <v>7.1898046849400483</v>
      </c>
      <c r="J92">
        <f t="shared" si="22"/>
        <v>4.0141583602838811</v>
      </c>
      <c r="K92">
        <f t="shared" si="23"/>
        <v>6.5473364865205178E-2</v>
      </c>
      <c r="L92">
        <f t="shared" si="24"/>
        <v>9.6108247537071279</v>
      </c>
      <c r="M92">
        <f t="shared" si="25"/>
        <v>5.5370200324623626</v>
      </c>
      <c r="N92">
        <f t="shared" si="26"/>
        <v>6.5473364865205178E-2</v>
      </c>
      <c r="O92" s="4">
        <f t="shared" si="27"/>
        <v>3</v>
      </c>
      <c r="P92" t="str">
        <f t="shared" si="20"/>
        <v>Regular Coke</v>
      </c>
    </row>
    <row r="93" spans="1:16">
      <c r="A93" s="19">
        <v>82</v>
      </c>
      <c r="B93" s="4">
        <v>-6.7999999999999963</v>
      </c>
      <c r="C93" s="4">
        <v>4.5999999999999996</v>
      </c>
      <c r="D93" s="4">
        <v>-11.200000000000001</v>
      </c>
      <c r="F93">
        <f t="shared" si="17"/>
        <v>-1.1872711009530725</v>
      </c>
      <c r="G93">
        <f t="shared" si="18"/>
        <v>0.78793398623838895</v>
      </c>
      <c r="H93">
        <f t="shared" si="19"/>
        <v>0.16404908854627823</v>
      </c>
      <c r="I93">
        <f t="shared" si="21"/>
        <v>6.4116481121158682</v>
      </c>
      <c r="J93">
        <f t="shared" si="22"/>
        <v>5.5757685213021491</v>
      </c>
      <c r="K93">
        <f t="shared" si="23"/>
        <v>0.41210352729311611</v>
      </c>
      <c r="L93">
        <f t="shared" si="24"/>
        <v>9.37402949441279</v>
      </c>
      <c r="M93">
        <f t="shared" si="25"/>
        <v>3.8933575334188624</v>
      </c>
      <c r="N93">
        <f t="shared" si="26"/>
        <v>0.41210352729311611</v>
      </c>
      <c r="O93" s="4">
        <f t="shared" si="27"/>
        <v>3</v>
      </c>
      <c r="P93" t="str">
        <f t="shared" si="20"/>
        <v>Regular Coke</v>
      </c>
    </row>
    <row r="94" spans="1:16">
      <c r="A94" s="19">
        <v>83</v>
      </c>
      <c r="B94" s="4">
        <v>4.3999999999999986</v>
      </c>
      <c r="C94" s="4">
        <v>-5.9999999999999991</v>
      </c>
      <c r="D94" s="4">
        <v>-12.2</v>
      </c>
      <c r="F94">
        <f t="shared" si="17"/>
        <v>0.83900491134017163</v>
      </c>
      <c r="G94">
        <f t="shared" si="18"/>
        <v>-1.1669168631769238</v>
      </c>
      <c r="H94">
        <f t="shared" si="19"/>
        <v>-0.22213650900430343</v>
      </c>
      <c r="I94">
        <f t="shared" si="21"/>
        <v>4.0086272204373561</v>
      </c>
      <c r="J94">
        <f t="shared" si="22"/>
        <v>6.3582998192541194</v>
      </c>
      <c r="K94">
        <f t="shared" si="23"/>
        <v>9.6994948153776122</v>
      </c>
      <c r="L94">
        <f t="shared" si="24"/>
        <v>0.5920948730986535</v>
      </c>
      <c r="M94">
        <f t="shared" si="25"/>
        <v>4.8289891941061942</v>
      </c>
      <c r="N94">
        <f t="shared" si="26"/>
        <v>0.5920948730986535</v>
      </c>
      <c r="O94" s="4">
        <f t="shared" si="27"/>
        <v>4</v>
      </c>
      <c r="P94" t="str">
        <f t="shared" si="20"/>
        <v>Diet Pepsi</v>
      </c>
    </row>
    <row r="95" spans="1:16">
      <c r="A95" s="19">
        <v>84</v>
      </c>
      <c r="B95" s="4">
        <v>6.7999999999999963</v>
      </c>
      <c r="C95" s="4">
        <v>5.8</v>
      </c>
      <c r="D95" s="4">
        <v>-9.9999999999999964</v>
      </c>
      <c r="F95">
        <f t="shared" si="17"/>
        <v>1.273206913974438</v>
      </c>
      <c r="G95">
        <f t="shared" si="18"/>
        <v>1.0092378559835189</v>
      </c>
      <c r="H95">
        <f t="shared" si="19"/>
        <v>0.62747180560697879</v>
      </c>
      <c r="I95">
        <f t="shared" si="21"/>
        <v>6.9067473277911651</v>
      </c>
      <c r="J95">
        <f t="shared" si="22"/>
        <v>6.674183856741045E-2</v>
      </c>
      <c r="K95">
        <f t="shared" si="23"/>
        <v>5.2304068325764463</v>
      </c>
      <c r="L95">
        <f t="shared" si="24"/>
        <v>4.1689844137167666</v>
      </c>
      <c r="M95">
        <f t="shared" si="25"/>
        <v>10.630431364682341</v>
      </c>
      <c r="N95">
        <f t="shared" si="26"/>
        <v>6.674183856741045E-2</v>
      </c>
      <c r="O95" s="4">
        <f t="shared" si="27"/>
        <v>2</v>
      </c>
      <c r="P95" t="str">
        <f t="shared" si="20"/>
        <v>Diet Coke</v>
      </c>
    </row>
    <row r="96" spans="1:16">
      <c r="A96" s="19">
        <v>85</v>
      </c>
      <c r="B96" s="4">
        <v>5.8</v>
      </c>
      <c r="C96" s="4">
        <v>7.6</v>
      </c>
      <c r="D96" s="4">
        <v>-8.7999999999999972</v>
      </c>
      <c r="F96">
        <f t="shared" si="17"/>
        <v>1.0922894128768275</v>
      </c>
      <c r="G96">
        <f t="shared" si="18"/>
        <v>1.3411936606012134</v>
      </c>
      <c r="H96">
        <f t="shared" si="19"/>
        <v>1.0908945226676774</v>
      </c>
      <c r="I96">
        <f t="shared" si="21"/>
        <v>9.685525755798432</v>
      </c>
      <c r="J96">
        <f t="shared" si="22"/>
        <v>0.23652746036088448</v>
      </c>
      <c r="K96">
        <f t="shared" si="23"/>
        <v>4.6408299552509487</v>
      </c>
      <c r="L96">
        <f t="shared" si="24"/>
        <v>6.0882550175300496</v>
      </c>
      <c r="M96">
        <f t="shared" si="25"/>
        <v>11.51811739002137</v>
      </c>
      <c r="N96">
        <f t="shared" si="26"/>
        <v>0.23652746036088448</v>
      </c>
      <c r="O96" s="4">
        <f t="shared" si="27"/>
        <v>2</v>
      </c>
      <c r="P96" t="str">
        <f t="shared" si="20"/>
        <v>Diet Coke</v>
      </c>
    </row>
    <row r="97" spans="1:16">
      <c r="A97" s="19">
        <v>86</v>
      </c>
      <c r="B97" s="4">
        <v>1.9999999999999996</v>
      </c>
      <c r="C97" s="4">
        <v>-0.99999999999999944</v>
      </c>
      <c r="D97" s="4">
        <v>-16.000000000000004</v>
      </c>
      <c r="F97">
        <f t="shared" si="17"/>
        <v>0.40480290870590502</v>
      </c>
      <c r="G97">
        <f t="shared" si="18"/>
        <v>-0.24481740590554976</v>
      </c>
      <c r="H97">
        <f t="shared" si="19"/>
        <v>-1.689641779696518</v>
      </c>
      <c r="I97">
        <f t="shared" si="21"/>
        <v>0.13604278545602597</v>
      </c>
      <c r="J97">
        <f t="shared" si="22"/>
        <v>7.9108638274013341</v>
      </c>
      <c r="K97">
        <f t="shared" si="23"/>
        <v>9.4295888256392821</v>
      </c>
      <c r="L97">
        <f t="shared" si="24"/>
        <v>5.7029766476579038</v>
      </c>
      <c r="M97">
        <f t="shared" si="25"/>
        <v>8.6873214636563425</v>
      </c>
      <c r="N97">
        <f t="shared" si="26"/>
        <v>0.13604278545602597</v>
      </c>
      <c r="O97" s="4">
        <f t="shared" si="27"/>
        <v>1</v>
      </c>
      <c r="P97" t="str">
        <f t="shared" si="20"/>
        <v>Price Only</v>
      </c>
    </row>
    <row r="98" spans="1:16">
      <c r="A98" s="19">
        <v>87</v>
      </c>
      <c r="B98" s="4">
        <v>5.7999999999999972</v>
      </c>
      <c r="C98" s="4">
        <v>6.7999999999999989</v>
      </c>
      <c r="D98" s="4">
        <v>-9.9999999999999964</v>
      </c>
      <c r="F98">
        <f t="shared" si="17"/>
        <v>1.092289412876827</v>
      </c>
      <c r="G98">
        <f t="shared" si="18"/>
        <v>1.1936577474377934</v>
      </c>
      <c r="H98">
        <f t="shared" si="19"/>
        <v>0.62747180560697879</v>
      </c>
      <c r="I98">
        <f t="shared" si="21"/>
        <v>6.9857728863003583</v>
      </c>
      <c r="J98">
        <f t="shared" si="22"/>
        <v>0</v>
      </c>
      <c r="K98">
        <f t="shared" si="23"/>
        <v>4.4043024948900591</v>
      </c>
      <c r="L98">
        <f t="shared" si="24"/>
        <v>4.9839615722923183</v>
      </c>
      <c r="M98">
        <f t="shared" si="25"/>
        <v>10.595934290962109</v>
      </c>
      <c r="N98">
        <f t="shared" si="26"/>
        <v>0</v>
      </c>
      <c r="O98" s="4">
        <f t="shared" si="27"/>
        <v>2</v>
      </c>
      <c r="P98" t="str">
        <f t="shared" si="20"/>
        <v>Diet Coke</v>
      </c>
    </row>
    <row r="99" spans="1:16">
      <c r="A99" s="19">
        <v>88</v>
      </c>
      <c r="B99" s="4">
        <v>-6.8</v>
      </c>
      <c r="C99" s="4">
        <v>5.8</v>
      </c>
      <c r="D99" s="4">
        <v>-10.000000000000002</v>
      </c>
      <c r="F99">
        <f t="shared" si="17"/>
        <v>-1.1872711009530732</v>
      </c>
      <c r="G99">
        <f t="shared" si="18"/>
        <v>1.0092378559835189</v>
      </c>
      <c r="H99">
        <f t="shared" si="19"/>
        <v>0.62747180560697668</v>
      </c>
      <c r="I99">
        <f t="shared" si="21"/>
        <v>8.6873214636563425</v>
      </c>
      <c r="J99">
        <f t="shared" si="22"/>
        <v>5.2304068325764463</v>
      </c>
      <c r="K99">
        <f t="shared" si="23"/>
        <v>6.674183856741045E-2</v>
      </c>
      <c r="L99">
        <f t="shared" si="24"/>
        <v>10.222936475658395</v>
      </c>
      <c r="M99">
        <f t="shared" si="25"/>
        <v>4.5764793027407142</v>
      </c>
      <c r="N99">
        <f t="shared" si="26"/>
        <v>6.674183856741045E-2</v>
      </c>
      <c r="O99" s="4">
        <f t="shared" si="27"/>
        <v>3</v>
      </c>
      <c r="P99" t="str">
        <f t="shared" si="20"/>
        <v>Regular Coke</v>
      </c>
    </row>
    <row r="100" spans="1:16">
      <c r="A100" s="19">
        <v>89</v>
      </c>
      <c r="B100" s="4">
        <v>-2.0000000000000018</v>
      </c>
      <c r="C100" s="4">
        <v>-0.99999999999999922</v>
      </c>
      <c r="D100" s="4">
        <v>-16</v>
      </c>
      <c r="F100">
        <f t="shared" si="17"/>
        <v>-0.31886709568453986</v>
      </c>
      <c r="G100">
        <f t="shared" si="18"/>
        <v>-0.24481740590554973</v>
      </c>
      <c r="H100">
        <f t="shared" si="19"/>
        <v>-1.6896417796965166</v>
      </c>
      <c r="I100">
        <f t="shared" si="21"/>
        <v>0.65974106071049232</v>
      </c>
      <c r="J100">
        <f t="shared" si="22"/>
        <v>9.4295888256392804</v>
      </c>
      <c r="K100">
        <f t="shared" si="23"/>
        <v>7.9108638274013225</v>
      </c>
      <c r="L100">
        <f t="shared" si="24"/>
        <v>7.4835507835230839</v>
      </c>
      <c r="M100">
        <f t="shared" si="25"/>
        <v>6.90674732779115</v>
      </c>
      <c r="N100">
        <f t="shared" si="26"/>
        <v>0.65974106071049232</v>
      </c>
      <c r="O100" s="4">
        <f t="shared" si="27"/>
        <v>1</v>
      </c>
      <c r="P100" t="str">
        <f t="shared" si="20"/>
        <v>Price Only</v>
      </c>
    </row>
    <row r="101" spans="1:16">
      <c r="A101" s="19">
        <v>90</v>
      </c>
      <c r="B101" s="4">
        <v>1.9999999999999991</v>
      </c>
      <c r="C101" s="4">
        <v>1</v>
      </c>
      <c r="D101" s="4">
        <v>-16.000000000000004</v>
      </c>
      <c r="F101">
        <f t="shared" si="17"/>
        <v>0.40480290870590496</v>
      </c>
      <c r="G101">
        <f t="shared" si="18"/>
        <v>0.1240223770029998</v>
      </c>
      <c r="H101">
        <f t="shared" si="19"/>
        <v>-1.689641779696518</v>
      </c>
      <c r="I101">
        <f t="shared" si="21"/>
        <v>0</v>
      </c>
      <c r="J101">
        <f t="shared" si="22"/>
        <v>6.9857728863003583</v>
      </c>
      <c r="K101">
        <f t="shared" si="23"/>
        <v>8.5044978845383064</v>
      </c>
      <c r="L101">
        <f t="shared" si="24"/>
        <v>6.4103991320292391</v>
      </c>
      <c r="M101">
        <f t="shared" si="25"/>
        <v>9.4763696193012912</v>
      </c>
      <c r="N101">
        <f t="shared" si="26"/>
        <v>0</v>
      </c>
      <c r="O101" s="4">
        <f t="shared" si="27"/>
        <v>1</v>
      </c>
      <c r="P101" t="str">
        <f t="shared" si="20"/>
        <v>Price Only</v>
      </c>
    </row>
    <row r="102" spans="1:16">
      <c r="A102" s="19">
        <v>91</v>
      </c>
      <c r="B102" s="4">
        <v>1.9999999999999989</v>
      </c>
      <c r="C102" s="4">
        <v>6.4545887984429103E-16</v>
      </c>
      <c r="D102" s="4">
        <v>-16.000000000000004</v>
      </c>
      <c r="F102">
        <f t="shared" si="17"/>
        <v>0.40480290870590496</v>
      </c>
      <c r="G102">
        <f t="shared" si="18"/>
        <v>-6.0397514451274913E-2</v>
      </c>
      <c r="H102">
        <f t="shared" si="19"/>
        <v>-1.689641779696518</v>
      </c>
      <c r="I102">
        <f t="shared" si="21"/>
        <v>3.4010696364006464E-2</v>
      </c>
      <c r="J102">
        <f t="shared" si="22"/>
        <v>7.4143076604868403</v>
      </c>
      <c r="K102">
        <f t="shared" si="23"/>
        <v>8.9330326587247875</v>
      </c>
      <c r="L102">
        <f t="shared" si="24"/>
        <v>6.0226771934795647</v>
      </c>
      <c r="M102">
        <f t="shared" si="25"/>
        <v>9.0478348451148101</v>
      </c>
      <c r="N102">
        <f t="shared" si="26"/>
        <v>3.4010696364006464E-2</v>
      </c>
      <c r="O102" s="4">
        <f t="shared" si="27"/>
        <v>1</v>
      </c>
      <c r="P102" t="str">
        <f t="shared" si="20"/>
        <v>Price Only</v>
      </c>
    </row>
    <row r="103" spans="1:16">
      <c r="A103" s="19">
        <v>92</v>
      </c>
      <c r="B103" s="4">
        <v>-7.6</v>
      </c>
      <c r="C103" s="4">
        <v>5.7999999999999989</v>
      </c>
      <c r="D103" s="4">
        <v>-8.8000000000000007</v>
      </c>
      <c r="F103">
        <f t="shared" si="17"/>
        <v>-1.3320051018311621</v>
      </c>
      <c r="G103">
        <f t="shared" si="18"/>
        <v>1.0092378559835187</v>
      </c>
      <c r="H103">
        <f t="shared" si="19"/>
        <v>1.0908945226676758</v>
      </c>
      <c r="I103">
        <f t="shared" si="21"/>
        <v>11.531490638457578</v>
      </c>
      <c r="J103">
        <f t="shared" si="22"/>
        <v>6.1259752050951688</v>
      </c>
      <c r="K103">
        <f t="shared" si="23"/>
        <v>0.3548202117909558</v>
      </c>
      <c r="L103">
        <f t="shared" si="24"/>
        <v>11.385635290390486</v>
      </c>
      <c r="M103">
        <f t="shared" si="25"/>
        <v>4.8121878484388141</v>
      </c>
      <c r="N103">
        <f t="shared" si="26"/>
        <v>0.3548202117909558</v>
      </c>
      <c r="O103" s="4">
        <f t="shared" si="27"/>
        <v>3</v>
      </c>
      <c r="P103" t="str">
        <f t="shared" si="20"/>
        <v>Regular Coke</v>
      </c>
    </row>
    <row r="104" spans="1:16">
      <c r="A104" s="19">
        <v>93</v>
      </c>
      <c r="B104" s="4">
        <v>-1.0000000000000016</v>
      </c>
      <c r="C104" s="4">
        <v>-1.9999999999999991</v>
      </c>
      <c r="D104" s="4">
        <v>-16.000000000000004</v>
      </c>
      <c r="F104">
        <f t="shared" si="17"/>
        <v>-0.13794959458692865</v>
      </c>
      <c r="G104">
        <f t="shared" si="18"/>
        <v>-0.42923729735982452</v>
      </c>
      <c r="H104">
        <f t="shared" si="19"/>
        <v>-1.689641779696518</v>
      </c>
      <c r="I104">
        <f t="shared" si="21"/>
        <v>0.60067654710669571</v>
      </c>
      <c r="J104">
        <f t="shared" si="22"/>
        <v>9.5162917091120924</v>
      </c>
      <c r="K104">
        <f t="shared" si="23"/>
        <v>8.7569292099931122</v>
      </c>
      <c r="L104">
        <f t="shared" si="24"/>
        <v>6.6885346698529329</v>
      </c>
      <c r="M104">
        <f t="shared" si="25"/>
        <v>6.9612054464167841</v>
      </c>
      <c r="N104">
        <f t="shared" si="26"/>
        <v>0.60067654710669571</v>
      </c>
      <c r="O104" s="4">
        <f t="shared" si="27"/>
        <v>1</v>
      </c>
      <c r="P104" t="str">
        <f t="shared" si="20"/>
        <v>Price Only</v>
      </c>
    </row>
    <row r="105" spans="1:16">
      <c r="A105" s="19">
        <v>94</v>
      </c>
      <c r="B105" s="4">
        <v>4.8999999999999977</v>
      </c>
      <c r="C105" s="4">
        <v>4.8999999999999995</v>
      </c>
      <c r="D105" s="4">
        <v>-12.799999999999997</v>
      </c>
      <c r="F105">
        <f t="shared" si="17"/>
        <v>0.92946366188897711</v>
      </c>
      <c r="G105">
        <f t="shared" si="18"/>
        <v>0.84325995367467144</v>
      </c>
      <c r="H105">
        <f t="shared" si="19"/>
        <v>-0.45384786753465201</v>
      </c>
      <c r="I105">
        <f t="shared" si="21"/>
        <v>2.3197581909634968</v>
      </c>
      <c r="J105">
        <f t="shared" si="22"/>
        <v>1.3185430745819438</v>
      </c>
      <c r="K105">
        <f t="shared" si="23"/>
        <v>5.0394193202649227</v>
      </c>
      <c r="L105">
        <f t="shared" si="24"/>
        <v>4.3094248477032124</v>
      </c>
      <c r="M105">
        <f t="shared" si="25"/>
        <v>9.5437029184622144</v>
      </c>
      <c r="N105">
        <f t="shared" si="26"/>
        <v>1.3185430745819438</v>
      </c>
      <c r="O105" s="4">
        <f t="shared" si="27"/>
        <v>2</v>
      </c>
      <c r="P105" t="str">
        <f t="shared" si="20"/>
        <v>Diet Coke</v>
      </c>
    </row>
    <row r="106" spans="1:16">
      <c r="A106" s="19">
        <v>95</v>
      </c>
      <c r="B106" s="4">
        <v>6.6999999999999966</v>
      </c>
      <c r="C106" s="4">
        <v>-4.4999999999999982</v>
      </c>
      <c r="D106" s="4">
        <v>-11.399999999999999</v>
      </c>
      <c r="F106">
        <f t="shared" si="17"/>
        <v>1.2551151638646769</v>
      </c>
      <c r="G106">
        <f t="shared" si="18"/>
        <v>-0.89028702599551146</v>
      </c>
      <c r="H106">
        <f t="shared" si="19"/>
        <v>8.6811969036162714E-2</v>
      </c>
      <c r="I106">
        <f t="shared" si="21"/>
        <v>4.9076424176707869</v>
      </c>
      <c r="J106">
        <f t="shared" si="22"/>
        <v>4.6616511027855267</v>
      </c>
      <c r="K106">
        <f t="shared" si="23"/>
        <v>9.7493798468826629</v>
      </c>
      <c r="L106">
        <f t="shared" si="24"/>
        <v>0.11244171472391759</v>
      </c>
      <c r="M106">
        <f t="shared" si="25"/>
        <v>6.3150418023063519</v>
      </c>
      <c r="N106">
        <f t="shared" si="26"/>
        <v>0.11244171472391759</v>
      </c>
      <c r="O106" s="4">
        <f t="shared" si="27"/>
        <v>4</v>
      </c>
      <c r="P106" t="str">
        <f t="shared" si="20"/>
        <v>Diet Pepsi</v>
      </c>
    </row>
    <row r="107" spans="1:16">
      <c r="A107" s="19">
        <v>96</v>
      </c>
      <c r="B107" s="4">
        <v>-6.7999999999999963</v>
      </c>
      <c r="C107" s="4">
        <v>4.5999999999999996</v>
      </c>
      <c r="D107" s="4">
        <v>-11.200000000000001</v>
      </c>
      <c r="F107">
        <f t="shared" si="17"/>
        <v>-1.1872711009530725</v>
      </c>
      <c r="G107">
        <f t="shared" si="18"/>
        <v>0.78793398623838895</v>
      </c>
      <c r="H107">
        <f t="shared" si="19"/>
        <v>0.16404908854627823</v>
      </c>
      <c r="I107">
        <f t="shared" si="21"/>
        <v>6.4116481121158682</v>
      </c>
      <c r="J107">
        <f t="shared" si="22"/>
        <v>5.5757685213021491</v>
      </c>
      <c r="K107">
        <f t="shared" si="23"/>
        <v>0.41210352729311611</v>
      </c>
      <c r="L107">
        <f t="shared" si="24"/>
        <v>9.37402949441279</v>
      </c>
      <c r="M107">
        <f t="shared" si="25"/>
        <v>3.8933575334188624</v>
      </c>
      <c r="N107">
        <f t="shared" si="26"/>
        <v>0.41210352729311611</v>
      </c>
      <c r="O107" s="4">
        <f t="shared" si="27"/>
        <v>3</v>
      </c>
      <c r="P107" t="str">
        <f t="shared" si="20"/>
        <v>Regular Coke</v>
      </c>
    </row>
    <row r="108" spans="1:16">
      <c r="A108" s="19">
        <v>97</v>
      </c>
      <c r="B108" s="4">
        <v>7.5999999999999979</v>
      </c>
      <c r="C108" s="4">
        <v>-5.7999999999999972</v>
      </c>
      <c r="D108" s="4">
        <v>-8.8000000000000007</v>
      </c>
      <c r="F108">
        <f t="shared" ref="F108:F131" si="28">STANDARDIZE(B108,$B$5,$B$6)</f>
        <v>1.4179409148525273</v>
      </c>
      <c r="G108">
        <f t="shared" ref="G108:G131" si="29">STANDARDIZE(C108,$C$5,$C$6)</f>
        <v>-1.1300328848860686</v>
      </c>
      <c r="H108">
        <f t="shared" ref="H108:H131" si="30">STANDARDIZE(D108,$D$5,$D$6)</f>
        <v>1.0908945226676758</v>
      </c>
      <c r="I108">
        <f t="shared" si="21"/>
        <v>10.330485348135557</v>
      </c>
      <c r="J108">
        <f t="shared" si="22"/>
        <v>5.7203476701766176</v>
      </c>
      <c r="K108">
        <f t="shared" si="23"/>
        <v>11.491502663480835</v>
      </c>
      <c r="L108">
        <f t="shared" si="24"/>
        <v>0.51640316474904036</v>
      </c>
      <c r="M108">
        <f t="shared" si="25"/>
        <v>7.0018902619858023</v>
      </c>
      <c r="N108">
        <f t="shared" si="26"/>
        <v>0.51640316474904036</v>
      </c>
      <c r="O108" s="4">
        <f t="shared" si="27"/>
        <v>4</v>
      </c>
      <c r="P108" t="str">
        <f t="shared" ref="P108:P131" si="31">INDEX(ProductConfigurationChoices,O108)</f>
        <v>Diet Pepsi</v>
      </c>
    </row>
    <row r="109" spans="1:16">
      <c r="A109" s="19">
        <v>98</v>
      </c>
      <c r="B109" s="4">
        <v>-5.8000000000000016</v>
      </c>
      <c r="C109" s="4">
        <v>6.7999999999999989</v>
      </c>
      <c r="D109" s="4">
        <v>-10</v>
      </c>
      <c r="F109">
        <f t="shared" si="28"/>
        <v>-1.0063535998554622</v>
      </c>
      <c r="G109">
        <f t="shared" si="29"/>
        <v>1.1936577474377934</v>
      </c>
      <c r="H109">
        <f t="shared" si="30"/>
        <v>0.62747180560697746</v>
      </c>
      <c r="I109">
        <f t="shared" si="21"/>
        <v>8.5044978845383064</v>
      </c>
      <c r="J109">
        <f t="shared" si="22"/>
        <v>4.4043024948900591</v>
      </c>
      <c r="K109">
        <f t="shared" si="23"/>
        <v>0</v>
      </c>
      <c r="L109">
        <f t="shared" si="24"/>
        <v>10.147626566301353</v>
      </c>
      <c r="M109">
        <f t="shared" si="25"/>
        <v>5.4322692969530744</v>
      </c>
      <c r="N109">
        <f t="shared" si="26"/>
        <v>0</v>
      </c>
      <c r="O109" s="4">
        <f t="shared" si="27"/>
        <v>3</v>
      </c>
      <c r="P109" t="str">
        <f t="shared" si="31"/>
        <v>Regular Coke</v>
      </c>
    </row>
    <row r="110" spans="1:16">
      <c r="A110" s="19">
        <v>99</v>
      </c>
      <c r="B110" s="4">
        <v>7.5999999999999961</v>
      </c>
      <c r="C110" s="4">
        <v>3.7999999999999989</v>
      </c>
      <c r="D110" s="4">
        <v>-10.8</v>
      </c>
      <c r="F110">
        <f t="shared" si="28"/>
        <v>1.4179409148525268</v>
      </c>
      <c r="G110">
        <f t="shared" si="29"/>
        <v>0.6403980730749691</v>
      </c>
      <c r="H110">
        <f t="shared" si="30"/>
        <v>0.31852332756651131</v>
      </c>
      <c r="I110">
        <f t="shared" si="21"/>
        <v>5.3258195770212966</v>
      </c>
      <c r="J110">
        <f t="shared" si="22"/>
        <v>0.50759433009860877</v>
      </c>
      <c r="K110">
        <f t="shared" si="23"/>
        <v>6.2787493234028213</v>
      </c>
      <c r="L110">
        <f t="shared" si="24"/>
        <v>2.781779909124924</v>
      </c>
      <c r="M110">
        <f t="shared" si="25"/>
        <v>10.017004586288238</v>
      </c>
      <c r="N110">
        <f t="shared" si="26"/>
        <v>0.50759433009860877</v>
      </c>
      <c r="O110" s="4">
        <f t="shared" si="27"/>
        <v>2</v>
      </c>
      <c r="P110" t="str">
        <f t="shared" si="31"/>
        <v>Diet Coke</v>
      </c>
    </row>
    <row r="111" spans="1:16">
      <c r="A111" s="19">
        <v>100</v>
      </c>
      <c r="B111" s="4">
        <v>-5.8000000000000016</v>
      </c>
      <c r="C111" s="4">
        <v>6.7999999999999989</v>
      </c>
      <c r="D111" s="4">
        <v>-10</v>
      </c>
      <c r="F111">
        <f t="shared" si="28"/>
        <v>-1.0063535998554622</v>
      </c>
      <c r="G111">
        <f t="shared" si="29"/>
        <v>1.1936577474377934</v>
      </c>
      <c r="H111">
        <f t="shared" si="30"/>
        <v>0.62747180560697746</v>
      </c>
      <c r="I111">
        <f t="shared" si="21"/>
        <v>8.5044978845383064</v>
      </c>
      <c r="J111">
        <f t="shared" si="22"/>
        <v>4.4043024948900591</v>
      </c>
      <c r="K111">
        <f t="shared" si="23"/>
        <v>0</v>
      </c>
      <c r="L111">
        <f t="shared" si="24"/>
        <v>10.147626566301353</v>
      </c>
      <c r="M111">
        <f t="shared" si="25"/>
        <v>5.4322692969530744</v>
      </c>
      <c r="N111">
        <f t="shared" si="26"/>
        <v>0</v>
      </c>
      <c r="O111" s="4">
        <f t="shared" si="27"/>
        <v>3</v>
      </c>
      <c r="P111" t="str">
        <f t="shared" si="31"/>
        <v>Regular Coke</v>
      </c>
    </row>
    <row r="112" spans="1:16">
      <c r="A112" s="19">
        <v>101</v>
      </c>
      <c r="B112" s="4">
        <v>-7.6</v>
      </c>
      <c r="C112" s="4">
        <v>5.7999999999999989</v>
      </c>
      <c r="D112" s="4">
        <v>-8.8000000000000007</v>
      </c>
      <c r="F112">
        <f t="shared" si="28"/>
        <v>-1.3320051018311621</v>
      </c>
      <c r="G112">
        <f t="shared" si="29"/>
        <v>1.0092378559835187</v>
      </c>
      <c r="H112">
        <f t="shared" si="30"/>
        <v>1.0908945226676758</v>
      </c>
      <c r="I112">
        <f t="shared" si="21"/>
        <v>11.531490638457578</v>
      </c>
      <c r="J112">
        <f t="shared" si="22"/>
        <v>6.1259752050951688</v>
      </c>
      <c r="K112">
        <f t="shared" si="23"/>
        <v>0.3548202117909558</v>
      </c>
      <c r="L112">
        <f t="shared" si="24"/>
        <v>11.385635290390486</v>
      </c>
      <c r="M112">
        <f t="shared" si="25"/>
        <v>4.8121878484388141</v>
      </c>
      <c r="N112">
        <f t="shared" si="26"/>
        <v>0.3548202117909558</v>
      </c>
      <c r="O112" s="4">
        <f t="shared" si="27"/>
        <v>3</v>
      </c>
      <c r="P112" t="str">
        <f t="shared" si="31"/>
        <v>Regular Coke</v>
      </c>
    </row>
    <row r="113" spans="1:16">
      <c r="A113" s="19">
        <v>102</v>
      </c>
      <c r="B113" s="4">
        <v>4.2</v>
      </c>
      <c r="C113" s="4">
        <v>7.1999999999999993</v>
      </c>
      <c r="D113" s="4">
        <v>-11.000000000000002</v>
      </c>
      <c r="F113">
        <f t="shared" si="28"/>
        <v>0.80282141112064964</v>
      </c>
      <c r="G113">
        <f t="shared" si="29"/>
        <v>1.2674257040195034</v>
      </c>
      <c r="H113">
        <f t="shared" si="30"/>
        <v>0.24128620805639442</v>
      </c>
      <c r="I113">
        <f t="shared" si="21"/>
        <v>5.1942727903843977</v>
      </c>
      <c r="J113">
        <f t="shared" si="22"/>
        <v>0.23837275121445728</v>
      </c>
      <c r="K113">
        <f t="shared" si="23"/>
        <v>3.4276952475141558</v>
      </c>
      <c r="L113">
        <f t="shared" si="24"/>
        <v>5.47460948474553</v>
      </c>
      <c r="M113">
        <f t="shared" si="25"/>
        <v>9.8574152078844985</v>
      </c>
      <c r="N113">
        <f t="shared" si="26"/>
        <v>0.23837275121445728</v>
      </c>
      <c r="O113" s="4">
        <f t="shared" si="27"/>
        <v>2</v>
      </c>
      <c r="P113" t="str">
        <f t="shared" si="31"/>
        <v>Diet Coke</v>
      </c>
    </row>
    <row r="114" spans="1:16">
      <c r="A114" s="19">
        <v>103</v>
      </c>
      <c r="B114" s="4">
        <v>0.99999999999999922</v>
      </c>
      <c r="C114" s="4">
        <v>-2.0000000000000004</v>
      </c>
      <c r="D114" s="4">
        <v>-16.000000000000004</v>
      </c>
      <c r="F114">
        <f t="shared" si="28"/>
        <v>0.22388540760829378</v>
      </c>
      <c r="G114">
        <f t="shared" si="29"/>
        <v>-0.42923729735982474</v>
      </c>
      <c r="H114">
        <f t="shared" si="30"/>
        <v>-1.689641779696518</v>
      </c>
      <c r="I114">
        <f t="shared" si="21"/>
        <v>0.33882740947946277</v>
      </c>
      <c r="J114">
        <f t="shared" si="22"/>
        <v>8.7569292099931193</v>
      </c>
      <c r="K114">
        <f t="shared" si="23"/>
        <v>9.5162917091120889</v>
      </c>
      <c r="L114">
        <f t="shared" si="24"/>
        <v>5.7982476019203393</v>
      </c>
      <c r="M114">
        <f t="shared" si="25"/>
        <v>7.8514925143493777</v>
      </c>
      <c r="N114">
        <f t="shared" si="26"/>
        <v>0.33882740947946277</v>
      </c>
      <c r="O114" s="4">
        <f t="shared" si="27"/>
        <v>1</v>
      </c>
      <c r="P114" t="str">
        <f t="shared" si="31"/>
        <v>Price Only</v>
      </c>
    </row>
    <row r="115" spans="1:16">
      <c r="A115" s="19">
        <v>104</v>
      </c>
      <c r="B115" s="4">
        <v>-5.3999999999999995</v>
      </c>
      <c r="C115" s="4">
        <v>4.3999999999999995</v>
      </c>
      <c r="D115" s="4">
        <v>-12.799999999999995</v>
      </c>
      <c r="F115">
        <f t="shared" si="28"/>
        <v>-0.93398659941641737</v>
      </c>
      <c r="G115">
        <f t="shared" si="29"/>
        <v>0.75105000794753396</v>
      </c>
      <c r="H115">
        <f t="shared" si="30"/>
        <v>-0.45384786753465128</v>
      </c>
      <c r="I115">
        <f t="shared" si="21"/>
        <v>3.7127075903626556</v>
      </c>
      <c r="J115">
        <f t="shared" si="22"/>
        <v>5.4709483245748114</v>
      </c>
      <c r="K115">
        <f t="shared" si="23"/>
        <v>1.370390829332341</v>
      </c>
      <c r="L115">
        <f t="shared" si="24"/>
        <v>8.7279632707181278</v>
      </c>
      <c r="M115">
        <f t="shared" si="25"/>
        <v>4.7718781239530248</v>
      </c>
      <c r="N115">
        <f t="shared" si="26"/>
        <v>1.370390829332341</v>
      </c>
      <c r="O115" s="4">
        <f t="shared" si="27"/>
        <v>3</v>
      </c>
      <c r="P115" t="str">
        <f t="shared" si="31"/>
        <v>Regular Coke</v>
      </c>
    </row>
    <row r="116" spans="1:16">
      <c r="A116" s="19">
        <v>105</v>
      </c>
      <c r="B116" s="4">
        <v>5.7999999999999972</v>
      </c>
      <c r="C116" s="4">
        <v>-6.799999999999998</v>
      </c>
      <c r="D116" s="4">
        <v>-10.000000000000002</v>
      </c>
      <c r="F116">
        <f t="shared" si="28"/>
        <v>1.092289412876827</v>
      </c>
      <c r="G116">
        <f t="shared" si="29"/>
        <v>-1.3144527763403435</v>
      </c>
      <c r="H116">
        <f t="shared" si="30"/>
        <v>0.62747180560697668</v>
      </c>
      <c r="I116">
        <f t="shared" si="21"/>
        <v>7.9108638274013252</v>
      </c>
      <c r="J116">
        <f t="shared" si="22"/>
        <v>6.2906183994866396</v>
      </c>
      <c r="K116">
        <f t="shared" si="23"/>
        <v>10.694920894376699</v>
      </c>
      <c r="L116">
        <f t="shared" si="24"/>
        <v>0.17348867856724029</v>
      </c>
      <c r="M116">
        <f t="shared" si="25"/>
        <v>5.2304068325764463</v>
      </c>
      <c r="N116">
        <f t="shared" si="26"/>
        <v>0.17348867856724029</v>
      </c>
      <c r="O116" s="4">
        <f t="shared" si="27"/>
        <v>4</v>
      </c>
      <c r="P116" t="str">
        <f t="shared" si="31"/>
        <v>Diet Pepsi</v>
      </c>
    </row>
    <row r="117" spans="1:16">
      <c r="A117" s="19">
        <v>106</v>
      </c>
      <c r="B117" s="4">
        <v>3.799999999999998</v>
      </c>
      <c r="C117" s="4">
        <v>8.4</v>
      </c>
      <c r="D117" s="4">
        <v>-9.6</v>
      </c>
      <c r="F117">
        <f t="shared" si="28"/>
        <v>0.73045441068160488</v>
      </c>
      <c r="G117">
        <f t="shared" si="29"/>
        <v>1.4887295737646336</v>
      </c>
      <c r="H117">
        <f t="shared" si="30"/>
        <v>0.78194604462721051</v>
      </c>
      <c r="I117">
        <f t="shared" si="21"/>
        <v>8.0772210069773269</v>
      </c>
      <c r="J117">
        <f t="shared" si="22"/>
        <v>0.24185424202635303</v>
      </c>
      <c r="K117">
        <f t="shared" si="23"/>
        <v>3.127431738678462</v>
      </c>
      <c r="L117">
        <f t="shared" si="24"/>
        <v>6.7343379950727815</v>
      </c>
      <c r="M117">
        <f t="shared" si="25"/>
        <v>10.559450243333641</v>
      </c>
      <c r="N117">
        <f t="shared" si="26"/>
        <v>0.24185424202635303</v>
      </c>
      <c r="O117" s="4">
        <f t="shared" si="27"/>
        <v>2</v>
      </c>
      <c r="P117" t="str">
        <f t="shared" si="31"/>
        <v>Diet Coke</v>
      </c>
    </row>
    <row r="118" spans="1:16">
      <c r="A118" s="19">
        <v>107</v>
      </c>
      <c r="B118" s="4">
        <v>1.9999999999999991</v>
      </c>
      <c r="C118" s="4">
        <v>1</v>
      </c>
      <c r="D118" s="4">
        <v>-16.000000000000004</v>
      </c>
      <c r="F118">
        <f t="shared" si="28"/>
        <v>0.40480290870590496</v>
      </c>
      <c r="G118">
        <f t="shared" si="29"/>
        <v>0.1240223770029998</v>
      </c>
      <c r="H118">
        <f t="shared" si="30"/>
        <v>-1.689641779696518</v>
      </c>
      <c r="I118">
        <f t="shared" si="21"/>
        <v>0</v>
      </c>
      <c r="J118">
        <f t="shared" si="22"/>
        <v>6.9857728863003583</v>
      </c>
      <c r="K118">
        <f t="shared" si="23"/>
        <v>8.5044978845383064</v>
      </c>
      <c r="L118">
        <f t="shared" si="24"/>
        <v>6.4103991320292391</v>
      </c>
      <c r="M118">
        <f t="shared" si="25"/>
        <v>9.4763696193012912</v>
      </c>
      <c r="N118">
        <f t="shared" si="26"/>
        <v>0</v>
      </c>
      <c r="O118" s="4">
        <f t="shared" si="27"/>
        <v>1</v>
      </c>
      <c r="P118" t="str">
        <f t="shared" si="31"/>
        <v>Price Only</v>
      </c>
    </row>
    <row r="119" spans="1:16">
      <c r="A119" s="19">
        <v>108</v>
      </c>
      <c r="B119" s="4">
        <v>4.3999999999999986</v>
      </c>
      <c r="C119" s="4">
        <v>6.5999999999999979</v>
      </c>
      <c r="D119" s="4">
        <v>-11.599999999999998</v>
      </c>
      <c r="F119">
        <f t="shared" si="28"/>
        <v>0.83900491134017163</v>
      </c>
      <c r="G119">
        <f t="shared" si="29"/>
        <v>1.1567737691469384</v>
      </c>
      <c r="H119">
        <f t="shared" si="30"/>
        <v>9.5748495260465204E-3</v>
      </c>
      <c r="I119">
        <f t="shared" si="21"/>
        <v>4.1424439700933453</v>
      </c>
      <c r="J119">
        <f t="shared" si="22"/>
        <v>0.44731011490731387</v>
      </c>
      <c r="K119">
        <f t="shared" si="23"/>
        <v>3.7885051110308066</v>
      </c>
      <c r="L119">
        <f t="shared" si="24"/>
        <v>5.0733200565713723</v>
      </c>
      <c r="M119">
        <f t="shared" si="25"/>
        <v>9.7170757992587315</v>
      </c>
      <c r="N119">
        <f t="shared" si="26"/>
        <v>0.44731011490731387</v>
      </c>
      <c r="O119" s="4">
        <f t="shared" si="27"/>
        <v>2</v>
      </c>
      <c r="P119" t="str">
        <f t="shared" si="31"/>
        <v>Diet Coke</v>
      </c>
    </row>
    <row r="120" spans="1:16">
      <c r="A120" s="19">
        <v>109</v>
      </c>
      <c r="B120" s="4">
        <v>-6.7999999999999963</v>
      </c>
      <c r="C120" s="4">
        <v>4.5999999999999996</v>
      </c>
      <c r="D120" s="4">
        <v>-11.200000000000001</v>
      </c>
      <c r="F120">
        <f t="shared" si="28"/>
        <v>-1.1872711009530725</v>
      </c>
      <c r="G120">
        <f t="shared" si="29"/>
        <v>0.78793398623838895</v>
      </c>
      <c r="H120">
        <f t="shared" si="30"/>
        <v>0.16404908854627823</v>
      </c>
      <c r="I120">
        <f t="shared" si="21"/>
        <v>6.4116481121158682</v>
      </c>
      <c r="J120">
        <f t="shared" si="22"/>
        <v>5.5757685213021491</v>
      </c>
      <c r="K120">
        <f t="shared" si="23"/>
        <v>0.41210352729311611</v>
      </c>
      <c r="L120">
        <f t="shared" si="24"/>
        <v>9.37402949441279</v>
      </c>
      <c r="M120">
        <f t="shared" si="25"/>
        <v>3.8933575334188624</v>
      </c>
      <c r="N120">
        <f t="shared" si="26"/>
        <v>0.41210352729311611</v>
      </c>
      <c r="O120" s="4">
        <f t="shared" si="27"/>
        <v>3</v>
      </c>
      <c r="P120" t="str">
        <f t="shared" si="31"/>
        <v>Regular Coke</v>
      </c>
    </row>
    <row r="121" spans="1:16">
      <c r="A121" s="19">
        <v>110</v>
      </c>
      <c r="B121" s="4">
        <v>6.8</v>
      </c>
      <c r="C121" s="4">
        <v>4.6000000000000005</v>
      </c>
      <c r="D121" s="4">
        <v>-11.200000000000001</v>
      </c>
      <c r="F121">
        <f t="shared" si="28"/>
        <v>1.2732069139744386</v>
      </c>
      <c r="G121">
        <f t="shared" si="29"/>
        <v>0.78793398623838917</v>
      </c>
      <c r="H121">
        <f t="shared" si="30"/>
        <v>0.16404908854627823</v>
      </c>
      <c r="I121">
        <f t="shared" si="21"/>
        <v>4.6310739762506872</v>
      </c>
      <c r="J121">
        <f t="shared" si="22"/>
        <v>0.41210352729311767</v>
      </c>
      <c r="K121">
        <f t="shared" si="23"/>
        <v>5.5757685213021535</v>
      </c>
      <c r="L121">
        <f t="shared" si="24"/>
        <v>3.3200774324711646</v>
      </c>
      <c r="M121">
        <f t="shared" si="25"/>
        <v>9.9473095953604922</v>
      </c>
      <c r="N121">
        <f t="shared" si="26"/>
        <v>0.41210352729311767</v>
      </c>
      <c r="O121" s="4">
        <f t="shared" si="27"/>
        <v>2</v>
      </c>
      <c r="P121" t="str">
        <f t="shared" si="31"/>
        <v>Diet Coke</v>
      </c>
    </row>
    <row r="122" spans="1:16">
      <c r="A122" s="19">
        <v>111</v>
      </c>
      <c r="B122" s="4">
        <v>-1.0000000000000016</v>
      </c>
      <c r="C122" s="4">
        <v>-1.9999999999999991</v>
      </c>
      <c r="D122" s="4">
        <v>-16.000000000000004</v>
      </c>
      <c r="F122">
        <f t="shared" si="28"/>
        <v>-0.13794959458692865</v>
      </c>
      <c r="G122">
        <f t="shared" si="29"/>
        <v>-0.42923729735982452</v>
      </c>
      <c r="H122">
        <f t="shared" si="30"/>
        <v>-1.689641779696518</v>
      </c>
      <c r="I122">
        <f t="shared" si="21"/>
        <v>0.60067654710669571</v>
      </c>
      <c r="J122">
        <f t="shared" si="22"/>
        <v>9.5162917091120924</v>
      </c>
      <c r="K122">
        <f t="shared" si="23"/>
        <v>8.7569292099931122</v>
      </c>
      <c r="L122">
        <f t="shared" si="24"/>
        <v>6.6885346698529329</v>
      </c>
      <c r="M122">
        <f t="shared" si="25"/>
        <v>6.9612054464167841</v>
      </c>
      <c r="N122">
        <f t="shared" si="26"/>
        <v>0.60067654710669571</v>
      </c>
      <c r="O122" s="4">
        <f t="shared" si="27"/>
        <v>1</v>
      </c>
      <c r="P122" t="str">
        <f t="shared" si="31"/>
        <v>Price Only</v>
      </c>
    </row>
    <row r="123" spans="1:16">
      <c r="A123" s="19">
        <v>112</v>
      </c>
      <c r="B123" s="4">
        <v>6.299999999999998</v>
      </c>
      <c r="C123" s="4">
        <v>-6.299999999999998</v>
      </c>
      <c r="D123" s="4">
        <v>-10.000000000000002</v>
      </c>
      <c r="F123">
        <f t="shared" si="28"/>
        <v>1.1827481634256327</v>
      </c>
      <c r="G123">
        <f t="shared" si="29"/>
        <v>-1.222242830613206</v>
      </c>
      <c r="H123">
        <f t="shared" si="30"/>
        <v>0.62747180560697668</v>
      </c>
      <c r="I123">
        <f t="shared" si="21"/>
        <v>7.7866441957768631</v>
      </c>
      <c r="J123">
        <f t="shared" si="22"/>
        <v>5.844758388578005</v>
      </c>
      <c r="K123">
        <f t="shared" si="23"/>
        <v>10.628742133027554</v>
      </c>
      <c r="L123">
        <f t="shared" si="24"/>
        <v>0.10302588182327831</v>
      </c>
      <c r="M123">
        <f t="shared" si="25"/>
        <v>5.625493987617185</v>
      </c>
      <c r="N123">
        <f t="shared" si="26"/>
        <v>0.10302588182327831</v>
      </c>
      <c r="O123" s="4">
        <f t="shared" si="27"/>
        <v>4</v>
      </c>
      <c r="P123" t="str">
        <f t="shared" si="31"/>
        <v>Diet Pepsi</v>
      </c>
    </row>
    <row r="124" spans="1:16">
      <c r="A124" s="19">
        <v>113</v>
      </c>
      <c r="B124" s="4">
        <v>8.3999999999999986</v>
      </c>
      <c r="C124" s="4">
        <v>-3.7999999999999967</v>
      </c>
      <c r="D124" s="4">
        <v>-9.6000000000000032</v>
      </c>
      <c r="F124">
        <f t="shared" si="28"/>
        <v>1.5626749157306163</v>
      </c>
      <c r="G124">
        <f t="shared" si="29"/>
        <v>-0.76119310197751877</v>
      </c>
      <c r="H124">
        <f t="shared" si="30"/>
        <v>0.78194604462720907</v>
      </c>
      <c r="I124">
        <f t="shared" si="21"/>
        <v>8.2330204022234366</v>
      </c>
      <c r="J124">
        <f t="shared" si="22"/>
        <v>4.0665666552756594</v>
      </c>
      <c r="K124">
        <f t="shared" si="23"/>
        <v>10.445211647875057</v>
      </c>
      <c r="L124">
        <f t="shared" si="24"/>
        <v>0.29959200466966623</v>
      </c>
      <c r="M124">
        <f t="shared" si="25"/>
        <v>7.7221081706513965</v>
      </c>
      <c r="N124">
        <f t="shared" si="26"/>
        <v>0.29959200466966623</v>
      </c>
      <c r="O124" s="4">
        <f t="shared" si="27"/>
        <v>4</v>
      </c>
      <c r="P124" t="str">
        <f t="shared" si="31"/>
        <v>Diet Pepsi</v>
      </c>
    </row>
    <row r="125" spans="1:16">
      <c r="A125" s="19">
        <v>114</v>
      </c>
      <c r="B125" s="4">
        <v>1.9999999999999996</v>
      </c>
      <c r="C125" s="4">
        <v>-0.99999999999999944</v>
      </c>
      <c r="D125" s="4">
        <v>-16.000000000000004</v>
      </c>
      <c r="F125">
        <f t="shared" si="28"/>
        <v>0.40480290870590502</v>
      </c>
      <c r="G125">
        <f t="shared" si="29"/>
        <v>-0.24481740590554976</v>
      </c>
      <c r="H125">
        <f t="shared" si="30"/>
        <v>-1.689641779696518</v>
      </c>
      <c r="I125">
        <f t="shared" si="21"/>
        <v>0.13604278545602597</v>
      </c>
      <c r="J125">
        <f t="shared" si="22"/>
        <v>7.9108638274013341</v>
      </c>
      <c r="K125">
        <f t="shared" si="23"/>
        <v>9.4295888256392821</v>
      </c>
      <c r="L125">
        <f t="shared" si="24"/>
        <v>5.7029766476579038</v>
      </c>
      <c r="M125">
        <f t="shared" si="25"/>
        <v>8.6873214636563425</v>
      </c>
      <c r="N125">
        <f t="shared" si="26"/>
        <v>0.13604278545602597</v>
      </c>
      <c r="O125" s="4">
        <f t="shared" si="27"/>
        <v>1</v>
      </c>
      <c r="P125" t="str">
        <f t="shared" si="31"/>
        <v>Price Only</v>
      </c>
    </row>
    <row r="126" spans="1:16">
      <c r="A126" s="19">
        <v>115</v>
      </c>
      <c r="B126" s="4">
        <v>-6.1999999999999993</v>
      </c>
      <c r="C126" s="4">
        <v>7.6</v>
      </c>
      <c r="D126" s="4">
        <v>-8.1999999999999993</v>
      </c>
      <c r="F126">
        <f t="shared" si="28"/>
        <v>-1.0787206002945062</v>
      </c>
      <c r="G126">
        <f t="shared" si="29"/>
        <v>1.3411936606012134</v>
      </c>
      <c r="H126">
        <f t="shared" si="30"/>
        <v>1.3226058811980259</v>
      </c>
      <c r="I126">
        <f t="shared" si="21"/>
        <v>12.755983905937665</v>
      </c>
      <c r="J126">
        <f t="shared" si="22"/>
        <v>5.218262706010977</v>
      </c>
      <c r="K126">
        <f t="shared" si="23"/>
        <v>0.51021521147333027</v>
      </c>
      <c r="L126">
        <f t="shared" si="24"/>
        <v>11.962917983405802</v>
      </c>
      <c r="M126">
        <f t="shared" si="25"/>
        <v>6.6019552333620544</v>
      </c>
      <c r="N126">
        <f t="shared" si="26"/>
        <v>0.51021521147333027</v>
      </c>
      <c r="O126" s="4">
        <f t="shared" si="27"/>
        <v>3</v>
      </c>
      <c r="P126" t="str">
        <f t="shared" si="31"/>
        <v>Regular Coke</v>
      </c>
    </row>
    <row r="127" spans="1:16">
      <c r="A127" s="19">
        <v>116</v>
      </c>
      <c r="B127" s="4">
        <v>-6.8</v>
      </c>
      <c r="C127" s="4">
        <v>5.8</v>
      </c>
      <c r="D127" s="4">
        <v>-10.000000000000002</v>
      </c>
      <c r="F127">
        <f t="shared" si="28"/>
        <v>-1.1872711009530732</v>
      </c>
      <c r="G127">
        <f t="shared" si="29"/>
        <v>1.0092378559835189</v>
      </c>
      <c r="H127">
        <f t="shared" si="30"/>
        <v>0.62747180560697668</v>
      </c>
      <c r="I127">
        <f t="shared" si="21"/>
        <v>8.6873214636563425</v>
      </c>
      <c r="J127">
        <f t="shared" si="22"/>
        <v>5.2304068325764463</v>
      </c>
      <c r="K127">
        <f t="shared" si="23"/>
        <v>6.674183856741045E-2</v>
      </c>
      <c r="L127">
        <f t="shared" si="24"/>
        <v>10.222936475658395</v>
      </c>
      <c r="M127">
        <f t="shared" si="25"/>
        <v>4.5764793027407142</v>
      </c>
      <c r="N127">
        <f t="shared" si="26"/>
        <v>6.674183856741045E-2</v>
      </c>
      <c r="O127" s="4">
        <f t="shared" si="27"/>
        <v>3</v>
      </c>
      <c r="P127" t="str">
        <f t="shared" si="31"/>
        <v>Regular Coke</v>
      </c>
    </row>
    <row r="128" spans="1:16">
      <c r="A128" s="19">
        <v>117</v>
      </c>
      <c r="B128" s="4">
        <v>6.799999999999998</v>
      </c>
      <c r="C128" s="4">
        <v>-5.1999999999999984</v>
      </c>
      <c r="D128" s="4">
        <v>-10.599999999999998</v>
      </c>
      <c r="F128">
        <f t="shared" si="28"/>
        <v>1.2732069139744384</v>
      </c>
      <c r="G128">
        <f t="shared" si="29"/>
        <v>-1.0193809500135038</v>
      </c>
      <c r="H128">
        <f t="shared" si="30"/>
        <v>0.39576044707662883</v>
      </c>
      <c r="I128">
        <f t="shared" si="21"/>
        <v>6.4103991320292391</v>
      </c>
      <c r="J128">
        <f t="shared" si="22"/>
        <v>4.9839615722923183</v>
      </c>
      <c r="K128">
        <f t="shared" si="23"/>
        <v>10.147626566301353</v>
      </c>
      <c r="L128">
        <f t="shared" si="24"/>
        <v>0</v>
      </c>
      <c r="M128">
        <f t="shared" si="25"/>
        <v>6.1198860663046517</v>
      </c>
      <c r="N128">
        <f t="shared" si="26"/>
        <v>0</v>
      </c>
      <c r="O128" s="4">
        <f t="shared" si="27"/>
        <v>4</v>
      </c>
      <c r="P128" t="str">
        <f t="shared" si="31"/>
        <v>Diet Pepsi</v>
      </c>
    </row>
    <row r="129" spans="1:16">
      <c r="A129" s="19">
        <v>118</v>
      </c>
      <c r="B129" s="4">
        <v>-6.6000000000000014</v>
      </c>
      <c r="C129" s="4">
        <v>4.3999999999999995</v>
      </c>
      <c r="D129" s="4">
        <v>-11.6</v>
      </c>
      <c r="F129">
        <f t="shared" si="28"/>
        <v>-1.1510876007335511</v>
      </c>
      <c r="G129">
        <f t="shared" si="29"/>
        <v>0.75105000794753396</v>
      </c>
      <c r="H129">
        <f t="shared" si="30"/>
        <v>9.5748495260458352E-3</v>
      </c>
      <c r="I129">
        <f t="shared" si="21"/>
        <v>5.701296080358178</v>
      </c>
      <c r="J129">
        <f t="shared" si="22"/>
        <v>5.61043868458618</v>
      </c>
      <c r="K129">
        <f t="shared" si="23"/>
        <v>0.59864619040093681</v>
      </c>
      <c r="L129">
        <f t="shared" si="24"/>
        <v>9.1607689867055875</v>
      </c>
      <c r="M129">
        <f t="shared" si="25"/>
        <v>3.9215787437334511</v>
      </c>
      <c r="N129">
        <f t="shared" si="26"/>
        <v>0.59864619040093681</v>
      </c>
      <c r="O129" s="4">
        <f t="shared" si="27"/>
        <v>3</v>
      </c>
      <c r="P129" t="str">
        <f t="shared" si="31"/>
        <v>Regular Coke</v>
      </c>
    </row>
    <row r="130" spans="1:16">
      <c r="A130" s="19">
        <v>119</v>
      </c>
      <c r="B130" s="4">
        <v>-7.6000000000000014</v>
      </c>
      <c r="C130" s="4">
        <v>3.799999999999998</v>
      </c>
      <c r="D130" s="4">
        <v>-10.799999999999999</v>
      </c>
      <c r="F130">
        <f t="shared" si="28"/>
        <v>-1.3320051018311623</v>
      </c>
      <c r="G130">
        <f t="shared" si="29"/>
        <v>0.64039807307496899</v>
      </c>
      <c r="H130">
        <f t="shared" si="30"/>
        <v>0.31852332756651197</v>
      </c>
      <c r="I130">
        <f t="shared" si="21"/>
        <v>7.3158730229882725</v>
      </c>
      <c r="J130">
        <f t="shared" si="22"/>
        <v>6.2787493234028249</v>
      </c>
      <c r="K130">
        <f t="shared" si="23"/>
        <v>0.50759433009860777</v>
      </c>
      <c r="L130">
        <f t="shared" si="24"/>
        <v>9.5479616254126274</v>
      </c>
      <c r="M130">
        <f t="shared" si="25"/>
        <v>3.2508228700005359</v>
      </c>
      <c r="N130">
        <f t="shared" si="26"/>
        <v>0.50759433009860777</v>
      </c>
      <c r="O130" s="4">
        <f t="shared" si="27"/>
        <v>3</v>
      </c>
      <c r="P130" t="str">
        <f t="shared" si="31"/>
        <v>Regular Coke</v>
      </c>
    </row>
    <row r="131" spans="1:16">
      <c r="A131" s="19">
        <v>120</v>
      </c>
      <c r="B131" s="4">
        <v>7.2000000000000011</v>
      </c>
      <c r="C131" s="4">
        <v>-5.7999999999999972</v>
      </c>
      <c r="D131" s="4">
        <v>-9.4</v>
      </c>
      <c r="F131">
        <f t="shared" si="28"/>
        <v>1.3455739144134833</v>
      </c>
      <c r="G131">
        <f t="shared" si="29"/>
        <v>-1.1300328848860686</v>
      </c>
      <c r="H131">
        <f t="shared" si="30"/>
        <v>0.85918316413732665</v>
      </c>
      <c r="I131">
        <f t="shared" si="21"/>
        <v>8.9542132793613085</v>
      </c>
      <c r="J131">
        <f t="shared" si="22"/>
        <v>5.5173813471403212</v>
      </c>
      <c r="K131">
        <f t="shared" si="23"/>
        <v>10.984791340796949</v>
      </c>
      <c r="L131">
        <f t="shared" si="24"/>
        <v>0.23224144813150663</v>
      </c>
      <c r="M131">
        <f t="shared" si="25"/>
        <v>6.4689940255391942</v>
      </c>
      <c r="N131">
        <f t="shared" si="26"/>
        <v>0.23224144813150663</v>
      </c>
      <c r="O131" s="4">
        <f t="shared" si="27"/>
        <v>4</v>
      </c>
      <c r="P131" t="str">
        <f t="shared" si="31"/>
        <v>Diet Pepsi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53"/>
  <sheetViews>
    <sheetView zoomScale="120" zoomScaleNormal="120" workbookViewId="0">
      <selection activeCell="A11" sqref="A11:R53"/>
    </sheetView>
  </sheetViews>
  <sheetFormatPr baseColWidth="10" defaultRowHeight="16"/>
  <cols>
    <col min="1" max="1" width="7.5" style="4" customWidth="1"/>
    <col min="2" max="2" width="21.5" bestFit="1" customWidth="1"/>
    <col min="11" max="11" width="15.1640625" bestFit="1" customWidth="1"/>
    <col min="19" max="23" width="13.1640625" bestFit="1" customWidth="1"/>
    <col min="24" max="24" width="12.83203125" bestFit="1" customWidth="1"/>
    <col min="25" max="25" width="16.33203125" bestFit="1" customWidth="1"/>
    <col min="26" max="26" width="15.1640625" bestFit="1" customWidth="1"/>
    <col min="27" max="27" width="20.6640625" bestFit="1" customWidth="1"/>
  </cols>
  <sheetData>
    <row r="1" spans="1:27">
      <c r="L1" s="29" t="s">
        <v>117</v>
      </c>
      <c r="M1" s="26" t="s">
        <v>184</v>
      </c>
      <c r="N1" s="26" t="s">
        <v>185</v>
      </c>
      <c r="O1" s="26" t="s">
        <v>186</v>
      </c>
      <c r="P1" s="26" t="s">
        <v>187</v>
      </c>
      <c r="Q1" s="26" t="s">
        <v>188</v>
      </c>
      <c r="R1" s="26" t="s">
        <v>189</v>
      </c>
      <c r="S1" s="26" t="s">
        <v>190</v>
      </c>
      <c r="T1" s="26" t="s">
        <v>191</v>
      </c>
    </row>
    <row r="2" spans="1:27">
      <c r="K2" s="5" t="str">
        <f>INDEX(CerealList,L2,2)</f>
        <v>CornFlakes</v>
      </c>
      <c r="L2" s="28">
        <v>20</v>
      </c>
      <c r="M2">
        <f t="shared" ref="M2:N6" si="0">VLOOKUP($L2,LookupTable,K$9)</f>
        <v>-0.2252944641648344</v>
      </c>
      <c r="N2">
        <f t="shared" si="0"/>
        <v>0.58961468393274741</v>
      </c>
      <c r="O2">
        <f t="shared" ref="O2:T6" si="1">VLOOKUP($L2,LookUpTable2,M$9)</f>
        <v>-1.2187390120410235</v>
      </c>
      <c r="P2">
        <f t="shared" si="1"/>
        <v>1.3827805146682071</v>
      </c>
      <c r="Q2">
        <f t="shared" si="1"/>
        <v>-0.39679886070634429</v>
      </c>
      <c r="R2">
        <f t="shared" si="1"/>
        <v>1.5841955107137056</v>
      </c>
      <c r="S2">
        <f t="shared" si="1"/>
        <v>-1.235509913022657</v>
      </c>
      <c r="T2">
        <f t="shared" si="1"/>
        <v>-0.74752470329379128</v>
      </c>
    </row>
    <row r="3" spans="1:27">
      <c r="K3" s="5" t="str">
        <f>INDEX(CerealList,L3,2)</f>
        <v>LuckyCharms</v>
      </c>
      <c r="L3" s="28">
        <v>8</v>
      </c>
      <c r="M3">
        <f t="shared" si="0"/>
        <v>1.4157937862145951</v>
      </c>
      <c r="N3">
        <f t="shared" si="0"/>
        <v>1.3789605131172664</v>
      </c>
      <c r="O3">
        <f t="shared" si="1"/>
        <v>2.9017595524786326E-2</v>
      </c>
      <c r="P3">
        <f t="shared" si="1"/>
        <v>-5.8716794678056504E-3</v>
      </c>
      <c r="Q3">
        <f t="shared" si="1"/>
        <v>-0.95257576658167986</v>
      </c>
      <c r="R3">
        <f t="shared" si="1"/>
        <v>-0.52988608461803266</v>
      </c>
      <c r="S3">
        <f t="shared" si="1"/>
        <v>0.9689268612501335</v>
      </c>
      <c r="T3">
        <f t="shared" si="1"/>
        <v>-0.44499705866665695</v>
      </c>
    </row>
    <row r="4" spans="1:27">
      <c r="K4" s="5" t="str">
        <f>INDEX(CerealList,L4,2)</f>
        <v>RaisinBran</v>
      </c>
      <c r="L4" s="28">
        <v>34</v>
      </c>
      <c r="M4">
        <f t="shared" si="0"/>
        <v>-0.15092797318751175</v>
      </c>
      <c r="N4">
        <f t="shared" si="0"/>
        <v>-3.492599955224569</v>
      </c>
      <c r="O4">
        <f t="shared" si="1"/>
        <v>2.9017595524786326E-2</v>
      </c>
      <c r="P4">
        <f t="shared" si="1"/>
        <v>0.37285164620565231</v>
      </c>
      <c r="Q4">
        <f t="shared" si="1"/>
        <v>1.8263087627949983</v>
      </c>
      <c r="R4">
        <f t="shared" si="1"/>
        <v>-6.0090174544313077E-2</v>
      </c>
      <c r="S4">
        <f t="shared" si="1"/>
        <v>0.9689268612501335</v>
      </c>
      <c r="T4">
        <f t="shared" si="1"/>
        <v>2.3533836541343351</v>
      </c>
    </row>
    <row r="5" spans="1:27">
      <c r="K5" s="5" t="str">
        <f>INDEX(CerealList,L5,2)</f>
        <v>TotalWholeGrain</v>
      </c>
      <c r="L5" s="28">
        <v>14</v>
      </c>
      <c r="M5">
        <f t="shared" si="0"/>
        <v>1.0788349008170062</v>
      </c>
      <c r="N5">
        <f t="shared" si="0"/>
        <v>0.73111948748437305</v>
      </c>
      <c r="O5">
        <f t="shared" si="1"/>
        <v>2.9017595524786326E-2</v>
      </c>
      <c r="P5">
        <f t="shared" si="1"/>
        <v>0.246610537647833</v>
      </c>
      <c r="Q5">
        <f t="shared" si="1"/>
        <v>0.71475495104432696</v>
      </c>
      <c r="R5">
        <f t="shared" si="1"/>
        <v>0.40970573552940653</v>
      </c>
      <c r="S5">
        <f t="shared" si="1"/>
        <v>-1.0150662355953781</v>
      </c>
      <c r="T5">
        <f t="shared" si="1"/>
        <v>0.38695396405796245</v>
      </c>
    </row>
    <row r="6" spans="1:27">
      <c r="K6" s="5" t="str">
        <f>INDEX(CerealList,L6,2)</f>
        <v>PuffedWheat</v>
      </c>
      <c r="L6" s="28">
        <v>42</v>
      </c>
      <c r="M6">
        <f t="shared" si="0"/>
        <v>-0.84378001096872468</v>
      </c>
      <c r="N6">
        <f t="shared" si="0"/>
        <v>-0.36347679031331387</v>
      </c>
      <c r="O6">
        <f t="shared" si="1"/>
        <v>-1.2187390120410235</v>
      </c>
      <c r="P6">
        <f t="shared" si="1"/>
        <v>-2.2782116335085534</v>
      </c>
      <c r="Q6">
        <f t="shared" si="1"/>
        <v>-0.39679886070634429</v>
      </c>
      <c r="R6">
        <f t="shared" si="1"/>
        <v>-0.99968199469175223</v>
      </c>
      <c r="S6">
        <f t="shared" si="1"/>
        <v>-1.6763972678772152</v>
      </c>
      <c r="T6">
        <f t="shared" si="1"/>
        <v>-0.52062896982344053</v>
      </c>
      <c r="X6" s="16" t="s">
        <v>198</v>
      </c>
    </row>
    <row r="7" spans="1:27">
      <c r="B7" s="16" t="s">
        <v>57</v>
      </c>
      <c r="C7">
        <f>AVERAGE(C11:C53)</f>
        <v>107.90697674418605</v>
      </c>
      <c r="D7">
        <f t="shared" ref="D7:I7" si="2">AVERAGE(D11:D53)</f>
        <v>2.4651162790697674</v>
      </c>
      <c r="E7">
        <f t="shared" si="2"/>
        <v>0.97674418604651159</v>
      </c>
      <c r="F7">
        <f t="shared" si="2"/>
        <v>180.46511627906978</v>
      </c>
      <c r="G7">
        <f t="shared" si="2"/>
        <v>1.713953488372093</v>
      </c>
      <c r="H7">
        <f t="shared" si="2"/>
        <v>14.255813953488373</v>
      </c>
      <c r="I7">
        <f t="shared" si="2"/>
        <v>7.6046511627906979</v>
      </c>
      <c r="J7">
        <f>AVERAGE(J11:J53)</f>
        <v>84.418604651162795</v>
      </c>
      <c r="X7" s="16" t="s">
        <v>74</v>
      </c>
    </row>
    <row r="8" spans="1:27">
      <c r="B8" s="16" t="s">
        <v>113</v>
      </c>
      <c r="C8">
        <f>STDEV(C11:C53)</f>
        <v>18.968412280732064</v>
      </c>
      <c r="D8">
        <f t="shared" ref="D8:J8" si="3">STDEV(D11:D53)</f>
        <v>1.2218026730497604</v>
      </c>
      <c r="E8">
        <f t="shared" si="3"/>
        <v>0.80143835258933505</v>
      </c>
      <c r="F8">
        <f t="shared" si="3"/>
        <v>79.213499582189812</v>
      </c>
      <c r="G8">
        <f t="shared" si="3"/>
        <v>1.799283110594571</v>
      </c>
      <c r="H8">
        <f t="shared" si="3"/>
        <v>4.2571677554327012</v>
      </c>
      <c r="I8">
        <f t="shared" si="3"/>
        <v>4.5363061062610175</v>
      </c>
      <c r="J8">
        <f t="shared" si="3"/>
        <v>66.109660902725182</v>
      </c>
      <c r="X8">
        <f>SUM(X11:X53)</f>
        <v>316.01972396214779</v>
      </c>
    </row>
    <row r="9" spans="1:27">
      <c r="A9" s="30">
        <v>1</v>
      </c>
      <c r="B9">
        <f>A9+1</f>
        <v>2</v>
      </c>
      <c r="C9">
        <f t="shared" ref="C9:R9" si="4">B9+1</f>
        <v>3</v>
      </c>
      <c r="D9">
        <f t="shared" si="4"/>
        <v>4</v>
      </c>
      <c r="E9">
        <f t="shared" si="4"/>
        <v>5</v>
      </c>
      <c r="F9">
        <f t="shared" si="4"/>
        <v>6</v>
      </c>
      <c r="G9">
        <f t="shared" si="4"/>
        <v>7</v>
      </c>
      <c r="H9">
        <f t="shared" si="4"/>
        <v>8</v>
      </c>
      <c r="I9">
        <f t="shared" si="4"/>
        <v>9</v>
      </c>
      <c r="J9">
        <f t="shared" si="4"/>
        <v>10</v>
      </c>
      <c r="K9">
        <f t="shared" si="4"/>
        <v>11</v>
      </c>
      <c r="L9">
        <f t="shared" si="4"/>
        <v>12</v>
      </c>
      <c r="M9">
        <f t="shared" si="4"/>
        <v>13</v>
      </c>
      <c r="N9">
        <f t="shared" si="4"/>
        <v>14</v>
      </c>
      <c r="O9">
        <f t="shared" si="4"/>
        <v>15</v>
      </c>
      <c r="P9">
        <f>O9+1</f>
        <v>16</v>
      </c>
      <c r="Q9">
        <f t="shared" si="4"/>
        <v>17</v>
      </c>
      <c r="R9">
        <f t="shared" si="4"/>
        <v>18</v>
      </c>
    </row>
    <row r="10" spans="1:27">
      <c r="A10" s="15" t="s">
        <v>183</v>
      </c>
      <c r="B10" s="26" t="s">
        <v>131</v>
      </c>
      <c r="C10" s="26" t="s">
        <v>132</v>
      </c>
      <c r="D10" s="26" t="s">
        <v>133</v>
      </c>
      <c r="E10" s="26" t="s">
        <v>134</v>
      </c>
      <c r="F10" s="26" t="s">
        <v>135</v>
      </c>
      <c r="G10" s="26" t="s">
        <v>136</v>
      </c>
      <c r="H10" s="26" t="s">
        <v>137</v>
      </c>
      <c r="I10" s="26" t="s">
        <v>138</v>
      </c>
      <c r="J10" s="26" t="s">
        <v>139</v>
      </c>
      <c r="K10" s="26" t="s">
        <v>184</v>
      </c>
      <c r="L10" s="26" t="s">
        <v>185</v>
      </c>
      <c r="M10" s="26" t="s">
        <v>186</v>
      </c>
      <c r="N10" s="26" t="s">
        <v>187</v>
      </c>
      <c r="O10" s="26" t="s">
        <v>188</v>
      </c>
      <c r="P10" s="26" t="s">
        <v>189</v>
      </c>
      <c r="Q10" s="26" t="s">
        <v>190</v>
      </c>
      <c r="R10" s="26" t="s">
        <v>191</v>
      </c>
      <c r="S10" s="26" t="s">
        <v>192</v>
      </c>
      <c r="T10" s="26" t="s">
        <v>193</v>
      </c>
      <c r="U10" s="26" t="s">
        <v>194</v>
      </c>
      <c r="V10" s="26" t="s">
        <v>195</v>
      </c>
      <c r="W10" s="26" t="s">
        <v>196</v>
      </c>
      <c r="X10" s="26" t="s">
        <v>197</v>
      </c>
      <c r="Y10" s="26" t="s">
        <v>75</v>
      </c>
      <c r="Z10" s="26" t="s">
        <v>199</v>
      </c>
      <c r="AA10" s="26" t="s">
        <v>200</v>
      </c>
    </row>
    <row r="11" spans="1:27">
      <c r="A11" s="4">
        <v>1</v>
      </c>
      <c r="B11" s="27" t="s">
        <v>140</v>
      </c>
      <c r="C11" s="25">
        <v>110</v>
      </c>
      <c r="D11" s="25">
        <v>2</v>
      </c>
      <c r="E11" s="25">
        <v>2</v>
      </c>
      <c r="F11" s="25">
        <v>180</v>
      </c>
      <c r="G11" s="25">
        <v>1.5</v>
      </c>
      <c r="H11" s="25">
        <v>10.5</v>
      </c>
      <c r="I11" s="25">
        <v>10</v>
      </c>
      <c r="J11" s="25">
        <v>70</v>
      </c>
      <c r="K11">
        <f t="shared" ref="K11:K53" si="5">STANDARDIZE(C11,C$7,C$8)</f>
        <v>0.11034256451395355</v>
      </c>
      <c r="L11">
        <f t="shared" ref="L11:L53" si="6">STANDARDIZE(D11,D$7,D$8)</f>
        <v>-0.38068035807188366</v>
      </c>
      <c r="M11">
        <f t="shared" ref="M11:M53" si="7">STANDARDIZE(E11,E$7,E$8)</f>
        <v>1.276774203090596</v>
      </c>
      <c r="N11">
        <f t="shared" ref="N11:N53" si="8">STANDARDIZE(F11,F$7,F$8)</f>
        <v>-5.8716794678056504E-3</v>
      </c>
      <c r="O11">
        <f t="shared" ref="O11:O53" si="9">STANDARDIZE(G11,G$7,G$8)</f>
        <v>-0.11891040776867648</v>
      </c>
      <c r="P11">
        <f t="shared" ref="P11:P53" si="10">STANDARDIZE(H11,H$7,H$8)</f>
        <v>-0.88223301717332236</v>
      </c>
      <c r="Q11">
        <f t="shared" ref="Q11:Q53" si="11">STANDARDIZE(I11,I$7,I$8)</f>
        <v>0.5280395063955754</v>
      </c>
      <c r="R11">
        <f t="shared" ref="R11:R53" si="12">STANDARDIZE(J11,J$7,J$8)</f>
        <v>-0.21810132519630621</v>
      </c>
      <c r="S11">
        <f>SUMXMY2($M$2:$T$2,$K11:$R11)</f>
        <v>18.760953150192009</v>
      </c>
      <c r="T11">
        <f>SUMXMY2($M$3:$T$3,$K11:$R11)</f>
        <v>7.4224450644267792</v>
      </c>
      <c r="U11">
        <f>SUMXMY2($M$4:$T$4,$K11:$R11)</f>
        <v>22.719346915955345</v>
      </c>
      <c r="V11">
        <f>SUMXMY2($M$5:$T$5,$K11:$R11)</f>
        <v>8.9060910289803434</v>
      </c>
      <c r="W11">
        <f>SUMXMY2($M$6:$T$6,$K11:$R11)</f>
        <v>17.343841647541868</v>
      </c>
      <c r="X11">
        <f>MIN(S11:W11)</f>
        <v>7.4224450644267792</v>
      </c>
      <c r="Y11" s="4">
        <f>MATCH(X11,S11:W11,0)</f>
        <v>2</v>
      </c>
      <c r="Z11" t="str">
        <f t="shared" ref="Z11:Z53" si="13">INDEX(AnchorList,Y11)</f>
        <v>LuckyCharms</v>
      </c>
      <c r="AA11" s="27" t="s">
        <v>140</v>
      </c>
    </row>
    <row r="12" spans="1:27">
      <c r="A12" s="4">
        <f>A11+1</f>
        <v>2</v>
      </c>
      <c r="B12" s="27" t="s">
        <v>141</v>
      </c>
      <c r="C12" s="25">
        <v>110</v>
      </c>
      <c r="D12" s="25">
        <v>6</v>
      </c>
      <c r="E12" s="25">
        <v>2</v>
      </c>
      <c r="F12" s="25">
        <v>290</v>
      </c>
      <c r="G12" s="25">
        <v>2</v>
      </c>
      <c r="H12" s="25">
        <v>17</v>
      </c>
      <c r="I12" s="25">
        <v>1</v>
      </c>
      <c r="J12" s="25">
        <v>105</v>
      </c>
      <c r="K12">
        <f t="shared" si="5"/>
        <v>0.11034256451395355</v>
      </c>
      <c r="L12">
        <f t="shared" si="6"/>
        <v>2.893170721346316</v>
      </c>
      <c r="M12">
        <f t="shared" si="7"/>
        <v>1.276774203090596</v>
      </c>
      <c r="N12">
        <f t="shared" si="8"/>
        <v>1.3827805146682071</v>
      </c>
      <c r="O12">
        <f t="shared" si="9"/>
        <v>0.15897804516899133</v>
      </c>
      <c r="P12">
        <f t="shared" si="10"/>
        <v>0.64460369056626632</v>
      </c>
      <c r="Q12">
        <f t="shared" si="11"/>
        <v>-1.4559535904499361</v>
      </c>
      <c r="R12">
        <f t="shared" si="12"/>
        <v>0.31132205290117887</v>
      </c>
      <c r="S12">
        <f t="shared" ref="S12:S53" si="14">SUMXMY2($M$2:$T$2,$K12:$R12)</f>
        <v>14.008081465035993</v>
      </c>
      <c r="T12">
        <f t="shared" ref="T12:T53" si="15">SUMXMY2($M$3:$T$3,$K12:$R12)</f>
        <v>16.549328826937465</v>
      </c>
      <c r="U12">
        <f t="shared" ref="U12:U53" si="16">SUMXMY2($M$4:$T$4,$K12:$R12)</f>
        <v>56.749828252433389</v>
      </c>
      <c r="V12">
        <f t="shared" ref="V12:V53" si="17">SUMXMY2($M$5:$T$5,$K12:$R12)</f>
        <v>9.0243885757690485</v>
      </c>
      <c r="W12">
        <f t="shared" ref="W12:W53" si="18">SUMXMY2($M$6:$T$6,$K12:$R12)</f>
        <v>34.899853923132</v>
      </c>
      <c r="X12">
        <f t="shared" ref="X12:X53" si="19">MIN(S12:W12)</f>
        <v>9.0243885757690485</v>
      </c>
      <c r="Y12" s="4">
        <f t="shared" ref="Y12:Y53" si="20">MATCH(X12,S12:W12,0)</f>
        <v>4</v>
      </c>
      <c r="Z12" t="str">
        <f t="shared" si="13"/>
        <v>TotalWholeGrain</v>
      </c>
      <c r="AA12" s="27" t="s">
        <v>141</v>
      </c>
    </row>
    <row r="13" spans="1:27">
      <c r="A13" s="4">
        <f t="shared" ref="A13:A53" si="21">A12+1</f>
        <v>3</v>
      </c>
      <c r="B13" s="27" t="s">
        <v>142</v>
      </c>
      <c r="C13" s="25">
        <v>110</v>
      </c>
      <c r="D13" s="25">
        <v>1</v>
      </c>
      <c r="E13" s="25">
        <v>1</v>
      </c>
      <c r="F13" s="25">
        <v>180</v>
      </c>
      <c r="G13" s="25">
        <v>0</v>
      </c>
      <c r="H13" s="25">
        <v>12</v>
      </c>
      <c r="I13" s="25">
        <v>13</v>
      </c>
      <c r="J13" s="25">
        <v>55</v>
      </c>
      <c r="K13">
        <f t="shared" si="5"/>
        <v>0.11034256451395355</v>
      </c>
      <c r="L13">
        <f t="shared" si="6"/>
        <v>-1.1991431279264335</v>
      </c>
      <c r="M13">
        <f t="shared" si="7"/>
        <v>2.9017595524786326E-2</v>
      </c>
      <c r="N13">
        <f t="shared" si="8"/>
        <v>-5.8716794678056504E-3</v>
      </c>
      <c r="O13">
        <f t="shared" si="9"/>
        <v>-0.95257576658167986</v>
      </c>
      <c r="P13">
        <f t="shared" si="10"/>
        <v>-0.52988608461803266</v>
      </c>
      <c r="Q13">
        <f t="shared" si="11"/>
        <v>1.1893705386774125</v>
      </c>
      <c r="R13">
        <f t="shared" si="12"/>
        <v>-0.44499705866665695</v>
      </c>
      <c r="S13">
        <f t="shared" si="14"/>
        <v>17.547355334135993</v>
      </c>
      <c r="T13">
        <f t="shared" si="15"/>
        <v>8.3994166911201411</v>
      </c>
      <c r="U13">
        <f t="shared" si="16"/>
        <v>21.294075323385695</v>
      </c>
      <c r="V13">
        <f t="shared" si="17"/>
        <v>13.94214694629594</v>
      </c>
      <c r="W13">
        <f t="shared" si="18"/>
        <v>17.077055008615975</v>
      </c>
      <c r="X13">
        <f t="shared" si="19"/>
        <v>8.3994166911201411</v>
      </c>
      <c r="Y13" s="4">
        <f t="shared" si="20"/>
        <v>2</v>
      </c>
      <c r="Z13" t="str">
        <f t="shared" si="13"/>
        <v>LuckyCharms</v>
      </c>
      <c r="AA13" s="27" t="s">
        <v>142</v>
      </c>
    </row>
    <row r="14" spans="1:27">
      <c r="A14" s="4">
        <f t="shared" si="21"/>
        <v>4</v>
      </c>
      <c r="B14" s="27" t="s">
        <v>143</v>
      </c>
      <c r="C14" s="25">
        <v>110</v>
      </c>
      <c r="D14" s="25">
        <v>1</v>
      </c>
      <c r="E14" s="25">
        <v>1</v>
      </c>
      <c r="F14" s="25">
        <v>180</v>
      </c>
      <c r="G14" s="25">
        <v>0</v>
      </c>
      <c r="H14" s="25">
        <v>12</v>
      </c>
      <c r="I14" s="25">
        <v>13</v>
      </c>
      <c r="J14" s="25">
        <v>65</v>
      </c>
      <c r="K14">
        <f t="shared" si="5"/>
        <v>0.11034256451395355</v>
      </c>
      <c r="L14">
        <f t="shared" si="6"/>
        <v>-1.1991431279264335</v>
      </c>
      <c r="M14">
        <f t="shared" si="7"/>
        <v>2.9017595524786326E-2</v>
      </c>
      <c r="N14">
        <f t="shared" si="8"/>
        <v>-5.8716794678056504E-3</v>
      </c>
      <c r="O14">
        <f t="shared" si="9"/>
        <v>-0.95257576658167986</v>
      </c>
      <c r="P14">
        <f t="shared" si="10"/>
        <v>-0.52988608461803266</v>
      </c>
      <c r="Q14">
        <f t="shared" si="11"/>
        <v>1.1893705386774125</v>
      </c>
      <c r="R14">
        <f t="shared" si="12"/>
        <v>-0.29373323635308979</v>
      </c>
      <c r="S14">
        <f t="shared" si="14"/>
        <v>17.661759053840544</v>
      </c>
      <c r="T14">
        <f t="shared" si="15"/>
        <v>8.4222974350610507</v>
      </c>
      <c r="U14">
        <f t="shared" si="16"/>
        <v>20.470368541512919</v>
      </c>
      <c r="V14">
        <f t="shared" si="17"/>
        <v>13.713339506886836</v>
      </c>
      <c r="W14">
        <f t="shared" si="18"/>
        <v>17.122816496497794</v>
      </c>
      <c r="X14">
        <f t="shared" si="19"/>
        <v>8.4222974350610507</v>
      </c>
      <c r="Y14" s="4">
        <f t="shared" si="20"/>
        <v>2</v>
      </c>
      <c r="Z14" t="str">
        <f t="shared" si="13"/>
        <v>LuckyCharms</v>
      </c>
      <c r="AA14" s="27" t="s">
        <v>143</v>
      </c>
    </row>
    <row r="15" spans="1:27">
      <c r="A15" s="4">
        <f t="shared" si="21"/>
        <v>5</v>
      </c>
      <c r="B15" s="27" t="s">
        <v>144</v>
      </c>
      <c r="C15" s="25">
        <v>110</v>
      </c>
      <c r="D15" s="25">
        <v>1</v>
      </c>
      <c r="E15" s="25">
        <v>1</v>
      </c>
      <c r="F15" s="25">
        <v>280</v>
      </c>
      <c r="G15" s="25">
        <v>0</v>
      </c>
      <c r="H15" s="25">
        <v>15</v>
      </c>
      <c r="I15" s="25">
        <v>9</v>
      </c>
      <c r="J15" s="25">
        <v>45</v>
      </c>
      <c r="K15">
        <f t="shared" si="5"/>
        <v>0.11034256451395355</v>
      </c>
      <c r="L15">
        <f t="shared" si="6"/>
        <v>-1.1991431279264335</v>
      </c>
      <c r="M15">
        <f t="shared" si="7"/>
        <v>2.9017595524786326E-2</v>
      </c>
      <c r="N15">
        <f t="shared" si="8"/>
        <v>1.2565394061103876</v>
      </c>
      <c r="O15">
        <f t="shared" si="9"/>
        <v>-0.95257576658167986</v>
      </c>
      <c r="P15">
        <f t="shared" si="10"/>
        <v>0.17480778049254672</v>
      </c>
      <c r="Q15">
        <f t="shared" si="11"/>
        <v>0.30759582896829629</v>
      </c>
      <c r="R15">
        <f t="shared" si="12"/>
        <v>-0.59626088098022412</v>
      </c>
      <c r="S15">
        <f t="shared" si="14"/>
        <v>9.5844579118302882</v>
      </c>
      <c r="T15">
        <f t="shared" si="15"/>
        <v>10.90133594691755</v>
      </c>
      <c r="U15">
        <f t="shared" si="16"/>
        <v>23.024248464236379</v>
      </c>
      <c r="V15">
        <f t="shared" si="17"/>
        <v>11.235162629043431</v>
      </c>
      <c r="W15">
        <f t="shared" si="18"/>
        <v>21.290312576109446</v>
      </c>
      <c r="X15">
        <f t="shared" si="19"/>
        <v>9.5844579118302882</v>
      </c>
      <c r="Y15" s="4">
        <f t="shared" si="20"/>
        <v>1</v>
      </c>
      <c r="Z15" t="str">
        <f t="shared" si="13"/>
        <v>CornFlakes</v>
      </c>
      <c r="AA15" s="27" t="s">
        <v>144</v>
      </c>
    </row>
    <row r="16" spans="1:27">
      <c r="A16" s="4">
        <f t="shared" si="21"/>
        <v>6</v>
      </c>
      <c r="B16" s="27" t="s">
        <v>145</v>
      </c>
      <c r="C16" s="25">
        <v>110</v>
      </c>
      <c r="D16" s="25">
        <v>3</v>
      </c>
      <c r="E16" s="25">
        <v>1</v>
      </c>
      <c r="F16" s="25">
        <v>250</v>
      </c>
      <c r="G16" s="25">
        <v>1.5</v>
      </c>
      <c r="H16" s="25">
        <v>11.5</v>
      </c>
      <c r="I16" s="25">
        <v>10</v>
      </c>
      <c r="J16" s="25">
        <v>90</v>
      </c>
      <c r="K16">
        <f t="shared" si="5"/>
        <v>0.11034256451395355</v>
      </c>
      <c r="L16">
        <f t="shared" si="6"/>
        <v>0.4377824117826663</v>
      </c>
      <c r="M16">
        <f t="shared" si="7"/>
        <v>2.9017595524786326E-2</v>
      </c>
      <c r="N16">
        <f t="shared" si="8"/>
        <v>0.8778160804369296</v>
      </c>
      <c r="O16">
        <f t="shared" si="9"/>
        <v>-0.11891040776867648</v>
      </c>
      <c r="P16">
        <f t="shared" si="10"/>
        <v>-0.64733506213646252</v>
      </c>
      <c r="Q16">
        <f t="shared" si="11"/>
        <v>0.5280395063955754</v>
      </c>
      <c r="R16">
        <f t="shared" si="12"/>
        <v>8.4426319430828123E-2</v>
      </c>
      <c r="S16">
        <f t="shared" si="14"/>
        <v>10.806790634233248</v>
      </c>
      <c r="T16">
        <f t="shared" si="15"/>
        <v>4.5543861334286886</v>
      </c>
      <c r="U16">
        <f t="shared" si="16"/>
        <v>25.24244015049776</v>
      </c>
      <c r="V16">
        <f t="shared" si="17"/>
        <v>5.7074759678506553</v>
      </c>
      <c r="W16">
        <f t="shared" si="18"/>
        <v>18.496777428883281</v>
      </c>
      <c r="X16">
        <f t="shared" si="19"/>
        <v>4.5543861334286886</v>
      </c>
      <c r="Y16" s="4">
        <f t="shared" si="20"/>
        <v>2</v>
      </c>
      <c r="Z16" t="str">
        <f t="shared" si="13"/>
        <v>LuckyCharms</v>
      </c>
      <c r="AA16" s="27" t="s">
        <v>145</v>
      </c>
    </row>
    <row r="17" spans="1:27">
      <c r="A17" s="4">
        <f t="shared" si="21"/>
        <v>7</v>
      </c>
      <c r="B17" s="27" t="s">
        <v>146</v>
      </c>
      <c r="C17" s="25">
        <v>110</v>
      </c>
      <c r="D17" s="25">
        <v>2</v>
      </c>
      <c r="E17" s="25">
        <v>1</v>
      </c>
      <c r="F17" s="25">
        <v>260</v>
      </c>
      <c r="G17" s="25">
        <v>0</v>
      </c>
      <c r="H17" s="25">
        <v>21</v>
      </c>
      <c r="I17" s="25">
        <v>3</v>
      </c>
      <c r="J17" s="25">
        <v>40</v>
      </c>
      <c r="K17">
        <f t="shared" si="5"/>
        <v>0.11034256451395355</v>
      </c>
      <c r="L17">
        <f t="shared" si="6"/>
        <v>-0.38068035807188366</v>
      </c>
      <c r="M17">
        <f t="shared" si="7"/>
        <v>2.9017595524786326E-2</v>
      </c>
      <c r="N17">
        <f t="shared" si="8"/>
        <v>1.0040571889947489</v>
      </c>
      <c r="O17">
        <f t="shared" si="9"/>
        <v>-0.95257576658167986</v>
      </c>
      <c r="P17">
        <f t="shared" si="10"/>
        <v>1.5841955107137056</v>
      </c>
      <c r="Q17">
        <f t="shared" si="11"/>
        <v>-1.0150662355953781</v>
      </c>
      <c r="R17">
        <f t="shared" si="12"/>
        <v>-0.6718927921370077</v>
      </c>
      <c r="S17">
        <f t="shared" si="14"/>
        <v>3.1176561626996477</v>
      </c>
      <c r="T17">
        <f t="shared" si="15"/>
        <v>14.277546481071143</v>
      </c>
      <c r="U17">
        <f t="shared" si="16"/>
        <v>33.665127137309703</v>
      </c>
      <c r="V17">
        <f t="shared" si="17"/>
        <v>8.0283761387496497</v>
      </c>
      <c r="W17">
        <f t="shared" si="18"/>
        <v>20.686381436935239</v>
      </c>
      <c r="X17">
        <f t="shared" si="19"/>
        <v>3.1176561626996477</v>
      </c>
      <c r="Y17" s="4">
        <f t="shared" si="20"/>
        <v>1</v>
      </c>
      <c r="Z17" t="str">
        <f t="shared" si="13"/>
        <v>CornFlakes</v>
      </c>
      <c r="AA17" s="27" t="s">
        <v>146</v>
      </c>
    </row>
    <row r="18" spans="1:27">
      <c r="A18" s="4">
        <f t="shared" si="21"/>
        <v>8</v>
      </c>
      <c r="B18" s="27" t="s">
        <v>147</v>
      </c>
      <c r="C18" s="25">
        <v>110</v>
      </c>
      <c r="D18" s="25">
        <v>2</v>
      </c>
      <c r="E18" s="25">
        <v>1</v>
      </c>
      <c r="F18" s="25">
        <v>180</v>
      </c>
      <c r="G18" s="25">
        <v>0</v>
      </c>
      <c r="H18" s="25">
        <v>12</v>
      </c>
      <c r="I18" s="25">
        <v>12</v>
      </c>
      <c r="J18" s="25">
        <v>55</v>
      </c>
      <c r="K18">
        <f t="shared" si="5"/>
        <v>0.11034256451395355</v>
      </c>
      <c r="L18">
        <f t="shared" si="6"/>
        <v>-0.38068035807188366</v>
      </c>
      <c r="M18">
        <f t="shared" si="7"/>
        <v>2.9017595524786326E-2</v>
      </c>
      <c r="N18">
        <f t="shared" si="8"/>
        <v>-5.8716794678056504E-3</v>
      </c>
      <c r="O18">
        <f t="shared" si="9"/>
        <v>-0.95257576658167986</v>
      </c>
      <c r="P18">
        <f t="shared" si="10"/>
        <v>-0.52988608461803266</v>
      </c>
      <c r="Q18">
        <f t="shared" si="11"/>
        <v>0.9689268612501335</v>
      </c>
      <c r="R18">
        <f t="shared" si="12"/>
        <v>-0.44499705866665695</v>
      </c>
      <c r="S18">
        <f t="shared" si="14"/>
        <v>14.268669579916612</v>
      </c>
      <c r="T18">
        <f t="shared" si="15"/>
        <v>4.8005388877990081</v>
      </c>
      <c r="U18">
        <f t="shared" si="16"/>
        <v>25.669579268930534</v>
      </c>
      <c r="V18">
        <f t="shared" si="17"/>
        <v>10.529019194986706</v>
      </c>
      <c r="W18">
        <f t="shared" si="18"/>
        <v>15.164127370598317</v>
      </c>
      <c r="X18">
        <f t="shared" si="19"/>
        <v>4.8005388877990081</v>
      </c>
      <c r="Y18" s="4">
        <f t="shared" si="20"/>
        <v>2</v>
      </c>
      <c r="Z18" t="str">
        <f t="shared" si="13"/>
        <v>LuckyCharms</v>
      </c>
      <c r="AA18" s="27" t="s">
        <v>147</v>
      </c>
    </row>
    <row r="19" spans="1:27">
      <c r="A19" s="4">
        <f t="shared" si="21"/>
        <v>9</v>
      </c>
      <c r="B19" s="27" t="s">
        <v>148</v>
      </c>
      <c r="C19" s="25">
        <v>100</v>
      </c>
      <c r="D19" s="25">
        <v>2</v>
      </c>
      <c r="E19" s="25">
        <v>1</v>
      </c>
      <c r="F19" s="25">
        <v>220</v>
      </c>
      <c r="G19" s="25">
        <v>2</v>
      </c>
      <c r="H19" s="25">
        <v>15</v>
      </c>
      <c r="I19" s="25">
        <v>6</v>
      </c>
      <c r="J19" s="25">
        <v>90</v>
      </c>
      <c r="K19">
        <f t="shared" si="5"/>
        <v>-0.41684968816382628</v>
      </c>
      <c r="L19">
        <f t="shared" si="6"/>
        <v>-0.38068035807188366</v>
      </c>
      <c r="M19">
        <f t="shared" si="7"/>
        <v>2.9017595524786326E-2</v>
      </c>
      <c r="N19">
        <f t="shared" si="8"/>
        <v>0.49909275476347165</v>
      </c>
      <c r="O19">
        <f t="shared" si="9"/>
        <v>0.15897804516899133</v>
      </c>
      <c r="P19">
        <f t="shared" si="10"/>
        <v>0.17480778049254672</v>
      </c>
      <c r="Q19">
        <f t="shared" si="11"/>
        <v>-0.35373520331354086</v>
      </c>
      <c r="R19">
        <f t="shared" si="12"/>
        <v>8.4426319430828123E-2</v>
      </c>
      <c r="S19">
        <f t="shared" si="14"/>
        <v>7.0808973672071076</v>
      </c>
      <c r="T19">
        <f t="shared" si="15"/>
        <v>10.471776549833566</v>
      </c>
      <c r="U19">
        <f t="shared" si="16"/>
        <v>19.503465850089221</v>
      </c>
      <c r="V19">
        <f t="shared" si="17"/>
        <v>4.4298652846607691</v>
      </c>
      <c r="W19">
        <f t="shared" si="18"/>
        <v>13.25672272132034</v>
      </c>
      <c r="X19">
        <f t="shared" si="19"/>
        <v>4.4298652846607691</v>
      </c>
      <c r="Y19" s="4">
        <f t="shared" si="20"/>
        <v>4</v>
      </c>
      <c r="Z19" t="str">
        <f t="shared" si="13"/>
        <v>TotalWholeGrain</v>
      </c>
      <c r="AA19" s="27" t="s">
        <v>148</v>
      </c>
    </row>
    <row r="20" spans="1:27">
      <c r="A20" s="4">
        <f t="shared" si="21"/>
        <v>10</v>
      </c>
      <c r="B20" s="27" t="s">
        <v>149</v>
      </c>
      <c r="C20" s="25">
        <v>130</v>
      </c>
      <c r="D20" s="25">
        <v>3</v>
      </c>
      <c r="E20" s="25">
        <v>2</v>
      </c>
      <c r="F20" s="25">
        <v>170</v>
      </c>
      <c r="G20" s="25">
        <v>1.5</v>
      </c>
      <c r="H20" s="25">
        <v>13.5</v>
      </c>
      <c r="I20" s="25">
        <v>10</v>
      </c>
      <c r="J20" s="25">
        <v>120</v>
      </c>
      <c r="K20">
        <f t="shared" si="5"/>
        <v>1.1647270698695131</v>
      </c>
      <c r="L20">
        <f t="shared" si="6"/>
        <v>0.4377824117826663</v>
      </c>
      <c r="M20">
        <f t="shared" si="7"/>
        <v>1.276774203090596</v>
      </c>
      <c r="N20">
        <f t="shared" si="8"/>
        <v>-0.13211278802562498</v>
      </c>
      <c r="O20">
        <f t="shared" si="9"/>
        <v>-0.11891040776867648</v>
      </c>
      <c r="P20">
        <f t="shared" si="10"/>
        <v>-0.17753915206274298</v>
      </c>
      <c r="Q20">
        <f t="shared" si="11"/>
        <v>0.5280395063955754</v>
      </c>
      <c r="R20">
        <f t="shared" si="12"/>
        <v>0.53821778637152962</v>
      </c>
      <c r="S20">
        <f t="shared" si="14"/>
        <v>18.421872148153938</v>
      </c>
      <c r="T20">
        <f t="shared" si="15"/>
        <v>4.5019234662422001</v>
      </c>
      <c r="U20">
        <f t="shared" si="16"/>
        <v>26.277620045775734</v>
      </c>
      <c r="V20">
        <f t="shared" si="17"/>
        <v>5.237662577213368</v>
      </c>
      <c r="W20">
        <f t="shared" si="18"/>
        <v>22.243282255033574</v>
      </c>
      <c r="X20">
        <f t="shared" si="19"/>
        <v>4.5019234662422001</v>
      </c>
      <c r="Y20" s="4">
        <f t="shared" si="20"/>
        <v>2</v>
      </c>
      <c r="Z20" t="str">
        <f t="shared" si="13"/>
        <v>LuckyCharms</v>
      </c>
      <c r="AA20" s="27" t="s">
        <v>149</v>
      </c>
    </row>
    <row r="21" spans="1:27">
      <c r="A21" s="4">
        <f t="shared" si="21"/>
        <v>11</v>
      </c>
      <c r="B21" s="27" t="s">
        <v>150</v>
      </c>
      <c r="C21" s="25">
        <v>100</v>
      </c>
      <c r="D21" s="25">
        <v>3</v>
      </c>
      <c r="E21" s="25">
        <v>2</v>
      </c>
      <c r="F21" s="25">
        <v>140</v>
      </c>
      <c r="G21" s="25">
        <v>2.5</v>
      </c>
      <c r="H21" s="25">
        <v>10.5</v>
      </c>
      <c r="I21" s="25">
        <v>8</v>
      </c>
      <c r="J21" s="25">
        <v>140</v>
      </c>
      <c r="K21">
        <f t="shared" si="5"/>
        <v>-0.41684968816382628</v>
      </c>
      <c r="L21">
        <f t="shared" si="6"/>
        <v>0.4377824117826663</v>
      </c>
      <c r="M21">
        <f t="shared" si="7"/>
        <v>1.276774203090596</v>
      </c>
      <c r="N21">
        <f t="shared" si="8"/>
        <v>-0.51083611369908299</v>
      </c>
      <c r="O21">
        <f t="shared" si="9"/>
        <v>0.43686649810665917</v>
      </c>
      <c r="P21">
        <f t="shared" si="10"/>
        <v>-0.88223301717332236</v>
      </c>
      <c r="Q21">
        <f t="shared" si="11"/>
        <v>8.7152151541017256E-2</v>
      </c>
      <c r="R21">
        <f t="shared" si="12"/>
        <v>0.84074543099866395</v>
      </c>
      <c r="S21">
        <f t="shared" si="14"/>
        <v>20.923421155014214</v>
      </c>
      <c r="T21">
        <f t="shared" si="15"/>
        <v>10.541642510373023</v>
      </c>
      <c r="U21">
        <f t="shared" si="16"/>
        <v>23.528490211468934</v>
      </c>
      <c r="V21">
        <f t="shared" si="17"/>
        <v>7.6208808124777079</v>
      </c>
      <c r="W21">
        <f t="shared" si="18"/>
        <v>15.847727251141198</v>
      </c>
      <c r="X21">
        <f t="shared" si="19"/>
        <v>7.6208808124777079</v>
      </c>
      <c r="Y21" s="4">
        <f t="shared" si="20"/>
        <v>4</v>
      </c>
      <c r="Z21" t="str">
        <f t="shared" si="13"/>
        <v>TotalWholeGrain</v>
      </c>
      <c r="AA21" s="27" t="s">
        <v>150</v>
      </c>
    </row>
    <row r="22" spans="1:27">
      <c r="A22" s="4">
        <f t="shared" si="21"/>
        <v>12</v>
      </c>
      <c r="B22" s="27" t="s">
        <v>151</v>
      </c>
      <c r="C22" s="25">
        <v>110</v>
      </c>
      <c r="D22" s="25">
        <v>2</v>
      </c>
      <c r="E22" s="25">
        <v>1</v>
      </c>
      <c r="F22" s="25">
        <v>200</v>
      </c>
      <c r="G22" s="25">
        <v>0</v>
      </c>
      <c r="H22" s="25">
        <v>21</v>
      </c>
      <c r="I22" s="25">
        <v>3</v>
      </c>
      <c r="J22" s="25">
        <v>35</v>
      </c>
      <c r="K22">
        <f t="shared" si="5"/>
        <v>0.11034256451395355</v>
      </c>
      <c r="L22">
        <f t="shared" si="6"/>
        <v>-0.38068035807188366</v>
      </c>
      <c r="M22">
        <f t="shared" si="7"/>
        <v>2.9017595524786326E-2</v>
      </c>
      <c r="N22">
        <f t="shared" si="8"/>
        <v>0.246610537647833</v>
      </c>
      <c r="O22">
        <f t="shared" si="9"/>
        <v>-0.95257576658167986</v>
      </c>
      <c r="P22">
        <f t="shared" si="10"/>
        <v>1.5841955107137056</v>
      </c>
      <c r="Q22">
        <f t="shared" si="11"/>
        <v>-1.0150662355953781</v>
      </c>
      <c r="R22">
        <f t="shared" si="12"/>
        <v>-0.74752470329379128</v>
      </c>
      <c r="S22">
        <f t="shared" si="14"/>
        <v>4.2593868359877343</v>
      </c>
      <c r="T22">
        <f t="shared" si="15"/>
        <v>13.361378733573309</v>
      </c>
      <c r="U22">
        <f t="shared" si="16"/>
        <v>33.74597858235537</v>
      </c>
      <c r="V22">
        <f t="shared" si="17"/>
        <v>7.6205361026845937</v>
      </c>
      <c r="W22">
        <f t="shared" si="18"/>
        <v>16.316420739647008</v>
      </c>
      <c r="X22">
        <f t="shared" si="19"/>
        <v>4.2593868359877343</v>
      </c>
      <c r="Y22" s="4">
        <f t="shared" si="20"/>
        <v>1</v>
      </c>
      <c r="Z22" t="str">
        <f t="shared" si="13"/>
        <v>CornFlakes</v>
      </c>
      <c r="AA22" s="27" t="s">
        <v>151</v>
      </c>
    </row>
    <row r="23" spans="1:27">
      <c r="A23" s="4">
        <f t="shared" si="21"/>
        <v>13</v>
      </c>
      <c r="B23" s="27" t="s">
        <v>152</v>
      </c>
      <c r="C23" s="25">
        <v>140</v>
      </c>
      <c r="D23" s="25">
        <v>3</v>
      </c>
      <c r="E23" s="25">
        <v>1</v>
      </c>
      <c r="F23" s="25">
        <v>190</v>
      </c>
      <c r="G23" s="25">
        <v>4</v>
      </c>
      <c r="H23" s="25">
        <v>15</v>
      </c>
      <c r="I23" s="25">
        <v>14</v>
      </c>
      <c r="J23" s="25">
        <v>230</v>
      </c>
      <c r="K23">
        <f t="shared" si="5"/>
        <v>1.691919322547293</v>
      </c>
      <c r="L23">
        <f t="shared" si="6"/>
        <v>0.4377824117826663</v>
      </c>
      <c r="M23">
        <f t="shared" si="7"/>
        <v>2.9017595524786326E-2</v>
      </c>
      <c r="N23">
        <f t="shared" si="8"/>
        <v>0.12036942909001368</v>
      </c>
      <c r="O23">
        <f t="shared" si="9"/>
        <v>1.2705318569196626</v>
      </c>
      <c r="P23">
        <f t="shared" si="10"/>
        <v>0.17480778049254672</v>
      </c>
      <c r="Q23">
        <f t="shared" si="11"/>
        <v>1.4098142161046916</v>
      </c>
      <c r="R23">
        <f t="shared" si="12"/>
        <v>2.202119831820768</v>
      </c>
      <c r="S23">
        <f t="shared" si="14"/>
        <v>27.313848171251916</v>
      </c>
      <c r="T23">
        <f t="shared" si="15"/>
        <v>13.618408788505466</v>
      </c>
      <c r="U23">
        <f t="shared" si="16"/>
        <v>19.489066398234527</v>
      </c>
      <c r="V23">
        <f t="shared" si="17"/>
        <v>10.016793316552588</v>
      </c>
      <c r="W23">
        <f t="shared" si="18"/>
        <v>35.479355399186169</v>
      </c>
      <c r="X23">
        <f t="shared" si="19"/>
        <v>10.016793316552588</v>
      </c>
      <c r="Y23" s="4">
        <f t="shared" si="20"/>
        <v>4</v>
      </c>
      <c r="Z23" t="str">
        <f t="shared" si="13"/>
        <v>TotalWholeGrain</v>
      </c>
      <c r="AA23" s="27" t="s">
        <v>152</v>
      </c>
    </row>
    <row r="24" spans="1:27">
      <c r="A24" s="4">
        <f t="shared" si="21"/>
        <v>14</v>
      </c>
      <c r="B24" s="27" t="s">
        <v>153</v>
      </c>
      <c r="C24" s="25">
        <v>100</v>
      </c>
      <c r="D24" s="25">
        <v>3</v>
      </c>
      <c r="E24" s="25">
        <v>1</v>
      </c>
      <c r="F24" s="25">
        <v>200</v>
      </c>
      <c r="G24" s="25">
        <v>3</v>
      </c>
      <c r="H24" s="25">
        <v>16</v>
      </c>
      <c r="I24" s="25">
        <v>3</v>
      </c>
      <c r="J24" s="25">
        <v>110</v>
      </c>
      <c r="K24">
        <f t="shared" si="5"/>
        <v>-0.41684968816382628</v>
      </c>
      <c r="L24">
        <f t="shared" si="6"/>
        <v>0.4377824117826663</v>
      </c>
      <c r="M24">
        <f t="shared" si="7"/>
        <v>2.9017595524786326E-2</v>
      </c>
      <c r="N24">
        <f t="shared" si="8"/>
        <v>0.246610537647833</v>
      </c>
      <c r="O24">
        <f t="shared" si="9"/>
        <v>0.71475495104432696</v>
      </c>
      <c r="P24">
        <f t="shared" si="10"/>
        <v>0.40970573552940653</v>
      </c>
      <c r="Q24">
        <f t="shared" si="11"/>
        <v>-1.0150662355953781</v>
      </c>
      <c r="R24">
        <f t="shared" si="12"/>
        <v>0.38695396405796245</v>
      </c>
      <c r="S24">
        <f t="shared" si="14"/>
        <v>6.8581405811379623</v>
      </c>
      <c r="T24">
        <f t="shared" si="15"/>
        <v>12.599341215543658</v>
      </c>
      <c r="U24">
        <f t="shared" si="16"/>
        <v>24.793891134751192</v>
      </c>
      <c r="V24">
        <f t="shared" si="17"/>
        <v>2.3231190296959903</v>
      </c>
      <c r="W24">
        <f t="shared" si="18"/>
        <v>13.238900523807901</v>
      </c>
      <c r="X24">
        <f t="shared" si="19"/>
        <v>2.3231190296959903</v>
      </c>
      <c r="Y24" s="4">
        <f t="shared" si="20"/>
        <v>4</v>
      </c>
      <c r="Z24" t="str">
        <f t="shared" si="13"/>
        <v>TotalWholeGrain</v>
      </c>
      <c r="AA24" s="27" t="s">
        <v>153</v>
      </c>
    </row>
    <row r="25" spans="1:27">
      <c r="A25" s="4">
        <f t="shared" si="21"/>
        <v>15</v>
      </c>
      <c r="B25" s="27" t="s">
        <v>154</v>
      </c>
      <c r="C25" s="25">
        <v>110</v>
      </c>
      <c r="D25" s="25">
        <v>1</v>
      </c>
      <c r="E25" s="25">
        <v>1</v>
      </c>
      <c r="F25" s="25">
        <v>140</v>
      </c>
      <c r="G25" s="25">
        <v>0</v>
      </c>
      <c r="H25" s="25">
        <v>13</v>
      </c>
      <c r="I25" s="25">
        <v>12</v>
      </c>
      <c r="J25" s="25">
        <v>25</v>
      </c>
      <c r="K25">
        <f t="shared" si="5"/>
        <v>0.11034256451395355</v>
      </c>
      <c r="L25">
        <f t="shared" si="6"/>
        <v>-1.1991431279264335</v>
      </c>
      <c r="M25">
        <f t="shared" si="7"/>
        <v>2.9017595524786326E-2</v>
      </c>
      <c r="N25">
        <f t="shared" si="8"/>
        <v>-0.51083611369908299</v>
      </c>
      <c r="O25">
        <f t="shared" si="9"/>
        <v>-0.95257576658167986</v>
      </c>
      <c r="P25">
        <f t="shared" si="10"/>
        <v>-0.29498812958117288</v>
      </c>
      <c r="Q25">
        <f t="shared" si="11"/>
        <v>0.9689268612501335</v>
      </c>
      <c r="R25">
        <f t="shared" si="12"/>
        <v>-0.89878852560735845</v>
      </c>
      <c r="S25">
        <f t="shared" si="14"/>
        <v>17.177628570224222</v>
      </c>
      <c r="T25">
        <f t="shared" si="15"/>
        <v>8.8669141007896854</v>
      </c>
      <c r="U25">
        <f t="shared" si="16"/>
        <v>24.463110733132069</v>
      </c>
      <c r="V25">
        <f t="shared" si="17"/>
        <v>14.103564123092131</v>
      </c>
      <c r="W25">
        <f t="shared" si="18"/>
        <v>14.235426707014263</v>
      </c>
      <c r="X25">
        <f t="shared" si="19"/>
        <v>8.8669141007896854</v>
      </c>
      <c r="Y25" s="4">
        <f t="shared" si="20"/>
        <v>2</v>
      </c>
      <c r="Z25" t="str">
        <f t="shared" si="13"/>
        <v>LuckyCharms</v>
      </c>
      <c r="AA25" s="27" t="s">
        <v>154</v>
      </c>
    </row>
    <row r="26" spans="1:27">
      <c r="A26" s="4">
        <f t="shared" si="21"/>
        <v>16</v>
      </c>
      <c r="B26" s="27" t="s">
        <v>155</v>
      </c>
      <c r="C26" s="25">
        <v>100</v>
      </c>
      <c r="D26" s="25">
        <v>3</v>
      </c>
      <c r="E26" s="25">
        <v>1</v>
      </c>
      <c r="F26" s="25">
        <v>200</v>
      </c>
      <c r="G26" s="25">
        <v>3</v>
      </c>
      <c r="H26" s="25">
        <v>17</v>
      </c>
      <c r="I26" s="25">
        <v>3</v>
      </c>
      <c r="J26" s="25">
        <v>110</v>
      </c>
      <c r="K26">
        <f t="shared" si="5"/>
        <v>-0.41684968816382628</v>
      </c>
      <c r="L26">
        <f t="shared" si="6"/>
        <v>0.4377824117826663</v>
      </c>
      <c r="M26">
        <f t="shared" si="7"/>
        <v>2.9017595524786326E-2</v>
      </c>
      <c r="N26">
        <f t="shared" si="8"/>
        <v>0.246610537647833</v>
      </c>
      <c r="O26">
        <f t="shared" si="9"/>
        <v>0.71475495104432696</v>
      </c>
      <c r="P26">
        <f t="shared" si="10"/>
        <v>0.64460369056626632</v>
      </c>
      <c r="Q26">
        <f t="shared" si="11"/>
        <v>-1.0150662355953781</v>
      </c>
      <c r="R26">
        <f t="shared" si="12"/>
        <v>0.38695396405796245</v>
      </c>
      <c r="S26">
        <f t="shared" si="14"/>
        <v>6.3615471376134742</v>
      </c>
      <c r="T26">
        <f t="shared" si="15"/>
        <v>13.095934659068146</v>
      </c>
      <c r="U26">
        <f t="shared" si="16"/>
        <v>25.069776381153687</v>
      </c>
      <c r="V26">
        <f t="shared" si="17"/>
        <v>2.3782960789764891</v>
      </c>
      <c r="W26">
        <f t="shared" si="18"/>
        <v>13.956202164454382</v>
      </c>
      <c r="X26">
        <f t="shared" si="19"/>
        <v>2.3782960789764891</v>
      </c>
      <c r="Y26" s="4">
        <f t="shared" si="20"/>
        <v>4</v>
      </c>
      <c r="Z26" t="str">
        <f t="shared" si="13"/>
        <v>TotalWholeGrain</v>
      </c>
      <c r="AA26" s="27" t="s">
        <v>155</v>
      </c>
    </row>
    <row r="27" spans="1:27">
      <c r="A27" s="4">
        <f t="shared" si="21"/>
        <v>17</v>
      </c>
      <c r="B27" s="27" t="s">
        <v>156</v>
      </c>
      <c r="C27" s="25">
        <v>110</v>
      </c>
      <c r="D27" s="25">
        <v>2</v>
      </c>
      <c r="E27" s="25">
        <v>1</v>
      </c>
      <c r="F27" s="25">
        <v>200</v>
      </c>
      <c r="G27" s="25">
        <v>1</v>
      </c>
      <c r="H27" s="25">
        <v>16</v>
      </c>
      <c r="I27" s="25">
        <v>8</v>
      </c>
      <c r="J27" s="25">
        <v>60</v>
      </c>
      <c r="K27">
        <f t="shared" si="5"/>
        <v>0.11034256451395355</v>
      </c>
      <c r="L27">
        <f t="shared" si="6"/>
        <v>-0.38068035807188366</v>
      </c>
      <c r="M27">
        <f t="shared" si="7"/>
        <v>2.9017595524786326E-2</v>
      </c>
      <c r="N27">
        <f t="shared" si="8"/>
        <v>0.246610537647833</v>
      </c>
      <c r="O27">
        <f t="shared" si="9"/>
        <v>-0.39679886070634429</v>
      </c>
      <c r="P27">
        <f t="shared" si="10"/>
        <v>0.40970573552940653</v>
      </c>
      <c r="Q27">
        <f t="shared" si="11"/>
        <v>8.7152151541017256E-2</v>
      </c>
      <c r="R27">
        <f t="shared" si="12"/>
        <v>-0.36936514750987337</v>
      </c>
      <c r="S27">
        <f t="shared" si="14"/>
        <v>7.1737692706447067</v>
      </c>
      <c r="T27">
        <f t="shared" si="15"/>
        <v>6.8392537400187994</v>
      </c>
      <c r="U27">
        <f t="shared" si="16"/>
        <v>23.122046068833004</v>
      </c>
      <c r="V27">
        <f t="shared" si="17"/>
        <v>5.1965321499384256</v>
      </c>
      <c r="W27">
        <f t="shared" si="18"/>
        <v>13.961630472245552</v>
      </c>
      <c r="X27">
        <f t="shared" si="19"/>
        <v>5.1965321499384256</v>
      </c>
      <c r="Y27" s="4">
        <f t="shared" si="20"/>
        <v>4</v>
      </c>
      <c r="Z27" t="str">
        <f t="shared" si="13"/>
        <v>TotalWholeGrain</v>
      </c>
      <c r="AA27" s="27" t="s">
        <v>156</v>
      </c>
    </row>
    <row r="28" spans="1:27">
      <c r="A28" s="4">
        <f t="shared" si="21"/>
        <v>18</v>
      </c>
      <c r="B28" s="27" t="s">
        <v>157</v>
      </c>
      <c r="C28" s="25">
        <v>70</v>
      </c>
      <c r="D28" s="25">
        <v>4</v>
      </c>
      <c r="E28" s="25">
        <v>1</v>
      </c>
      <c r="F28" s="25">
        <v>260</v>
      </c>
      <c r="G28" s="25">
        <v>9</v>
      </c>
      <c r="H28" s="25">
        <v>7</v>
      </c>
      <c r="I28" s="25">
        <v>5</v>
      </c>
      <c r="J28" s="25">
        <v>320</v>
      </c>
      <c r="K28">
        <f t="shared" si="5"/>
        <v>-1.9984264461971657</v>
      </c>
      <c r="L28">
        <f t="shared" si="6"/>
        <v>1.2562451816372162</v>
      </c>
      <c r="M28">
        <f t="shared" si="7"/>
        <v>2.9017595524786326E-2</v>
      </c>
      <c r="N28">
        <f t="shared" si="8"/>
        <v>1.0040571889947489</v>
      </c>
      <c r="O28">
        <f t="shared" si="9"/>
        <v>4.0494163862963406</v>
      </c>
      <c r="P28">
        <f t="shared" si="10"/>
        <v>-1.7043758598023317</v>
      </c>
      <c r="Q28">
        <f t="shared" si="11"/>
        <v>-0.57417888074081991</v>
      </c>
      <c r="R28">
        <f t="shared" si="12"/>
        <v>3.5634942326428725</v>
      </c>
      <c r="S28">
        <f t="shared" si="14"/>
        <v>54.894495837229229</v>
      </c>
      <c r="T28">
        <f t="shared" si="15"/>
        <v>57.540444660279675</v>
      </c>
      <c r="U28">
        <f t="shared" si="16"/>
        <v>37.854627042514444</v>
      </c>
      <c r="V28">
        <f t="shared" si="17"/>
        <v>36.193117439213189</v>
      </c>
      <c r="W28">
        <f t="shared" si="18"/>
        <v>54.447264003775288</v>
      </c>
      <c r="X28">
        <f t="shared" si="19"/>
        <v>36.193117439213189</v>
      </c>
      <c r="Y28" s="4">
        <f t="shared" si="20"/>
        <v>4</v>
      </c>
      <c r="Z28" t="str">
        <f t="shared" si="13"/>
        <v>TotalWholeGrain</v>
      </c>
      <c r="AA28" s="27" t="s">
        <v>157</v>
      </c>
    </row>
    <row r="29" spans="1:27">
      <c r="A29" s="4">
        <f t="shared" si="21"/>
        <v>19</v>
      </c>
      <c r="B29" s="27" t="s">
        <v>158</v>
      </c>
      <c r="C29" s="25">
        <v>110</v>
      </c>
      <c r="D29" s="25">
        <v>2</v>
      </c>
      <c r="E29" s="25">
        <v>0</v>
      </c>
      <c r="F29" s="25">
        <v>125</v>
      </c>
      <c r="G29" s="25">
        <v>1</v>
      </c>
      <c r="H29" s="25">
        <v>11</v>
      </c>
      <c r="I29" s="25">
        <v>14</v>
      </c>
      <c r="J29" s="25">
        <v>30</v>
      </c>
      <c r="K29">
        <f t="shared" si="5"/>
        <v>0.11034256451395355</v>
      </c>
      <c r="L29">
        <f t="shared" si="6"/>
        <v>-0.38068035807188366</v>
      </c>
      <c r="M29">
        <f t="shared" si="7"/>
        <v>-1.2187390120410235</v>
      </c>
      <c r="N29">
        <f t="shared" si="8"/>
        <v>-0.70019777653581194</v>
      </c>
      <c r="O29">
        <f t="shared" si="9"/>
        <v>-0.39679886070634429</v>
      </c>
      <c r="P29">
        <f t="shared" si="10"/>
        <v>-0.7647840396548925</v>
      </c>
      <c r="Q29">
        <f t="shared" si="11"/>
        <v>1.4098142161046916</v>
      </c>
      <c r="R29">
        <f t="shared" si="12"/>
        <v>-0.82315661445057486</v>
      </c>
      <c r="S29">
        <f t="shared" si="14"/>
        <v>17.914088107364766</v>
      </c>
      <c r="T29">
        <f t="shared" si="15"/>
        <v>7.5409754962790361</v>
      </c>
      <c r="U29">
        <f t="shared" si="16"/>
        <v>28.184228175190093</v>
      </c>
      <c r="V29">
        <f t="shared" si="17"/>
        <v>14.586809763273388</v>
      </c>
      <c r="W29">
        <f t="shared" si="18"/>
        <v>13.072174933493253</v>
      </c>
      <c r="X29">
        <f t="shared" si="19"/>
        <v>7.5409754962790361</v>
      </c>
      <c r="Y29" s="4">
        <f t="shared" si="20"/>
        <v>2</v>
      </c>
      <c r="Z29" t="str">
        <f t="shared" si="13"/>
        <v>LuckyCharms</v>
      </c>
      <c r="AA29" s="27" t="s">
        <v>158</v>
      </c>
    </row>
    <row r="30" spans="1:27">
      <c r="A30" s="4">
        <f t="shared" si="21"/>
        <v>20</v>
      </c>
      <c r="B30" s="27" t="s">
        <v>159</v>
      </c>
      <c r="C30" s="25">
        <v>100</v>
      </c>
      <c r="D30" s="25">
        <v>2</v>
      </c>
      <c r="E30" s="25">
        <v>0</v>
      </c>
      <c r="F30" s="25">
        <v>290</v>
      </c>
      <c r="G30" s="25">
        <v>1</v>
      </c>
      <c r="H30" s="25">
        <v>21</v>
      </c>
      <c r="I30" s="25">
        <v>2</v>
      </c>
      <c r="J30" s="25">
        <v>35</v>
      </c>
      <c r="K30">
        <f t="shared" si="5"/>
        <v>-0.41684968816382628</v>
      </c>
      <c r="L30">
        <f t="shared" si="6"/>
        <v>-0.38068035807188366</v>
      </c>
      <c r="M30">
        <f t="shared" si="7"/>
        <v>-1.2187390120410235</v>
      </c>
      <c r="N30">
        <f t="shared" si="8"/>
        <v>1.3827805146682071</v>
      </c>
      <c r="O30">
        <f t="shared" si="9"/>
        <v>-0.39679886070634429</v>
      </c>
      <c r="P30">
        <f t="shared" si="10"/>
        <v>1.5841955107137056</v>
      </c>
      <c r="Q30">
        <f t="shared" si="11"/>
        <v>-1.235509913022657</v>
      </c>
      <c r="R30">
        <f t="shared" si="12"/>
        <v>-0.74752470329379128</v>
      </c>
      <c r="S30">
        <f t="shared" si="14"/>
        <v>0.97816587238007258</v>
      </c>
      <c r="T30">
        <f t="shared" si="15"/>
        <v>19.669462996098641</v>
      </c>
      <c r="U30">
        <f t="shared" si="16"/>
        <v>34.45266786206512</v>
      </c>
      <c r="V30">
        <f t="shared" si="17"/>
        <v>10.271565424724079</v>
      </c>
      <c r="W30">
        <f t="shared" si="18"/>
        <v>20.507715268763839</v>
      </c>
      <c r="X30">
        <f t="shared" si="19"/>
        <v>0.97816587238007258</v>
      </c>
      <c r="Y30" s="4">
        <f t="shared" si="20"/>
        <v>1</v>
      </c>
      <c r="Z30" t="str">
        <f t="shared" si="13"/>
        <v>CornFlakes</v>
      </c>
      <c r="AA30" s="27" t="s">
        <v>159</v>
      </c>
    </row>
    <row r="31" spans="1:27">
      <c r="A31" s="4">
        <f t="shared" si="21"/>
        <v>21</v>
      </c>
      <c r="B31" s="27" t="s">
        <v>160</v>
      </c>
      <c r="C31" s="25">
        <v>110</v>
      </c>
      <c r="D31" s="25">
        <v>1</v>
      </c>
      <c r="E31" s="25">
        <v>0</v>
      </c>
      <c r="F31" s="25">
        <v>90</v>
      </c>
      <c r="G31" s="25">
        <v>1</v>
      </c>
      <c r="H31" s="25">
        <v>13</v>
      </c>
      <c r="I31" s="25">
        <v>12</v>
      </c>
      <c r="J31" s="25">
        <v>20</v>
      </c>
      <c r="K31">
        <f t="shared" si="5"/>
        <v>0.11034256451395355</v>
      </c>
      <c r="L31">
        <f t="shared" si="6"/>
        <v>-1.1991431279264335</v>
      </c>
      <c r="M31">
        <f t="shared" si="7"/>
        <v>-1.2187390120410235</v>
      </c>
      <c r="N31">
        <f t="shared" si="8"/>
        <v>-1.1420416564881797</v>
      </c>
      <c r="O31">
        <f t="shared" si="9"/>
        <v>-0.39679886070634429</v>
      </c>
      <c r="P31">
        <f t="shared" si="10"/>
        <v>-0.29498812958117288</v>
      </c>
      <c r="Q31">
        <f t="shared" si="11"/>
        <v>0.9689268612501335</v>
      </c>
      <c r="R31">
        <f t="shared" si="12"/>
        <v>-0.97442043676414203</v>
      </c>
      <c r="S31">
        <f t="shared" si="14"/>
        <v>18.129388040055606</v>
      </c>
      <c r="T31">
        <f t="shared" si="15"/>
        <v>11.842954176270107</v>
      </c>
      <c r="U31">
        <f t="shared" si="16"/>
        <v>25.251669405172933</v>
      </c>
      <c r="V31">
        <f t="shared" si="17"/>
        <v>15.670856825419534</v>
      </c>
      <c r="W31">
        <f t="shared" si="18"/>
        <v>10.599830220683947</v>
      </c>
      <c r="X31">
        <f t="shared" si="19"/>
        <v>10.599830220683947</v>
      </c>
      <c r="Y31" s="4">
        <f t="shared" si="20"/>
        <v>5</v>
      </c>
      <c r="Z31" t="str">
        <f t="shared" si="13"/>
        <v>PuffedWheat</v>
      </c>
      <c r="AA31" s="27" t="s">
        <v>160</v>
      </c>
    </row>
    <row r="32" spans="1:27">
      <c r="A32" s="4">
        <f t="shared" si="21"/>
        <v>22</v>
      </c>
      <c r="B32" s="27" t="s">
        <v>161</v>
      </c>
      <c r="C32" s="25">
        <v>110</v>
      </c>
      <c r="D32" s="25">
        <v>3</v>
      </c>
      <c r="E32" s="25">
        <v>3</v>
      </c>
      <c r="F32" s="25">
        <v>140</v>
      </c>
      <c r="G32" s="25">
        <v>4</v>
      </c>
      <c r="H32" s="25">
        <v>10</v>
      </c>
      <c r="I32" s="25">
        <v>7</v>
      </c>
      <c r="J32" s="25">
        <v>160</v>
      </c>
      <c r="K32">
        <f t="shared" si="5"/>
        <v>0.11034256451395355</v>
      </c>
      <c r="L32">
        <f t="shared" si="6"/>
        <v>0.4377824117826663</v>
      </c>
      <c r="M32">
        <f t="shared" si="7"/>
        <v>2.5245308106564059</v>
      </c>
      <c r="N32">
        <f t="shared" si="8"/>
        <v>-0.51083611369908299</v>
      </c>
      <c r="O32">
        <f t="shared" si="9"/>
        <v>1.2705318569196626</v>
      </c>
      <c r="P32">
        <f t="shared" si="10"/>
        <v>-0.99968199469175223</v>
      </c>
      <c r="Q32">
        <f t="shared" si="11"/>
        <v>-0.13329152588626181</v>
      </c>
      <c r="R32">
        <f t="shared" si="12"/>
        <v>1.1432730756257983</v>
      </c>
      <c r="S32">
        <f t="shared" si="14"/>
        <v>31.979974453221324</v>
      </c>
      <c r="T32">
        <f t="shared" si="15"/>
        <v>17.972997492625275</v>
      </c>
      <c r="U32">
        <f t="shared" si="16"/>
        <v>26.395631851406371</v>
      </c>
      <c r="V32">
        <f t="shared" si="17"/>
        <v>11.470142662399853</v>
      </c>
      <c r="W32">
        <f t="shared" si="18"/>
        <v>26.617788461283091</v>
      </c>
      <c r="X32">
        <f t="shared" si="19"/>
        <v>11.470142662399853</v>
      </c>
      <c r="Y32" s="4">
        <f t="shared" si="20"/>
        <v>4</v>
      </c>
      <c r="Z32" t="str">
        <f t="shared" si="13"/>
        <v>TotalWholeGrain</v>
      </c>
      <c r="AA32" s="27" t="s">
        <v>161</v>
      </c>
    </row>
    <row r="33" spans="1:27">
      <c r="A33" s="4">
        <f t="shared" si="21"/>
        <v>23</v>
      </c>
      <c r="B33" s="27" t="s">
        <v>162</v>
      </c>
      <c r="C33" s="25">
        <v>110</v>
      </c>
      <c r="D33" s="25">
        <v>2</v>
      </c>
      <c r="E33" s="25">
        <v>0</v>
      </c>
      <c r="F33" s="25">
        <v>220</v>
      </c>
      <c r="G33" s="25">
        <v>1</v>
      </c>
      <c r="H33" s="25">
        <v>21</v>
      </c>
      <c r="I33" s="25">
        <v>3</v>
      </c>
      <c r="J33" s="25">
        <v>30</v>
      </c>
      <c r="K33">
        <f t="shared" si="5"/>
        <v>0.11034256451395355</v>
      </c>
      <c r="L33">
        <f t="shared" si="6"/>
        <v>-0.38068035807188366</v>
      </c>
      <c r="M33">
        <f t="shared" si="7"/>
        <v>-1.2187390120410235</v>
      </c>
      <c r="N33">
        <f t="shared" si="8"/>
        <v>0.49909275476347165</v>
      </c>
      <c r="O33">
        <f t="shared" si="9"/>
        <v>-0.39679886070634429</v>
      </c>
      <c r="P33">
        <f t="shared" si="10"/>
        <v>1.5841955107137056</v>
      </c>
      <c r="Q33">
        <f t="shared" si="11"/>
        <v>-1.0150662355953781</v>
      </c>
      <c r="R33">
        <f t="shared" si="12"/>
        <v>-0.82315661445057486</v>
      </c>
      <c r="S33">
        <f t="shared" si="14"/>
        <v>1.8893443414674336</v>
      </c>
      <c r="T33">
        <f t="shared" si="15"/>
        <v>15.469886738147741</v>
      </c>
      <c r="U33">
        <f t="shared" si="16"/>
        <v>32.997658848914142</v>
      </c>
      <c r="V33">
        <f t="shared" si="17"/>
        <v>7.8740658443886087</v>
      </c>
      <c r="W33">
        <f t="shared" si="18"/>
        <v>15.829370189867305</v>
      </c>
      <c r="X33">
        <f t="shared" si="19"/>
        <v>1.8893443414674336</v>
      </c>
      <c r="Y33" s="4">
        <f t="shared" si="20"/>
        <v>1</v>
      </c>
      <c r="Z33" t="str">
        <f t="shared" si="13"/>
        <v>CornFlakes</v>
      </c>
      <c r="AA33" s="27" t="s">
        <v>162</v>
      </c>
    </row>
    <row r="34" spans="1:27">
      <c r="A34" s="4">
        <f t="shared" si="21"/>
        <v>24</v>
      </c>
      <c r="B34" s="27" t="s">
        <v>163</v>
      </c>
      <c r="C34" s="25">
        <v>110</v>
      </c>
      <c r="D34" s="25">
        <v>2</v>
      </c>
      <c r="E34" s="25">
        <v>1</v>
      </c>
      <c r="F34" s="25">
        <v>125</v>
      </c>
      <c r="G34" s="25">
        <v>1</v>
      </c>
      <c r="H34" s="25">
        <v>11</v>
      </c>
      <c r="I34" s="25">
        <v>13</v>
      </c>
      <c r="J34" s="25">
        <v>30</v>
      </c>
      <c r="K34">
        <f t="shared" si="5"/>
        <v>0.11034256451395355</v>
      </c>
      <c r="L34">
        <f t="shared" si="6"/>
        <v>-0.38068035807188366</v>
      </c>
      <c r="M34">
        <f t="shared" si="7"/>
        <v>2.9017595524786326E-2</v>
      </c>
      <c r="N34">
        <f t="shared" si="8"/>
        <v>-0.70019777653581194</v>
      </c>
      <c r="O34">
        <f t="shared" si="9"/>
        <v>-0.39679886070634429</v>
      </c>
      <c r="P34">
        <f t="shared" si="10"/>
        <v>-0.7647840396548925</v>
      </c>
      <c r="Q34">
        <f t="shared" si="11"/>
        <v>1.1893705386774125</v>
      </c>
      <c r="R34">
        <f t="shared" si="12"/>
        <v>-0.82315661445057486</v>
      </c>
      <c r="S34">
        <f t="shared" si="14"/>
        <v>18.35329011598267</v>
      </c>
      <c r="T34">
        <f t="shared" si="15"/>
        <v>5.8382926998019116</v>
      </c>
      <c r="U34">
        <f t="shared" si="16"/>
        <v>26.481545378712966</v>
      </c>
      <c r="V34">
        <f t="shared" si="17"/>
        <v>12.009409498278343</v>
      </c>
      <c r="W34">
        <f t="shared" si="18"/>
        <v>13.316995282440509</v>
      </c>
      <c r="X34">
        <f t="shared" si="19"/>
        <v>5.8382926998019116</v>
      </c>
      <c r="Y34" s="4">
        <f t="shared" si="20"/>
        <v>2</v>
      </c>
      <c r="Z34" t="str">
        <f t="shared" si="13"/>
        <v>LuckyCharms</v>
      </c>
      <c r="AA34" s="27" t="s">
        <v>163</v>
      </c>
    </row>
    <row r="35" spans="1:27">
      <c r="A35" s="4">
        <f t="shared" si="21"/>
        <v>25</v>
      </c>
      <c r="B35" s="27" t="s">
        <v>164</v>
      </c>
      <c r="C35" s="25">
        <v>110</v>
      </c>
      <c r="D35" s="25">
        <v>1</v>
      </c>
      <c r="E35" s="25">
        <v>0</v>
      </c>
      <c r="F35" s="25">
        <v>200</v>
      </c>
      <c r="G35" s="25">
        <v>1</v>
      </c>
      <c r="H35" s="25">
        <v>14</v>
      </c>
      <c r="I35" s="25">
        <v>11</v>
      </c>
      <c r="J35" s="25">
        <v>25</v>
      </c>
      <c r="K35">
        <f t="shared" si="5"/>
        <v>0.11034256451395355</v>
      </c>
      <c r="L35">
        <f t="shared" si="6"/>
        <v>-1.1991431279264335</v>
      </c>
      <c r="M35">
        <f t="shared" si="7"/>
        <v>-1.2187390120410235</v>
      </c>
      <c r="N35">
        <f t="shared" si="8"/>
        <v>0.246610537647833</v>
      </c>
      <c r="O35">
        <f t="shared" si="9"/>
        <v>-0.39679886070634429</v>
      </c>
      <c r="P35">
        <f t="shared" si="10"/>
        <v>-6.0090174544313077E-2</v>
      </c>
      <c r="Q35">
        <f t="shared" si="11"/>
        <v>0.74848318382285439</v>
      </c>
      <c r="R35">
        <f t="shared" si="12"/>
        <v>-0.89878852560735845</v>
      </c>
      <c r="S35">
        <f t="shared" si="14"/>
        <v>11.265973708206031</v>
      </c>
      <c r="T35">
        <f t="shared" si="15"/>
        <v>10.755583374498459</v>
      </c>
      <c r="U35">
        <f t="shared" si="16"/>
        <v>22.468466689038578</v>
      </c>
      <c r="V35">
        <f t="shared" si="17"/>
        <v>12.440288099655055</v>
      </c>
      <c r="W35">
        <f t="shared" si="18"/>
        <v>14.889297755984074</v>
      </c>
      <c r="X35">
        <f t="shared" si="19"/>
        <v>10.755583374498459</v>
      </c>
      <c r="Y35" s="4">
        <f t="shared" si="20"/>
        <v>2</v>
      </c>
      <c r="Z35" t="str">
        <f t="shared" si="13"/>
        <v>LuckyCharms</v>
      </c>
      <c r="AA35" s="27" t="s">
        <v>164</v>
      </c>
    </row>
    <row r="36" spans="1:27">
      <c r="A36" s="4">
        <f t="shared" si="21"/>
        <v>26</v>
      </c>
      <c r="B36" s="27" t="s">
        <v>165</v>
      </c>
      <c r="C36" s="25">
        <v>100</v>
      </c>
      <c r="D36" s="25">
        <v>3</v>
      </c>
      <c r="E36" s="25">
        <v>0</v>
      </c>
      <c r="F36" s="25">
        <v>0</v>
      </c>
      <c r="G36" s="25">
        <v>3</v>
      </c>
      <c r="H36" s="25">
        <v>14</v>
      </c>
      <c r="I36" s="25">
        <v>7</v>
      </c>
      <c r="J36" s="25">
        <v>100</v>
      </c>
      <c r="K36">
        <f t="shared" si="5"/>
        <v>-0.41684968816382628</v>
      </c>
      <c r="L36">
        <f t="shared" si="6"/>
        <v>0.4377824117826663</v>
      </c>
      <c r="M36">
        <f t="shared" si="7"/>
        <v>-1.2187390120410235</v>
      </c>
      <c r="N36">
        <f t="shared" si="8"/>
        <v>-2.2782116335085534</v>
      </c>
      <c r="O36">
        <f t="shared" si="9"/>
        <v>0.71475495104432696</v>
      </c>
      <c r="P36">
        <f t="shared" si="10"/>
        <v>-6.0090174544313077E-2</v>
      </c>
      <c r="Q36">
        <f t="shared" si="11"/>
        <v>-0.13329152588626181</v>
      </c>
      <c r="R36">
        <f t="shared" si="12"/>
        <v>0.23569014174439529</v>
      </c>
      <c r="S36">
        <f t="shared" si="14"/>
        <v>19.58343404732635</v>
      </c>
      <c r="T36">
        <f t="shared" si="15"/>
        <v>15.643744097873901</v>
      </c>
      <c r="U36">
        <f t="shared" si="16"/>
        <v>31.038716035927962</v>
      </c>
      <c r="V36">
        <f t="shared" si="17"/>
        <v>11.275858157128479</v>
      </c>
      <c r="W36">
        <f t="shared" si="18"/>
        <v>5.8958644038674164</v>
      </c>
      <c r="X36">
        <f t="shared" si="19"/>
        <v>5.8958644038674164</v>
      </c>
      <c r="Y36" s="4">
        <f t="shared" si="20"/>
        <v>5</v>
      </c>
      <c r="Z36" t="str">
        <f t="shared" si="13"/>
        <v>PuffedWheat</v>
      </c>
      <c r="AA36" s="27" t="s">
        <v>165</v>
      </c>
    </row>
    <row r="37" spans="1:27">
      <c r="A37" s="4">
        <f t="shared" si="21"/>
        <v>27</v>
      </c>
      <c r="B37" s="27" t="s">
        <v>166</v>
      </c>
      <c r="C37" s="25">
        <v>120</v>
      </c>
      <c r="D37" s="25">
        <v>3</v>
      </c>
      <c r="E37" s="25">
        <v>0</v>
      </c>
      <c r="F37" s="25">
        <v>240</v>
      </c>
      <c r="G37" s="25">
        <v>5</v>
      </c>
      <c r="H37" s="25">
        <v>14</v>
      </c>
      <c r="I37" s="25">
        <v>12</v>
      </c>
      <c r="J37" s="25">
        <v>190</v>
      </c>
      <c r="K37">
        <f t="shared" si="5"/>
        <v>0.63753481719173333</v>
      </c>
      <c r="L37">
        <f t="shared" si="6"/>
        <v>0.4377824117826663</v>
      </c>
      <c r="M37">
        <f t="shared" si="7"/>
        <v>-1.2187390120410235</v>
      </c>
      <c r="N37">
        <f t="shared" si="8"/>
        <v>0.75157497187911027</v>
      </c>
      <c r="O37">
        <f t="shared" si="9"/>
        <v>1.8263087627949983</v>
      </c>
      <c r="P37">
        <f t="shared" si="10"/>
        <v>-6.0090174544313077E-2</v>
      </c>
      <c r="Q37">
        <f t="shared" si="11"/>
        <v>0.9689268612501335</v>
      </c>
      <c r="R37">
        <f t="shared" si="12"/>
        <v>1.5970645425664998</v>
      </c>
      <c r="S37">
        <f t="shared" si="14"/>
        <v>19.168470988864399</v>
      </c>
      <c r="T37">
        <f t="shared" si="15"/>
        <v>15.735048230619086</v>
      </c>
      <c r="U37">
        <f t="shared" si="16"/>
        <v>18.341925630350083</v>
      </c>
      <c r="V37">
        <f t="shared" si="17"/>
        <v>8.9495343294399046</v>
      </c>
      <c r="W37">
        <f t="shared" si="18"/>
        <v>29.323322657977613</v>
      </c>
      <c r="X37">
        <f t="shared" si="19"/>
        <v>8.9495343294399046</v>
      </c>
      <c r="Y37" s="4">
        <f t="shared" si="20"/>
        <v>4</v>
      </c>
      <c r="Z37" t="str">
        <f t="shared" si="13"/>
        <v>TotalWholeGrain</v>
      </c>
      <c r="AA37" s="27" t="s">
        <v>166</v>
      </c>
    </row>
    <row r="38" spans="1:27">
      <c r="A38" s="4">
        <f t="shared" si="21"/>
        <v>28</v>
      </c>
      <c r="B38" s="27" t="s">
        <v>167</v>
      </c>
      <c r="C38" s="25">
        <v>110</v>
      </c>
      <c r="D38" s="25">
        <v>2</v>
      </c>
      <c r="E38" s="25">
        <v>1</v>
      </c>
      <c r="F38" s="25">
        <v>170</v>
      </c>
      <c r="G38" s="25">
        <v>1</v>
      </c>
      <c r="H38" s="25">
        <v>17</v>
      </c>
      <c r="I38" s="25">
        <v>6</v>
      </c>
      <c r="J38" s="25">
        <v>60</v>
      </c>
      <c r="K38">
        <f t="shared" si="5"/>
        <v>0.11034256451395355</v>
      </c>
      <c r="L38">
        <f t="shared" si="6"/>
        <v>-0.38068035807188366</v>
      </c>
      <c r="M38">
        <f t="shared" si="7"/>
        <v>2.9017595524786326E-2</v>
      </c>
      <c r="N38">
        <f t="shared" si="8"/>
        <v>-0.13211278802562498</v>
      </c>
      <c r="O38">
        <f t="shared" si="9"/>
        <v>-0.39679886070634429</v>
      </c>
      <c r="P38">
        <f t="shared" si="10"/>
        <v>0.64460369056626632</v>
      </c>
      <c r="Q38">
        <f t="shared" si="11"/>
        <v>-0.35373520331354086</v>
      </c>
      <c r="R38">
        <f t="shared" si="12"/>
        <v>-0.36936514750987337</v>
      </c>
      <c r="S38">
        <f t="shared" si="14"/>
        <v>6.7092870306311223</v>
      </c>
      <c r="T38">
        <f t="shared" si="15"/>
        <v>8.2599450294268095</v>
      </c>
      <c r="U38">
        <f t="shared" si="16"/>
        <v>24.608891875937349</v>
      </c>
      <c r="V38">
        <f t="shared" si="17"/>
        <v>4.6176139179454925</v>
      </c>
      <c r="W38">
        <f t="shared" si="18"/>
        <v>11.549273753817802</v>
      </c>
      <c r="X38">
        <f t="shared" si="19"/>
        <v>4.6176139179454925</v>
      </c>
      <c r="Y38" s="4">
        <f t="shared" si="20"/>
        <v>4</v>
      </c>
      <c r="Z38" t="str">
        <f t="shared" si="13"/>
        <v>TotalWholeGrain</v>
      </c>
      <c r="AA38" s="27" t="s">
        <v>167</v>
      </c>
    </row>
    <row r="39" spans="1:27">
      <c r="A39" s="4">
        <f t="shared" si="21"/>
        <v>29</v>
      </c>
      <c r="B39" s="27" t="s">
        <v>168</v>
      </c>
      <c r="C39" s="25">
        <v>160</v>
      </c>
      <c r="D39" s="25">
        <v>3</v>
      </c>
      <c r="E39" s="25">
        <v>2</v>
      </c>
      <c r="F39" s="25">
        <v>150</v>
      </c>
      <c r="G39" s="25">
        <v>3</v>
      </c>
      <c r="H39" s="25">
        <v>17</v>
      </c>
      <c r="I39" s="25">
        <v>13</v>
      </c>
      <c r="J39" s="25">
        <v>160</v>
      </c>
      <c r="K39">
        <f t="shared" si="5"/>
        <v>2.7463038279028527</v>
      </c>
      <c r="L39">
        <f t="shared" si="6"/>
        <v>0.4377824117826663</v>
      </c>
      <c r="M39">
        <f t="shared" si="7"/>
        <v>1.276774203090596</v>
      </c>
      <c r="N39">
        <f t="shared" si="8"/>
        <v>-0.38459500514126366</v>
      </c>
      <c r="O39">
        <f t="shared" si="9"/>
        <v>0.71475495104432696</v>
      </c>
      <c r="P39">
        <f t="shared" si="10"/>
        <v>0.64460369056626632</v>
      </c>
      <c r="Q39">
        <f t="shared" si="11"/>
        <v>1.1893705386774125</v>
      </c>
      <c r="R39">
        <f t="shared" si="12"/>
        <v>1.1432730756257983</v>
      </c>
      <c r="S39">
        <f t="shared" si="14"/>
        <v>29.778197993914009</v>
      </c>
      <c r="T39">
        <f t="shared" si="15"/>
        <v>11.08701648695315</v>
      </c>
      <c r="U39">
        <f t="shared" si="16"/>
        <v>29.21758798856937</v>
      </c>
      <c r="V39">
        <f t="shared" si="17"/>
        <v>10.308553391319354</v>
      </c>
      <c r="W39">
        <f t="shared" si="18"/>
        <v>38.264510850292986</v>
      </c>
      <c r="X39">
        <f t="shared" si="19"/>
        <v>10.308553391319354</v>
      </c>
      <c r="Y39" s="4">
        <f t="shared" si="20"/>
        <v>4</v>
      </c>
      <c r="Z39" t="str">
        <f t="shared" si="13"/>
        <v>TotalWholeGrain</v>
      </c>
      <c r="AA39" s="27" t="s">
        <v>168</v>
      </c>
    </row>
    <row r="40" spans="1:27">
      <c r="A40" s="4">
        <f t="shared" si="21"/>
        <v>30</v>
      </c>
      <c r="B40" s="27" t="s">
        <v>169</v>
      </c>
      <c r="C40" s="25">
        <v>120</v>
      </c>
      <c r="D40" s="25">
        <v>2</v>
      </c>
      <c r="E40" s="25">
        <v>1</v>
      </c>
      <c r="F40" s="25">
        <v>190</v>
      </c>
      <c r="G40" s="25">
        <v>0</v>
      </c>
      <c r="H40" s="25">
        <v>15</v>
      </c>
      <c r="I40" s="25">
        <v>9</v>
      </c>
      <c r="J40" s="25">
        <v>40</v>
      </c>
      <c r="K40">
        <f t="shared" si="5"/>
        <v>0.63753481719173333</v>
      </c>
      <c r="L40">
        <f t="shared" si="6"/>
        <v>-0.38068035807188366</v>
      </c>
      <c r="M40">
        <f t="shared" si="7"/>
        <v>2.9017595524786326E-2</v>
      </c>
      <c r="N40">
        <f t="shared" si="8"/>
        <v>0.12036942909001368</v>
      </c>
      <c r="O40">
        <f t="shared" si="9"/>
        <v>-0.95257576658167986</v>
      </c>
      <c r="P40">
        <f t="shared" si="10"/>
        <v>0.17480778049254672</v>
      </c>
      <c r="Q40">
        <f t="shared" si="11"/>
        <v>0.30759582896829629</v>
      </c>
      <c r="R40">
        <f t="shared" si="12"/>
        <v>-0.6718927921370077</v>
      </c>
      <c r="S40">
        <f t="shared" si="14"/>
        <v>9.5186823981728992</v>
      </c>
      <c r="T40">
        <f t="shared" si="15"/>
        <v>4.7033936875642413</v>
      </c>
      <c r="U40">
        <f t="shared" si="16"/>
        <v>27.736497008427854</v>
      </c>
      <c r="V40">
        <f t="shared" si="17"/>
        <v>7.1525416392367021</v>
      </c>
      <c r="W40">
        <f t="shared" si="18"/>
        <v>15.152100801840657</v>
      </c>
      <c r="X40">
        <f t="shared" si="19"/>
        <v>4.7033936875642413</v>
      </c>
      <c r="Y40" s="4">
        <f t="shared" si="20"/>
        <v>2</v>
      </c>
      <c r="Z40" t="str">
        <f t="shared" si="13"/>
        <v>LuckyCharms</v>
      </c>
      <c r="AA40" s="27" t="s">
        <v>169</v>
      </c>
    </row>
    <row r="41" spans="1:27">
      <c r="A41" s="4">
        <f t="shared" si="21"/>
        <v>31</v>
      </c>
      <c r="B41" s="27" t="s">
        <v>170</v>
      </c>
      <c r="C41" s="25">
        <v>140</v>
      </c>
      <c r="D41" s="25">
        <v>3</v>
      </c>
      <c r="E41" s="25">
        <v>2</v>
      </c>
      <c r="F41" s="25">
        <v>220</v>
      </c>
      <c r="G41" s="25">
        <v>3</v>
      </c>
      <c r="H41" s="25">
        <v>21</v>
      </c>
      <c r="I41" s="25">
        <v>7</v>
      </c>
      <c r="J41" s="25">
        <v>130</v>
      </c>
      <c r="K41">
        <f t="shared" si="5"/>
        <v>1.691919322547293</v>
      </c>
      <c r="L41">
        <f t="shared" si="6"/>
        <v>0.4377824117826663</v>
      </c>
      <c r="M41">
        <f t="shared" si="7"/>
        <v>1.276774203090596</v>
      </c>
      <c r="N41">
        <f t="shared" si="8"/>
        <v>0.49909275476347165</v>
      </c>
      <c r="O41">
        <f t="shared" si="9"/>
        <v>0.71475495104432696</v>
      </c>
      <c r="P41">
        <f t="shared" si="10"/>
        <v>1.5841955107137056</v>
      </c>
      <c r="Q41">
        <f t="shared" si="11"/>
        <v>-0.13329152588626181</v>
      </c>
      <c r="R41">
        <f t="shared" si="12"/>
        <v>0.68948160868509678</v>
      </c>
      <c r="S41">
        <f t="shared" si="14"/>
        <v>15.222676396753481</v>
      </c>
      <c r="T41">
        <f t="shared" si="15"/>
        <v>12.525207095086884</v>
      </c>
      <c r="U41">
        <f t="shared" si="16"/>
        <v>28.339507756446118</v>
      </c>
      <c r="V41">
        <f t="shared" si="17"/>
        <v>4.3310388162920601</v>
      </c>
      <c r="W41">
        <f t="shared" si="18"/>
        <v>32.770311073490156</v>
      </c>
      <c r="X41">
        <f t="shared" si="19"/>
        <v>4.3310388162920601</v>
      </c>
      <c r="Y41" s="4">
        <f t="shared" si="20"/>
        <v>4</v>
      </c>
      <c r="Z41" t="str">
        <f t="shared" si="13"/>
        <v>TotalWholeGrain</v>
      </c>
      <c r="AA41" s="27" t="s">
        <v>170</v>
      </c>
    </row>
    <row r="42" spans="1:27">
      <c r="A42" s="4">
        <f t="shared" si="21"/>
        <v>32</v>
      </c>
      <c r="B42" s="27" t="s">
        <v>171</v>
      </c>
      <c r="C42" s="25">
        <v>90</v>
      </c>
      <c r="D42" s="25">
        <v>3</v>
      </c>
      <c r="E42" s="25">
        <v>0</v>
      </c>
      <c r="F42" s="25">
        <v>170</v>
      </c>
      <c r="G42" s="25">
        <v>3</v>
      </c>
      <c r="H42" s="25">
        <v>18</v>
      </c>
      <c r="I42" s="25">
        <v>2</v>
      </c>
      <c r="J42" s="25">
        <v>90</v>
      </c>
      <c r="K42">
        <f t="shared" si="5"/>
        <v>-0.94404194084160609</v>
      </c>
      <c r="L42">
        <f t="shared" si="6"/>
        <v>0.4377824117826663</v>
      </c>
      <c r="M42">
        <f t="shared" si="7"/>
        <v>-1.2187390120410235</v>
      </c>
      <c r="N42">
        <f t="shared" si="8"/>
        <v>-0.13211278802562498</v>
      </c>
      <c r="O42">
        <f t="shared" si="9"/>
        <v>0.71475495104432696</v>
      </c>
      <c r="P42">
        <f t="shared" si="10"/>
        <v>0.87950164560312616</v>
      </c>
      <c r="Q42">
        <f t="shared" si="11"/>
        <v>-1.235509913022657</v>
      </c>
      <c r="R42">
        <f t="shared" si="12"/>
        <v>8.4426319430828123E-2</v>
      </c>
      <c r="S42">
        <f t="shared" si="14"/>
        <v>5.2588405167965835</v>
      </c>
      <c r="T42">
        <f t="shared" si="15"/>
        <v>17.9336703474163</v>
      </c>
      <c r="U42">
        <f t="shared" si="16"/>
        <v>30.014914491508556</v>
      </c>
      <c r="V42">
        <f t="shared" si="17"/>
        <v>6.2392318534365518</v>
      </c>
      <c r="W42">
        <f t="shared" si="18"/>
        <v>10.585165611203053</v>
      </c>
      <c r="X42">
        <f t="shared" si="19"/>
        <v>5.2588405167965835</v>
      </c>
      <c r="Y42" s="4">
        <f t="shared" si="20"/>
        <v>1</v>
      </c>
      <c r="Z42" t="str">
        <f t="shared" si="13"/>
        <v>CornFlakes</v>
      </c>
      <c r="AA42" s="27" t="s">
        <v>171</v>
      </c>
    </row>
    <row r="43" spans="1:27">
      <c r="A43" s="4">
        <f t="shared" si="21"/>
        <v>33</v>
      </c>
      <c r="B43" s="27" t="s">
        <v>172</v>
      </c>
      <c r="C43" s="25">
        <v>100</v>
      </c>
      <c r="D43" s="25">
        <v>3</v>
      </c>
      <c r="E43" s="25">
        <v>0</v>
      </c>
      <c r="F43" s="25">
        <v>320</v>
      </c>
      <c r="G43" s="25">
        <v>1</v>
      </c>
      <c r="H43" s="25">
        <v>20</v>
      </c>
      <c r="I43" s="25">
        <v>3</v>
      </c>
      <c r="J43" s="25">
        <v>45</v>
      </c>
      <c r="K43">
        <f t="shared" si="5"/>
        <v>-0.41684968816382628</v>
      </c>
      <c r="L43">
        <f t="shared" si="6"/>
        <v>0.4377824117826663</v>
      </c>
      <c r="M43">
        <f t="shared" si="7"/>
        <v>-1.2187390120410235</v>
      </c>
      <c r="N43">
        <f t="shared" si="8"/>
        <v>1.761503840341665</v>
      </c>
      <c r="O43">
        <f t="shared" si="9"/>
        <v>-0.39679886070634429</v>
      </c>
      <c r="P43">
        <f t="shared" si="10"/>
        <v>1.3492975556768456</v>
      </c>
      <c r="Q43">
        <f t="shared" si="11"/>
        <v>-1.0150662355953781</v>
      </c>
      <c r="R43">
        <f t="shared" si="12"/>
        <v>-0.59626088098022412</v>
      </c>
      <c r="S43">
        <f t="shared" si="14"/>
        <v>0.32983100825579559</v>
      </c>
      <c r="T43">
        <f t="shared" si="15"/>
        <v>16.724239577687374</v>
      </c>
      <c r="U43">
        <f t="shared" si="16"/>
        <v>38.569084149009811</v>
      </c>
      <c r="V43">
        <f t="shared" si="17"/>
        <v>9.2600133963756441</v>
      </c>
      <c r="W43">
        <f t="shared" si="18"/>
        <v>23.10437076743273</v>
      </c>
      <c r="X43">
        <f t="shared" si="19"/>
        <v>0.32983100825579559</v>
      </c>
      <c r="Y43" s="4">
        <f t="shared" si="20"/>
        <v>1</v>
      </c>
      <c r="Z43" t="str">
        <f t="shared" si="13"/>
        <v>CornFlakes</v>
      </c>
      <c r="AA43" s="27" t="s">
        <v>172</v>
      </c>
    </row>
    <row r="44" spans="1:27">
      <c r="A44" s="4">
        <f t="shared" si="21"/>
        <v>34</v>
      </c>
      <c r="B44" s="27" t="s">
        <v>173</v>
      </c>
      <c r="C44" s="25">
        <v>120</v>
      </c>
      <c r="D44" s="25">
        <v>3</v>
      </c>
      <c r="E44" s="25">
        <v>1</v>
      </c>
      <c r="F44" s="25">
        <v>210</v>
      </c>
      <c r="G44" s="25">
        <v>5</v>
      </c>
      <c r="H44" s="25">
        <v>14</v>
      </c>
      <c r="I44" s="25">
        <v>12</v>
      </c>
      <c r="J44" s="25">
        <v>240</v>
      </c>
      <c r="K44">
        <f t="shared" si="5"/>
        <v>0.63753481719173333</v>
      </c>
      <c r="L44">
        <f t="shared" si="6"/>
        <v>0.4377824117826663</v>
      </c>
      <c r="M44">
        <f t="shared" si="7"/>
        <v>2.9017595524786326E-2</v>
      </c>
      <c r="N44">
        <f t="shared" si="8"/>
        <v>0.37285164620565231</v>
      </c>
      <c r="O44">
        <f t="shared" si="9"/>
        <v>1.8263087627949983</v>
      </c>
      <c r="P44">
        <f t="shared" si="10"/>
        <v>-6.0090174544313077E-2</v>
      </c>
      <c r="Q44">
        <f t="shared" si="11"/>
        <v>0.9689268612501335</v>
      </c>
      <c r="R44">
        <f t="shared" si="12"/>
        <v>2.3533836541343351</v>
      </c>
      <c r="S44">
        <f t="shared" si="14"/>
        <v>25.465437332058791</v>
      </c>
      <c r="T44">
        <f t="shared" si="15"/>
        <v>17.408776637213123</v>
      </c>
      <c r="U44">
        <f t="shared" si="16"/>
        <v>16.069579122694023</v>
      </c>
      <c r="V44">
        <f t="shared" si="17"/>
        <v>9.5560636291627539</v>
      </c>
      <c r="W44">
        <f t="shared" si="18"/>
        <v>32.504071598814505</v>
      </c>
      <c r="X44">
        <f t="shared" si="19"/>
        <v>9.5560636291627539</v>
      </c>
      <c r="Y44" s="4">
        <f t="shared" si="20"/>
        <v>4</v>
      </c>
      <c r="Z44" t="str">
        <f t="shared" si="13"/>
        <v>TotalWholeGrain</v>
      </c>
      <c r="AA44" s="27" t="s">
        <v>173</v>
      </c>
    </row>
    <row r="45" spans="1:27">
      <c r="A45" s="4">
        <f t="shared" si="21"/>
        <v>35</v>
      </c>
      <c r="B45" s="27" t="s">
        <v>174</v>
      </c>
      <c r="C45" s="25">
        <v>110</v>
      </c>
      <c r="D45" s="25">
        <v>2</v>
      </c>
      <c r="E45" s="25">
        <v>0</v>
      </c>
      <c r="F45" s="25">
        <v>290</v>
      </c>
      <c r="G45" s="25">
        <v>0</v>
      </c>
      <c r="H45" s="25">
        <v>22</v>
      </c>
      <c r="I45" s="25">
        <v>3</v>
      </c>
      <c r="J45" s="25">
        <v>35</v>
      </c>
      <c r="K45">
        <f t="shared" si="5"/>
        <v>0.11034256451395355</v>
      </c>
      <c r="L45">
        <f t="shared" si="6"/>
        <v>-0.38068035807188366</v>
      </c>
      <c r="M45">
        <f t="shared" si="7"/>
        <v>-1.2187390120410235</v>
      </c>
      <c r="N45">
        <f t="shared" si="8"/>
        <v>1.3827805146682071</v>
      </c>
      <c r="O45">
        <f t="shared" si="9"/>
        <v>-0.95257576658167986</v>
      </c>
      <c r="P45">
        <f t="shared" si="10"/>
        <v>1.8190934657505653</v>
      </c>
      <c r="Q45">
        <f t="shared" si="11"/>
        <v>-1.0150662355953781</v>
      </c>
      <c r="R45">
        <f t="shared" si="12"/>
        <v>-0.74752470329379128</v>
      </c>
      <c r="S45">
        <f t="shared" si="14"/>
        <v>1.4667851168616166</v>
      </c>
      <c r="T45">
        <f t="shared" si="15"/>
        <v>17.831246867946053</v>
      </c>
      <c r="U45">
        <f t="shared" si="16"/>
        <v>37.134550375151136</v>
      </c>
      <c r="V45">
        <f t="shared" si="17"/>
        <v>11.075262413176693</v>
      </c>
      <c r="W45">
        <f t="shared" si="18"/>
        <v>23.056732834423382</v>
      </c>
      <c r="X45">
        <f t="shared" si="19"/>
        <v>1.4667851168616166</v>
      </c>
      <c r="Y45" s="4">
        <f t="shared" si="20"/>
        <v>1</v>
      </c>
      <c r="Z45" t="str">
        <f t="shared" si="13"/>
        <v>CornFlakes</v>
      </c>
      <c r="AA45" s="27" t="s">
        <v>174</v>
      </c>
    </row>
    <row r="46" spans="1:27">
      <c r="A46" s="4">
        <f t="shared" si="21"/>
        <v>36</v>
      </c>
      <c r="B46" s="27" t="s">
        <v>175</v>
      </c>
      <c r="C46" s="25">
        <v>110</v>
      </c>
      <c r="D46" s="25">
        <v>2</v>
      </c>
      <c r="E46" s="25">
        <v>1</v>
      </c>
      <c r="F46" s="25">
        <v>70</v>
      </c>
      <c r="G46" s="25">
        <v>1</v>
      </c>
      <c r="H46" s="25">
        <v>9</v>
      </c>
      <c r="I46" s="25">
        <v>15</v>
      </c>
      <c r="J46" s="25">
        <v>40</v>
      </c>
      <c r="K46">
        <f t="shared" si="5"/>
        <v>0.11034256451395355</v>
      </c>
      <c r="L46">
        <f t="shared" si="6"/>
        <v>-0.38068035807188366</v>
      </c>
      <c r="M46">
        <f t="shared" si="7"/>
        <v>2.9017595524786326E-2</v>
      </c>
      <c r="N46">
        <f t="shared" si="8"/>
        <v>-1.3945238736038184</v>
      </c>
      <c r="O46">
        <f t="shared" si="9"/>
        <v>-0.39679886070634429</v>
      </c>
      <c r="P46">
        <f t="shared" si="10"/>
        <v>-1.2345799497286121</v>
      </c>
      <c r="Q46">
        <f t="shared" si="11"/>
        <v>1.6302578935319707</v>
      </c>
      <c r="R46">
        <f t="shared" si="12"/>
        <v>-0.6718927921370077</v>
      </c>
      <c r="S46">
        <f t="shared" si="14"/>
        <v>26.48828130386023</v>
      </c>
      <c r="T46">
        <f t="shared" si="15"/>
        <v>8.023215624832627</v>
      </c>
      <c r="U46">
        <f t="shared" si="16"/>
        <v>28.787212149340924</v>
      </c>
      <c r="V46">
        <f t="shared" si="17"/>
        <v>16.925521950260823</v>
      </c>
      <c r="W46">
        <f t="shared" si="18"/>
        <v>14.260472610214325</v>
      </c>
      <c r="X46">
        <f t="shared" si="19"/>
        <v>8.023215624832627</v>
      </c>
      <c r="Y46" s="4">
        <f t="shared" si="20"/>
        <v>2</v>
      </c>
      <c r="Z46" t="str">
        <f t="shared" si="13"/>
        <v>LuckyCharms</v>
      </c>
      <c r="AA46" s="27" t="s">
        <v>175</v>
      </c>
    </row>
    <row r="47" spans="1:27">
      <c r="A47" s="4">
        <f t="shared" si="21"/>
        <v>37</v>
      </c>
      <c r="B47" s="27" t="s">
        <v>176</v>
      </c>
      <c r="C47" s="25">
        <v>110</v>
      </c>
      <c r="D47" s="25">
        <v>6</v>
      </c>
      <c r="E47" s="25">
        <v>0</v>
      </c>
      <c r="F47" s="25">
        <v>230</v>
      </c>
      <c r="G47" s="25">
        <v>1</v>
      </c>
      <c r="H47" s="25">
        <v>16</v>
      </c>
      <c r="I47" s="25">
        <v>3</v>
      </c>
      <c r="J47" s="25">
        <v>55</v>
      </c>
      <c r="K47">
        <f t="shared" si="5"/>
        <v>0.11034256451395355</v>
      </c>
      <c r="L47">
        <f t="shared" si="6"/>
        <v>2.893170721346316</v>
      </c>
      <c r="M47">
        <f t="shared" si="7"/>
        <v>-1.2187390120410235</v>
      </c>
      <c r="N47">
        <f t="shared" si="8"/>
        <v>0.62533386332129104</v>
      </c>
      <c r="O47">
        <f t="shared" si="9"/>
        <v>-0.39679886070634429</v>
      </c>
      <c r="P47">
        <f t="shared" si="10"/>
        <v>0.40970573552940653</v>
      </c>
      <c r="Q47">
        <f t="shared" si="11"/>
        <v>-1.0150662355953781</v>
      </c>
      <c r="R47">
        <f t="shared" si="12"/>
        <v>-0.44499705866665695</v>
      </c>
      <c r="S47">
        <f t="shared" si="14"/>
        <v>7.5122926848552547</v>
      </c>
      <c r="T47">
        <f t="shared" si="15"/>
        <v>11.080301801839557</v>
      </c>
      <c r="U47">
        <f t="shared" si="16"/>
        <v>59.397052174206173</v>
      </c>
      <c r="V47">
        <f t="shared" si="17"/>
        <v>9.2404652330849864</v>
      </c>
      <c r="W47">
        <f t="shared" si="18"/>
        <v>22.376132050747565</v>
      </c>
      <c r="X47">
        <f t="shared" si="19"/>
        <v>7.5122926848552547</v>
      </c>
      <c r="Y47" s="4">
        <f t="shared" si="20"/>
        <v>1</v>
      </c>
      <c r="Z47" t="str">
        <f t="shared" si="13"/>
        <v>CornFlakes</v>
      </c>
      <c r="AA47" s="27" t="s">
        <v>176</v>
      </c>
    </row>
    <row r="48" spans="1:27">
      <c r="A48" s="4">
        <f t="shared" si="21"/>
        <v>38</v>
      </c>
      <c r="B48" s="27" t="s">
        <v>177</v>
      </c>
      <c r="C48" s="25">
        <v>120</v>
      </c>
      <c r="D48" s="25">
        <v>1</v>
      </c>
      <c r="E48" s="25">
        <v>2</v>
      </c>
      <c r="F48" s="25">
        <v>220</v>
      </c>
      <c r="G48" s="25">
        <v>0</v>
      </c>
      <c r="H48" s="25">
        <v>12</v>
      </c>
      <c r="I48" s="25">
        <v>12</v>
      </c>
      <c r="J48" s="25">
        <v>35</v>
      </c>
      <c r="K48">
        <f t="shared" si="5"/>
        <v>0.63753481719173333</v>
      </c>
      <c r="L48">
        <f t="shared" si="6"/>
        <v>-1.1991431279264335</v>
      </c>
      <c r="M48">
        <f t="shared" si="7"/>
        <v>1.276774203090596</v>
      </c>
      <c r="N48">
        <f t="shared" si="8"/>
        <v>0.49909275476347165</v>
      </c>
      <c r="O48">
        <f t="shared" si="9"/>
        <v>-0.95257576658167986</v>
      </c>
      <c r="P48">
        <f t="shared" si="10"/>
        <v>-0.52988608461803266</v>
      </c>
      <c r="Q48">
        <f t="shared" si="11"/>
        <v>0.9689268612501335</v>
      </c>
      <c r="R48">
        <f t="shared" si="12"/>
        <v>-0.74752470329379128</v>
      </c>
      <c r="S48">
        <f t="shared" si="14"/>
        <v>20.590389594746512</v>
      </c>
      <c r="T48">
        <f t="shared" si="15"/>
        <v>9.1557140141536042</v>
      </c>
      <c r="U48">
        <f t="shared" si="16"/>
        <v>25.012991225605738</v>
      </c>
      <c r="V48">
        <f t="shared" si="17"/>
        <v>14.427398315378094</v>
      </c>
      <c r="W48">
        <f t="shared" si="18"/>
        <v>24.412455308196144</v>
      </c>
      <c r="X48">
        <f t="shared" si="19"/>
        <v>9.1557140141536042</v>
      </c>
      <c r="Y48" s="4">
        <f t="shared" si="20"/>
        <v>2</v>
      </c>
      <c r="Z48" t="str">
        <f t="shared" si="13"/>
        <v>LuckyCharms</v>
      </c>
      <c r="AA48" s="27" t="s">
        <v>177</v>
      </c>
    </row>
    <row r="49" spans="1:27">
      <c r="A49" s="4">
        <f t="shared" si="21"/>
        <v>39</v>
      </c>
      <c r="B49" s="27" t="s">
        <v>178</v>
      </c>
      <c r="C49" s="25">
        <v>120</v>
      </c>
      <c r="D49" s="25">
        <v>1</v>
      </c>
      <c r="E49" s="25">
        <v>2</v>
      </c>
      <c r="F49" s="25">
        <v>220</v>
      </c>
      <c r="G49" s="25">
        <v>1</v>
      </c>
      <c r="H49" s="25">
        <v>12</v>
      </c>
      <c r="I49" s="25">
        <v>11</v>
      </c>
      <c r="J49" s="25">
        <v>45</v>
      </c>
      <c r="K49">
        <f t="shared" si="5"/>
        <v>0.63753481719173333</v>
      </c>
      <c r="L49">
        <f t="shared" si="6"/>
        <v>-1.1991431279264335</v>
      </c>
      <c r="M49">
        <f t="shared" si="7"/>
        <v>1.276774203090596</v>
      </c>
      <c r="N49">
        <f t="shared" si="8"/>
        <v>0.49909275476347165</v>
      </c>
      <c r="O49">
        <f t="shared" si="9"/>
        <v>-0.39679886070634429</v>
      </c>
      <c r="P49">
        <f t="shared" si="10"/>
        <v>-0.52988608461803266</v>
      </c>
      <c r="Q49">
        <f t="shared" si="11"/>
        <v>0.74848318382285439</v>
      </c>
      <c r="R49">
        <f t="shared" si="12"/>
        <v>-0.59626088098022412</v>
      </c>
      <c r="S49">
        <f t="shared" si="14"/>
        <v>19.381069486147478</v>
      </c>
      <c r="T49">
        <f t="shared" si="15"/>
        <v>9.4445551663528953</v>
      </c>
      <c r="U49">
        <f t="shared" si="16"/>
        <v>21.36636516094773</v>
      </c>
      <c r="V49">
        <f t="shared" si="17"/>
        <v>11.736506001083283</v>
      </c>
      <c r="W49">
        <f t="shared" si="18"/>
        <v>22.940111308103731</v>
      </c>
      <c r="X49">
        <f t="shared" si="19"/>
        <v>9.4445551663528953</v>
      </c>
      <c r="Y49" s="4">
        <f t="shared" si="20"/>
        <v>2</v>
      </c>
      <c r="Z49" t="str">
        <f t="shared" si="13"/>
        <v>LuckyCharms</v>
      </c>
      <c r="AA49" s="27" t="s">
        <v>178</v>
      </c>
    </row>
    <row r="50" spans="1:27">
      <c r="A50" s="4">
        <f t="shared" si="21"/>
        <v>40</v>
      </c>
      <c r="B50" s="27" t="s">
        <v>179</v>
      </c>
      <c r="C50" s="25">
        <v>100</v>
      </c>
      <c r="D50" s="25">
        <v>4</v>
      </c>
      <c r="E50" s="25">
        <v>2</v>
      </c>
      <c r="F50" s="25">
        <v>150</v>
      </c>
      <c r="G50" s="25">
        <v>2</v>
      </c>
      <c r="H50" s="25">
        <v>12</v>
      </c>
      <c r="I50" s="25">
        <v>6</v>
      </c>
      <c r="J50" s="25">
        <v>95</v>
      </c>
      <c r="K50">
        <f t="shared" si="5"/>
        <v>-0.41684968816382628</v>
      </c>
      <c r="L50">
        <f t="shared" si="6"/>
        <v>1.2562451816372162</v>
      </c>
      <c r="M50">
        <f t="shared" si="7"/>
        <v>1.276774203090596</v>
      </c>
      <c r="N50">
        <f t="shared" si="8"/>
        <v>-0.38459500514126366</v>
      </c>
      <c r="O50">
        <f t="shared" si="9"/>
        <v>0.15897804516899133</v>
      </c>
      <c r="P50">
        <f t="shared" si="10"/>
        <v>-0.52988608461803266</v>
      </c>
      <c r="Q50">
        <f t="shared" si="11"/>
        <v>-0.35373520331354086</v>
      </c>
      <c r="R50">
        <f t="shared" si="12"/>
        <v>0.16005823058761171</v>
      </c>
      <c r="S50">
        <f t="shared" si="14"/>
        <v>16.211754440609482</v>
      </c>
      <c r="T50">
        <f t="shared" si="15"/>
        <v>8.4250477824032277</v>
      </c>
      <c r="U50">
        <f t="shared" si="16"/>
        <v>34.313677743426069</v>
      </c>
      <c r="V50">
        <f t="shared" si="17"/>
        <v>6.1487075390644312</v>
      </c>
      <c r="W50">
        <f t="shared" si="18"/>
        <v>15.361505077140897</v>
      </c>
      <c r="X50">
        <f t="shared" si="19"/>
        <v>6.1487075390644312</v>
      </c>
      <c r="Y50" s="4">
        <f t="shared" si="20"/>
        <v>4</v>
      </c>
      <c r="Z50" t="str">
        <f t="shared" si="13"/>
        <v>TotalWholeGrain</v>
      </c>
      <c r="AA50" s="27" t="s">
        <v>179</v>
      </c>
    </row>
    <row r="51" spans="1:27">
      <c r="A51" s="4">
        <f t="shared" si="21"/>
        <v>41</v>
      </c>
      <c r="B51" s="27" t="s">
        <v>180</v>
      </c>
      <c r="C51" s="25">
        <v>50</v>
      </c>
      <c r="D51" s="25">
        <v>1</v>
      </c>
      <c r="E51" s="25">
        <v>0</v>
      </c>
      <c r="F51" s="25">
        <v>0</v>
      </c>
      <c r="G51" s="25">
        <v>0</v>
      </c>
      <c r="H51" s="25">
        <v>13</v>
      </c>
      <c r="I51" s="25">
        <v>0</v>
      </c>
      <c r="J51" s="25">
        <v>15</v>
      </c>
      <c r="K51">
        <f t="shared" si="5"/>
        <v>-3.0528109515527255</v>
      </c>
      <c r="L51">
        <f t="shared" si="6"/>
        <v>-1.1991431279264335</v>
      </c>
      <c r="M51">
        <f t="shared" si="7"/>
        <v>-1.2187390120410235</v>
      </c>
      <c r="N51">
        <f t="shared" si="8"/>
        <v>-2.2782116335085534</v>
      </c>
      <c r="O51">
        <f t="shared" si="9"/>
        <v>-0.95257576658167986</v>
      </c>
      <c r="P51">
        <f t="shared" si="10"/>
        <v>-0.29498812958117288</v>
      </c>
      <c r="Q51">
        <f t="shared" si="11"/>
        <v>-1.6763972678772152</v>
      </c>
      <c r="R51">
        <f t="shared" si="12"/>
        <v>-1.0500523479209256</v>
      </c>
      <c r="S51">
        <f t="shared" si="14"/>
        <v>28.723491263440057</v>
      </c>
      <c r="T51">
        <f t="shared" si="15"/>
        <v>40.754480805291799</v>
      </c>
      <c r="U51">
        <f t="shared" si="16"/>
        <v>48.62439474869818</v>
      </c>
      <c r="V51">
        <f t="shared" si="17"/>
        <v>34.506965801933426</v>
      </c>
      <c r="W51">
        <f t="shared" si="18"/>
        <v>6.6639264501821609</v>
      </c>
      <c r="X51">
        <f t="shared" si="19"/>
        <v>6.6639264501821609</v>
      </c>
      <c r="Y51" s="4">
        <f t="shared" si="20"/>
        <v>5</v>
      </c>
      <c r="Z51" t="str">
        <f t="shared" si="13"/>
        <v>PuffedWheat</v>
      </c>
      <c r="AA51" s="27" t="s">
        <v>180</v>
      </c>
    </row>
    <row r="52" spans="1:27">
      <c r="A52" s="4">
        <f t="shared" si="21"/>
        <v>42</v>
      </c>
      <c r="B52" s="27" t="s">
        <v>181</v>
      </c>
      <c r="C52" s="25">
        <v>50</v>
      </c>
      <c r="D52" s="25">
        <v>2</v>
      </c>
      <c r="E52" s="25">
        <v>0</v>
      </c>
      <c r="F52" s="25">
        <v>0</v>
      </c>
      <c r="G52" s="25">
        <v>1</v>
      </c>
      <c r="H52" s="25">
        <v>10</v>
      </c>
      <c r="I52" s="25">
        <v>0</v>
      </c>
      <c r="J52" s="25">
        <v>50</v>
      </c>
      <c r="K52">
        <f t="shared" si="5"/>
        <v>-3.0528109515527255</v>
      </c>
      <c r="L52">
        <f t="shared" si="6"/>
        <v>-0.38068035807188366</v>
      </c>
      <c r="M52">
        <f t="shared" si="7"/>
        <v>-1.2187390120410235</v>
      </c>
      <c r="N52">
        <f t="shared" si="8"/>
        <v>-2.2782116335085534</v>
      </c>
      <c r="O52">
        <f t="shared" si="9"/>
        <v>-0.39679886070634429</v>
      </c>
      <c r="P52">
        <f t="shared" si="10"/>
        <v>-0.99968199469175223</v>
      </c>
      <c r="Q52">
        <f t="shared" si="11"/>
        <v>-1.6763972678772152</v>
      </c>
      <c r="R52">
        <f t="shared" si="12"/>
        <v>-0.52062896982344053</v>
      </c>
      <c r="S52">
        <f t="shared" si="14"/>
        <v>29.261471760479047</v>
      </c>
      <c r="T52">
        <f t="shared" si="15"/>
        <v>37.318245816764843</v>
      </c>
      <c r="U52">
        <f t="shared" si="16"/>
        <v>47.772730069011672</v>
      </c>
      <c r="V52">
        <f t="shared" si="17"/>
        <v>30.721211060317042</v>
      </c>
      <c r="W52">
        <f t="shared" si="18"/>
        <v>4.8801136592010588</v>
      </c>
      <c r="X52">
        <f t="shared" si="19"/>
        <v>4.8801136592010588</v>
      </c>
      <c r="Y52" s="4">
        <f t="shared" si="20"/>
        <v>5</v>
      </c>
      <c r="Z52" t="str">
        <f t="shared" si="13"/>
        <v>PuffedWheat</v>
      </c>
      <c r="AA52" s="27" t="s">
        <v>181</v>
      </c>
    </row>
    <row r="53" spans="1:27">
      <c r="A53" s="4">
        <f t="shared" si="21"/>
        <v>43</v>
      </c>
      <c r="B53" s="27" t="s">
        <v>182</v>
      </c>
      <c r="C53" s="25">
        <v>100</v>
      </c>
      <c r="D53" s="25">
        <v>5</v>
      </c>
      <c r="E53" s="25">
        <v>2</v>
      </c>
      <c r="F53" s="25">
        <v>0</v>
      </c>
      <c r="G53" s="25">
        <v>2.7</v>
      </c>
      <c r="H53" s="25">
        <v>1</v>
      </c>
      <c r="I53" s="25">
        <v>1</v>
      </c>
      <c r="J53" s="25">
        <v>110</v>
      </c>
      <c r="K53">
        <f t="shared" si="5"/>
        <v>-0.41684968816382628</v>
      </c>
      <c r="L53">
        <f t="shared" si="6"/>
        <v>2.0747079514917663</v>
      </c>
      <c r="M53">
        <f t="shared" si="7"/>
        <v>1.276774203090596</v>
      </c>
      <c r="N53">
        <f t="shared" si="8"/>
        <v>-2.2782116335085534</v>
      </c>
      <c r="O53">
        <f t="shared" si="9"/>
        <v>0.54802187928172641</v>
      </c>
      <c r="P53">
        <f t="shared" si="10"/>
        <v>-3.1137635900234906</v>
      </c>
      <c r="Q53">
        <f t="shared" si="11"/>
        <v>-1.4559535904499361</v>
      </c>
      <c r="R53">
        <f t="shared" si="12"/>
        <v>0.38695396405796245</v>
      </c>
      <c r="S53">
        <f t="shared" si="14"/>
        <v>46.1717883376038</v>
      </c>
      <c r="T53">
        <f t="shared" si="15"/>
        <v>26.063475987601343</v>
      </c>
      <c r="U53">
        <f t="shared" si="16"/>
        <v>60.356494367472678</v>
      </c>
      <c r="V53">
        <f t="shared" si="17"/>
        <v>24.610943563017724</v>
      </c>
      <c r="W53">
        <f t="shared" si="18"/>
        <v>18.588929961820387</v>
      </c>
      <c r="X53">
        <f t="shared" si="19"/>
        <v>18.588929961820387</v>
      </c>
      <c r="Y53" s="4">
        <f t="shared" si="20"/>
        <v>5</v>
      </c>
      <c r="Z53" t="str">
        <f t="shared" si="13"/>
        <v>PuffedWheat</v>
      </c>
      <c r="AA53" s="27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5"/>
  <sheetViews>
    <sheetView workbookViewId="0">
      <selection activeCell="A12" sqref="A12:L65"/>
    </sheetView>
  </sheetViews>
  <sheetFormatPr baseColWidth="10" defaultRowHeight="16"/>
  <cols>
    <col min="1" max="1" width="10.83203125" style="4"/>
    <col min="2" max="2" width="34.5" bestFit="1" customWidth="1"/>
    <col min="3" max="4" width="13.33203125" customWidth="1"/>
    <col min="6" max="6" width="13.1640625" customWidth="1"/>
    <col min="7" max="7" width="12.6640625" bestFit="1" customWidth="1"/>
    <col min="8" max="8" width="16.33203125" bestFit="1" customWidth="1"/>
    <col min="9" max="9" width="23.33203125" customWidth="1"/>
    <col min="10" max="10" width="12" customWidth="1"/>
    <col min="12" max="12" width="12.83203125" customWidth="1"/>
    <col min="18" max="18" width="13.83203125" bestFit="1" customWidth="1"/>
    <col min="19" max="19" width="9.83203125" customWidth="1"/>
    <col min="20" max="20" width="30.83203125" bestFit="1" customWidth="1"/>
    <col min="21" max="21" width="34.5" bestFit="1" customWidth="1"/>
  </cols>
  <sheetData>
    <row r="1" spans="1:21" ht="30">
      <c r="J1" s="29" t="s">
        <v>117</v>
      </c>
      <c r="K1" s="40" t="s">
        <v>261</v>
      </c>
      <c r="L1" s="40" t="s">
        <v>262</v>
      </c>
      <c r="M1" s="40" t="s">
        <v>263</v>
      </c>
      <c r="N1" s="40" t="s">
        <v>264</v>
      </c>
      <c r="O1" s="40" t="s">
        <v>265</v>
      </c>
    </row>
    <row r="2" spans="1:21">
      <c r="I2" s="5" t="str">
        <f>INDEX(CollegeList,J2,2)</f>
        <v>University of Maryland-College Park</v>
      </c>
      <c r="J2" s="28">
        <v>47</v>
      </c>
      <c r="K2">
        <f t="shared" ref="K2:O6" si="0">VLOOKUP($J2,LookupTable,H$10)</f>
        <v>-0.89759754176849771</v>
      </c>
      <c r="L2">
        <f t="shared" si="0"/>
        <v>-0.78488753608327611</v>
      </c>
      <c r="M2">
        <f t="shared" si="0"/>
        <v>0.95143418372767419</v>
      </c>
      <c r="N2">
        <f t="shared" si="0"/>
        <v>-0.33747872700434506</v>
      </c>
      <c r="O2">
        <f t="shared" si="0"/>
        <v>0.2667143932039116</v>
      </c>
    </row>
    <row r="3" spans="1:21">
      <c r="I3" s="5" t="str">
        <f>INDEX(CollegeList,J3,2)</f>
        <v>University of Texas-Dallas</v>
      </c>
      <c r="J3" s="28">
        <v>41</v>
      </c>
      <c r="K3">
        <f t="shared" si="0"/>
        <v>1.1979215313075782</v>
      </c>
      <c r="L3">
        <f t="shared" si="0"/>
        <v>-0.74649629790528982</v>
      </c>
      <c r="M3">
        <f t="shared" si="0"/>
        <v>-0.39583116569608179</v>
      </c>
      <c r="N3">
        <f t="shared" si="0"/>
        <v>-1.5264288646636293</v>
      </c>
      <c r="O3">
        <f t="shared" si="0"/>
        <v>-1.9778762217487318</v>
      </c>
    </row>
    <row r="4" spans="1:21">
      <c r="I4" s="5" t="str">
        <f>INDEX(CollegeList,J4,2)</f>
        <v>University of Virginia</v>
      </c>
      <c r="J4" s="28">
        <v>14</v>
      </c>
      <c r="K4">
        <f t="shared" si="0"/>
        <v>-7.7611817521338833E-2</v>
      </c>
      <c r="L4">
        <f t="shared" si="0"/>
        <v>0.75076199103617625</v>
      </c>
      <c r="M4">
        <f t="shared" si="0"/>
        <v>-0.49946696180560146</v>
      </c>
      <c r="N4">
        <f t="shared" si="0"/>
        <v>1.0788349008170062</v>
      </c>
      <c r="O4">
        <f t="shared" si="0"/>
        <v>0.73111948748437305</v>
      </c>
    </row>
    <row r="5" spans="1:21">
      <c r="I5" s="5" t="str">
        <f>INDEX(CollegeList,J5,2)</f>
        <v>Arizona State University</v>
      </c>
      <c r="J5" s="28">
        <v>30</v>
      </c>
      <c r="K5">
        <f t="shared" si="0"/>
        <v>-0.44204991718674369</v>
      </c>
      <c r="L5">
        <f t="shared" si="0"/>
        <v>-0.2858014397694541</v>
      </c>
      <c r="M5">
        <f t="shared" si="0"/>
        <v>0.15689308022135681</v>
      </c>
      <c r="N5">
        <f t="shared" si="0"/>
        <v>-0.56281173277112684</v>
      </c>
      <c r="O5">
        <f t="shared" si="0"/>
        <v>-0.76401598190933573</v>
      </c>
    </row>
    <row r="6" spans="1:21">
      <c r="I6" s="5" t="str">
        <f>INDEX(CollegeList,J6,2)</f>
        <v>University of Pennsylvania</v>
      </c>
      <c r="J6" s="28">
        <v>3</v>
      </c>
      <c r="K6">
        <f t="shared" si="0"/>
        <v>1.3801405811402805</v>
      </c>
      <c r="L6">
        <f t="shared" si="0"/>
        <v>1.4034130400619436</v>
      </c>
      <c r="M6">
        <f t="shared" si="0"/>
        <v>-1.0003733096682801</v>
      </c>
      <c r="N6">
        <f t="shared" si="0"/>
        <v>1.5720395604317958</v>
      </c>
      <c r="O6">
        <f t="shared" si="0"/>
        <v>1.3681461589885913</v>
      </c>
    </row>
    <row r="7" spans="1:21">
      <c r="B7" s="16" t="s">
        <v>57</v>
      </c>
      <c r="C7" s="34">
        <f>AVERAGE(C12:C65)</f>
        <v>3.4085185185185187</v>
      </c>
      <c r="D7" s="36">
        <f t="shared" ref="D7:G7" si="1">AVERAGE(D12:D65)</f>
        <v>681.44444444444446</v>
      </c>
      <c r="E7" s="35">
        <f t="shared" si="1"/>
        <v>30.383333333333329</v>
      </c>
      <c r="F7" s="37">
        <f t="shared" si="1"/>
        <v>106342.24074074074</v>
      </c>
      <c r="G7" s="37">
        <f t="shared" si="1"/>
        <v>44833.722222222219</v>
      </c>
      <c r="R7" s="16" t="s">
        <v>198</v>
      </c>
    </row>
    <row r="8" spans="1:21">
      <c r="B8" s="16" t="s">
        <v>113</v>
      </c>
      <c r="C8" s="34">
        <f>STDEV(C12:C65)</f>
        <v>0.10975800838804871</v>
      </c>
      <c r="D8" s="36">
        <f t="shared" ref="D8:G8" si="2">STDEV(D12:D65)</f>
        <v>26.047610013615138</v>
      </c>
      <c r="E8" s="35">
        <f t="shared" si="2"/>
        <v>11.579010776661281</v>
      </c>
      <c r="F8" s="37">
        <f t="shared" si="2"/>
        <v>19699.732779468344</v>
      </c>
      <c r="G8" s="37">
        <f t="shared" si="2"/>
        <v>9801.7873965245017</v>
      </c>
      <c r="R8" s="16" t="s">
        <v>197</v>
      </c>
    </row>
    <row r="9" spans="1:21">
      <c r="B9" s="41"/>
      <c r="C9" s="34"/>
      <c r="D9" s="36"/>
      <c r="E9" s="35"/>
      <c r="F9" s="37"/>
      <c r="G9" s="37"/>
      <c r="R9">
        <f>SUM(R12:R65)</f>
        <v>83.492429633883901</v>
      </c>
    </row>
    <row r="10" spans="1:21">
      <c r="A10" s="4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</row>
    <row r="11" spans="1:21" ht="45">
      <c r="A11" s="38" t="s">
        <v>86</v>
      </c>
      <c r="B11" s="38" t="s">
        <v>201</v>
      </c>
      <c r="C11" s="39" t="s">
        <v>202</v>
      </c>
      <c r="D11" s="39" t="s">
        <v>203</v>
      </c>
      <c r="E11" s="39" t="s">
        <v>204</v>
      </c>
      <c r="F11" s="39" t="s">
        <v>205</v>
      </c>
      <c r="G11" s="39" t="s">
        <v>206</v>
      </c>
      <c r="H11" s="40" t="s">
        <v>261</v>
      </c>
      <c r="I11" s="40" t="s">
        <v>262</v>
      </c>
      <c r="J11" s="40" t="s">
        <v>263</v>
      </c>
      <c r="K11" s="40" t="s">
        <v>264</v>
      </c>
      <c r="L11" s="40" t="s">
        <v>265</v>
      </c>
      <c r="M11" s="40" t="s">
        <v>192</v>
      </c>
      <c r="N11" s="40" t="s">
        <v>193</v>
      </c>
      <c r="O11" s="40" t="s">
        <v>194</v>
      </c>
      <c r="P11" s="40" t="s">
        <v>195</v>
      </c>
      <c r="Q11" s="40" t="s">
        <v>196</v>
      </c>
      <c r="R11" s="40" t="s">
        <v>197</v>
      </c>
      <c r="S11" s="40" t="s">
        <v>75</v>
      </c>
      <c r="T11" s="40" t="s">
        <v>266</v>
      </c>
    </row>
    <row r="12" spans="1:21">
      <c r="A12" s="4">
        <v>1</v>
      </c>
      <c r="B12" t="s">
        <v>207</v>
      </c>
      <c r="C12">
        <v>3.66</v>
      </c>
      <c r="D12">
        <v>724</v>
      </c>
      <c r="E12">
        <v>11.1</v>
      </c>
      <c r="F12" s="31">
        <v>139735</v>
      </c>
      <c r="G12" s="32">
        <v>60610</v>
      </c>
      <c r="H12">
        <f t="shared" ref="H12:H43" si="3">STANDARDIZE(C12,$C$7,$C$8)</f>
        <v>2.2912358303037927</v>
      </c>
      <c r="I12">
        <f t="shared" ref="I12:I43" si="4">STANDARDIZE(D12,$D$7,$D$8)</f>
        <v>1.6337604691298613</v>
      </c>
      <c r="J12">
        <f t="shared" ref="J12:J43" si="5">STANDARDIZE(E12,$E$7,$E$8)</f>
        <v>-1.6653696680376986</v>
      </c>
      <c r="K12">
        <f t="shared" ref="K12:K43" si="6">STANDARDIZE(F12,$F$7,$F$8)</f>
        <v>1.6950869147860825</v>
      </c>
      <c r="L12">
        <f t="shared" ref="L12:L43" si="7">STANDARDIZE(G12,$G$7,$G$8)</f>
        <v>1.6095307049173198</v>
      </c>
      <c r="M12">
        <f>SUMXMY2($K$2:$O$2,$H12:$L12)</f>
        <v>28.800657581768046</v>
      </c>
      <c r="N12">
        <f>SUMXMY2($K$3:$O$3,$H12:$L12)</f>
        <v>31.720338817069056</v>
      </c>
      <c r="O12">
        <f>SUMXMY2($K$4:$O$4,$H12:$L12)</f>
        <v>8.9018274229547245</v>
      </c>
      <c r="P12">
        <f>SUMXMY2($K$5:$O$5,$H12:$L12)</f>
        <v>25.208040600411202</v>
      </c>
      <c r="Q12">
        <f>SUMXMY2($K$6:$O$6,$H12:$L12)</f>
        <v>1.3987817981979178</v>
      </c>
      <c r="R12">
        <f>MIN(M12:Q12)</f>
        <v>1.3987817981979178</v>
      </c>
      <c r="S12" s="4">
        <f>MATCH(R12,M12:Q12,0)</f>
        <v>5</v>
      </c>
      <c r="T12" t="str">
        <f t="shared" ref="T12:T43" si="8">INDEX(AnchorCollegeList,S12)</f>
        <v>University of Pennsylvania</v>
      </c>
      <c r="U12" t="s">
        <v>207</v>
      </c>
    </row>
    <row r="13" spans="1:21">
      <c r="A13" s="4">
        <v>2</v>
      </c>
      <c r="B13" t="s">
        <v>260</v>
      </c>
      <c r="C13">
        <v>3.7</v>
      </c>
      <c r="D13">
        <v>730</v>
      </c>
      <c r="E13">
        <v>7</v>
      </c>
      <c r="F13" s="31">
        <v>140972</v>
      </c>
      <c r="G13" s="32">
        <v>55200</v>
      </c>
      <c r="H13">
        <f t="shared" si="3"/>
        <v>2.6556739299691974</v>
      </c>
      <c r="I13">
        <f t="shared" si="4"/>
        <v>1.8641078981977792</v>
      </c>
      <c r="J13">
        <f t="shared" si="5"/>
        <v>-2.0194586380785573</v>
      </c>
      <c r="K13">
        <f t="shared" si="6"/>
        <v>1.7578796447102794</v>
      </c>
      <c r="L13">
        <f t="shared" si="7"/>
        <v>1.0575905555198468</v>
      </c>
      <c r="M13">
        <f t="shared" ref="M13:M65" si="9">SUMXMY2($K$2:$O$2,$H13:$L13)</f>
        <v>33.485130931400782</v>
      </c>
      <c r="N13">
        <f t="shared" ref="N13:N65" si="10">SUMXMY2($K$3:$O$3,$H13:$L13)</f>
        <v>31.577203434236921</v>
      </c>
      <c r="O13">
        <f t="shared" ref="O13:O65" si="11">SUMXMY2($K$4:$O$4,$H13:$L13)</f>
        <v>11.588449904840765</v>
      </c>
      <c r="P13">
        <f t="shared" ref="P13:P65" si="12">SUMXMY2($K$5:$O$5,$H13:$L13)</f>
        <v>27.658368843185585</v>
      </c>
      <c r="Q13">
        <f t="shared" ref="Q13:Q65" si="13">SUMXMY2($K$6:$O$6,$H13:$L13)</f>
        <v>3.0087413026390615</v>
      </c>
      <c r="R13">
        <f t="shared" ref="R13:R65" si="14">MIN(M13:Q13)</f>
        <v>3.0087413026390615</v>
      </c>
      <c r="S13" s="4">
        <f t="shared" ref="S13:S65" si="15">MATCH(R13,M13:Q13,0)</f>
        <v>5</v>
      </c>
      <c r="T13" t="str">
        <f t="shared" si="8"/>
        <v>University of Pennsylvania</v>
      </c>
      <c r="U13" t="s">
        <v>260</v>
      </c>
    </row>
    <row r="14" spans="1:21">
      <c r="A14" s="4">
        <v>3</v>
      </c>
      <c r="B14" t="s">
        <v>208</v>
      </c>
      <c r="C14">
        <v>3.56</v>
      </c>
      <c r="D14">
        <v>718</v>
      </c>
      <c r="E14">
        <v>18.8</v>
      </c>
      <c r="F14" s="31">
        <v>137311</v>
      </c>
      <c r="G14" s="32">
        <v>58244</v>
      </c>
      <c r="H14">
        <f t="shared" si="3"/>
        <v>1.3801405811402805</v>
      </c>
      <c r="I14">
        <f t="shared" si="4"/>
        <v>1.4034130400619436</v>
      </c>
      <c r="J14">
        <f t="shared" si="5"/>
        <v>-1.0003733096682801</v>
      </c>
      <c r="K14">
        <f t="shared" si="6"/>
        <v>1.5720395604317958</v>
      </c>
      <c r="L14">
        <f t="shared" si="7"/>
        <v>1.3681461589885913</v>
      </c>
      <c r="M14">
        <f t="shared" si="9"/>
        <v>18.645714884118711</v>
      </c>
      <c r="N14">
        <f t="shared" si="10"/>
        <v>25.81715750114753</v>
      </c>
      <c r="O14">
        <f t="shared" si="11"/>
        <v>3.4509564334007496</v>
      </c>
      <c r="P14">
        <f t="shared" si="12"/>
        <v>16.616794707402164</v>
      </c>
      <c r="Q14">
        <f t="shared" si="13"/>
        <v>0</v>
      </c>
      <c r="R14">
        <f t="shared" si="14"/>
        <v>0</v>
      </c>
      <c r="S14" s="4">
        <f t="shared" si="15"/>
        <v>5</v>
      </c>
      <c r="T14" t="str">
        <f t="shared" si="8"/>
        <v>University of Pennsylvania</v>
      </c>
      <c r="U14" t="s">
        <v>208</v>
      </c>
    </row>
    <row r="15" spans="1:21">
      <c r="A15" s="4">
        <v>4</v>
      </c>
      <c r="B15" t="s">
        <v>209</v>
      </c>
      <c r="C15" s="33">
        <v>3.51</v>
      </c>
      <c r="D15">
        <v>710</v>
      </c>
      <c r="E15">
        <v>13.3</v>
      </c>
      <c r="F15" s="31">
        <v>132618</v>
      </c>
      <c r="G15" s="32">
        <v>52900</v>
      </c>
      <c r="H15">
        <f t="shared" si="3"/>
        <v>0.92459295655852247</v>
      </c>
      <c r="I15">
        <f t="shared" si="4"/>
        <v>1.096283134638053</v>
      </c>
      <c r="J15">
        <f t="shared" si="5"/>
        <v>-1.4753707085035788</v>
      </c>
      <c r="K15">
        <f t="shared" si="6"/>
        <v>1.3338129787549526</v>
      </c>
      <c r="L15">
        <f t="shared" si="7"/>
        <v>0.82293947536935008</v>
      </c>
      <c r="M15">
        <f t="shared" si="9"/>
        <v>15.851165597302725</v>
      </c>
      <c r="N15">
        <f t="shared" si="10"/>
        <v>20.661502143329709</v>
      </c>
      <c r="O15">
        <f t="shared" si="11"/>
        <v>2.1496321230876916</v>
      </c>
      <c r="P15">
        <f t="shared" si="12"/>
        <v>12.557768510914567</v>
      </c>
      <c r="Q15">
        <f t="shared" si="13"/>
        <v>0.88147717804859504</v>
      </c>
      <c r="R15">
        <f t="shared" si="14"/>
        <v>0.88147717804859504</v>
      </c>
      <c r="S15" s="4">
        <f t="shared" si="15"/>
        <v>5</v>
      </c>
      <c r="T15" t="str">
        <f t="shared" si="8"/>
        <v>University of Pennsylvania</v>
      </c>
      <c r="U15" t="s">
        <v>209</v>
      </c>
    </row>
    <row r="16" spans="1:21">
      <c r="A16" s="4">
        <v>5</v>
      </c>
      <c r="B16" t="s">
        <v>210</v>
      </c>
      <c r="C16" s="33">
        <v>3.54</v>
      </c>
      <c r="D16">
        <v>712</v>
      </c>
      <c r="E16">
        <v>21.1</v>
      </c>
      <c r="F16" s="31">
        <v>130092</v>
      </c>
      <c r="G16" s="32">
        <v>54225</v>
      </c>
      <c r="H16">
        <f t="shared" si="3"/>
        <v>1.1979215313075782</v>
      </c>
      <c r="I16">
        <f t="shared" si="4"/>
        <v>1.1730656109940256</v>
      </c>
      <c r="J16">
        <f t="shared" si="5"/>
        <v>-0.80173803379170061</v>
      </c>
      <c r="K16">
        <f t="shared" si="6"/>
        <v>1.2055878891926886</v>
      </c>
      <c r="L16">
        <f t="shared" si="7"/>
        <v>0.95811890197778837</v>
      </c>
      <c r="M16">
        <f t="shared" si="9"/>
        <v>14.157488312831937</v>
      </c>
      <c r="N16">
        <f t="shared" si="10"/>
        <v>19.933461217561891</v>
      </c>
      <c r="O16">
        <f t="shared" si="11"/>
        <v>1.9642885266063603</v>
      </c>
      <c r="P16">
        <f t="shared" si="12"/>
        <v>11.829758817696495</v>
      </c>
      <c r="Q16">
        <f t="shared" si="13"/>
        <v>0.42812887186843496</v>
      </c>
      <c r="R16">
        <f t="shared" si="14"/>
        <v>0.42812887186843496</v>
      </c>
      <c r="S16" s="4">
        <f t="shared" si="15"/>
        <v>5</v>
      </c>
      <c r="T16" t="str">
        <f t="shared" si="8"/>
        <v>University of Pennsylvania</v>
      </c>
      <c r="U16" t="s">
        <v>210</v>
      </c>
    </row>
    <row r="17" spans="1:21">
      <c r="A17" s="4">
        <v>6</v>
      </c>
      <c r="B17" t="s">
        <v>211</v>
      </c>
      <c r="C17" s="33">
        <v>3.52</v>
      </c>
      <c r="D17">
        <v>719</v>
      </c>
      <c r="E17">
        <v>21.9</v>
      </c>
      <c r="F17" s="31">
        <v>133424</v>
      </c>
      <c r="G17" s="32">
        <v>54252</v>
      </c>
      <c r="H17">
        <f t="shared" si="3"/>
        <v>1.0157024814748756</v>
      </c>
      <c r="I17">
        <f t="shared" si="4"/>
        <v>1.4418042782399298</v>
      </c>
      <c r="J17">
        <f t="shared" si="5"/>
        <v>-0.73264750305202109</v>
      </c>
      <c r="K17">
        <f t="shared" si="6"/>
        <v>1.3747272393199508</v>
      </c>
      <c r="L17">
        <f t="shared" si="7"/>
        <v>0.96087350161433771</v>
      </c>
      <c r="M17">
        <f t="shared" si="9"/>
        <v>14.868510681569482</v>
      </c>
      <c r="N17">
        <f t="shared" si="10"/>
        <v>21.988265115037006</v>
      </c>
      <c r="O17">
        <f t="shared" si="11"/>
        <v>1.8675879469029253</v>
      </c>
      <c r="P17">
        <f t="shared" si="12"/>
        <v>12.63024702073508</v>
      </c>
      <c r="Q17">
        <f t="shared" si="13"/>
        <v>0.41076929269212692</v>
      </c>
      <c r="R17">
        <f t="shared" si="14"/>
        <v>0.41076929269212692</v>
      </c>
      <c r="S17" s="4">
        <f t="shared" si="15"/>
        <v>5</v>
      </c>
      <c r="T17" t="str">
        <f t="shared" si="8"/>
        <v>University of Pennsylvania</v>
      </c>
      <c r="U17" t="s">
        <v>211</v>
      </c>
    </row>
    <row r="18" spans="1:21">
      <c r="A18" s="4">
        <v>7</v>
      </c>
      <c r="B18" t="s">
        <v>212</v>
      </c>
      <c r="C18" s="33">
        <v>3.64</v>
      </c>
      <c r="D18">
        <v>715</v>
      </c>
      <c r="E18">
        <v>12.2</v>
      </c>
      <c r="F18" s="31">
        <v>129776</v>
      </c>
      <c r="G18" s="32">
        <v>53396</v>
      </c>
      <c r="H18">
        <f t="shared" si="3"/>
        <v>2.10901678047109</v>
      </c>
      <c r="I18">
        <f t="shared" si="4"/>
        <v>1.2882393255279845</v>
      </c>
      <c r="J18">
        <f t="shared" si="5"/>
        <v>-1.5703701882706387</v>
      </c>
      <c r="K18">
        <f t="shared" si="6"/>
        <v>1.1895470624699349</v>
      </c>
      <c r="L18">
        <f t="shared" si="7"/>
        <v>0.87354249091484848</v>
      </c>
      <c r="M18">
        <f t="shared" si="9"/>
        <v>22.397130059551198</v>
      </c>
      <c r="N18">
        <f t="shared" si="10"/>
        <v>21.856899437564167</v>
      </c>
      <c r="O18">
        <f t="shared" si="11"/>
        <v>6.2496017257480014</v>
      </c>
      <c r="P18">
        <f t="shared" si="12"/>
        <v>17.721343124575622</v>
      </c>
      <c r="Q18">
        <f t="shared" si="13"/>
        <v>1.2603552395560131</v>
      </c>
      <c r="R18">
        <f t="shared" si="14"/>
        <v>1.2603552395560131</v>
      </c>
      <c r="S18" s="4">
        <f t="shared" si="15"/>
        <v>5</v>
      </c>
      <c r="T18" t="str">
        <f t="shared" si="8"/>
        <v>University of Pennsylvania</v>
      </c>
      <c r="U18" t="s">
        <v>212</v>
      </c>
    </row>
    <row r="19" spans="1:21">
      <c r="A19" s="4">
        <v>8</v>
      </c>
      <c r="B19" t="s">
        <v>213</v>
      </c>
      <c r="C19" s="33">
        <v>3.5</v>
      </c>
      <c r="D19">
        <v>716</v>
      </c>
      <c r="E19">
        <v>15.9</v>
      </c>
      <c r="F19" s="31">
        <v>134233</v>
      </c>
      <c r="G19" s="32">
        <v>58350</v>
      </c>
      <c r="H19">
        <f t="shared" si="3"/>
        <v>0.83348343164217331</v>
      </c>
      <c r="I19">
        <f t="shared" si="4"/>
        <v>1.326630563705971</v>
      </c>
      <c r="J19">
        <f t="shared" si="5"/>
        <v>-1.2508264835996195</v>
      </c>
      <c r="K19">
        <f t="shared" si="6"/>
        <v>1.4157937862145951</v>
      </c>
      <c r="L19">
        <f t="shared" si="7"/>
        <v>1.3789605131172664</v>
      </c>
      <c r="M19">
        <f t="shared" si="9"/>
        <v>16.616158005970259</v>
      </c>
      <c r="N19">
        <f t="shared" si="10"/>
        <v>25.08671409834556</v>
      </c>
      <c r="O19">
        <f t="shared" si="11"/>
        <v>2.2594995819690689</v>
      </c>
      <c r="P19">
        <f t="shared" si="12"/>
        <v>14.715824718168063</v>
      </c>
      <c r="Q19">
        <f t="shared" si="13"/>
        <v>0.39198607232098598</v>
      </c>
      <c r="R19">
        <f t="shared" si="14"/>
        <v>0.39198607232098598</v>
      </c>
      <c r="S19" s="4">
        <f t="shared" si="15"/>
        <v>5</v>
      </c>
      <c r="T19" t="str">
        <f t="shared" si="8"/>
        <v>University of Pennsylvania</v>
      </c>
      <c r="U19" t="s">
        <v>213</v>
      </c>
    </row>
    <row r="20" spans="1:21">
      <c r="A20" s="4">
        <v>9</v>
      </c>
      <c r="B20" t="s">
        <v>214</v>
      </c>
      <c r="C20" s="33">
        <v>3.52</v>
      </c>
      <c r="D20">
        <v>718</v>
      </c>
      <c r="E20">
        <v>17.899999999999999</v>
      </c>
      <c r="F20" s="31">
        <v>138220</v>
      </c>
      <c r="G20" s="32">
        <v>56555</v>
      </c>
      <c r="H20">
        <f t="shared" si="3"/>
        <v>1.0157024814748756</v>
      </c>
      <c r="I20">
        <f t="shared" si="4"/>
        <v>1.4034130400619436</v>
      </c>
      <c r="J20">
        <f t="shared" si="5"/>
        <v>-1.07810015675042</v>
      </c>
      <c r="K20">
        <f t="shared" si="6"/>
        <v>1.6181823183146533</v>
      </c>
      <c r="L20">
        <f t="shared" si="7"/>
        <v>1.1958306483911179</v>
      </c>
      <c r="M20">
        <f t="shared" si="9"/>
        <v>17.256253169511741</v>
      </c>
      <c r="N20">
        <f t="shared" si="10"/>
        <v>25.081799709439899</v>
      </c>
      <c r="O20">
        <f t="shared" si="11"/>
        <v>2.4629580223087424</v>
      </c>
      <c r="P20">
        <f t="shared" si="12"/>
        <v>15.101429775213397</v>
      </c>
      <c r="Q20">
        <f t="shared" si="13"/>
        <v>0.1706783805425659</v>
      </c>
      <c r="R20">
        <f t="shared" si="14"/>
        <v>0.1706783805425659</v>
      </c>
      <c r="S20" s="4">
        <f t="shared" si="15"/>
        <v>5</v>
      </c>
      <c r="T20" t="str">
        <f t="shared" si="8"/>
        <v>University of Pennsylvania</v>
      </c>
      <c r="U20" t="s">
        <v>214</v>
      </c>
    </row>
    <row r="21" spans="1:21">
      <c r="A21" s="4">
        <v>10</v>
      </c>
      <c r="B21" t="s">
        <v>215</v>
      </c>
      <c r="C21" s="33">
        <v>3.52</v>
      </c>
      <c r="D21">
        <v>719</v>
      </c>
      <c r="E21">
        <v>19.100000000000001</v>
      </c>
      <c r="F21" s="31">
        <v>125735</v>
      </c>
      <c r="G21" s="32">
        <v>53900</v>
      </c>
      <c r="H21">
        <f t="shared" si="3"/>
        <v>1.0157024814748756</v>
      </c>
      <c r="I21">
        <f t="shared" si="4"/>
        <v>1.4418042782399298</v>
      </c>
      <c r="J21">
        <f t="shared" si="5"/>
        <v>-0.97446436064090014</v>
      </c>
      <c r="K21">
        <f t="shared" si="6"/>
        <v>0.9844173764362415</v>
      </c>
      <c r="L21">
        <f t="shared" si="7"/>
        <v>0.92496168413043567</v>
      </c>
      <c r="M21">
        <f t="shared" si="9"/>
        <v>14.508657422421573</v>
      </c>
      <c r="N21">
        <f t="shared" si="10"/>
        <v>19.887496322225779</v>
      </c>
      <c r="O21">
        <f t="shared" si="11"/>
        <v>1.9449875941044417</v>
      </c>
      <c r="P21">
        <f t="shared" si="12"/>
        <v>11.636196704456598</v>
      </c>
      <c r="Q21">
        <f t="shared" si="13"/>
        <v>0.676672599175278</v>
      </c>
      <c r="R21">
        <f t="shared" si="14"/>
        <v>0.676672599175278</v>
      </c>
      <c r="S21" s="4">
        <f t="shared" si="15"/>
        <v>5</v>
      </c>
      <c r="T21" t="str">
        <f t="shared" si="8"/>
        <v>University of Pennsylvania</v>
      </c>
      <c r="U21" t="s">
        <v>215</v>
      </c>
    </row>
    <row r="22" spans="1:21">
      <c r="A22" s="4">
        <v>11</v>
      </c>
      <c r="B22" t="s">
        <v>216</v>
      </c>
      <c r="C22" s="33">
        <v>3.42</v>
      </c>
      <c r="D22">
        <v>719</v>
      </c>
      <c r="E22">
        <v>13.6</v>
      </c>
      <c r="F22" s="31">
        <v>128888</v>
      </c>
      <c r="G22" s="32">
        <v>50582</v>
      </c>
      <c r="H22">
        <f t="shared" si="3"/>
        <v>0.10460723231136358</v>
      </c>
      <c r="I22">
        <f t="shared" si="4"/>
        <v>1.4418042782399298</v>
      </c>
      <c r="J22">
        <f t="shared" si="5"/>
        <v>-1.4494617594761992</v>
      </c>
      <c r="K22">
        <f t="shared" si="6"/>
        <v>1.1444703088946022</v>
      </c>
      <c r="L22">
        <f t="shared" si="7"/>
        <v>0.58645199546115379</v>
      </c>
      <c r="M22">
        <f t="shared" si="9"/>
        <v>14.025277254554283</v>
      </c>
      <c r="N22">
        <f t="shared" si="10"/>
        <v>20.803614596989398</v>
      </c>
      <c r="O22">
        <f t="shared" si="11"/>
        <v>1.4384700304687288</v>
      </c>
      <c r="P22">
        <f t="shared" si="12"/>
        <v>10.602407154713317</v>
      </c>
      <c r="Q22">
        <f t="shared" si="13"/>
        <v>2.624000877047366</v>
      </c>
      <c r="R22">
        <f t="shared" si="14"/>
        <v>1.4384700304687288</v>
      </c>
      <c r="S22" s="4">
        <f t="shared" si="15"/>
        <v>3</v>
      </c>
      <c r="T22" t="str">
        <f t="shared" si="8"/>
        <v>University of Virginia</v>
      </c>
      <c r="U22" t="s">
        <v>216</v>
      </c>
    </row>
    <row r="23" spans="1:21">
      <c r="A23" s="4">
        <v>12</v>
      </c>
      <c r="B23" t="s">
        <v>217</v>
      </c>
      <c r="C23" s="33">
        <v>3.44</v>
      </c>
      <c r="D23">
        <v>689</v>
      </c>
      <c r="E23">
        <v>26.5</v>
      </c>
      <c r="F23" s="31">
        <v>128666</v>
      </c>
      <c r="G23" s="32">
        <v>52152</v>
      </c>
      <c r="H23">
        <f t="shared" si="3"/>
        <v>0.28682628214406602</v>
      </c>
      <c r="I23">
        <f t="shared" si="4"/>
        <v>0.29006713290034053</v>
      </c>
      <c r="J23">
        <f t="shared" si="5"/>
        <v>-0.33537695129886202</v>
      </c>
      <c r="K23">
        <f t="shared" si="6"/>
        <v>1.133201120500769</v>
      </c>
      <c r="L23">
        <f t="shared" si="7"/>
        <v>0.74662686321605809</v>
      </c>
      <c r="M23">
        <f t="shared" si="9"/>
        <v>6.6074854249804442</v>
      </c>
      <c r="N23">
        <f t="shared" si="10"/>
        <v>16.404761729138482</v>
      </c>
      <c r="O23">
        <f t="shared" si="11"/>
        <v>0.37517657689341805</v>
      </c>
      <c r="P23">
        <f t="shared" si="12"/>
        <v>6.2637163148646122</v>
      </c>
      <c r="Q23">
        <f t="shared" si="13"/>
        <v>3.4559608334063467</v>
      </c>
      <c r="R23">
        <f t="shared" si="14"/>
        <v>0.37517657689341805</v>
      </c>
      <c r="S23" s="4">
        <f t="shared" si="15"/>
        <v>3</v>
      </c>
      <c r="T23" t="str">
        <f t="shared" si="8"/>
        <v>University of Virginia</v>
      </c>
      <c r="U23" t="s">
        <v>217</v>
      </c>
    </row>
    <row r="24" spans="1:21">
      <c r="A24" s="4">
        <v>13</v>
      </c>
      <c r="B24" t="s">
        <v>218</v>
      </c>
      <c r="C24" s="33">
        <v>3.4</v>
      </c>
      <c r="D24">
        <v>703</v>
      </c>
      <c r="E24">
        <v>32.200000000000003</v>
      </c>
      <c r="F24" s="31">
        <v>127817</v>
      </c>
      <c r="G24" s="32">
        <v>52944</v>
      </c>
      <c r="H24">
        <f t="shared" si="3"/>
        <v>-7.7611817521338833E-2</v>
      </c>
      <c r="I24">
        <f t="shared" si="4"/>
        <v>0.82754446739214882</v>
      </c>
      <c r="J24">
        <f t="shared" si="5"/>
        <v>0.15689308022135681</v>
      </c>
      <c r="K24">
        <f t="shared" si="6"/>
        <v>1.0901040892108393</v>
      </c>
      <c r="L24">
        <f t="shared" si="7"/>
        <v>0.82742845255483788</v>
      </c>
      <c r="M24">
        <f t="shared" si="9"/>
        <v>6.2560020724686183</v>
      </c>
      <c r="N24">
        <f t="shared" si="10"/>
        <v>19.126072761198369</v>
      </c>
      <c r="O24">
        <f t="shared" si="11"/>
        <v>0.44610646480498567</v>
      </c>
      <c r="P24">
        <f t="shared" si="12"/>
        <v>6.6371803400265375</v>
      </c>
      <c r="Q24">
        <f t="shared" si="13"/>
        <v>4.320569602432589</v>
      </c>
      <c r="R24">
        <f t="shared" si="14"/>
        <v>0.44610646480498567</v>
      </c>
      <c r="S24" s="4">
        <f t="shared" si="15"/>
        <v>3</v>
      </c>
      <c r="T24" t="str">
        <f t="shared" si="8"/>
        <v>University of Virginia</v>
      </c>
      <c r="U24" t="s">
        <v>218</v>
      </c>
    </row>
    <row r="25" spans="1:21">
      <c r="A25" s="4">
        <v>14</v>
      </c>
      <c r="B25" t="s">
        <v>219</v>
      </c>
      <c r="C25" s="33">
        <v>3.4</v>
      </c>
      <c r="D25">
        <v>701</v>
      </c>
      <c r="E25">
        <v>24.6</v>
      </c>
      <c r="F25" s="31">
        <v>127595</v>
      </c>
      <c r="G25" s="32">
        <v>52000</v>
      </c>
      <c r="H25">
        <f t="shared" si="3"/>
        <v>-7.7611817521338833E-2</v>
      </c>
      <c r="I25">
        <f t="shared" si="4"/>
        <v>0.75076199103617625</v>
      </c>
      <c r="J25">
        <f t="shared" si="5"/>
        <v>-0.49946696180560146</v>
      </c>
      <c r="K25">
        <f t="shared" si="6"/>
        <v>1.0788349008170062</v>
      </c>
      <c r="L25">
        <f t="shared" si="7"/>
        <v>0.73111948748437305</v>
      </c>
      <c r="M25">
        <f t="shared" si="9"/>
        <v>7.3573265761672282</v>
      </c>
      <c r="N25">
        <f t="shared" si="10"/>
        <v>18.005565126383601</v>
      </c>
      <c r="O25">
        <f t="shared" si="11"/>
        <v>0</v>
      </c>
      <c r="P25">
        <f t="shared" si="12"/>
        <v>6.5685211207512957</v>
      </c>
      <c r="Q25">
        <f t="shared" si="13"/>
        <v>3.4509564334007496</v>
      </c>
      <c r="R25">
        <f t="shared" si="14"/>
        <v>0</v>
      </c>
      <c r="S25" s="4">
        <f t="shared" si="15"/>
        <v>3</v>
      </c>
      <c r="T25" t="str">
        <f t="shared" si="8"/>
        <v>University of Virginia</v>
      </c>
      <c r="U25" t="s">
        <v>219</v>
      </c>
    </row>
    <row r="26" spans="1:21">
      <c r="A26" s="4">
        <v>15</v>
      </c>
      <c r="B26" t="s">
        <v>220</v>
      </c>
      <c r="C26" s="33">
        <v>3.5</v>
      </c>
      <c r="D26">
        <v>704</v>
      </c>
      <c r="E26">
        <v>28.6</v>
      </c>
      <c r="F26" s="31">
        <v>119109</v>
      </c>
      <c r="G26" s="32">
        <v>52580</v>
      </c>
      <c r="H26">
        <f t="shared" si="3"/>
        <v>0.83348343164217331</v>
      </c>
      <c r="I26">
        <f t="shared" si="4"/>
        <v>0.86593570557013522</v>
      </c>
      <c r="J26">
        <f t="shared" si="5"/>
        <v>-0.15401430810720243</v>
      </c>
      <c r="K26">
        <f t="shared" si="6"/>
        <v>0.64806763635723819</v>
      </c>
      <c r="L26">
        <f t="shared" si="7"/>
        <v>0.79029236856580265</v>
      </c>
      <c r="M26">
        <f t="shared" si="9"/>
        <v>8.1893106104068156</v>
      </c>
      <c r="N26">
        <f t="shared" si="10"/>
        <v>15.182419864289617</v>
      </c>
      <c r="O26">
        <f t="shared" si="11"/>
        <v>1.1517589395007668</v>
      </c>
      <c r="P26">
        <f t="shared" si="12"/>
        <v>6.9322504749844365</v>
      </c>
      <c r="Q26">
        <f t="shared" si="13"/>
        <v>2.4916786032973035</v>
      </c>
      <c r="R26">
        <f t="shared" si="14"/>
        <v>1.1517589395007668</v>
      </c>
      <c r="S26" s="4">
        <f t="shared" si="15"/>
        <v>3</v>
      </c>
      <c r="T26" t="str">
        <f t="shared" si="8"/>
        <v>University of Virginia</v>
      </c>
      <c r="U26" t="s">
        <v>220</v>
      </c>
    </row>
    <row r="27" spans="1:21">
      <c r="A27" s="4">
        <v>16</v>
      </c>
      <c r="B27" t="s">
        <v>221</v>
      </c>
      <c r="C27" s="33">
        <v>3.29</v>
      </c>
      <c r="D27">
        <v>691</v>
      </c>
      <c r="E27">
        <v>27.1</v>
      </c>
      <c r="F27" s="31">
        <v>122329</v>
      </c>
      <c r="G27" s="32">
        <v>53200</v>
      </c>
      <c r="H27">
        <f t="shared" si="3"/>
        <v>-1.0798165916012001</v>
      </c>
      <c r="I27">
        <f t="shared" si="4"/>
        <v>0.36684960925631316</v>
      </c>
      <c r="J27">
        <f t="shared" si="5"/>
        <v>-0.28355905324410208</v>
      </c>
      <c r="K27">
        <f t="shared" si="6"/>
        <v>0.81152163017770163</v>
      </c>
      <c r="L27">
        <f t="shared" si="7"/>
        <v>0.85354613799767576</v>
      </c>
      <c r="M27">
        <f t="shared" si="9"/>
        <v>4.5494838469451091</v>
      </c>
      <c r="N27">
        <f t="shared" si="10"/>
        <v>19.923200188380669</v>
      </c>
      <c r="O27">
        <f t="shared" si="11"/>
        <v>1.284864020467543</v>
      </c>
      <c r="P27">
        <f t="shared" si="12"/>
        <v>5.5319972089346852</v>
      </c>
      <c r="Q27">
        <f t="shared" si="13"/>
        <v>8.4828764198605686</v>
      </c>
      <c r="R27">
        <f t="shared" si="14"/>
        <v>1.284864020467543</v>
      </c>
      <c r="S27" s="4">
        <f t="shared" si="15"/>
        <v>3</v>
      </c>
      <c r="T27" t="str">
        <f t="shared" si="8"/>
        <v>University of Virginia</v>
      </c>
      <c r="U27" t="s">
        <v>221</v>
      </c>
    </row>
    <row r="28" spans="1:21">
      <c r="A28" s="4">
        <v>17</v>
      </c>
      <c r="B28" t="s">
        <v>222</v>
      </c>
      <c r="C28" s="33">
        <v>3.43</v>
      </c>
      <c r="D28">
        <v>692</v>
      </c>
      <c r="E28">
        <v>25.3</v>
      </c>
      <c r="F28" s="31">
        <v>118410</v>
      </c>
      <c r="G28" s="32">
        <v>47836</v>
      </c>
      <c r="H28">
        <f t="shared" si="3"/>
        <v>0.19571675722771681</v>
      </c>
      <c r="I28">
        <f t="shared" si="4"/>
        <v>0.40524084743429944</v>
      </c>
      <c r="J28">
        <f t="shared" si="5"/>
        <v>-0.4390127474083817</v>
      </c>
      <c r="K28">
        <f t="shared" si="6"/>
        <v>0.61258492154962829</v>
      </c>
      <c r="L28">
        <f t="shared" si="7"/>
        <v>0.30629901020321282</v>
      </c>
      <c r="M28">
        <f t="shared" si="9"/>
        <v>5.4492722721560876</v>
      </c>
      <c r="N28">
        <f t="shared" si="10"/>
        <v>12.125613978015723</v>
      </c>
      <c r="O28">
        <f t="shared" si="11"/>
        <v>0.59560956357290695</v>
      </c>
      <c r="P28">
        <f t="shared" si="12"/>
        <v>3.7665210064298686</v>
      </c>
      <c r="Q28">
        <f t="shared" si="13"/>
        <v>4.7624057731036356</v>
      </c>
      <c r="R28">
        <f t="shared" si="14"/>
        <v>0.59560956357290695</v>
      </c>
      <c r="S28" s="4">
        <f t="shared" si="15"/>
        <v>3</v>
      </c>
      <c r="T28" t="str">
        <f t="shared" si="8"/>
        <v>University of Virginia</v>
      </c>
      <c r="U28" t="s">
        <v>222</v>
      </c>
    </row>
    <row r="29" spans="1:21">
      <c r="A29" s="4">
        <v>18</v>
      </c>
      <c r="B29" t="s">
        <v>223</v>
      </c>
      <c r="C29" s="33">
        <v>3.35</v>
      </c>
      <c r="D29">
        <v>686</v>
      </c>
      <c r="E29">
        <v>23.9</v>
      </c>
      <c r="F29" s="31">
        <v>117650</v>
      </c>
      <c r="G29" s="32">
        <v>54800</v>
      </c>
      <c r="H29">
        <f t="shared" si="3"/>
        <v>-0.53315944210309285</v>
      </c>
      <c r="I29">
        <f t="shared" si="4"/>
        <v>0.17489341836638159</v>
      </c>
      <c r="J29">
        <f t="shared" si="5"/>
        <v>-0.55992117620282156</v>
      </c>
      <c r="K29">
        <f t="shared" si="6"/>
        <v>0.5740057180392083</v>
      </c>
      <c r="L29">
        <f t="shared" si="7"/>
        <v>1.0167816720154126</v>
      </c>
      <c r="M29">
        <f t="shared" si="9"/>
        <v>4.73159444930271</v>
      </c>
      <c r="N29">
        <f t="shared" si="10"/>
        <v>17.252327214201678</v>
      </c>
      <c r="O29">
        <f t="shared" si="11"/>
        <v>0.87925835074435521</v>
      </c>
      <c r="P29">
        <f t="shared" si="12"/>
        <v>5.1979575767470241</v>
      </c>
      <c r="Q29">
        <f t="shared" si="13"/>
        <v>6.4835040749752126</v>
      </c>
      <c r="R29">
        <f t="shared" si="14"/>
        <v>0.87925835074435521</v>
      </c>
      <c r="S29" s="4">
        <f t="shared" si="15"/>
        <v>3</v>
      </c>
      <c r="T29" t="str">
        <f t="shared" si="8"/>
        <v>University of Virginia</v>
      </c>
      <c r="U29" t="s">
        <v>223</v>
      </c>
    </row>
    <row r="30" spans="1:21">
      <c r="A30" s="4">
        <v>19</v>
      </c>
      <c r="B30" t="s">
        <v>224</v>
      </c>
      <c r="C30" s="33">
        <v>3.3</v>
      </c>
      <c r="D30">
        <v>681</v>
      </c>
      <c r="E30">
        <v>35.1</v>
      </c>
      <c r="F30" s="31">
        <v>121050</v>
      </c>
      <c r="G30" s="32">
        <v>44098</v>
      </c>
      <c r="H30">
        <f t="shared" si="3"/>
        <v>-0.98870706668485098</v>
      </c>
      <c r="I30">
        <f t="shared" si="4"/>
        <v>-1.7062772523549957E-2</v>
      </c>
      <c r="J30">
        <f t="shared" si="5"/>
        <v>0.40734625415269599</v>
      </c>
      <c r="K30">
        <f t="shared" si="6"/>
        <v>0.74659689163845544</v>
      </c>
      <c r="L30">
        <f t="shared" si="7"/>
        <v>-7.5060006145725E-2</v>
      </c>
      <c r="M30">
        <f t="shared" si="9"/>
        <v>2.1859171751617947</v>
      </c>
      <c r="N30">
        <f t="shared" si="10"/>
        <v>14.745867500438523</v>
      </c>
      <c r="O30">
        <f t="shared" si="11"/>
        <v>3.0022670999131096</v>
      </c>
      <c r="P30">
        <f t="shared" si="12"/>
        <v>2.6229925849213656</v>
      </c>
      <c r="Q30">
        <f t="shared" si="13"/>
        <v>12.375064717657766</v>
      </c>
      <c r="R30">
        <f t="shared" si="14"/>
        <v>2.1859171751617947</v>
      </c>
      <c r="S30" s="4">
        <f t="shared" si="15"/>
        <v>1</v>
      </c>
      <c r="T30" t="str">
        <f t="shared" si="8"/>
        <v>University of Maryland-College Park</v>
      </c>
      <c r="U30" t="s">
        <v>224</v>
      </c>
    </row>
    <row r="31" spans="1:21">
      <c r="A31" s="4">
        <v>20</v>
      </c>
      <c r="B31" t="s">
        <v>225</v>
      </c>
      <c r="C31" s="33">
        <v>3.31</v>
      </c>
      <c r="D31">
        <v>689</v>
      </c>
      <c r="E31">
        <v>37.700000000000003</v>
      </c>
      <c r="F31" s="31">
        <v>101904</v>
      </c>
      <c r="G31" s="32">
        <v>50613</v>
      </c>
      <c r="H31">
        <f t="shared" si="3"/>
        <v>-0.89759754176849771</v>
      </c>
      <c r="I31">
        <f t="shared" si="4"/>
        <v>0.29006713290034053</v>
      </c>
      <c r="J31">
        <f t="shared" si="5"/>
        <v>0.63189047905665552</v>
      </c>
      <c r="K31">
        <f t="shared" si="6"/>
        <v>-0.2252944641648344</v>
      </c>
      <c r="L31">
        <f t="shared" si="7"/>
        <v>0.58961468393274741</v>
      </c>
      <c r="M31">
        <f t="shared" si="9"/>
        <v>1.3744856261461673</v>
      </c>
      <c r="N31">
        <f t="shared" si="10"/>
        <v>14.806835989720888</v>
      </c>
      <c r="O31">
        <f t="shared" si="11"/>
        <v>3.8853630093124534</v>
      </c>
      <c r="P31">
        <f t="shared" si="12"/>
        <v>2.7110046662666583</v>
      </c>
      <c r="Q31">
        <f t="shared" si="13"/>
        <v>12.928435995153526</v>
      </c>
      <c r="R31">
        <f t="shared" si="14"/>
        <v>1.3744856261461673</v>
      </c>
      <c r="S31" s="4">
        <f t="shared" si="15"/>
        <v>1</v>
      </c>
      <c r="T31" t="str">
        <f t="shared" si="8"/>
        <v>University of Maryland-College Park</v>
      </c>
      <c r="U31" t="s">
        <v>225</v>
      </c>
    </row>
    <row r="32" spans="1:21">
      <c r="A32" s="4">
        <v>21</v>
      </c>
      <c r="B32" t="s">
        <v>226</v>
      </c>
      <c r="C32" s="33">
        <v>3.3</v>
      </c>
      <c r="D32">
        <v>687</v>
      </c>
      <c r="E32">
        <v>27</v>
      </c>
      <c r="F32" s="31">
        <v>109619</v>
      </c>
      <c r="G32" s="32">
        <v>51784</v>
      </c>
      <c r="H32">
        <f t="shared" si="3"/>
        <v>-0.98870706668485098</v>
      </c>
      <c r="I32">
        <f t="shared" si="4"/>
        <v>0.2132846565443679</v>
      </c>
      <c r="J32">
        <f t="shared" si="5"/>
        <v>-0.29219536958656217</v>
      </c>
      <c r="K32">
        <f t="shared" si="6"/>
        <v>0.16633521357581016</v>
      </c>
      <c r="L32">
        <f t="shared" si="7"/>
        <v>0.70908269039197858</v>
      </c>
      <c r="M32">
        <f t="shared" si="9"/>
        <v>3.0007813346221028</v>
      </c>
      <c r="N32">
        <f t="shared" si="10"/>
        <v>15.798462904428096</v>
      </c>
      <c r="O32">
        <f t="shared" si="11"/>
        <v>1.9950792507231292</v>
      </c>
      <c r="P32">
        <f t="shared" si="12"/>
        <v>3.4512763740850034</v>
      </c>
      <c r="Q32">
        <f t="shared" si="13"/>
        <v>9.9397301090876127</v>
      </c>
      <c r="R32">
        <f t="shared" si="14"/>
        <v>1.9950792507231292</v>
      </c>
      <c r="S32" s="4">
        <f t="shared" si="15"/>
        <v>3</v>
      </c>
      <c r="T32" t="str">
        <f t="shared" si="8"/>
        <v>University of Virginia</v>
      </c>
      <c r="U32" t="s">
        <v>226</v>
      </c>
    </row>
    <row r="33" spans="1:21">
      <c r="A33" s="4">
        <v>22</v>
      </c>
      <c r="B33" t="s">
        <v>227</v>
      </c>
      <c r="C33" s="33">
        <v>3.32</v>
      </c>
      <c r="D33">
        <v>696</v>
      </c>
      <c r="E33">
        <v>28.1</v>
      </c>
      <c r="F33" s="31">
        <v>99354</v>
      </c>
      <c r="G33" s="32">
        <v>46975</v>
      </c>
      <c r="H33">
        <f t="shared" si="3"/>
        <v>-0.80648801685214855</v>
      </c>
      <c r="I33">
        <f t="shared" si="4"/>
        <v>0.5588058001462447</v>
      </c>
      <c r="J33">
        <f t="shared" si="5"/>
        <v>-0.19719588981950231</v>
      </c>
      <c r="K33">
        <f t="shared" si="6"/>
        <v>-0.35473784436426975</v>
      </c>
      <c r="L33">
        <f t="shared" si="7"/>
        <v>0.21845788845991815</v>
      </c>
      <c r="M33">
        <f t="shared" si="9"/>
        <v>3.135790340597246</v>
      </c>
      <c r="N33">
        <f t="shared" si="10"/>
        <v>11.957670547470361</v>
      </c>
      <c r="O33">
        <f t="shared" si="11"/>
        <v>2.9774282249724138</v>
      </c>
      <c r="P33">
        <f t="shared" si="12"/>
        <v>1.9801051659054334</v>
      </c>
      <c r="Q33">
        <f t="shared" si="13"/>
        <v>11.174054270055164</v>
      </c>
      <c r="R33">
        <f t="shared" si="14"/>
        <v>1.9801051659054334</v>
      </c>
      <c r="S33" s="4">
        <f t="shared" si="15"/>
        <v>4</v>
      </c>
      <c r="T33" t="str">
        <f t="shared" si="8"/>
        <v>Arizona State University</v>
      </c>
      <c r="U33" t="s">
        <v>227</v>
      </c>
    </row>
    <row r="34" spans="1:21">
      <c r="A34" s="4">
        <v>23</v>
      </c>
      <c r="B34" t="s">
        <v>228</v>
      </c>
      <c r="C34" s="33">
        <v>3.32</v>
      </c>
      <c r="D34">
        <v>670</v>
      </c>
      <c r="E34">
        <v>38</v>
      </c>
      <c r="F34" s="31">
        <v>106195</v>
      </c>
      <c r="G34" s="32">
        <v>45351</v>
      </c>
      <c r="H34">
        <f t="shared" si="3"/>
        <v>-0.80648801685214855</v>
      </c>
      <c r="I34">
        <f t="shared" si="4"/>
        <v>-0.43936639248139936</v>
      </c>
      <c r="J34">
        <f t="shared" si="5"/>
        <v>0.65779942808403513</v>
      </c>
      <c r="K34">
        <f t="shared" si="6"/>
        <v>-7.4742506606081099E-3</v>
      </c>
      <c r="L34">
        <f t="shared" si="7"/>
        <v>5.2773821431915197E-2</v>
      </c>
      <c r="M34">
        <f t="shared" si="9"/>
        <v>0.36858069858536402</v>
      </c>
      <c r="N34">
        <f t="shared" si="10"/>
        <v>11.652886560979642</v>
      </c>
      <c r="O34">
        <f t="shared" si="11"/>
        <v>4.9271519956094423</v>
      </c>
      <c r="P34">
        <f t="shared" si="12"/>
        <v>1.3828497943973701</v>
      </c>
      <c r="Q34">
        <f t="shared" si="13"/>
        <v>15.151785756629074</v>
      </c>
      <c r="R34">
        <f t="shared" si="14"/>
        <v>0.36858069858536402</v>
      </c>
      <c r="S34" s="4">
        <f t="shared" si="15"/>
        <v>1</v>
      </c>
      <c r="T34" t="str">
        <f t="shared" si="8"/>
        <v>University of Maryland-College Park</v>
      </c>
      <c r="U34" t="s">
        <v>228</v>
      </c>
    </row>
    <row r="35" spans="1:21">
      <c r="A35" s="4">
        <v>24</v>
      </c>
      <c r="B35" t="s">
        <v>229</v>
      </c>
      <c r="C35" s="33">
        <v>3.31</v>
      </c>
      <c r="D35">
        <v>686</v>
      </c>
      <c r="E35">
        <v>49.1</v>
      </c>
      <c r="F35" s="31">
        <v>111721</v>
      </c>
      <c r="G35" s="32">
        <v>49265</v>
      </c>
      <c r="H35">
        <f t="shared" si="3"/>
        <v>-0.89759754176849771</v>
      </c>
      <c r="I35">
        <f t="shared" si="4"/>
        <v>0.17489341836638159</v>
      </c>
      <c r="J35">
        <f t="shared" si="5"/>
        <v>1.6164305420970926</v>
      </c>
      <c r="K35">
        <f t="shared" si="6"/>
        <v>0.2730371685480506</v>
      </c>
      <c r="L35">
        <f t="shared" si="7"/>
        <v>0.45208874652280406</v>
      </c>
      <c r="M35">
        <f t="shared" si="9"/>
        <v>1.7704929467594253</v>
      </c>
      <c r="N35">
        <f t="shared" si="10"/>
        <v>18.432164127236973</v>
      </c>
      <c r="O35">
        <f t="shared" si="11"/>
        <v>6.2081915877108909</v>
      </c>
      <c r="P35">
        <f t="shared" si="12"/>
        <v>4.7275670895450261</v>
      </c>
      <c r="Q35">
        <f t="shared" si="13"/>
        <v>16.071582213110307</v>
      </c>
      <c r="R35">
        <f t="shared" si="14"/>
        <v>1.7704929467594253</v>
      </c>
      <c r="S35" s="4">
        <f t="shared" si="15"/>
        <v>1</v>
      </c>
      <c r="T35" t="str">
        <f t="shared" si="8"/>
        <v>University of Maryland-College Park</v>
      </c>
      <c r="U35" t="s">
        <v>229</v>
      </c>
    </row>
    <row r="36" spans="1:21">
      <c r="A36" s="4">
        <v>25</v>
      </c>
      <c r="B36" t="s">
        <v>230</v>
      </c>
      <c r="C36" s="33">
        <v>3.4</v>
      </c>
      <c r="D36">
        <v>674</v>
      </c>
      <c r="E36">
        <v>26.7</v>
      </c>
      <c r="F36" s="31">
        <v>91696</v>
      </c>
      <c r="G36" s="32">
        <v>43800</v>
      </c>
      <c r="H36">
        <f t="shared" si="3"/>
        <v>-7.7611817521338833E-2</v>
      </c>
      <c r="I36">
        <f t="shared" si="4"/>
        <v>-0.2858014397694541</v>
      </c>
      <c r="J36">
        <f t="shared" si="5"/>
        <v>-0.31810431861394217</v>
      </c>
      <c r="K36">
        <f t="shared" si="6"/>
        <v>-0.74347408184163277</v>
      </c>
      <c r="L36">
        <f t="shared" si="7"/>
        <v>-0.10546262435652851</v>
      </c>
      <c r="M36">
        <f t="shared" si="9"/>
        <v>2.8365394889803404</v>
      </c>
      <c r="N36">
        <f t="shared" si="10"/>
        <v>5.9642174106878922</v>
      </c>
      <c r="O36">
        <f t="shared" si="11"/>
        <v>5.12803581255955</v>
      </c>
      <c r="P36">
        <f t="shared" si="12"/>
        <v>0.82476906650378057</v>
      </c>
      <c r="Q36">
        <f t="shared" si="13"/>
        <v>12.977104864736312</v>
      </c>
      <c r="R36">
        <f t="shared" si="14"/>
        <v>0.82476906650378057</v>
      </c>
      <c r="S36" s="4">
        <f t="shared" si="15"/>
        <v>4</v>
      </c>
      <c r="T36" t="str">
        <f t="shared" si="8"/>
        <v>Arizona State University</v>
      </c>
      <c r="U36" t="s">
        <v>230</v>
      </c>
    </row>
    <row r="37" spans="1:21">
      <c r="A37" s="4">
        <v>26</v>
      </c>
      <c r="B37" t="s">
        <v>231</v>
      </c>
      <c r="C37" s="33">
        <v>3.4</v>
      </c>
      <c r="D37">
        <v>673</v>
      </c>
      <c r="E37">
        <v>25.2</v>
      </c>
      <c r="F37" s="31">
        <v>108175</v>
      </c>
      <c r="G37" s="32">
        <v>46482</v>
      </c>
      <c r="H37">
        <f t="shared" si="3"/>
        <v>-7.7611817521338833E-2</v>
      </c>
      <c r="I37">
        <f t="shared" si="4"/>
        <v>-0.32419267794744044</v>
      </c>
      <c r="J37">
        <f t="shared" si="5"/>
        <v>-0.44764906375084179</v>
      </c>
      <c r="K37">
        <f t="shared" si="6"/>
        <v>9.3034726906012277E-2</v>
      </c>
      <c r="L37">
        <f t="shared" si="7"/>
        <v>0.16816093954070296</v>
      </c>
      <c r="M37">
        <f t="shared" si="9"/>
        <v>3.0371048908837373</v>
      </c>
      <c r="N37">
        <f t="shared" si="10"/>
        <v>9.0361485880178876</v>
      </c>
      <c r="O37">
        <f t="shared" si="11"/>
        <v>2.4469369445142819</v>
      </c>
      <c r="P37">
        <f t="shared" si="12"/>
        <v>1.798848611050182</v>
      </c>
      <c r="Q37">
        <f t="shared" si="13"/>
        <v>9.0425874892134512</v>
      </c>
      <c r="R37">
        <f t="shared" si="14"/>
        <v>1.798848611050182</v>
      </c>
      <c r="S37" s="4">
        <f t="shared" si="15"/>
        <v>4</v>
      </c>
      <c r="T37" t="str">
        <f t="shared" si="8"/>
        <v>Arizona State University</v>
      </c>
      <c r="U37" t="s">
        <v>231</v>
      </c>
    </row>
    <row r="38" spans="1:21">
      <c r="A38" s="4">
        <v>27</v>
      </c>
      <c r="B38" t="s">
        <v>232</v>
      </c>
      <c r="C38" s="33">
        <v>3.33</v>
      </c>
      <c r="D38">
        <v>692</v>
      </c>
      <c r="E38">
        <v>36.799999999999997</v>
      </c>
      <c r="F38" s="31">
        <v>104763</v>
      </c>
      <c r="G38" s="32">
        <v>42520</v>
      </c>
      <c r="H38">
        <f t="shared" si="3"/>
        <v>-0.71537849193579528</v>
      </c>
      <c r="I38">
        <f t="shared" si="4"/>
        <v>0.40524084743429944</v>
      </c>
      <c r="J38">
        <f t="shared" si="5"/>
        <v>0.55416363197451524</v>
      </c>
      <c r="K38">
        <f t="shared" si="6"/>
        <v>-8.0165592011820427E-2</v>
      </c>
      <c r="L38">
        <f t="shared" si="7"/>
        <v>-0.23605105157071801</v>
      </c>
      <c r="M38">
        <f t="shared" si="9"/>
        <v>1.926416384565462</v>
      </c>
      <c r="N38">
        <f t="shared" si="10"/>
        <v>11.015337923786465</v>
      </c>
      <c r="O38">
        <f t="shared" si="11"/>
        <v>3.9149696138126444</v>
      </c>
      <c r="P38">
        <f t="shared" si="12"/>
        <v>1.2217661086257154</v>
      </c>
      <c r="Q38">
        <f t="shared" si="13"/>
        <v>13.107363570820331</v>
      </c>
      <c r="R38">
        <f t="shared" si="14"/>
        <v>1.2217661086257154</v>
      </c>
      <c r="S38" s="4">
        <f t="shared" si="15"/>
        <v>4</v>
      </c>
      <c r="T38" t="str">
        <f t="shared" si="8"/>
        <v>Arizona State University</v>
      </c>
      <c r="U38" t="s">
        <v>232</v>
      </c>
    </row>
    <row r="39" spans="1:21">
      <c r="A39" s="4">
        <v>28</v>
      </c>
      <c r="B39" t="s">
        <v>233</v>
      </c>
      <c r="C39" s="33">
        <v>3.33</v>
      </c>
      <c r="D39">
        <v>680</v>
      </c>
      <c r="E39">
        <v>30.3</v>
      </c>
      <c r="F39" s="31">
        <v>105333</v>
      </c>
      <c r="G39" s="32">
        <v>26757</v>
      </c>
      <c r="H39">
        <f t="shared" si="3"/>
        <v>-0.71537849193579528</v>
      </c>
      <c r="I39">
        <f t="shared" si="4"/>
        <v>-5.5454010701536265E-2</v>
      </c>
      <c r="J39">
        <f t="shared" si="5"/>
        <v>-7.1969302853829038E-3</v>
      </c>
      <c r="K39">
        <f t="shared" si="6"/>
        <v>-5.1231189379005469E-2</v>
      </c>
      <c r="L39">
        <f t="shared" si="7"/>
        <v>-1.8442271282717095</v>
      </c>
      <c r="M39">
        <f t="shared" si="9"/>
        <v>6.0222624227130623</v>
      </c>
      <c r="N39">
        <f t="shared" si="10"/>
        <v>6.483363251932535</v>
      </c>
      <c r="O39">
        <f t="shared" si="11"/>
        <v>9.2085199158817446</v>
      </c>
      <c r="P39">
        <f t="shared" si="12"/>
        <v>1.583264752503541</v>
      </c>
      <c r="Q39">
        <f t="shared" si="13"/>
        <v>20.460242641887941</v>
      </c>
      <c r="R39">
        <f t="shared" si="14"/>
        <v>1.583264752503541</v>
      </c>
      <c r="S39" s="4">
        <f t="shared" si="15"/>
        <v>4</v>
      </c>
      <c r="T39" t="str">
        <f t="shared" si="8"/>
        <v>Arizona State University</v>
      </c>
      <c r="U39" t="s">
        <v>233</v>
      </c>
    </row>
    <row r="40" spans="1:21">
      <c r="A40" s="4">
        <v>29</v>
      </c>
      <c r="B40" t="s">
        <v>234</v>
      </c>
      <c r="C40" s="33">
        <v>3.4</v>
      </c>
      <c r="D40">
        <v>695</v>
      </c>
      <c r="E40">
        <v>29</v>
      </c>
      <c r="F40" s="31">
        <v>102694</v>
      </c>
      <c r="G40" s="32">
        <v>44300</v>
      </c>
      <c r="H40">
        <f t="shared" si="3"/>
        <v>-7.7611817521338833E-2</v>
      </c>
      <c r="I40">
        <f t="shared" si="4"/>
        <v>0.52041456196825842</v>
      </c>
      <c r="J40">
        <f t="shared" si="5"/>
        <v>-0.11946904273736265</v>
      </c>
      <c r="K40">
        <f t="shared" si="6"/>
        <v>-0.18519239735795051</v>
      </c>
      <c r="L40">
        <f t="shared" si="7"/>
        <v>-5.445151997598572E-2</v>
      </c>
      <c r="M40">
        <f t="shared" si="9"/>
        <v>3.6493625455859497</v>
      </c>
      <c r="N40">
        <f t="shared" si="10"/>
        <v>8.8069023184666886</v>
      </c>
      <c r="O40">
        <f t="shared" si="11"/>
        <v>2.4123451748681553</v>
      </c>
      <c r="P40">
        <f t="shared" si="12"/>
        <v>1.5052534810685785</v>
      </c>
      <c r="Q40">
        <f t="shared" si="13"/>
        <v>8.7923690052895527</v>
      </c>
      <c r="R40">
        <f t="shared" si="14"/>
        <v>1.5052534810685785</v>
      </c>
      <c r="S40" s="4">
        <f t="shared" si="15"/>
        <v>4</v>
      </c>
      <c r="T40" t="str">
        <f t="shared" si="8"/>
        <v>Arizona State University</v>
      </c>
      <c r="U40" t="s">
        <v>234</v>
      </c>
    </row>
    <row r="41" spans="1:21">
      <c r="A41" s="4">
        <v>30</v>
      </c>
      <c r="B41" t="s">
        <v>235</v>
      </c>
      <c r="C41" s="33">
        <v>3.36</v>
      </c>
      <c r="D41">
        <v>674</v>
      </c>
      <c r="E41">
        <v>32.200000000000003</v>
      </c>
      <c r="F41" s="31">
        <v>95255</v>
      </c>
      <c r="G41" s="32">
        <v>37345</v>
      </c>
      <c r="H41">
        <f t="shared" si="3"/>
        <v>-0.44204991718674369</v>
      </c>
      <c r="I41">
        <f t="shared" si="4"/>
        <v>-0.2858014397694541</v>
      </c>
      <c r="J41">
        <f t="shared" si="5"/>
        <v>0.15689308022135681</v>
      </c>
      <c r="K41">
        <f t="shared" si="6"/>
        <v>-0.56281173277112684</v>
      </c>
      <c r="L41">
        <f t="shared" si="7"/>
        <v>-0.76401598190933573</v>
      </c>
      <c r="M41">
        <f t="shared" si="9"/>
        <v>2.2010862046258728</v>
      </c>
      <c r="N41">
        <f t="shared" si="10"/>
        <v>5.6092648549540503</v>
      </c>
      <c r="O41">
        <f t="shared" si="11"/>
        <v>6.5685211207512957</v>
      </c>
      <c r="P41">
        <f t="shared" si="12"/>
        <v>0</v>
      </c>
      <c r="Q41">
        <f t="shared" si="13"/>
        <v>16.616794707402164</v>
      </c>
      <c r="R41">
        <f t="shared" si="14"/>
        <v>0</v>
      </c>
      <c r="S41" s="4">
        <f t="shared" si="15"/>
        <v>4</v>
      </c>
      <c r="T41" t="str">
        <f t="shared" si="8"/>
        <v>Arizona State University</v>
      </c>
      <c r="U41" t="s">
        <v>235</v>
      </c>
    </row>
    <row r="42" spans="1:21">
      <c r="A42" s="4">
        <v>31</v>
      </c>
      <c r="B42" t="s">
        <v>236</v>
      </c>
      <c r="C42" s="33">
        <v>3.3</v>
      </c>
      <c r="D42">
        <v>686</v>
      </c>
      <c r="E42">
        <v>40.9</v>
      </c>
      <c r="F42" s="31">
        <v>110349</v>
      </c>
      <c r="G42" s="32">
        <v>48566</v>
      </c>
      <c r="H42">
        <f t="shared" si="3"/>
        <v>-0.98870706668485098</v>
      </c>
      <c r="I42">
        <f t="shared" si="4"/>
        <v>0.17489341836638159</v>
      </c>
      <c r="J42">
        <f t="shared" si="5"/>
        <v>0.90825260201537439</v>
      </c>
      <c r="K42">
        <f t="shared" si="6"/>
        <v>0.20339155378976617</v>
      </c>
      <c r="L42">
        <f t="shared" si="7"/>
        <v>0.38077522259880525</v>
      </c>
      <c r="M42">
        <f t="shared" si="9"/>
        <v>1.2368956085025073</v>
      </c>
      <c r="N42">
        <f t="shared" si="10"/>
        <v>15.886453424039036</v>
      </c>
      <c r="O42">
        <f t="shared" si="11"/>
        <v>4.0325356941938528</v>
      </c>
      <c r="P42">
        <f t="shared" si="12"/>
        <v>2.9732293006566426</v>
      </c>
      <c r="Q42">
        <f t="shared" si="13"/>
        <v>13.61165124236037</v>
      </c>
      <c r="R42">
        <f t="shared" si="14"/>
        <v>1.2368956085025073</v>
      </c>
      <c r="S42" s="4">
        <f t="shared" si="15"/>
        <v>1</v>
      </c>
      <c r="T42" t="str">
        <f t="shared" si="8"/>
        <v>University of Maryland-College Park</v>
      </c>
      <c r="U42" t="s">
        <v>236</v>
      </c>
    </row>
    <row r="43" spans="1:21">
      <c r="A43" s="4">
        <v>32</v>
      </c>
      <c r="B43" t="s">
        <v>237</v>
      </c>
      <c r="C43" s="33">
        <v>3.31</v>
      </c>
      <c r="D43">
        <v>674</v>
      </c>
      <c r="E43">
        <v>26</v>
      </c>
      <c r="F43" s="31">
        <v>97376</v>
      </c>
      <c r="G43" s="32">
        <v>38616</v>
      </c>
      <c r="H43">
        <f t="shared" si="3"/>
        <v>-0.89759754176849771</v>
      </c>
      <c r="I43">
        <f t="shared" si="4"/>
        <v>-0.2858014397694541</v>
      </c>
      <c r="J43">
        <f t="shared" si="5"/>
        <v>-0.37855853301116194</v>
      </c>
      <c r="K43">
        <f t="shared" si="6"/>
        <v>-0.45514529771112588</v>
      </c>
      <c r="L43">
        <f t="shared" si="7"/>
        <v>-0.634345754573996</v>
      </c>
      <c r="M43">
        <f t="shared" si="9"/>
        <v>2.8437223698875584</v>
      </c>
      <c r="N43">
        <f t="shared" si="10"/>
        <v>7.5564608788275249</v>
      </c>
      <c r="O43">
        <f t="shared" si="11"/>
        <v>5.9790497589521445</v>
      </c>
      <c r="P43">
        <f t="shared" si="12"/>
        <v>0.52263849747111368</v>
      </c>
      <c r="Q43">
        <f t="shared" si="13"/>
        <v>16.547642444860696</v>
      </c>
      <c r="R43">
        <f t="shared" si="14"/>
        <v>0.52263849747111368</v>
      </c>
      <c r="S43" s="4">
        <f t="shared" si="15"/>
        <v>4</v>
      </c>
      <c r="T43" t="str">
        <f t="shared" si="8"/>
        <v>Arizona State University</v>
      </c>
      <c r="U43" t="s">
        <v>237</v>
      </c>
    </row>
    <row r="44" spans="1:21">
      <c r="A44" s="4">
        <v>33</v>
      </c>
      <c r="B44" t="s">
        <v>238</v>
      </c>
      <c r="C44" s="33">
        <v>3.5</v>
      </c>
      <c r="D44">
        <v>647</v>
      </c>
      <c r="E44">
        <v>27.4</v>
      </c>
      <c r="F44" s="31">
        <v>97279</v>
      </c>
      <c r="G44" s="32">
        <v>32927</v>
      </c>
      <c r="H44">
        <f t="shared" ref="H44:H65" si="16">STANDARDIZE(C44,$C$7,$C$8)</f>
        <v>0.83348343164217331</v>
      </c>
      <c r="I44">
        <f t="shared" ref="I44:I65" si="17">STANDARDIZE(D44,$D$7,$D$8)</f>
        <v>-1.3223648705750846</v>
      </c>
      <c r="J44">
        <f t="shared" ref="J44:J65" si="18">STANDARDIZE(E44,$E$7,$E$8)</f>
        <v>-0.25765010421672241</v>
      </c>
      <c r="K44">
        <f t="shared" ref="K44:K65" si="19">STANDARDIZE(F44,$F$7,$F$8)</f>
        <v>-0.46006922236969261</v>
      </c>
      <c r="L44">
        <f t="shared" ref="L44:L65" si="20">STANDARDIZE(G44,$G$7,$G$8)</f>
        <v>-1.2147501002158116</v>
      </c>
      <c r="M44">
        <f t="shared" si="9"/>
        <v>6.9571735117681435</v>
      </c>
      <c r="N44">
        <f t="shared" si="10"/>
        <v>2.2030181113071703</v>
      </c>
      <c r="O44">
        <f t="shared" si="11"/>
        <v>11.341059282694147</v>
      </c>
      <c r="P44">
        <f t="shared" si="12"/>
        <v>3.0870123906714189</v>
      </c>
      <c r="Q44">
        <f t="shared" si="13"/>
        <v>19.081156208081438</v>
      </c>
      <c r="R44">
        <f t="shared" si="14"/>
        <v>2.2030181113071703</v>
      </c>
      <c r="S44" s="4">
        <f t="shared" si="15"/>
        <v>2</v>
      </c>
      <c r="T44" t="str">
        <f t="shared" ref="T44:T65" si="21">INDEX(AnchorCollegeList,S44)</f>
        <v>University of Texas-Dallas</v>
      </c>
      <c r="U44" t="s">
        <v>238</v>
      </c>
    </row>
    <row r="45" spans="1:21">
      <c r="A45" s="4">
        <v>34</v>
      </c>
      <c r="B45" t="s">
        <v>239</v>
      </c>
      <c r="C45" s="33">
        <v>3.55</v>
      </c>
      <c r="D45">
        <v>670</v>
      </c>
      <c r="E45">
        <v>52.4</v>
      </c>
      <c r="F45" s="31">
        <v>103369</v>
      </c>
      <c r="G45" s="32">
        <v>10600</v>
      </c>
      <c r="H45">
        <f t="shared" si="16"/>
        <v>1.2890310562239273</v>
      </c>
      <c r="I45">
        <f t="shared" si="17"/>
        <v>-0.43936639248139936</v>
      </c>
      <c r="J45">
        <f t="shared" si="18"/>
        <v>1.9014289813982717</v>
      </c>
      <c r="K45">
        <f t="shared" si="19"/>
        <v>-0.15092797318751175</v>
      </c>
      <c r="L45">
        <f t="shared" si="20"/>
        <v>-3.492599955224569</v>
      </c>
      <c r="M45">
        <f t="shared" si="9"/>
        <v>19.970465155885346</v>
      </c>
      <c r="N45">
        <f t="shared" si="10"/>
        <v>9.5664245989707126</v>
      </c>
      <c r="O45">
        <f t="shared" si="11"/>
        <v>28.400542300703083</v>
      </c>
      <c r="P45">
        <f t="shared" si="12"/>
        <v>13.678447772542489</v>
      </c>
      <c r="Q45">
        <f t="shared" si="13"/>
        <v>38.420063427718873</v>
      </c>
      <c r="R45">
        <f t="shared" si="14"/>
        <v>9.5664245989707126</v>
      </c>
      <c r="S45" s="4">
        <f t="shared" si="15"/>
        <v>2</v>
      </c>
      <c r="T45" t="str">
        <f t="shared" si="21"/>
        <v>University of Texas-Dallas</v>
      </c>
      <c r="U45" t="s">
        <v>239</v>
      </c>
    </row>
    <row r="46" spans="1:21">
      <c r="A46" s="4">
        <v>35</v>
      </c>
      <c r="B46" t="s">
        <v>240</v>
      </c>
      <c r="C46" s="33">
        <v>3.4</v>
      </c>
      <c r="D46">
        <v>675</v>
      </c>
      <c r="E46">
        <v>43.5</v>
      </c>
      <c r="F46" s="31">
        <v>97970</v>
      </c>
      <c r="G46" s="32">
        <v>39219</v>
      </c>
      <c r="H46">
        <f t="shared" si="16"/>
        <v>-7.7611817521338833E-2</v>
      </c>
      <c r="I46">
        <f t="shared" si="17"/>
        <v>-0.24741020159146782</v>
      </c>
      <c r="J46">
        <f t="shared" si="18"/>
        <v>1.1327968269193338</v>
      </c>
      <c r="K46">
        <f t="shared" si="19"/>
        <v>-0.42499260444113973</v>
      </c>
      <c r="L46">
        <f t="shared" si="20"/>
        <v>-0.57282636269106146</v>
      </c>
      <c r="M46">
        <f t="shared" si="9"/>
        <v>1.7066382409597471</v>
      </c>
      <c r="N46">
        <f t="shared" si="10"/>
        <v>7.4001027370868</v>
      </c>
      <c r="O46">
        <f t="shared" si="11"/>
        <v>7.6224047478784343</v>
      </c>
      <c r="P46">
        <f t="shared" si="12"/>
        <v>1.1422247211061858</v>
      </c>
      <c r="Q46">
        <f t="shared" si="13"/>
        <v>17.156186060068556</v>
      </c>
      <c r="R46">
        <f t="shared" si="14"/>
        <v>1.1422247211061858</v>
      </c>
      <c r="S46" s="4">
        <f t="shared" si="15"/>
        <v>4</v>
      </c>
      <c r="T46" t="str">
        <f t="shared" si="21"/>
        <v>Arizona State University</v>
      </c>
      <c r="U46" t="s">
        <v>240</v>
      </c>
    </row>
    <row r="47" spans="1:21">
      <c r="A47" s="4">
        <v>36</v>
      </c>
      <c r="B47" t="s">
        <v>241</v>
      </c>
      <c r="C47" s="33">
        <v>3.37</v>
      </c>
      <c r="D47">
        <v>690</v>
      </c>
      <c r="E47">
        <v>24.4</v>
      </c>
      <c r="F47" s="31">
        <v>96758</v>
      </c>
      <c r="G47" s="32">
        <v>47526</v>
      </c>
      <c r="H47">
        <f t="shared" si="16"/>
        <v>-0.35094039227039042</v>
      </c>
      <c r="I47">
        <f t="shared" si="17"/>
        <v>0.32845837107832682</v>
      </c>
      <c r="J47">
        <f t="shared" si="18"/>
        <v>-0.51673959449052165</v>
      </c>
      <c r="K47">
        <f t="shared" si="19"/>
        <v>-0.48651628161828314</v>
      </c>
      <c r="L47">
        <f t="shared" si="20"/>
        <v>0.27467212548727626</v>
      </c>
      <c r="M47">
        <f t="shared" si="9"/>
        <v>3.7161829093267769</v>
      </c>
      <c r="N47">
        <f t="shared" si="10"/>
        <v>9.7245118838445777</v>
      </c>
      <c r="O47">
        <f t="shared" si="11"/>
        <v>2.9120157196693865</v>
      </c>
      <c r="P47">
        <f t="shared" si="12"/>
        <v>1.9240910215064868</v>
      </c>
      <c r="Q47">
        <f t="shared" si="13"/>
        <v>9.8194080641108989</v>
      </c>
      <c r="R47">
        <f t="shared" si="14"/>
        <v>1.9240910215064868</v>
      </c>
      <c r="S47" s="4">
        <f t="shared" si="15"/>
        <v>4</v>
      </c>
      <c r="T47" t="str">
        <f t="shared" si="21"/>
        <v>Arizona State University</v>
      </c>
      <c r="U47" t="s">
        <v>241</v>
      </c>
    </row>
    <row r="48" spans="1:21">
      <c r="A48" s="4">
        <v>37</v>
      </c>
      <c r="B48" t="s">
        <v>242</v>
      </c>
      <c r="C48" s="33">
        <v>3.39</v>
      </c>
      <c r="D48">
        <v>656</v>
      </c>
      <c r="E48">
        <v>30.7</v>
      </c>
      <c r="F48" s="31">
        <v>98283</v>
      </c>
      <c r="G48" s="32">
        <v>37110</v>
      </c>
      <c r="H48">
        <f t="shared" si="16"/>
        <v>-0.16872134243768802</v>
      </c>
      <c r="I48">
        <f t="shared" si="17"/>
        <v>-0.97684372697320776</v>
      </c>
      <c r="J48">
        <f t="shared" si="18"/>
        <v>2.7348335084456877E-2</v>
      </c>
      <c r="K48">
        <f t="shared" si="19"/>
        <v>-0.40910406404803257</v>
      </c>
      <c r="L48">
        <f t="shared" si="20"/>
        <v>-0.78799120096819086</v>
      </c>
      <c r="M48">
        <f t="shared" si="9"/>
        <v>2.5395764281191027</v>
      </c>
      <c r="N48">
        <f t="shared" si="10"/>
        <v>4.7640946450663764</v>
      </c>
      <c r="O48">
        <f t="shared" si="11"/>
        <v>7.7921164664010281</v>
      </c>
      <c r="P48">
        <f t="shared" si="12"/>
        <v>0.59323065202393821</v>
      </c>
      <c r="Q48">
        <f t="shared" si="13"/>
        <v>17.694665690238018</v>
      </c>
      <c r="R48">
        <f t="shared" si="14"/>
        <v>0.59323065202393821</v>
      </c>
      <c r="S48" s="4">
        <f t="shared" si="15"/>
        <v>4</v>
      </c>
      <c r="T48" t="str">
        <f t="shared" si="21"/>
        <v>Arizona State University</v>
      </c>
      <c r="U48" t="s">
        <v>242</v>
      </c>
    </row>
    <row r="49" spans="1:21">
      <c r="A49" s="4">
        <v>38</v>
      </c>
      <c r="B49" t="s">
        <v>243</v>
      </c>
      <c r="C49" s="33">
        <v>3.32</v>
      </c>
      <c r="D49">
        <v>684</v>
      </c>
      <c r="E49">
        <v>30.4</v>
      </c>
      <c r="F49" s="31">
        <v>94434</v>
      </c>
      <c r="G49" s="32">
        <v>41366</v>
      </c>
      <c r="H49">
        <f t="shared" si="16"/>
        <v>-0.80648801685214855</v>
      </c>
      <c r="I49">
        <f t="shared" si="17"/>
        <v>9.8110942010408972E-2</v>
      </c>
      <c r="J49">
        <f t="shared" si="18"/>
        <v>1.4393860570768877E-3</v>
      </c>
      <c r="K49">
        <f t="shared" si="19"/>
        <v>-0.6044874249843567</v>
      </c>
      <c r="L49">
        <f t="shared" si="20"/>
        <v>-0.35378468048101075</v>
      </c>
      <c r="M49">
        <f t="shared" si="9"/>
        <v>2.1467901186882736</v>
      </c>
      <c r="N49">
        <f t="shared" si="10"/>
        <v>8.3764922703774047</v>
      </c>
      <c r="O49">
        <f t="shared" si="11"/>
        <v>5.2187121812844577</v>
      </c>
      <c r="P49">
        <f t="shared" si="12"/>
        <v>0.47439628039396942</v>
      </c>
      <c r="Q49">
        <f t="shared" si="13"/>
        <v>15.191102404213796</v>
      </c>
      <c r="R49">
        <f t="shared" si="14"/>
        <v>0.47439628039396942</v>
      </c>
      <c r="S49" s="4">
        <f t="shared" si="15"/>
        <v>4</v>
      </c>
      <c r="T49" t="str">
        <f t="shared" si="21"/>
        <v>Arizona State University</v>
      </c>
      <c r="U49" t="s">
        <v>243</v>
      </c>
    </row>
    <row r="50" spans="1:21">
      <c r="A50" s="4">
        <v>39</v>
      </c>
      <c r="B50" t="s">
        <v>244</v>
      </c>
      <c r="C50" s="33">
        <v>3.4</v>
      </c>
      <c r="D50">
        <v>650</v>
      </c>
      <c r="E50">
        <v>28.1</v>
      </c>
      <c r="F50" s="31">
        <v>85916</v>
      </c>
      <c r="G50" s="32">
        <v>33457</v>
      </c>
      <c r="H50">
        <f t="shared" si="16"/>
        <v>-7.7611817521338833E-2</v>
      </c>
      <c r="I50">
        <f t="shared" si="17"/>
        <v>-1.2071911560411255</v>
      </c>
      <c r="J50">
        <f t="shared" si="18"/>
        <v>-0.19719588981950231</v>
      </c>
      <c r="K50">
        <f t="shared" si="19"/>
        <v>-1.0368790769603529</v>
      </c>
      <c r="L50">
        <f t="shared" si="20"/>
        <v>-1.1606783295724363</v>
      </c>
      <c r="M50">
        <f t="shared" si="9"/>
        <v>4.6966788158090953</v>
      </c>
      <c r="N50">
        <f t="shared" si="10"/>
        <v>2.7861524387277776</v>
      </c>
      <c r="O50">
        <f t="shared" si="11"/>
        <v>11.980092943492942</v>
      </c>
      <c r="P50">
        <f t="shared" si="12"/>
        <v>1.4892340013237477</v>
      </c>
      <c r="Q50">
        <f t="shared" si="13"/>
        <v>22.786800042747647</v>
      </c>
      <c r="R50">
        <f t="shared" si="14"/>
        <v>1.4892340013237477</v>
      </c>
      <c r="S50" s="4">
        <f t="shared" si="15"/>
        <v>4</v>
      </c>
      <c r="T50" t="str">
        <f t="shared" si="21"/>
        <v>Arizona State University</v>
      </c>
      <c r="U50" t="s">
        <v>244</v>
      </c>
    </row>
    <row r="51" spans="1:21">
      <c r="A51" s="4">
        <v>40</v>
      </c>
      <c r="B51" t="s">
        <v>245</v>
      </c>
      <c r="C51" s="33">
        <v>3.46</v>
      </c>
      <c r="D51">
        <v>675</v>
      </c>
      <c r="E51">
        <v>36.1</v>
      </c>
      <c r="F51" s="31">
        <v>81117</v>
      </c>
      <c r="G51" s="32">
        <v>46887</v>
      </c>
      <c r="H51">
        <f t="shared" si="16"/>
        <v>0.4690453319767684</v>
      </c>
      <c r="I51">
        <f t="shared" si="17"/>
        <v>-0.24741020159146782</v>
      </c>
      <c r="J51">
        <f t="shared" si="18"/>
        <v>0.49370941757729575</v>
      </c>
      <c r="K51">
        <f t="shared" si="19"/>
        <v>-1.280486442284702</v>
      </c>
      <c r="L51">
        <f t="shared" si="20"/>
        <v>0.20947993408894261</v>
      </c>
      <c r="M51">
        <f t="shared" si="9"/>
        <v>3.2586459253870186</v>
      </c>
      <c r="N51">
        <f t="shared" si="10"/>
        <v>6.4166445223816204</v>
      </c>
      <c r="O51">
        <f t="shared" si="11"/>
        <v>8.1200861094784287</v>
      </c>
      <c r="P51">
        <f t="shared" si="12"/>
        <v>2.4077649724677519</v>
      </c>
      <c r="Q51">
        <f t="shared" si="13"/>
        <v>15.267007140981942</v>
      </c>
      <c r="R51">
        <f t="shared" si="14"/>
        <v>2.4077649724677519</v>
      </c>
      <c r="S51" s="4">
        <f t="shared" si="15"/>
        <v>4</v>
      </c>
      <c r="T51" t="str">
        <f t="shared" si="21"/>
        <v>Arizona State University</v>
      </c>
      <c r="U51" t="s">
        <v>245</v>
      </c>
    </row>
    <row r="52" spans="1:21">
      <c r="A52" s="4">
        <v>41</v>
      </c>
      <c r="B52" t="s">
        <v>246</v>
      </c>
      <c r="C52" s="33">
        <v>3.54</v>
      </c>
      <c r="D52">
        <v>662</v>
      </c>
      <c r="E52">
        <v>25.8</v>
      </c>
      <c r="F52" s="31">
        <v>76272</v>
      </c>
      <c r="G52" s="32">
        <v>25447</v>
      </c>
      <c r="H52">
        <f t="shared" si="16"/>
        <v>1.1979215313075782</v>
      </c>
      <c r="I52">
        <f t="shared" si="17"/>
        <v>-0.74649629790528982</v>
      </c>
      <c r="J52">
        <f t="shared" si="18"/>
        <v>-0.39583116569608179</v>
      </c>
      <c r="K52">
        <f t="shared" si="19"/>
        <v>-1.5264288646636293</v>
      </c>
      <c r="L52">
        <f t="shared" si="20"/>
        <v>-1.9778762217487318</v>
      </c>
      <c r="M52">
        <f t="shared" si="9"/>
        <v>12.659587453125887</v>
      </c>
      <c r="N52">
        <f t="shared" si="10"/>
        <v>0</v>
      </c>
      <c r="O52">
        <f t="shared" si="11"/>
        <v>18.005565126383601</v>
      </c>
      <c r="P52">
        <f t="shared" si="12"/>
        <v>5.6092648549540503</v>
      </c>
      <c r="Q52">
        <f t="shared" si="13"/>
        <v>25.81715750114753</v>
      </c>
      <c r="R52">
        <f t="shared" si="14"/>
        <v>0</v>
      </c>
      <c r="S52" s="4">
        <f t="shared" si="15"/>
        <v>2</v>
      </c>
      <c r="T52" t="str">
        <f t="shared" si="21"/>
        <v>University of Texas-Dallas</v>
      </c>
      <c r="U52" t="s">
        <v>246</v>
      </c>
    </row>
    <row r="53" spans="1:21">
      <c r="A53" s="4">
        <v>42</v>
      </c>
      <c r="B53" t="s">
        <v>247</v>
      </c>
      <c r="C53" s="33">
        <v>3.32</v>
      </c>
      <c r="D53">
        <v>635</v>
      </c>
      <c r="E53">
        <v>34.9</v>
      </c>
      <c r="F53" s="31">
        <v>89720</v>
      </c>
      <c r="G53" s="32">
        <v>41271</v>
      </c>
      <c r="H53">
        <f t="shared" si="16"/>
        <v>-0.80648801685214855</v>
      </c>
      <c r="I53">
        <f t="shared" si="17"/>
        <v>-1.7830597287109202</v>
      </c>
      <c r="J53">
        <f t="shared" si="18"/>
        <v>0.3900736214677758</v>
      </c>
      <c r="K53">
        <f t="shared" si="19"/>
        <v>-0.84378001096872468</v>
      </c>
      <c r="L53">
        <f t="shared" si="20"/>
        <v>-0.36347679031331387</v>
      </c>
      <c r="M53">
        <f t="shared" si="9"/>
        <v>1.9732562704531316</v>
      </c>
      <c r="N53">
        <f t="shared" si="10"/>
        <v>8.782062698994455</v>
      </c>
      <c r="O53">
        <f t="shared" si="11"/>
        <v>12.637384581092803</v>
      </c>
      <c r="P53">
        <f t="shared" si="12"/>
        <v>2.6683454944653482</v>
      </c>
      <c r="Q53">
        <f t="shared" si="13"/>
        <v>25.702998240105838</v>
      </c>
      <c r="R53">
        <f t="shared" si="14"/>
        <v>1.9732562704531316</v>
      </c>
      <c r="S53" s="4">
        <f t="shared" si="15"/>
        <v>1</v>
      </c>
      <c r="T53" t="str">
        <f t="shared" si="21"/>
        <v>University of Maryland-College Park</v>
      </c>
      <c r="U53" t="s">
        <v>247</v>
      </c>
    </row>
    <row r="54" spans="1:21">
      <c r="A54" s="4">
        <v>43</v>
      </c>
      <c r="B54" t="s">
        <v>248</v>
      </c>
      <c r="C54" s="33">
        <v>3.3</v>
      </c>
      <c r="D54">
        <v>670</v>
      </c>
      <c r="E54">
        <v>56.7</v>
      </c>
      <c r="F54" s="31">
        <v>76398</v>
      </c>
      <c r="G54" s="32">
        <v>49936</v>
      </c>
      <c r="H54">
        <f t="shared" si="16"/>
        <v>-0.98870706668485098</v>
      </c>
      <c r="I54">
        <f t="shared" si="17"/>
        <v>-0.43936639248139936</v>
      </c>
      <c r="J54">
        <f t="shared" si="18"/>
        <v>2.272790584124051</v>
      </c>
      <c r="K54">
        <f t="shared" si="19"/>
        <v>-1.5200328388184805</v>
      </c>
      <c r="L54">
        <f t="shared" si="20"/>
        <v>0.52054564860149244</v>
      </c>
      <c r="M54">
        <f t="shared" si="9"/>
        <v>3.3365330766601322</v>
      </c>
      <c r="N54">
        <f t="shared" si="10"/>
        <v>18.239368199368016</v>
      </c>
      <c r="O54">
        <f t="shared" si="11"/>
        <v>16.730366893006313</v>
      </c>
      <c r="P54">
        <f t="shared" si="12"/>
        <v>7.3658093092636259</v>
      </c>
      <c r="Q54">
        <f t="shared" si="13"/>
        <v>30.000215438651029</v>
      </c>
      <c r="R54">
        <f t="shared" si="14"/>
        <v>3.3365330766601322</v>
      </c>
      <c r="S54" s="4">
        <f t="shared" si="15"/>
        <v>1</v>
      </c>
      <c r="T54" t="str">
        <f t="shared" si="21"/>
        <v>University of Maryland-College Park</v>
      </c>
      <c r="U54" t="s">
        <v>248</v>
      </c>
    </row>
    <row r="55" spans="1:21">
      <c r="A55" s="4">
        <v>44</v>
      </c>
      <c r="B55" t="s">
        <v>249</v>
      </c>
      <c r="C55" s="33">
        <v>3.24</v>
      </c>
      <c r="D55">
        <v>638</v>
      </c>
      <c r="E55">
        <v>36.200000000000003</v>
      </c>
      <c r="F55" s="31">
        <v>94826</v>
      </c>
      <c r="G55" s="32">
        <v>39535</v>
      </c>
      <c r="H55">
        <f t="shared" si="16"/>
        <v>-1.5353642161829542</v>
      </c>
      <c r="I55">
        <f t="shared" si="17"/>
        <v>-1.6678860141769614</v>
      </c>
      <c r="J55">
        <f t="shared" si="18"/>
        <v>0.5023457339197559</v>
      </c>
      <c r="K55">
        <f t="shared" si="19"/>
        <v>-0.58458867791056124</v>
      </c>
      <c r="L55">
        <f t="shared" si="20"/>
        <v>-0.54058734472255843</v>
      </c>
      <c r="M55">
        <f t="shared" si="9"/>
        <v>2.1009125029562901</v>
      </c>
      <c r="N55">
        <f t="shared" si="10"/>
        <v>12.079393983095796</v>
      </c>
      <c r="O55">
        <f t="shared" si="11"/>
        <v>13.362745175590307</v>
      </c>
      <c r="P55">
        <f t="shared" si="12"/>
        <v>3.2752260544067675</v>
      </c>
      <c r="Q55">
        <f t="shared" si="13"/>
        <v>28.485519574350825</v>
      </c>
      <c r="R55">
        <f t="shared" si="14"/>
        <v>2.1009125029562901</v>
      </c>
      <c r="S55" s="4">
        <f t="shared" si="15"/>
        <v>1</v>
      </c>
      <c r="T55" t="str">
        <f t="shared" si="21"/>
        <v>University of Maryland-College Park</v>
      </c>
      <c r="U55" t="s">
        <v>249</v>
      </c>
    </row>
    <row r="56" spans="1:21">
      <c r="A56" s="4">
        <v>45</v>
      </c>
      <c r="B56" t="s">
        <v>250</v>
      </c>
      <c r="C56" s="33">
        <v>3.35</v>
      </c>
      <c r="D56">
        <v>650</v>
      </c>
      <c r="E56">
        <v>31.6</v>
      </c>
      <c r="F56" s="31">
        <v>93156</v>
      </c>
      <c r="G56" s="32">
        <v>35100</v>
      </c>
      <c r="H56">
        <f t="shared" si="16"/>
        <v>-0.53315944210309285</v>
      </c>
      <c r="I56">
        <f t="shared" si="17"/>
        <v>-1.2071911560411255</v>
      </c>
      <c r="J56">
        <f t="shared" si="18"/>
        <v>0.10507518216659684</v>
      </c>
      <c r="K56">
        <f t="shared" si="19"/>
        <v>-0.6693614014137208</v>
      </c>
      <c r="L56">
        <f t="shared" si="20"/>
        <v>-0.9930558405779728</v>
      </c>
      <c r="M56">
        <f t="shared" si="9"/>
        <v>2.724646186936682</v>
      </c>
      <c r="N56">
        <f t="shared" si="10"/>
        <v>5.1642240778773134</v>
      </c>
      <c r="O56">
        <f t="shared" si="11"/>
        <v>10.435546241282577</v>
      </c>
      <c r="P56">
        <f t="shared" si="12"/>
        <v>0.9237571380872831</v>
      </c>
      <c r="Q56">
        <f t="shared" si="13"/>
        <v>22.297140770273195</v>
      </c>
      <c r="R56">
        <f t="shared" si="14"/>
        <v>0.9237571380872831</v>
      </c>
      <c r="S56" s="4">
        <f t="shared" si="15"/>
        <v>4</v>
      </c>
      <c r="T56" t="str">
        <f t="shared" si="21"/>
        <v>Arizona State University</v>
      </c>
      <c r="U56" t="s">
        <v>250</v>
      </c>
    </row>
    <row r="57" spans="1:21">
      <c r="A57" s="4">
        <v>46</v>
      </c>
      <c r="B57" t="s">
        <v>251</v>
      </c>
      <c r="C57" s="33">
        <v>3.51</v>
      </c>
      <c r="D57">
        <v>678</v>
      </c>
      <c r="E57">
        <v>24</v>
      </c>
      <c r="F57" s="31">
        <v>78522</v>
      </c>
      <c r="G57" s="32">
        <v>30347</v>
      </c>
      <c r="H57">
        <f t="shared" si="16"/>
        <v>0.92459295655852247</v>
      </c>
      <c r="I57">
        <f t="shared" si="17"/>
        <v>-0.1322364870575089</v>
      </c>
      <c r="J57">
        <f t="shared" si="18"/>
        <v>-0.55128485986036146</v>
      </c>
      <c r="K57">
        <f t="shared" si="19"/>
        <v>-1.4122141174288332</v>
      </c>
      <c r="L57">
        <f t="shared" si="20"/>
        <v>-1.4779673988194124</v>
      </c>
      <c r="M57">
        <f t="shared" si="9"/>
        <v>10.203466842798443</v>
      </c>
      <c r="N57">
        <f t="shared" si="10"/>
        <v>0.73914331575490899</v>
      </c>
      <c r="O57">
        <f t="shared" si="11"/>
        <v>12.872175898605958</v>
      </c>
      <c r="P57">
        <f t="shared" si="12"/>
        <v>3.6240219706486312</v>
      </c>
      <c r="Q57">
        <f t="shared" si="13"/>
        <v>19.773555941918382</v>
      </c>
      <c r="R57">
        <f t="shared" si="14"/>
        <v>0.73914331575490899</v>
      </c>
      <c r="S57" s="4">
        <f t="shared" si="15"/>
        <v>2</v>
      </c>
      <c r="T57" t="str">
        <f t="shared" si="21"/>
        <v>University of Texas-Dallas</v>
      </c>
      <c r="U57" t="s">
        <v>251</v>
      </c>
    </row>
    <row r="58" spans="1:21">
      <c r="A58" s="4">
        <v>47</v>
      </c>
      <c r="B58" t="s">
        <v>252</v>
      </c>
      <c r="C58" s="33">
        <v>3.31</v>
      </c>
      <c r="D58">
        <v>661</v>
      </c>
      <c r="E58">
        <v>41.4</v>
      </c>
      <c r="F58" s="31">
        <v>99694</v>
      </c>
      <c r="G58" s="32">
        <v>47448</v>
      </c>
      <c r="H58">
        <f t="shared" si="16"/>
        <v>-0.89759754176849771</v>
      </c>
      <c r="I58">
        <f t="shared" si="17"/>
        <v>-0.78488753608327611</v>
      </c>
      <c r="J58">
        <f t="shared" si="18"/>
        <v>0.95143418372767419</v>
      </c>
      <c r="K58">
        <f t="shared" si="19"/>
        <v>-0.33747872700434506</v>
      </c>
      <c r="L58">
        <f t="shared" si="20"/>
        <v>0.2667143932039116</v>
      </c>
      <c r="M58">
        <f t="shared" si="9"/>
        <v>0</v>
      </c>
      <c r="N58">
        <f t="shared" si="10"/>
        <v>12.659587453125887</v>
      </c>
      <c r="O58">
        <f t="shared" si="11"/>
        <v>7.3573265761672282</v>
      </c>
      <c r="P58">
        <f t="shared" si="12"/>
        <v>2.2010862046258728</v>
      </c>
      <c r="Q58">
        <f t="shared" si="13"/>
        <v>18.645714884118711</v>
      </c>
      <c r="R58">
        <f t="shared" si="14"/>
        <v>0</v>
      </c>
      <c r="S58" s="4">
        <f t="shared" si="15"/>
        <v>1</v>
      </c>
      <c r="T58" t="str">
        <f t="shared" si="21"/>
        <v>University of Maryland-College Park</v>
      </c>
      <c r="U58" t="s">
        <v>252</v>
      </c>
    </row>
    <row r="59" spans="1:21">
      <c r="A59" s="4">
        <v>48</v>
      </c>
      <c r="B59" t="s">
        <v>253</v>
      </c>
      <c r="C59" s="33">
        <v>3.2</v>
      </c>
      <c r="D59">
        <v>651</v>
      </c>
      <c r="E59">
        <v>41.2</v>
      </c>
      <c r="F59" s="31">
        <v>91504</v>
      </c>
      <c r="G59" s="32">
        <v>39614</v>
      </c>
      <c r="H59">
        <f t="shared" si="16"/>
        <v>-1.899802315848359</v>
      </c>
      <c r="I59">
        <f t="shared" si="17"/>
        <v>-1.1687999178631392</v>
      </c>
      <c r="J59">
        <f t="shared" si="18"/>
        <v>0.93416155104275467</v>
      </c>
      <c r="K59">
        <f t="shared" si="19"/>
        <v>-0.75322040693900205</v>
      </c>
      <c r="L59">
        <f t="shared" si="20"/>
        <v>-0.53252759023043261</v>
      </c>
      <c r="M59">
        <f t="shared" si="9"/>
        <v>1.963730362431177</v>
      </c>
      <c r="N59">
        <f t="shared" si="10"/>
        <v>14.229997992975152</v>
      </c>
      <c r="O59">
        <f t="shared" si="11"/>
        <v>14.013617434836377</v>
      </c>
      <c r="P59">
        <f t="shared" si="12"/>
        <v>3.5987169825329448</v>
      </c>
      <c r="Q59">
        <f t="shared" si="13"/>
        <v>30.136124652557744</v>
      </c>
      <c r="R59">
        <f t="shared" si="14"/>
        <v>1.963730362431177</v>
      </c>
      <c r="S59" s="4">
        <f t="shared" si="15"/>
        <v>1</v>
      </c>
      <c r="T59" t="str">
        <f t="shared" si="21"/>
        <v>University of Maryland-College Park</v>
      </c>
      <c r="U59" t="s">
        <v>253</v>
      </c>
    </row>
    <row r="60" spans="1:21">
      <c r="A60" s="4">
        <v>49</v>
      </c>
      <c r="B60" t="s">
        <v>254</v>
      </c>
      <c r="C60" s="33">
        <v>3.32</v>
      </c>
      <c r="D60">
        <v>663</v>
      </c>
      <c r="E60">
        <v>32.1</v>
      </c>
      <c r="F60" s="31">
        <v>79149</v>
      </c>
      <c r="G60" s="32">
        <v>45918</v>
      </c>
      <c r="H60">
        <f t="shared" si="16"/>
        <v>-0.80648801685214855</v>
      </c>
      <c r="I60">
        <f t="shared" si="17"/>
        <v>-0.70810505972730353</v>
      </c>
      <c r="J60">
        <f t="shared" si="18"/>
        <v>0.14825676387889672</v>
      </c>
      <c r="K60">
        <f t="shared" si="19"/>
        <v>-1.3803862745327369</v>
      </c>
      <c r="L60">
        <f t="shared" si="20"/>
        <v>0.1106204137994507</v>
      </c>
      <c r="M60">
        <f t="shared" si="9"/>
        <v>1.7713119450587829</v>
      </c>
      <c r="N60">
        <f t="shared" si="10"/>
        <v>8.6983098338601241</v>
      </c>
      <c r="O60">
        <f t="shared" si="11"/>
        <v>9.5118875003012864</v>
      </c>
      <c r="P60">
        <f t="shared" si="12"/>
        <v>1.7446470179123659</v>
      </c>
      <c r="Q60">
        <f t="shared" si="13"/>
        <v>20.857393667932445</v>
      </c>
      <c r="R60">
        <f t="shared" si="14"/>
        <v>1.7446470179123659</v>
      </c>
      <c r="S60" s="4">
        <f t="shared" si="15"/>
        <v>4</v>
      </c>
      <c r="T60" t="str">
        <f t="shared" si="21"/>
        <v>Arizona State University</v>
      </c>
      <c r="U60" t="s">
        <v>254</v>
      </c>
    </row>
    <row r="61" spans="1:21">
      <c r="A61" s="4">
        <v>50</v>
      </c>
      <c r="B61" t="s">
        <v>255</v>
      </c>
      <c r="C61" s="33">
        <v>3.38</v>
      </c>
      <c r="D61">
        <v>666</v>
      </c>
      <c r="E61">
        <v>37.299999999999997</v>
      </c>
      <c r="F61" s="31">
        <v>94003</v>
      </c>
      <c r="G61" s="32">
        <v>34762</v>
      </c>
      <c r="H61">
        <f t="shared" si="16"/>
        <v>-0.25983086735404126</v>
      </c>
      <c r="I61">
        <f t="shared" si="17"/>
        <v>-0.59293134519334456</v>
      </c>
      <c r="J61">
        <f t="shared" si="18"/>
        <v>0.59734521368681504</v>
      </c>
      <c r="K61">
        <f t="shared" si="19"/>
        <v>-0.62636589434355538</v>
      </c>
      <c r="L61">
        <f t="shared" si="20"/>
        <v>-1.0275393471392198</v>
      </c>
      <c r="M61">
        <f t="shared" si="9"/>
        <v>2.3275210487647024</v>
      </c>
      <c r="N61">
        <f t="shared" si="10"/>
        <v>4.8482770968532165</v>
      </c>
      <c r="O61">
        <f t="shared" si="11"/>
        <v>9.0423031606737858</v>
      </c>
      <c r="P61">
        <f t="shared" si="12"/>
        <v>0.39501433827715182</v>
      </c>
      <c r="Q61">
        <f t="shared" si="13"/>
        <v>19.79989732414575</v>
      </c>
      <c r="R61">
        <f t="shared" si="14"/>
        <v>0.39501433827715182</v>
      </c>
      <c r="S61" s="4">
        <f t="shared" si="15"/>
        <v>4</v>
      </c>
      <c r="T61" t="str">
        <f t="shared" si="21"/>
        <v>Arizona State University</v>
      </c>
      <c r="U61" t="s">
        <v>255</v>
      </c>
    </row>
    <row r="62" spans="1:21">
      <c r="A62" s="4">
        <v>51</v>
      </c>
      <c r="B62" t="s">
        <v>256</v>
      </c>
      <c r="C62" s="33">
        <v>3.5</v>
      </c>
      <c r="D62">
        <v>649</v>
      </c>
      <c r="E62">
        <v>45</v>
      </c>
      <c r="F62" s="31">
        <v>62745</v>
      </c>
      <c r="G62" s="32">
        <v>27011</v>
      </c>
      <c r="H62">
        <f t="shared" si="16"/>
        <v>0.83348343164217331</v>
      </c>
      <c r="I62">
        <f t="shared" si="17"/>
        <v>-1.245582394219112</v>
      </c>
      <c r="J62">
        <f t="shared" si="18"/>
        <v>1.2623415720562334</v>
      </c>
      <c r="K62">
        <f t="shared" si="19"/>
        <v>-2.2130879250392219</v>
      </c>
      <c r="L62">
        <f t="shared" si="20"/>
        <v>-1.818313487246394</v>
      </c>
      <c r="M62">
        <f t="shared" si="9"/>
        <v>11.170795618942648</v>
      </c>
      <c r="N62">
        <f t="shared" si="10"/>
        <v>3.6283998196842653</v>
      </c>
      <c r="O62">
        <f t="shared" si="11"/>
        <v>25.255819151614851</v>
      </c>
      <c r="P62">
        <f t="shared" si="12"/>
        <v>7.6051359131258387</v>
      </c>
      <c r="Q62">
        <f t="shared" si="13"/>
        <v>36.916604644268986</v>
      </c>
      <c r="R62">
        <f t="shared" si="14"/>
        <v>3.6283998196842653</v>
      </c>
      <c r="S62" s="4">
        <f t="shared" si="15"/>
        <v>2</v>
      </c>
      <c r="T62" t="str">
        <f t="shared" si="21"/>
        <v>University of Texas-Dallas</v>
      </c>
      <c r="U62" t="s">
        <v>256</v>
      </c>
    </row>
    <row r="63" spans="1:21">
      <c r="A63" s="4">
        <v>52</v>
      </c>
      <c r="B63" t="s">
        <v>257</v>
      </c>
      <c r="C63" s="33">
        <v>3.4</v>
      </c>
      <c r="D63">
        <v>633</v>
      </c>
      <c r="E63">
        <v>69.7</v>
      </c>
      <c r="F63" s="31">
        <v>81152</v>
      </c>
      <c r="G63" s="32">
        <v>43820</v>
      </c>
      <c r="H63">
        <f t="shared" si="16"/>
        <v>-7.7611817521338833E-2</v>
      </c>
      <c r="I63">
        <f t="shared" si="17"/>
        <v>-1.8598422050668928</v>
      </c>
      <c r="J63">
        <f t="shared" si="18"/>
        <v>3.395511708643848</v>
      </c>
      <c r="K63">
        <f t="shared" si="19"/>
        <v>-1.2787097684388273</v>
      </c>
      <c r="L63">
        <f t="shared" si="20"/>
        <v>-0.10342218018130679</v>
      </c>
      <c r="M63">
        <f t="shared" si="9"/>
        <v>8.8243360324563742</v>
      </c>
      <c r="N63">
        <f t="shared" si="10"/>
        <v>20.815747928359247</v>
      </c>
      <c r="O63">
        <f t="shared" si="11"/>
        <v>28.240589774573927</v>
      </c>
      <c r="P63">
        <f t="shared" si="12"/>
        <v>14.047964248025417</v>
      </c>
      <c r="Q63">
        <f t="shared" si="13"/>
        <v>42.389967057789157</v>
      </c>
      <c r="R63">
        <f t="shared" si="14"/>
        <v>8.8243360324563742</v>
      </c>
      <c r="S63" s="4">
        <f t="shared" si="15"/>
        <v>1</v>
      </c>
      <c r="T63" t="str">
        <f t="shared" si="21"/>
        <v>University of Maryland-College Park</v>
      </c>
      <c r="U63" t="s">
        <v>257</v>
      </c>
    </row>
    <row r="64" spans="1:21">
      <c r="A64" s="4">
        <v>53</v>
      </c>
      <c r="B64" t="s">
        <v>258</v>
      </c>
      <c r="C64" s="33">
        <v>3.46</v>
      </c>
      <c r="D64">
        <v>631</v>
      </c>
      <c r="E64">
        <v>32.6</v>
      </c>
      <c r="F64" s="31">
        <v>83457</v>
      </c>
      <c r="G64" s="32">
        <v>35714</v>
      </c>
      <c r="H64">
        <f t="shared" si="16"/>
        <v>0.4690453319767684</v>
      </c>
      <c r="I64">
        <f t="shared" si="17"/>
        <v>-1.9366246814228654</v>
      </c>
      <c r="J64">
        <f t="shared" si="18"/>
        <v>0.1914383455911966</v>
      </c>
      <c r="K64">
        <f t="shared" si="19"/>
        <v>-1.1617031051605142</v>
      </c>
      <c r="L64">
        <f t="shared" si="20"/>
        <v>-0.93041420439866629</v>
      </c>
      <c r="M64">
        <f t="shared" si="9"/>
        <v>5.8842675750433102</v>
      </c>
      <c r="N64">
        <f t="shared" si="10"/>
        <v>3.5227531195288755</v>
      </c>
      <c r="O64">
        <f t="shared" si="11"/>
        <v>15.778936075689145</v>
      </c>
      <c r="P64">
        <f t="shared" si="12"/>
        <v>3.9428645479609243</v>
      </c>
      <c r="Q64">
        <f t="shared" si="13"/>
        <v>26.163090261416801</v>
      </c>
      <c r="R64">
        <f t="shared" si="14"/>
        <v>3.5227531195288755</v>
      </c>
      <c r="S64" s="4">
        <f t="shared" si="15"/>
        <v>2</v>
      </c>
      <c r="T64" t="str">
        <f t="shared" si="21"/>
        <v>University of Texas-Dallas</v>
      </c>
      <c r="U64" t="s">
        <v>258</v>
      </c>
    </row>
    <row r="65" spans="1:21">
      <c r="A65" s="4">
        <v>54</v>
      </c>
      <c r="B65" t="s">
        <v>259</v>
      </c>
      <c r="C65" s="33">
        <v>3.25</v>
      </c>
      <c r="D65">
        <v>641</v>
      </c>
      <c r="E65">
        <v>37</v>
      </c>
      <c r="F65" s="31">
        <v>88693</v>
      </c>
      <c r="G65" s="32">
        <v>45808</v>
      </c>
      <c r="H65">
        <f t="shared" si="16"/>
        <v>-1.444254691266605</v>
      </c>
      <c r="I65">
        <f t="shared" si="17"/>
        <v>-1.5527122996430023</v>
      </c>
      <c r="J65">
        <f t="shared" si="18"/>
        <v>0.57143626465943542</v>
      </c>
      <c r="K65">
        <f t="shared" si="19"/>
        <v>-0.89591269781767369</v>
      </c>
      <c r="L65">
        <f t="shared" si="20"/>
        <v>9.9397970835731292E-2</v>
      </c>
      <c r="M65">
        <f t="shared" si="9"/>
        <v>1.3726306100815662</v>
      </c>
      <c r="N65">
        <f t="shared" si="10"/>
        <v>13.279304422252437</v>
      </c>
      <c r="O65">
        <f t="shared" si="11"/>
        <v>12.619240425542186</v>
      </c>
      <c r="P65">
        <f t="shared" si="12"/>
        <v>3.6377634945278641</v>
      </c>
      <c r="Q65">
        <f t="shared" si="13"/>
        <v>26.88698133072814</v>
      </c>
      <c r="R65">
        <f t="shared" si="14"/>
        <v>1.3726306100815662</v>
      </c>
      <c r="S65" s="4">
        <f t="shared" si="15"/>
        <v>1</v>
      </c>
      <c r="T65" t="str">
        <f t="shared" si="21"/>
        <v>University of Maryland-College Park</v>
      </c>
      <c r="U65" t="s">
        <v>259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Cluster Analysis</vt:lpstr>
      <vt:lpstr>Conjoint Analysis - Coke  Pepsi</vt:lpstr>
      <vt:lpstr>Cluster Analysis - Coke Pepsi</vt:lpstr>
      <vt:lpstr>Cereal Analysis</vt:lpstr>
      <vt:lpstr>MBA Program Analysis</vt:lpstr>
      <vt:lpstr>AnchorCollegeList</vt:lpstr>
      <vt:lpstr>AnchorList</vt:lpstr>
      <vt:lpstr>CerealList</vt:lpstr>
      <vt:lpstr>CollegeList</vt:lpstr>
      <vt:lpstr>CustomerRankings</vt:lpstr>
      <vt:lpstr>DataTable</vt:lpstr>
      <vt:lpstr>LookupTable</vt:lpstr>
      <vt:lpstr>LookUpTable2</vt:lpstr>
      <vt:lpstr>LookupTable3</vt:lpstr>
      <vt:lpstr>ProductConfigurationChoices</vt:lpstr>
      <vt:lpstr>ZScoreLookup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 Wood</cp:lastModifiedBy>
  <dcterms:created xsi:type="dcterms:W3CDTF">2018-01-18T00:59:19Z</dcterms:created>
  <dcterms:modified xsi:type="dcterms:W3CDTF">2018-07-10T21:28:47Z</dcterms:modified>
</cp:coreProperties>
</file>