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dzsan/Desktop/Marketing Analytics Book/"/>
    </mc:Choice>
  </mc:AlternateContent>
  <bookViews>
    <workbookView xWindow="0" yWindow="460" windowWidth="25600" windowHeight="14280" activeTab="2"/>
  </bookViews>
  <sheets>
    <sheet name="Collaborative Filtering - User" sheetId="1" r:id="rId1"/>
    <sheet name="Collaborative Filtering - Item" sheetId="2" r:id="rId2"/>
    <sheet name="Exercise 24.1" sheetId="3" r:id="rId3"/>
  </sheets>
  <definedNames>
    <definedName name="MovieCorrelationTable">'Collaborative Filtering - Item'!$B$35:$G$40</definedName>
    <definedName name="MovieCorrelationTable1">'Exercise 24.1'!$B$63:$G$68</definedName>
    <definedName name="MovieList">'Collaborative Filtering - Item'!$A$35:$A$40</definedName>
    <definedName name="MovieList1">'Exercise 24.1'!$B$2:$G$2</definedName>
    <definedName name="UserCorrelationTable">'Collaborative Filtering - User'!$B$30:$H$36</definedName>
    <definedName name="UserCorrelationTable1">'Exercise 24.1'!$B$30:$G$35</definedName>
    <definedName name="UserRatings">'Collaborative Filtering - User'!$B$14:$H$20</definedName>
    <definedName name="UserRatings1">'Exercise 24.1'!$B$12:$H$17</definedName>
    <definedName name="Users">'Collaborative Filtering - User'!$A$3:$A$9</definedName>
    <definedName name="Users1">'Exercise 24.1'!$A$3:$A$8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5" i="3" l="1"/>
  <c r="F75" i="3"/>
  <c r="G75" i="3"/>
  <c r="H75" i="3"/>
  <c r="I75" i="3"/>
  <c r="D75" i="3"/>
  <c r="D71" i="3"/>
  <c r="G76" i="3" l="1"/>
  <c r="F76" i="3"/>
  <c r="I76" i="3"/>
  <c r="H76" i="3"/>
  <c r="E76" i="3"/>
  <c r="D76" i="3"/>
  <c r="H44" i="3"/>
  <c r="E44" i="3"/>
  <c r="I44" i="3"/>
  <c r="I77" i="3" l="1"/>
  <c r="I79" i="3" s="1"/>
  <c r="I78" i="3"/>
  <c r="D78" i="3"/>
  <c r="D77" i="3"/>
  <c r="D79" i="3" s="1"/>
  <c r="F78" i="3"/>
  <c r="F77" i="3"/>
  <c r="F79" i="3" s="1"/>
  <c r="H77" i="3"/>
  <c r="H79" i="3" s="1"/>
  <c r="H78" i="3"/>
  <c r="E77" i="3"/>
  <c r="E79" i="3" s="1"/>
  <c r="E78" i="3"/>
  <c r="G78" i="3"/>
  <c r="G77" i="3"/>
  <c r="G79" i="3" s="1"/>
  <c r="D44" i="3"/>
  <c r="G44" i="3"/>
  <c r="F44" i="3"/>
  <c r="B81" i="3" l="1"/>
  <c r="B82" i="3" s="1"/>
  <c r="B13" i="3" l="1"/>
  <c r="B24" i="3" s="1"/>
  <c r="C13" i="3"/>
  <c r="D13" i="3"/>
  <c r="E13" i="3"/>
  <c r="E24" i="3" s="1"/>
  <c r="F13" i="3"/>
  <c r="F24" i="3" s="1"/>
  <c r="G13" i="3"/>
  <c r="G24" i="3" s="1"/>
  <c r="B14" i="3"/>
  <c r="C14" i="3"/>
  <c r="D57" i="3" s="1"/>
  <c r="D14" i="3"/>
  <c r="E14" i="3"/>
  <c r="F14" i="3"/>
  <c r="G14" i="3"/>
  <c r="B15" i="3"/>
  <c r="C15" i="3"/>
  <c r="E57" i="3" s="1"/>
  <c r="D15" i="3"/>
  <c r="E15" i="3"/>
  <c r="F15" i="3"/>
  <c r="G15" i="3"/>
  <c r="B16" i="3"/>
  <c r="C16" i="3"/>
  <c r="F57" i="3" s="1"/>
  <c r="D16" i="3"/>
  <c r="E16" i="3"/>
  <c r="F16" i="3"/>
  <c r="G16" i="3"/>
  <c r="B17" i="3"/>
  <c r="C17" i="3"/>
  <c r="G57" i="3" s="1"/>
  <c r="D17" i="3"/>
  <c r="E17" i="3"/>
  <c r="F17" i="3"/>
  <c r="G17" i="3"/>
  <c r="C12" i="3"/>
  <c r="D12" i="3"/>
  <c r="B58" i="3" s="1"/>
  <c r="E12" i="3"/>
  <c r="E23" i="3" s="1"/>
  <c r="F12" i="3"/>
  <c r="F23" i="3" s="1"/>
  <c r="G12" i="3"/>
  <c r="G23" i="3" s="1"/>
  <c r="B12" i="3"/>
  <c r="B23" i="3" s="1"/>
  <c r="H4" i="3"/>
  <c r="H5" i="3"/>
  <c r="H6" i="3"/>
  <c r="H7" i="3"/>
  <c r="H8" i="3"/>
  <c r="H3" i="3"/>
  <c r="H4" i="2"/>
  <c r="H5" i="2"/>
  <c r="H6" i="2"/>
  <c r="H7" i="2"/>
  <c r="H8" i="2"/>
  <c r="H9" i="2"/>
  <c r="E44" i="1"/>
  <c r="F44" i="1"/>
  <c r="G44" i="1"/>
  <c r="H44" i="1"/>
  <c r="I44" i="1"/>
  <c r="J44" i="1"/>
  <c r="D44" i="1"/>
  <c r="E47" i="2"/>
  <c r="E48" i="2" s="1"/>
  <c r="F47" i="2"/>
  <c r="F48" i="2" s="1"/>
  <c r="F49" i="2" s="1"/>
  <c r="F51" i="2" s="1"/>
  <c r="G47" i="2"/>
  <c r="G48" i="2" s="1"/>
  <c r="H47" i="2"/>
  <c r="H48" i="2" s="1"/>
  <c r="I47" i="2"/>
  <c r="I48" i="2" s="1"/>
  <c r="I49" i="2" s="1"/>
  <c r="I51" i="2" s="1"/>
  <c r="D47" i="2"/>
  <c r="D48" i="2" s="1"/>
  <c r="D49" i="2" s="1"/>
  <c r="C23" i="3" l="1"/>
  <c r="B57" i="3"/>
  <c r="I45" i="3"/>
  <c r="I46" i="3" s="1"/>
  <c r="I48" i="3" s="1"/>
  <c r="G58" i="3"/>
  <c r="I56" i="3" s="1"/>
  <c r="A62" i="3" s="1"/>
  <c r="G45" i="3"/>
  <c r="G46" i="3" s="1"/>
  <c r="G48" i="3" s="1"/>
  <c r="E58" i="3"/>
  <c r="E45" i="3"/>
  <c r="E46" i="3" s="1"/>
  <c r="E48" i="3" s="1"/>
  <c r="C58" i="3"/>
  <c r="H14" i="3"/>
  <c r="C24" i="3"/>
  <c r="C57" i="3"/>
  <c r="H45" i="3"/>
  <c r="H46" i="3" s="1"/>
  <c r="H48" i="3" s="1"/>
  <c r="F58" i="3"/>
  <c r="F45" i="3"/>
  <c r="F46" i="3" s="1"/>
  <c r="F48" i="3" s="1"/>
  <c r="D58" i="3"/>
  <c r="F43" i="3"/>
  <c r="D23" i="3"/>
  <c r="D45" i="3"/>
  <c r="D46" i="3" s="1"/>
  <c r="D48" i="3" s="1"/>
  <c r="G47" i="3"/>
  <c r="H16" i="3"/>
  <c r="H43" i="3" s="1"/>
  <c r="H13" i="3"/>
  <c r="E43" i="3" s="1"/>
  <c r="D24" i="3"/>
  <c r="H15" i="3"/>
  <c r="G43" i="3" s="1"/>
  <c r="H17" i="3"/>
  <c r="I43" i="3" s="1"/>
  <c r="H12" i="3"/>
  <c r="D43" i="3" s="1"/>
  <c r="D51" i="2"/>
  <c r="E47" i="3" l="1"/>
  <c r="I22" i="3"/>
  <c r="I47" i="3"/>
  <c r="H47" i="3"/>
  <c r="F47" i="3"/>
  <c r="A29" i="3"/>
  <c r="D38" i="3"/>
  <c r="D47" i="3"/>
  <c r="A29" i="2"/>
  <c r="A30" i="2"/>
  <c r="B50" i="3" l="1"/>
  <c r="B51" i="3" s="1"/>
  <c r="A35" i="2"/>
  <c r="C24" i="2"/>
  <c r="D24" i="2"/>
  <c r="E24" i="2"/>
  <c r="F24" i="2"/>
  <c r="G24" i="2"/>
  <c r="H24" i="2"/>
  <c r="B24" i="2"/>
  <c r="C23" i="2"/>
  <c r="D23" i="2"/>
  <c r="E23" i="2"/>
  <c r="F23" i="2"/>
  <c r="G23" i="2"/>
  <c r="H23" i="2"/>
  <c r="G49" i="2" l="1"/>
  <c r="G51" i="2" s="1"/>
  <c r="H49" i="2"/>
  <c r="H51" i="2" s="1"/>
  <c r="E49" i="2"/>
  <c r="B23" i="2"/>
  <c r="B30" i="2" s="1"/>
  <c r="F30" i="2"/>
  <c r="G29" i="2"/>
  <c r="C29" i="2"/>
  <c r="E30" i="2"/>
  <c r="H29" i="2"/>
  <c r="D29" i="2"/>
  <c r="C30" i="2"/>
  <c r="F29" i="2"/>
  <c r="H30" i="2"/>
  <c r="D30" i="2"/>
  <c r="E29" i="2"/>
  <c r="G30" i="2"/>
  <c r="E51" i="2" l="1"/>
  <c r="B29" i="2"/>
  <c r="J28" i="2"/>
  <c r="D43" i="2" l="1"/>
  <c r="A34" i="2"/>
  <c r="G20" i="2"/>
  <c r="F20" i="2"/>
  <c r="E20" i="2"/>
  <c r="D20" i="2"/>
  <c r="C20" i="2"/>
  <c r="B20" i="2"/>
  <c r="G19" i="2"/>
  <c r="F19" i="2"/>
  <c r="E19" i="2"/>
  <c r="D19" i="2"/>
  <c r="C19" i="2"/>
  <c r="B19" i="2"/>
  <c r="G18" i="2"/>
  <c r="F18" i="2"/>
  <c r="E18" i="2"/>
  <c r="D18" i="2"/>
  <c r="C18" i="2"/>
  <c r="B18" i="2"/>
  <c r="G17" i="2"/>
  <c r="F17" i="2"/>
  <c r="E17" i="2"/>
  <c r="D17" i="2"/>
  <c r="C17" i="2"/>
  <c r="B17" i="2"/>
  <c r="G16" i="2"/>
  <c r="F16" i="2"/>
  <c r="E16" i="2"/>
  <c r="D16" i="2"/>
  <c r="C16" i="2"/>
  <c r="B16" i="2"/>
  <c r="G15" i="2"/>
  <c r="F15" i="2"/>
  <c r="E15" i="2"/>
  <c r="D15" i="2"/>
  <c r="C15" i="2"/>
  <c r="B15" i="2"/>
  <c r="G14" i="2"/>
  <c r="F14" i="2"/>
  <c r="E14" i="2"/>
  <c r="D14" i="2"/>
  <c r="C14" i="2"/>
  <c r="B14" i="2"/>
  <c r="H20" i="2"/>
  <c r="H19" i="2"/>
  <c r="H18" i="2"/>
  <c r="H17" i="2"/>
  <c r="H16" i="2"/>
  <c r="H15" i="2"/>
  <c r="H3" i="2"/>
  <c r="H14" i="2" s="1"/>
  <c r="I50" i="2" l="1"/>
  <c r="D50" i="2"/>
  <c r="F50" i="2"/>
  <c r="H50" i="2"/>
  <c r="E50" i="2"/>
  <c r="G50" i="2"/>
  <c r="E43" i="1"/>
  <c r="F43" i="1"/>
  <c r="G43" i="1"/>
  <c r="H43" i="1"/>
  <c r="I43" i="1"/>
  <c r="J43" i="1"/>
  <c r="D43" i="1"/>
  <c r="E45" i="1"/>
  <c r="E46" i="1" s="1"/>
  <c r="E47" i="1" s="1"/>
  <c r="F45" i="1"/>
  <c r="F46" i="1" s="1"/>
  <c r="F47" i="1" s="1"/>
  <c r="G45" i="1"/>
  <c r="G46" i="1" s="1"/>
  <c r="G47" i="1" s="1"/>
  <c r="H45" i="1"/>
  <c r="H46" i="1" s="1"/>
  <c r="H47" i="1" s="1"/>
  <c r="I45" i="1"/>
  <c r="I46" i="1" s="1"/>
  <c r="J45" i="1"/>
  <c r="J46" i="1" s="1"/>
  <c r="J47" i="1" s="1"/>
  <c r="D45" i="1"/>
  <c r="D46" i="1" s="1"/>
  <c r="D47" i="1" s="1"/>
  <c r="B53" i="2" l="1"/>
  <c r="B54" i="2" s="1"/>
  <c r="I48" i="1"/>
  <c r="I47" i="1"/>
  <c r="D48" i="1"/>
  <c r="E48" i="1"/>
  <c r="G48" i="1"/>
  <c r="J48" i="1"/>
  <c r="F48" i="1"/>
  <c r="H48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B24" i="1" s="1"/>
  <c r="C20" i="1"/>
  <c r="D20" i="1"/>
  <c r="E20" i="1"/>
  <c r="F20" i="1"/>
  <c r="F24" i="1" s="1"/>
  <c r="G20" i="1"/>
  <c r="C14" i="1"/>
  <c r="D14" i="1"/>
  <c r="E14" i="1"/>
  <c r="E23" i="1" s="1"/>
  <c r="F14" i="1"/>
  <c r="G14" i="1"/>
  <c r="B14" i="1"/>
  <c r="C24" i="1"/>
  <c r="D24" i="1"/>
  <c r="E24" i="1"/>
  <c r="G24" i="1"/>
  <c r="C23" i="1"/>
  <c r="D23" i="1"/>
  <c r="F23" i="1"/>
  <c r="G23" i="1"/>
  <c r="B23" i="1"/>
  <c r="I22" i="1" l="1"/>
  <c r="A29" i="1" s="1"/>
  <c r="H9" i="1" l="1"/>
  <c r="H20" i="1" s="1"/>
  <c r="D39" i="1" s="1"/>
  <c r="H8" i="1"/>
  <c r="H19" i="1" s="1"/>
  <c r="H7" i="1"/>
  <c r="H18" i="1" s="1"/>
  <c r="H6" i="1"/>
  <c r="H17" i="1" s="1"/>
  <c r="H5" i="1"/>
  <c r="H16" i="1" s="1"/>
  <c r="H4" i="1"/>
  <c r="H15" i="1" s="1"/>
  <c r="H3" i="1" l="1"/>
  <c r="H14" i="1" s="1"/>
  <c r="B50" i="1" l="1"/>
  <c r="B51" i="1" s="1"/>
</calcChain>
</file>

<file path=xl/sharedStrings.xml><?xml version="1.0" encoding="utf-8"?>
<sst xmlns="http://schemas.openxmlformats.org/spreadsheetml/2006/main" count="282" uniqueCount="49">
  <si>
    <t>Flight</t>
  </si>
  <si>
    <t>Amour</t>
  </si>
  <si>
    <t>Superman</t>
  </si>
  <si>
    <t>Mean</t>
  </si>
  <si>
    <t>Lana</t>
  </si>
  <si>
    <t>George</t>
  </si>
  <si>
    <t>Manuel</t>
  </si>
  <si>
    <t>Charles</t>
  </si>
  <si>
    <t>Noel</t>
  </si>
  <si>
    <t>James</t>
  </si>
  <si>
    <t>Theresa</t>
  </si>
  <si>
    <t>Two-Way Data Correlation Table</t>
  </si>
  <si>
    <t>Raw Data</t>
  </si>
  <si>
    <t>Substitute "-" for 0 so that Correlation function works properly</t>
  </si>
  <si>
    <t>Correlation</t>
  </si>
  <si>
    <t xml:space="preserve">Predict Rating For: </t>
  </si>
  <si>
    <t>Movie</t>
  </si>
  <si>
    <t>Avg. Rating:</t>
  </si>
  <si>
    <t>Column Number</t>
  </si>
  <si>
    <t>Similarity (Correlation) With Other Users:</t>
  </si>
  <si>
    <t>Selected Movie Rating:</t>
  </si>
  <si>
    <t>Substitute 0 for "-"</t>
  </si>
  <si>
    <t>Absolute Correlation</t>
  </si>
  <si>
    <t>Adjustment (Movie Rating minus Avg. Rating)</t>
  </si>
  <si>
    <t>Total Adjustment</t>
  </si>
  <si>
    <t>User Avg. Rating</t>
  </si>
  <si>
    <t>Final Rating:</t>
  </si>
  <si>
    <t>DodgeBall</t>
  </si>
  <si>
    <t>Ensure user saw both movies being considered</t>
  </si>
  <si>
    <t>SixthSense</t>
  </si>
  <si>
    <t>TheOthers</t>
  </si>
  <si>
    <t>Selected User Avg. Rating</t>
  </si>
  <si>
    <t>Similarity (Correlation) of Selected Movie With Other Movies:</t>
  </si>
  <si>
    <t>Jane</t>
  </si>
  <si>
    <t>Jill</t>
  </si>
  <si>
    <t>Britney</t>
  </si>
  <si>
    <t>Phil</t>
  </si>
  <si>
    <t>Gloria</t>
  </si>
  <si>
    <t>Mitchell</t>
  </si>
  <si>
    <t>Movie1</t>
  </si>
  <si>
    <t>Movie2</t>
  </si>
  <si>
    <t>Movie3</t>
  </si>
  <si>
    <t>Movie4</t>
  </si>
  <si>
    <t>Movie5</t>
  </si>
  <si>
    <t>Movie6</t>
  </si>
  <si>
    <t>Mean Rating</t>
  </si>
  <si>
    <t>User Collaborative Filtering</t>
  </si>
  <si>
    <t>Correlation Data Table</t>
  </si>
  <si>
    <t>Item Collaborative 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</si>
</sst>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7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2" borderId="0" xfId="0" applyFont="1" applyFill="1" applyBorder="1"/>
    <xf numFmtId="0" fontId="1" fillId="0" borderId="0" xfId="0" applyFont="1" applyBorder="1"/>
    <xf numFmtId="0" fontId="1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Border="1"/>
    <xf numFmtId="2" fontId="1" fillId="0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/>
    <xf numFmtId="0" fontId="1" fillId="0" borderId="0" xfId="0" applyFont="1" applyFill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4" fillId="2" borderId="0" xfId="0" applyFont="1" applyFill="1"/>
    <xf numFmtId="0" fontId="4" fillId="2" borderId="7" xfId="0" applyFont="1" applyFill="1" applyBorder="1"/>
    <xf numFmtId="0" fontId="3" fillId="2" borderId="8" xfId="0" applyFont="1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0" xfId="0" applyFill="1" applyBorder="1"/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1" xfId="0" applyFont="1" applyFill="1" applyBorder="1"/>
    <xf numFmtId="0" fontId="3" fillId="0" borderId="1" xfId="0" applyFont="1" applyFill="1" applyBorder="1"/>
    <xf numFmtId="0" fontId="3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1" fillId="3" borderId="0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0" xfId="0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2" fontId="1" fillId="0" borderId="1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4" borderId="1" xfId="0" applyFont="1" applyFill="1" applyBorder="1"/>
    <xf numFmtId="165" fontId="5" fillId="4" borderId="0" xfId="0" applyNumberFormat="1" applyFont="1" applyFill="1" applyBorder="1"/>
    <xf numFmtId="165" fontId="1" fillId="0" borderId="0" xfId="0" applyNumberFormat="1" applyFont="1" applyFill="1" applyBorder="1"/>
    <xf numFmtId="0" fontId="0" fillId="3" borderId="0" xfId="0" applyFill="1" applyBorder="1"/>
    <xf numFmtId="0" fontId="3" fillId="3" borderId="0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2" borderId="1" xfId="0" applyFont="1" applyFill="1" applyBorder="1"/>
    <xf numFmtId="0" fontId="3" fillId="2" borderId="0" xfId="0" applyFont="1" applyFill="1" applyBorder="1"/>
    <xf numFmtId="0" fontId="0" fillId="0" borderId="0" xfId="0" applyBorder="1"/>
    <xf numFmtId="0" fontId="0" fillId="0" borderId="1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3" fillId="0" borderId="1" xfId="0" applyFont="1" applyBorder="1"/>
    <xf numFmtId="0" fontId="1" fillId="0" borderId="10" xfId="0" applyFont="1" applyBorder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2" fontId="0" fillId="0" borderId="0" xfId="0" applyNumberFormat="1" applyFont="1" applyFill="1" applyBorder="1" applyAlignment="1">
      <alignment horizontal="center"/>
    </xf>
    <xf numFmtId="2" fontId="0" fillId="0" borderId="10" xfId="0" applyNumberFormat="1" applyFont="1" applyFill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10" xfId="0" applyNumberFormat="1" applyFont="1" applyBorder="1" applyAlignment="1">
      <alignment horizontal="center"/>
    </xf>
    <xf numFmtId="164" fontId="0" fillId="0" borderId="0" xfId="0" applyNumberFormat="1" applyFont="1" applyBorder="1"/>
    <xf numFmtId="0" fontId="0" fillId="2" borderId="0" xfId="0" applyFill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30" zoomScale="120" zoomScaleNormal="120" workbookViewId="0">
      <selection activeCell="B30" sqref="B30:H36"/>
    </sheetView>
  </sheetViews>
  <sheetFormatPr baseColWidth="10" defaultRowHeight="14"/>
  <cols>
    <col min="1" max="1" width="17" style="2" customWidth="1"/>
    <col min="2" max="2" width="15" style="2" customWidth="1"/>
    <col min="3" max="3" width="8.83203125" style="2" customWidth="1"/>
    <col min="4" max="4" width="11.1640625" style="2" bestFit="1" customWidth="1"/>
    <col min="5" max="8" width="11.6640625" style="2" bestFit="1" customWidth="1"/>
    <col min="9" max="9" width="12.33203125" style="2" customWidth="1"/>
    <col min="10" max="10" width="11.1640625" style="2" bestFit="1" customWidth="1"/>
    <col min="11" max="16384" width="10.83203125" style="2"/>
  </cols>
  <sheetData>
    <row r="1" spans="1:8">
      <c r="A1" s="17" t="s">
        <v>12</v>
      </c>
    </row>
    <row r="2" spans="1:8">
      <c r="A2" s="4"/>
      <c r="B2" s="11" t="s">
        <v>29</v>
      </c>
      <c r="C2" s="11" t="s">
        <v>0</v>
      </c>
      <c r="D2" s="11" t="s">
        <v>1</v>
      </c>
      <c r="E2" s="11" t="s">
        <v>2</v>
      </c>
      <c r="F2" s="11" t="s">
        <v>27</v>
      </c>
      <c r="G2" s="11" t="s">
        <v>30</v>
      </c>
      <c r="H2" s="11" t="s">
        <v>3</v>
      </c>
    </row>
    <row r="3" spans="1:8">
      <c r="A3" s="4" t="s">
        <v>4</v>
      </c>
      <c r="B3" s="5">
        <v>2.5</v>
      </c>
      <c r="C3" s="5">
        <v>3.5</v>
      </c>
      <c r="D3" s="5">
        <v>3</v>
      </c>
      <c r="E3" s="5">
        <v>3.5</v>
      </c>
      <c r="F3" s="5">
        <v>2.5</v>
      </c>
      <c r="G3" s="5"/>
      <c r="H3" s="12">
        <f>AVERAGE(B3:G3)</f>
        <v>3</v>
      </c>
    </row>
    <row r="4" spans="1:8">
      <c r="A4" s="4" t="s">
        <v>5</v>
      </c>
      <c r="B4" s="5">
        <v>3</v>
      </c>
      <c r="C4" s="5">
        <v>3.5</v>
      </c>
      <c r="D4" s="5">
        <v>1.5</v>
      </c>
      <c r="E4" s="5">
        <v>5</v>
      </c>
      <c r="F4" s="5">
        <v>3.5</v>
      </c>
      <c r="G4" s="5">
        <v>3</v>
      </c>
      <c r="H4" s="12">
        <f t="shared" ref="H4:H9" si="0">AVERAGE(B4:G4)</f>
        <v>3.25</v>
      </c>
    </row>
    <row r="5" spans="1:8">
      <c r="A5" s="4" t="s">
        <v>6</v>
      </c>
      <c r="B5" s="5">
        <v>2.5</v>
      </c>
      <c r="C5" s="5">
        <v>3</v>
      </c>
      <c r="D5" s="5"/>
      <c r="E5" s="5">
        <v>3.5</v>
      </c>
      <c r="F5" s="5"/>
      <c r="G5" s="5">
        <v>4</v>
      </c>
      <c r="H5" s="12">
        <f t="shared" si="0"/>
        <v>3.25</v>
      </c>
    </row>
    <row r="6" spans="1:8">
      <c r="A6" s="4" t="s">
        <v>7</v>
      </c>
      <c r="B6" s="5"/>
      <c r="C6" s="5">
        <v>3.5</v>
      </c>
      <c r="D6" s="5">
        <v>3</v>
      </c>
      <c r="E6" s="5">
        <v>4</v>
      </c>
      <c r="F6" s="5">
        <v>2.5</v>
      </c>
      <c r="G6" s="5">
        <v>4.5</v>
      </c>
      <c r="H6" s="12">
        <f t="shared" si="0"/>
        <v>3.5</v>
      </c>
    </row>
    <row r="7" spans="1:8">
      <c r="A7" s="4" t="s">
        <v>8</v>
      </c>
      <c r="B7" s="5">
        <v>3</v>
      </c>
      <c r="C7" s="5">
        <v>4</v>
      </c>
      <c r="D7" s="5">
        <v>2</v>
      </c>
      <c r="E7" s="5">
        <v>3</v>
      </c>
      <c r="F7" s="5">
        <v>2</v>
      </c>
      <c r="G7" s="5">
        <v>3</v>
      </c>
      <c r="H7" s="12">
        <f t="shared" si="0"/>
        <v>2.8333333333333335</v>
      </c>
    </row>
    <row r="8" spans="1:8">
      <c r="A8" s="4" t="s">
        <v>9</v>
      </c>
      <c r="B8" s="5">
        <v>3</v>
      </c>
      <c r="C8" s="5">
        <v>4</v>
      </c>
      <c r="D8" s="5"/>
      <c r="E8" s="5">
        <v>5</v>
      </c>
      <c r="F8" s="5">
        <v>3.5</v>
      </c>
      <c r="G8" s="5">
        <v>3</v>
      </c>
      <c r="H8" s="12">
        <f t="shared" si="0"/>
        <v>3.7</v>
      </c>
    </row>
    <row r="9" spans="1:8">
      <c r="A9" s="4" t="s">
        <v>10</v>
      </c>
      <c r="B9" s="5"/>
      <c r="C9" s="5">
        <v>4.5</v>
      </c>
      <c r="D9" s="5"/>
      <c r="E9" s="5">
        <v>4</v>
      </c>
      <c r="F9" s="5">
        <v>1</v>
      </c>
      <c r="G9" s="5"/>
      <c r="H9" s="12">
        <f t="shared" si="0"/>
        <v>3.1666666666666665</v>
      </c>
    </row>
    <row r="10" spans="1:8">
      <c r="A10" s="4"/>
    </row>
    <row r="11" spans="1:8">
      <c r="A11" s="18" t="s">
        <v>13</v>
      </c>
      <c r="B11" s="13"/>
      <c r="C11" s="13"/>
      <c r="D11" s="13"/>
      <c r="E11" s="13"/>
      <c r="F11" s="14"/>
      <c r="G11" s="14"/>
      <c r="H11" s="14"/>
    </row>
    <row r="12" spans="1:8">
      <c r="A12" s="27" t="s">
        <v>18</v>
      </c>
      <c r="B12" s="15">
        <v>1</v>
      </c>
      <c r="C12" s="15">
        <v>2</v>
      </c>
      <c r="D12" s="15">
        <v>3</v>
      </c>
      <c r="E12" s="15">
        <v>4</v>
      </c>
      <c r="F12" s="15">
        <v>5</v>
      </c>
      <c r="G12" s="15">
        <v>6</v>
      </c>
      <c r="H12" s="15">
        <v>7</v>
      </c>
    </row>
    <row r="13" spans="1:8">
      <c r="A13" s="3"/>
      <c r="B13" s="11" t="s">
        <v>29</v>
      </c>
      <c r="C13" s="11" t="s">
        <v>0</v>
      </c>
      <c r="D13" s="11" t="s">
        <v>1</v>
      </c>
      <c r="E13" s="11" t="s">
        <v>2</v>
      </c>
      <c r="F13" s="11" t="s">
        <v>27</v>
      </c>
      <c r="G13" s="11" t="s">
        <v>30</v>
      </c>
      <c r="H13" s="8" t="s">
        <v>3</v>
      </c>
    </row>
    <row r="14" spans="1:8">
      <c r="A14" s="3" t="s">
        <v>4</v>
      </c>
      <c r="B14" s="7">
        <f>IF(B3=0,"-",B3)</f>
        <v>2.5</v>
      </c>
      <c r="C14" s="7">
        <f t="shared" ref="C14:H14" si="1">IF(C3=0,"-",C3)</f>
        <v>3.5</v>
      </c>
      <c r="D14" s="7">
        <f t="shared" si="1"/>
        <v>3</v>
      </c>
      <c r="E14" s="7">
        <f t="shared" si="1"/>
        <v>3.5</v>
      </c>
      <c r="F14" s="7">
        <f t="shared" si="1"/>
        <v>2.5</v>
      </c>
      <c r="G14" s="7" t="str">
        <f t="shared" si="1"/>
        <v>-</v>
      </c>
      <c r="H14" s="9">
        <f t="shared" si="1"/>
        <v>3</v>
      </c>
    </row>
    <row r="15" spans="1:8">
      <c r="A15" s="3" t="s">
        <v>5</v>
      </c>
      <c r="B15" s="7">
        <f t="shared" ref="B15:H15" si="2">IF(B4=0,"-",B4)</f>
        <v>3</v>
      </c>
      <c r="C15" s="7">
        <f t="shared" si="2"/>
        <v>3.5</v>
      </c>
      <c r="D15" s="7">
        <f t="shared" si="2"/>
        <v>1.5</v>
      </c>
      <c r="E15" s="7">
        <f t="shared" si="2"/>
        <v>5</v>
      </c>
      <c r="F15" s="7">
        <f t="shared" si="2"/>
        <v>3.5</v>
      </c>
      <c r="G15" s="7">
        <f t="shared" si="2"/>
        <v>3</v>
      </c>
      <c r="H15" s="10">
        <f t="shared" si="2"/>
        <v>3.25</v>
      </c>
    </row>
    <row r="16" spans="1:8">
      <c r="A16" s="3" t="s">
        <v>6</v>
      </c>
      <c r="B16" s="7">
        <f t="shared" ref="B16:H16" si="3">IF(B5=0,"-",B5)</f>
        <v>2.5</v>
      </c>
      <c r="C16" s="7">
        <f t="shared" si="3"/>
        <v>3</v>
      </c>
      <c r="D16" s="7" t="str">
        <f t="shared" si="3"/>
        <v>-</v>
      </c>
      <c r="E16" s="7">
        <f t="shared" si="3"/>
        <v>3.5</v>
      </c>
      <c r="F16" s="7" t="str">
        <f t="shared" si="3"/>
        <v>-</v>
      </c>
      <c r="G16" s="7">
        <f t="shared" si="3"/>
        <v>4</v>
      </c>
      <c r="H16" s="10">
        <f t="shared" si="3"/>
        <v>3.25</v>
      </c>
    </row>
    <row r="17" spans="1:9">
      <c r="A17" s="3" t="s">
        <v>7</v>
      </c>
      <c r="B17" s="7" t="str">
        <f t="shared" ref="B17:H17" si="4">IF(B6=0,"-",B6)</f>
        <v>-</v>
      </c>
      <c r="C17" s="7">
        <f t="shared" si="4"/>
        <v>3.5</v>
      </c>
      <c r="D17" s="7">
        <f t="shared" si="4"/>
        <v>3</v>
      </c>
      <c r="E17" s="7">
        <f t="shared" si="4"/>
        <v>4</v>
      </c>
      <c r="F17" s="7">
        <f t="shared" si="4"/>
        <v>2.5</v>
      </c>
      <c r="G17" s="7">
        <f t="shared" si="4"/>
        <v>4.5</v>
      </c>
      <c r="H17" s="10">
        <f t="shared" si="4"/>
        <v>3.5</v>
      </c>
    </row>
    <row r="18" spans="1:9">
      <c r="A18" s="3" t="s">
        <v>8</v>
      </c>
      <c r="B18" s="7">
        <f t="shared" ref="B18:H18" si="5">IF(B7=0,"-",B7)</f>
        <v>3</v>
      </c>
      <c r="C18" s="7">
        <f t="shared" si="5"/>
        <v>4</v>
      </c>
      <c r="D18" s="7">
        <f t="shared" si="5"/>
        <v>2</v>
      </c>
      <c r="E18" s="7">
        <f t="shared" si="5"/>
        <v>3</v>
      </c>
      <c r="F18" s="7">
        <f t="shared" si="5"/>
        <v>2</v>
      </c>
      <c r="G18" s="7">
        <f t="shared" si="5"/>
        <v>3</v>
      </c>
      <c r="H18" s="10">
        <f t="shared" si="5"/>
        <v>2.8333333333333335</v>
      </c>
    </row>
    <row r="19" spans="1:9">
      <c r="A19" s="3" t="s">
        <v>9</v>
      </c>
      <c r="B19" s="7">
        <f t="shared" ref="B19:H19" si="6">IF(B8=0,"-",B8)</f>
        <v>3</v>
      </c>
      <c r="C19" s="7">
        <f t="shared" si="6"/>
        <v>4</v>
      </c>
      <c r="D19" s="7" t="str">
        <f t="shared" si="6"/>
        <v>-</v>
      </c>
      <c r="E19" s="7">
        <f t="shared" si="6"/>
        <v>5</v>
      </c>
      <c r="F19" s="7">
        <f t="shared" si="6"/>
        <v>3.5</v>
      </c>
      <c r="G19" s="7">
        <f t="shared" si="6"/>
        <v>3</v>
      </c>
      <c r="H19" s="10">
        <f t="shared" si="6"/>
        <v>3.7</v>
      </c>
    </row>
    <row r="20" spans="1:9">
      <c r="A20" s="24" t="s">
        <v>10</v>
      </c>
      <c r="B20" s="23" t="str">
        <f t="shared" ref="B20:H20" si="7">IF(B9=0,"-",B9)</f>
        <v>-</v>
      </c>
      <c r="C20" s="7">
        <f t="shared" si="7"/>
        <v>4.5</v>
      </c>
      <c r="D20" s="7" t="str">
        <f t="shared" si="7"/>
        <v>-</v>
      </c>
      <c r="E20" s="7">
        <f t="shared" si="7"/>
        <v>4</v>
      </c>
      <c r="F20" s="7">
        <f t="shared" si="7"/>
        <v>1</v>
      </c>
      <c r="G20" s="7" t="str">
        <f t="shared" si="7"/>
        <v>-</v>
      </c>
      <c r="H20" s="10">
        <f t="shared" si="7"/>
        <v>3.1666666666666665</v>
      </c>
    </row>
    <row r="21" spans="1:9">
      <c r="A21" s="4"/>
      <c r="B21" s="5"/>
      <c r="C21" s="5"/>
      <c r="D21" s="5"/>
      <c r="E21" s="5"/>
      <c r="F21" s="5"/>
      <c r="G21" s="5"/>
      <c r="H21" s="5"/>
    </row>
    <row r="22" spans="1:9">
      <c r="B22" s="16">
        <v>1</v>
      </c>
      <c r="C22" s="16">
        <v>2</v>
      </c>
      <c r="D22" s="16">
        <v>3</v>
      </c>
      <c r="E22" s="16">
        <v>4</v>
      </c>
      <c r="F22" s="16">
        <v>5</v>
      </c>
      <c r="G22" s="16">
        <v>6</v>
      </c>
      <c r="H22" s="6" t="s">
        <v>14</v>
      </c>
      <c r="I22" s="2">
        <f>CORREL(B23:G23,B24:G24)</f>
        <v>0.99124070716193036</v>
      </c>
    </row>
    <row r="23" spans="1:9">
      <c r="A23" s="4" t="s">
        <v>4</v>
      </c>
      <c r="B23" s="5">
        <f t="shared" ref="B23:G23" si="8">INDEX(UserRatings,MATCH($A$23,Users,0),B$22)</f>
        <v>2.5</v>
      </c>
      <c r="C23" s="5">
        <f t="shared" si="8"/>
        <v>3.5</v>
      </c>
      <c r="D23" s="5">
        <f t="shared" si="8"/>
        <v>3</v>
      </c>
      <c r="E23" s="5">
        <f t="shared" si="8"/>
        <v>3.5</v>
      </c>
      <c r="F23" s="5">
        <f t="shared" si="8"/>
        <v>2.5</v>
      </c>
      <c r="G23" s="5" t="str">
        <f t="shared" si="8"/>
        <v>-</v>
      </c>
    </row>
    <row r="24" spans="1:9">
      <c r="A24" s="4" t="s">
        <v>10</v>
      </c>
      <c r="B24" s="5" t="str">
        <f t="shared" ref="B24:G24" si="9">INDEX(UserRatings,MATCH($A$24,Users,0),B$22)</f>
        <v>-</v>
      </c>
      <c r="C24" s="5">
        <f t="shared" si="9"/>
        <v>4.5</v>
      </c>
      <c r="D24" s="5" t="str">
        <f t="shared" si="9"/>
        <v>-</v>
      </c>
      <c r="E24" s="5">
        <f t="shared" si="9"/>
        <v>4</v>
      </c>
      <c r="F24" s="5">
        <f t="shared" si="9"/>
        <v>1</v>
      </c>
      <c r="G24" s="5" t="str">
        <f t="shared" si="9"/>
        <v>-</v>
      </c>
    </row>
    <row r="27" spans="1:9">
      <c r="A27" s="4" t="s">
        <v>11</v>
      </c>
    </row>
    <row r="29" spans="1:9">
      <c r="A29" s="5">
        <f>I22</f>
        <v>0.99124070716193036</v>
      </c>
      <c r="B29" s="16" t="s">
        <v>4</v>
      </c>
      <c r="C29" s="16" t="s">
        <v>5</v>
      </c>
      <c r="D29" s="16" t="s">
        <v>6</v>
      </c>
      <c r="E29" s="16" t="s">
        <v>7</v>
      </c>
      <c r="F29" s="16" t="s">
        <v>8</v>
      </c>
      <c r="G29" s="16" t="s">
        <v>9</v>
      </c>
      <c r="H29" s="16" t="s">
        <v>10</v>
      </c>
    </row>
    <row r="30" spans="1:9">
      <c r="A30" s="17" t="s">
        <v>4</v>
      </c>
      <c r="B30" s="7">
        <f t="dataTable" ref="B30:H36" dt2D="1" dtr="1" r1="A23" r2="A24"/>
        <v>1.0000000000000002</v>
      </c>
      <c r="C30" s="7">
        <v>0.39840953644479793</v>
      </c>
      <c r="D30" s="7">
        <v>0.8660254037844386</v>
      </c>
      <c r="E30" s="7">
        <v>0.94387980744853894</v>
      </c>
      <c r="F30" s="7">
        <v>0.597614304667197</v>
      </c>
      <c r="G30" s="7">
        <v>0.84515425472851657</v>
      </c>
      <c r="H30" s="7">
        <v>0.99124070716193036</v>
      </c>
    </row>
    <row r="31" spans="1:9">
      <c r="A31" s="17" t="s">
        <v>5</v>
      </c>
      <c r="B31" s="7">
        <v>0.39840953644479793</v>
      </c>
      <c r="C31" s="7">
        <v>1</v>
      </c>
      <c r="D31" s="7">
        <v>0.20459830184114206</v>
      </c>
      <c r="E31" s="7">
        <v>0.31497039417435596</v>
      </c>
      <c r="F31" s="7">
        <v>0.41176470588235292</v>
      </c>
      <c r="G31" s="7">
        <v>0.96379568187563303</v>
      </c>
      <c r="H31" s="7">
        <v>0.38124642583151169</v>
      </c>
    </row>
    <row r="32" spans="1:9">
      <c r="A32" s="17" t="s">
        <v>6</v>
      </c>
      <c r="B32" s="7">
        <v>0.8660254037844386</v>
      </c>
      <c r="C32" s="7">
        <v>0.20459830184114206</v>
      </c>
      <c r="D32" s="7">
        <v>0.99999999999999978</v>
      </c>
      <c r="E32" s="7">
        <v>1</v>
      </c>
      <c r="F32" s="7">
        <v>-0.2581988897471611</v>
      </c>
      <c r="G32" s="7">
        <v>0.13483997249264842</v>
      </c>
      <c r="H32" s="7">
        <v>-1</v>
      </c>
    </row>
    <row r="33" spans="1:10">
      <c r="A33" s="17" t="s">
        <v>7</v>
      </c>
      <c r="B33" s="7">
        <v>0.94387980744853894</v>
      </c>
      <c r="C33" s="7">
        <v>0.31497039417435596</v>
      </c>
      <c r="D33" s="7">
        <v>1</v>
      </c>
      <c r="E33" s="7">
        <v>0.99999999999999978</v>
      </c>
      <c r="F33" s="7">
        <v>0.56694670951384074</v>
      </c>
      <c r="G33" s="7">
        <v>2.8571428571428571E-2</v>
      </c>
      <c r="H33" s="7">
        <v>0.89340514744156441</v>
      </c>
    </row>
    <row r="34" spans="1:10">
      <c r="A34" s="17" t="s">
        <v>8</v>
      </c>
      <c r="B34" s="7">
        <v>0.597614304667197</v>
      </c>
      <c r="C34" s="7">
        <v>0.41176470588235292</v>
      </c>
      <c r="D34" s="7">
        <v>-0.2581988897471611</v>
      </c>
      <c r="E34" s="7">
        <v>0.56694670951384074</v>
      </c>
      <c r="F34" s="7">
        <v>0.99999999999999989</v>
      </c>
      <c r="G34" s="7">
        <v>0.21128856368212917</v>
      </c>
      <c r="H34" s="7">
        <v>0.92447345164190509</v>
      </c>
    </row>
    <row r="35" spans="1:10">
      <c r="A35" s="17" t="s">
        <v>9</v>
      </c>
      <c r="B35" s="7">
        <v>0.84515425472851657</v>
      </c>
      <c r="C35" s="7">
        <v>0.96379568187563303</v>
      </c>
      <c r="D35" s="7">
        <v>0.13483997249264842</v>
      </c>
      <c r="E35" s="7">
        <v>2.8571428571428571E-2</v>
      </c>
      <c r="F35" s="7">
        <v>0.21128856368212917</v>
      </c>
      <c r="G35" s="7">
        <v>1</v>
      </c>
      <c r="H35" s="7">
        <v>0.66284898035987039</v>
      </c>
    </row>
    <row r="36" spans="1:10">
      <c r="A36" s="17" t="s">
        <v>10</v>
      </c>
      <c r="B36" s="7">
        <v>0.99124070716193036</v>
      </c>
      <c r="C36" s="7">
        <v>0.38124642583151169</v>
      </c>
      <c r="D36" s="7">
        <v>-1</v>
      </c>
      <c r="E36" s="7">
        <v>0.89340514744156441</v>
      </c>
      <c r="F36" s="7">
        <v>0.92447345164190509</v>
      </c>
      <c r="G36" s="7">
        <v>0.66284898035987039</v>
      </c>
      <c r="H36" s="7">
        <v>1</v>
      </c>
    </row>
    <row r="39" spans="1:10">
      <c r="A39" s="18" t="s">
        <v>15</v>
      </c>
      <c r="B39" s="2" t="s">
        <v>10</v>
      </c>
      <c r="C39" s="1" t="s">
        <v>17</v>
      </c>
      <c r="D39" s="21">
        <f>INDEX(UserRatings,MATCH(B39,Users,0),H12)</f>
        <v>3.1666666666666665</v>
      </c>
    </row>
    <row r="40" spans="1:10">
      <c r="A40" s="17" t="s">
        <v>16</v>
      </c>
      <c r="B40" s="2" t="s">
        <v>30</v>
      </c>
    </row>
    <row r="41" spans="1:10">
      <c r="D41" s="5">
        <v>1</v>
      </c>
      <c r="E41" s="5">
        <v>2</v>
      </c>
      <c r="F41" s="5">
        <v>3</v>
      </c>
      <c r="G41" s="5">
        <v>4</v>
      </c>
      <c r="H41" s="5">
        <v>5</v>
      </c>
      <c r="I41" s="5">
        <v>6</v>
      </c>
      <c r="J41" s="5">
        <v>7</v>
      </c>
    </row>
    <row r="42" spans="1:10">
      <c r="D42" s="16" t="s">
        <v>4</v>
      </c>
      <c r="E42" s="16" t="s">
        <v>5</v>
      </c>
      <c r="F42" s="16" t="s">
        <v>6</v>
      </c>
      <c r="G42" s="16" t="s">
        <v>7</v>
      </c>
      <c r="H42" s="16" t="s">
        <v>8</v>
      </c>
      <c r="I42" s="16" t="s">
        <v>9</v>
      </c>
      <c r="J42" s="16" t="s">
        <v>10</v>
      </c>
    </row>
    <row r="43" spans="1:10">
      <c r="A43" s="17" t="s">
        <v>25</v>
      </c>
      <c r="D43" s="19">
        <f t="shared" ref="D43:J43" si="10">INDEX(UserRatings,MATCH(D42,Users,0),$H$12)</f>
        <v>3</v>
      </c>
      <c r="E43" s="19">
        <f t="shared" si="10"/>
        <v>3.25</v>
      </c>
      <c r="F43" s="19">
        <f t="shared" si="10"/>
        <v>3.25</v>
      </c>
      <c r="G43" s="19">
        <f t="shared" si="10"/>
        <v>3.5</v>
      </c>
      <c r="H43" s="19">
        <f t="shared" si="10"/>
        <v>2.8333333333333335</v>
      </c>
      <c r="I43" s="19">
        <f t="shared" si="10"/>
        <v>3.7</v>
      </c>
      <c r="J43" s="19">
        <f t="shared" si="10"/>
        <v>3.1666666666666665</v>
      </c>
    </row>
    <row r="44" spans="1:10">
      <c r="A44" s="17" t="s">
        <v>19</v>
      </c>
      <c r="B44" s="1"/>
      <c r="C44" s="22"/>
      <c r="D44" s="20">
        <f t="shared" ref="D44:J44" si="11">INDEX(UserCorrelationTable,MATCH($B$39,Users,0),D41)</f>
        <v>0.99124070716193036</v>
      </c>
      <c r="E44" s="20">
        <f t="shared" si="11"/>
        <v>0.38124642583151169</v>
      </c>
      <c r="F44" s="20">
        <f t="shared" si="11"/>
        <v>-1</v>
      </c>
      <c r="G44" s="20">
        <f t="shared" si="11"/>
        <v>0.89340514744156441</v>
      </c>
      <c r="H44" s="20">
        <f t="shared" si="11"/>
        <v>0.92447345164190509</v>
      </c>
      <c r="I44" s="20">
        <f t="shared" si="11"/>
        <v>0.66284898035987039</v>
      </c>
      <c r="J44" s="20">
        <f t="shared" si="11"/>
        <v>1</v>
      </c>
    </row>
    <row r="45" spans="1:10">
      <c r="A45" s="17" t="s">
        <v>20</v>
      </c>
      <c r="D45" s="20" t="str">
        <f t="shared" ref="D45:J45" si="12">INDEX(UserRatings,MATCH(B29,Users,0),MATCH($B$40,MovieList,0))</f>
        <v>-</v>
      </c>
      <c r="E45" s="20">
        <f t="shared" si="12"/>
        <v>3</v>
      </c>
      <c r="F45" s="20">
        <f t="shared" si="12"/>
        <v>4</v>
      </c>
      <c r="G45" s="20">
        <f t="shared" si="12"/>
        <v>4.5</v>
      </c>
      <c r="H45" s="20">
        <f t="shared" si="12"/>
        <v>3</v>
      </c>
      <c r="I45" s="20">
        <f t="shared" si="12"/>
        <v>3</v>
      </c>
      <c r="J45" s="20" t="str">
        <f t="shared" si="12"/>
        <v>-</v>
      </c>
    </row>
    <row r="46" spans="1:10">
      <c r="A46" s="17" t="s">
        <v>21</v>
      </c>
      <c r="D46" s="20">
        <f>IF(D45&lt;&gt;"-",D45,0)</f>
        <v>0</v>
      </c>
      <c r="E46" s="20">
        <f t="shared" ref="E46:J46" si="13">IF(E45&lt;&gt;"-",E45,0)</f>
        <v>3</v>
      </c>
      <c r="F46" s="20">
        <f t="shared" si="13"/>
        <v>4</v>
      </c>
      <c r="G46" s="20">
        <f t="shared" si="13"/>
        <v>4.5</v>
      </c>
      <c r="H46" s="20">
        <f t="shared" si="13"/>
        <v>3</v>
      </c>
      <c r="I46" s="20">
        <f t="shared" si="13"/>
        <v>3</v>
      </c>
      <c r="J46" s="20">
        <f t="shared" si="13"/>
        <v>0</v>
      </c>
    </row>
    <row r="47" spans="1:10">
      <c r="A47" s="17" t="s">
        <v>23</v>
      </c>
      <c r="B47" s="1"/>
      <c r="D47" s="20">
        <f>IF(AND(D42&lt;&gt;$B$39,D46&gt;0),(D45-D43),0)</f>
        <v>0</v>
      </c>
      <c r="E47" s="20">
        <f t="shared" ref="E47:J47" si="14">IF(AND(E42&lt;&gt;$B$39,E46&gt;0),(E45-E43),0)</f>
        <v>-0.25</v>
      </c>
      <c r="F47" s="20">
        <f t="shared" si="14"/>
        <v>0.75</v>
      </c>
      <c r="G47" s="20">
        <f t="shared" si="14"/>
        <v>1</v>
      </c>
      <c r="H47" s="20">
        <f t="shared" si="14"/>
        <v>0.16666666666666652</v>
      </c>
      <c r="I47" s="20">
        <f t="shared" si="14"/>
        <v>-0.70000000000000018</v>
      </c>
      <c r="J47" s="20">
        <f t="shared" si="14"/>
        <v>0</v>
      </c>
    </row>
    <row r="48" spans="1:10">
      <c r="A48" s="17" t="s">
        <v>22</v>
      </c>
      <c r="D48" s="20">
        <f>IF(AND(D42&lt;&gt;$B$39,D46&gt;0),ABS(D44),0)</f>
        <v>0</v>
      </c>
      <c r="E48" s="20">
        <f t="shared" ref="E48:J48" si="15">IF(AND(E42&lt;&gt;$B$39,E46&gt;0),ABS(E44),0)</f>
        <v>0.38124642583151169</v>
      </c>
      <c r="F48" s="20">
        <f t="shared" si="15"/>
        <v>1</v>
      </c>
      <c r="G48" s="20">
        <f t="shared" si="15"/>
        <v>0.89340514744156441</v>
      </c>
      <c r="H48" s="20">
        <f t="shared" si="15"/>
        <v>0.92447345164190509</v>
      </c>
      <c r="I48" s="20">
        <f t="shared" si="15"/>
        <v>0.66284898035987039</v>
      </c>
      <c r="J48" s="20">
        <f t="shared" si="15"/>
        <v>0</v>
      </c>
    </row>
    <row r="50" spans="1:2">
      <c r="A50" s="17" t="s">
        <v>24</v>
      </c>
      <c r="B50" s="21">
        <f>SUMPRODUCT(D47:J47,D44:J44)/SUM(D48:J48)</f>
        <v>-6.7794821069129749E-2</v>
      </c>
    </row>
    <row r="51" spans="1:2">
      <c r="A51" s="17" t="s">
        <v>26</v>
      </c>
      <c r="B51" s="21">
        <f>D39+B50</f>
        <v>3.0988718455975368</v>
      </c>
    </row>
  </sheetData>
  <dataValidations disablePrompts="1" count="2">
    <dataValidation type="list" allowBlank="1" showInputMessage="1" showErrorMessage="1" sqref="B39">
      <formula1>$A$14:$A$20</formula1>
    </dataValidation>
    <dataValidation type="list" allowBlank="1" showInputMessage="1" showErrorMessage="1" sqref="B40">
      <formula1>$B$13:$G$13</formula1>
    </dataValidation>
  </dataValidations>
  <pageMargins left="0.7" right="0.7" top="0.75" bottom="0.75" header="0.3" footer="0.3"/>
  <pageSetup orientation="portrait" horizontalDpi="0" verticalDpi="0"/>
  <ignoredErrors>
    <ignoredError sqref="H3:H9 B14:H17 B18:H20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opLeftCell="A29" zoomScale="130" zoomScaleNormal="130" workbookViewId="0">
      <selection activeCell="D49" sqref="D49"/>
    </sheetView>
  </sheetViews>
  <sheetFormatPr baseColWidth="10" defaultRowHeight="16"/>
  <cols>
    <col min="1" max="1" width="19.33203125" customWidth="1"/>
    <col min="2" max="2" width="14.6640625" customWidth="1"/>
    <col min="3" max="3" width="14" customWidth="1"/>
  </cols>
  <sheetData>
    <row r="1" spans="1:11">
      <c r="A1" s="17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4"/>
      <c r="B2" s="11" t="s">
        <v>29</v>
      </c>
      <c r="C2" s="11" t="s">
        <v>0</v>
      </c>
      <c r="D2" s="11" t="s">
        <v>1</v>
      </c>
      <c r="E2" s="11" t="s">
        <v>2</v>
      </c>
      <c r="F2" s="11" t="s">
        <v>27</v>
      </c>
      <c r="G2" s="11" t="s">
        <v>30</v>
      </c>
      <c r="H2" s="11" t="s">
        <v>3</v>
      </c>
      <c r="I2" s="2"/>
      <c r="J2" s="2"/>
      <c r="K2" s="2"/>
    </row>
    <row r="3" spans="1:11">
      <c r="A3" s="4" t="s">
        <v>4</v>
      </c>
      <c r="B3" s="5">
        <v>2.5</v>
      </c>
      <c r="C3" s="5">
        <v>3.5</v>
      </c>
      <c r="D3" s="5">
        <v>3</v>
      </c>
      <c r="E3" s="5">
        <v>3.5</v>
      </c>
      <c r="F3" s="5">
        <v>2.5</v>
      </c>
      <c r="G3" s="5"/>
      <c r="H3" s="12">
        <f>AVERAGE(B3:G3)</f>
        <v>3</v>
      </c>
      <c r="I3" s="2"/>
      <c r="J3" s="2"/>
      <c r="K3" s="2"/>
    </row>
    <row r="4" spans="1:11">
      <c r="A4" s="4" t="s">
        <v>5</v>
      </c>
      <c r="B4" s="5">
        <v>3</v>
      </c>
      <c r="C4" s="5">
        <v>3.5</v>
      </c>
      <c r="D4" s="5">
        <v>1.5</v>
      </c>
      <c r="E4" s="5">
        <v>5</v>
      </c>
      <c r="F4" s="5">
        <v>3.5</v>
      </c>
      <c r="G4" s="5">
        <v>3</v>
      </c>
      <c r="H4" s="12">
        <f t="shared" ref="H4:H9" si="0">AVERAGE(B4:G4)</f>
        <v>3.25</v>
      </c>
      <c r="I4" s="2"/>
      <c r="J4" s="2"/>
      <c r="K4" s="2"/>
    </row>
    <row r="5" spans="1:11">
      <c r="A5" s="4" t="s">
        <v>6</v>
      </c>
      <c r="B5" s="5">
        <v>2.5</v>
      </c>
      <c r="C5" s="5">
        <v>3</v>
      </c>
      <c r="D5" s="5"/>
      <c r="E5" s="5">
        <v>3.5</v>
      </c>
      <c r="F5" s="5"/>
      <c r="G5" s="5">
        <v>4</v>
      </c>
      <c r="H5" s="12">
        <f t="shared" si="0"/>
        <v>3.25</v>
      </c>
      <c r="I5" s="2"/>
      <c r="J5" s="2"/>
      <c r="K5" s="2"/>
    </row>
    <row r="6" spans="1:11">
      <c r="A6" s="4" t="s">
        <v>7</v>
      </c>
      <c r="B6" s="5"/>
      <c r="C6" s="5">
        <v>3.5</v>
      </c>
      <c r="D6" s="5">
        <v>3</v>
      </c>
      <c r="E6" s="5">
        <v>4</v>
      </c>
      <c r="F6" s="5">
        <v>2.5</v>
      </c>
      <c r="G6" s="5">
        <v>4.5</v>
      </c>
      <c r="H6" s="12">
        <f t="shared" si="0"/>
        <v>3.5</v>
      </c>
      <c r="I6" s="2"/>
      <c r="J6" s="2"/>
      <c r="K6" s="2"/>
    </row>
    <row r="7" spans="1:11">
      <c r="A7" s="4" t="s">
        <v>8</v>
      </c>
      <c r="B7" s="5">
        <v>3</v>
      </c>
      <c r="C7" s="5">
        <v>4</v>
      </c>
      <c r="D7" s="5">
        <v>2</v>
      </c>
      <c r="E7" s="5">
        <v>3</v>
      </c>
      <c r="F7" s="5">
        <v>2</v>
      </c>
      <c r="G7" s="5">
        <v>3</v>
      </c>
      <c r="H7" s="12">
        <f t="shared" si="0"/>
        <v>2.8333333333333335</v>
      </c>
      <c r="I7" s="2"/>
      <c r="J7" s="2"/>
      <c r="K7" s="2"/>
    </row>
    <row r="8" spans="1:11">
      <c r="A8" s="4" t="s">
        <v>9</v>
      </c>
      <c r="B8" s="5">
        <v>3</v>
      </c>
      <c r="C8" s="5">
        <v>4</v>
      </c>
      <c r="D8" s="5"/>
      <c r="E8" s="5">
        <v>5</v>
      </c>
      <c r="F8" s="5">
        <v>3.5</v>
      </c>
      <c r="G8" s="5">
        <v>3</v>
      </c>
      <c r="H8" s="12">
        <f t="shared" si="0"/>
        <v>3.7</v>
      </c>
      <c r="I8" s="2"/>
      <c r="J8" s="2"/>
      <c r="K8" s="2"/>
    </row>
    <row r="9" spans="1:11">
      <c r="A9" s="4" t="s">
        <v>10</v>
      </c>
      <c r="B9" s="5"/>
      <c r="C9" s="5">
        <v>4.5</v>
      </c>
      <c r="D9" s="5"/>
      <c r="E9" s="5">
        <v>4</v>
      </c>
      <c r="F9" s="5">
        <v>1</v>
      </c>
      <c r="G9" s="5"/>
      <c r="H9" s="12">
        <f t="shared" si="0"/>
        <v>3.1666666666666665</v>
      </c>
      <c r="I9" s="2"/>
      <c r="J9" s="2"/>
      <c r="K9" s="2"/>
    </row>
    <row r="10" spans="1:11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18" t="s">
        <v>13</v>
      </c>
      <c r="B11" s="13"/>
      <c r="C11" s="13"/>
      <c r="D11" s="15"/>
      <c r="E11" s="15"/>
      <c r="F11" s="14"/>
      <c r="G11" s="14"/>
      <c r="H11" s="14"/>
      <c r="I11" s="2"/>
      <c r="J11" s="2"/>
      <c r="K11" s="2"/>
    </row>
    <row r="12" spans="1:11">
      <c r="A12" s="15" t="s">
        <v>18</v>
      </c>
      <c r="B12" s="15">
        <v>1</v>
      </c>
      <c r="C12" s="15">
        <v>2</v>
      </c>
      <c r="D12" s="15">
        <v>3</v>
      </c>
      <c r="E12" s="15">
        <v>4</v>
      </c>
      <c r="F12" s="15">
        <v>5</v>
      </c>
      <c r="G12" s="15">
        <v>6</v>
      </c>
      <c r="H12" s="15">
        <v>7</v>
      </c>
      <c r="I12" s="2"/>
      <c r="J12" s="2"/>
      <c r="K12" s="2"/>
    </row>
    <row r="13" spans="1:11">
      <c r="A13" s="3"/>
      <c r="B13" s="11" t="s">
        <v>29</v>
      </c>
      <c r="C13" s="11" t="s">
        <v>0</v>
      </c>
      <c r="D13" s="11" t="s">
        <v>1</v>
      </c>
      <c r="E13" s="11" t="s">
        <v>2</v>
      </c>
      <c r="F13" s="11" t="s">
        <v>27</v>
      </c>
      <c r="G13" s="11" t="s">
        <v>30</v>
      </c>
      <c r="H13" s="8" t="s">
        <v>3</v>
      </c>
      <c r="I13" s="2"/>
      <c r="J13" s="2"/>
      <c r="K13" s="2"/>
    </row>
    <row r="14" spans="1:11">
      <c r="A14" s="3" t="s">
        <v>4</v>
      </c>
      <c r="B14" s="7">
        <f>IF(B3=0,"-",B3)</f>
        <v>2.5</v>
      </c>
      <c r="C14" s="7">
        <f t="shared" ref="C14:H14" si="1">IF(C3=0,"-",C3)</f>
        <v>3.5</v>
      </c>
      <c r="D14" s="7">
        <f t="shared" si="1"/>
        <v>3</v>
      </c>
      <c r="E14" s="7">
        <f t="shared" si="1"/>
        <v>3.5</v>
      </c>
      <c r="F14" s="7">
        <f t="shared" si="1"/>
        <v>2.5</v>
      </c>
      <c r="G14" s="7" t="str">
        <f t="shared" si="1"/>
        <v>-</v>
      </c>
      <c r="H14" s="9">
        <f t="shared" si="1"/>
        <v>3</v>
      </c>
      <c r="I14" s="2"/>
      <c r="J14" s="2"/>
      <c r="K14" s="2"/>
    </row>
    <row r="15" spans="1:11">
      <c r="A15" s="3" t="s">
        <v>5</v>
      </c>
      <c r="B15" s="7">
        <f t="shared" ref="B15:H20" si="2">IF(B4=0,"-",B4)</f>
        <v>3</v>
      </c>
      <c r="C15" s="7">
        <f t="shared" si="2"/>
        <v>3.5</v>
      </c>
      <c r="D15" s="7">
        <f t="shared" si="2"/>
        <v>1.5</v>
      </c>
      <c r="E15" s="7">
        <f t="shared" si="2"/>
        <v>5</v>
      </c>
      <c r="F15" s="7">
        <f t="shared" si="2"/>
        <v>3.5</v>
      </c>
      <c r="G15" s="7">
        <f t="shared" si="2"/>
        <v>3</v>
      </c>
      <c r="H15" s="10">
        <f t="shared" si="2"/>
        <v>3.25</v>
      </c>
      <c r="I15" s="2"/>
      <c r="J15" s="2"/>
      <c r="K15" s="2"/>
    </row>
    <row r="16" spans="1:11">
      <c r="A16" s="3" t="s">
        <v>6</v>
      </c>
      <c r="B16" s="7">
        <f t="shared" si="2"/>
        <v>2.5</v>
      </c>
      <c r="C16" s="7">
        <f t="shared" si="2"/>
        <v>3</v>
      </c>
      <c r="D16" s="7" t="str">
        <f t="shared" si="2"/>
        <v>-</v>
      </c>
      <c r="E16" s="7">
        <f t="shared" si="2"/>
        <v>3.5</v>
      </c>
      <c r="F16" s="7" t="str">
        <f t="shared" si="2"/>
        <v>-</v>
      </c>
      <c r="G16" s="7">
        <f t="shared" si="2"/>
        <v>4</v>
      </c>
      <c r="H16" s="10">
        <f t="shared" si="2"/>
        <v>3.25</v>
      </c>
      <c r="I16" s="2"/>
      <c r="J16" s="2"/>
      <c r="K16" s="2"/>
    </row>
    <row r="17" spans="1:11">
      <c r="A17" s="3" t="s">
        <v>7</v>
      </c>
      <c r="B17" s="7" t="str">
        <f t="shared" si="2"/>
        <v>-</v>
      </c>
      <c r="C17" s="7">
        <f t="shared" si="2"/>
        <v>3.5</v>
      </c>
      <c r="D17" s="7">
        <f t="shared" si="2"/>
        <v>3</v>
      </c>
      <c r="E17" s="7">
        <f t="shared" si="2"/>
        <v>4</v>
      </c>
      <c r="F17" s="7">
        <f t="shared" si="2"/>
        <v>2.5</v>
      </c>
      <c r="G17" s="7">
        <f t="shared" si="2"/>
        <v>4.5</v>
      </c>
      <c r="H17" s="10">
        <f t="shared" si="2"/>
        <v>3.5</v>
      </c>
      <c r="I17" s="2"/>
      <c r="J17" s="2"/>
      <c r="K17" s="2"/>
    </row>
    <row r="18" spans="1:11">
      <c r="A18" s="3" t="s">
        <v>8</v>
      </c>
      <c r="B18" s="7">
        <f t="shared" si="2"/>
        <v>3</v>
      </c>
      <c r="C18" s="7">
        <f t="shared" si="2"/>
        <v>4</v>
      </c>
      <c r="D18" s="7">
        <f t="shared" si="2"/>
        <v>2</v>
      </c>
      <c r="E18" s="7">
        <f t="shared" si="2"/>
        <v>3</v>
      </c>
      <c r="F18" s="7">
        <f t="shared" si="2"/>
        <v>2</v>
      </c>
      <c r="G18" s="7">
        <f t="shared" si="2"/>
        <v>3</v>
      </c>
      <c r="H18" s="10">
        <f t="shared" si="2"/>
        <v>2.8333333333333335</v>
      </c>
      <c r="I18" s="2"/>
      <c r="J18" s="2"/>
      <c r="K18" s="2"/>
    </row>
    <row r="19" spans="1:11">
      <c r="A19" s="3" t="s">
        <v>9</v>
      </c>
      <c r="B19" s="7">
        <f t="shared" si="2"/>
        <v>3</v>
      </c>
      <c r="C19" s="7">
        <f t="shared" si="2"/>
        <v>4</v>
      </c>
      <c r="D19" s="7" t="str">
        <f t="shared" si="2"/>
        <v>-</v>
      </c>
      <c r="E19" s="7">
        <f t="shared" si="2"/>
        <v>5</v>
      </c>
      <c r="F19" s="7">
        <f t="shared" si="2"/>
        <v>3.5</v>
      </c>
      <c r="G19" s="7">
        <f t="shared" si="2"/>
        <v>3</v>
      </c>
      <c r="H19" s="10">
        <f t="shared" si="2"/>
        <v>3.7</v>
      </c>
      <c r="I19" s="2"/>
      <c r="J19" s="2"/>
      <c r="K19" s="2"/>
    </row>
    <row r="20" spans="1:11">
      <c r="A20" s="24" t="s">
        <v>10</v>
      </c>
      <c r="B20" s="23" t="str">
        <f t="shared" si="2"/>
        <v>-</v>
      </c>
      <c r="C20" s="7">
        <f t="shared" si="2"/>
        <v>4.5</v>
      </c>
      <c r="D20" s="7" t="str">
        <f t="shared" si="2"/>
        <v>-</v>
      </c>
      <c r="E20" s="7">
        <f t="shared" si="2"/>
        <v>4</v>
      </c>
      <c r="F20" s="7">
        <f t="shared" si="2"/>
        <v>1</v>
      </c>
      <c r="G20" s="7" t="str">
        <f t="shared" si="2"/>
        <v>-</v>
      </c>
      <c r="H20" s="10">
        <f t="shared" si="2"/>
        <v>3.1666666666666665</v>
      </c>
      <c r="I20" s="2"/>
      <c r="J20" s="2"/>
      <c r="K20" s="2"/>
    </row>
    <row r="21" spans="1:11">
      <c r="A21" s="4"/>
      <c r="B21" s="5"/>
      <c r="C21" s="5"/>
      <c r="D21" s="5"/>
      <c r="E21" s="5"/>
      <c r="F21" s="5"/>
      <c r="G21" s="5"/>
      <c r="H21" s="5"/>
      <c r="I21" s="2"/>
      <c r="J21" s="2"/>
      <c r="K21" s="2"/>
    </row>
    <row r="22" spans="1:11">
      <c r="A22" s="2"/>
      <c r="B22" s="16" t="s">
        <v>4</v>
      </c>
      <c r="C22" s="16" t="s">
        <v>5</v>
      </c>
      <c r="D22" s="16" t="s">
        <v>6</v>
      </c>
      <c r="E22" s="16" t="s">
        <v>7</v>
      </c>
      <c r="F22" s="16" t="s">
        <v>8</v>
      </c>
      <c r="G22" s="16" t="s">
        <v>9</v>
      </c>
      <c r="H22" s="16" t="s">
        <v>10</v>
      </c>
      <c r="K22" s="2"/>
    </row>
    <row r="23" spans="1:11">
      <c r="A23" s="17" t="s">
        <v>27</v>
      </c>
      <c r="B23" s="5">
        <f t="shared" ref="B23:H23" si="3">INDEX(UserRatings,MATCH(B$22,Users,0),MATCH($A$23,MovieList,0))</f>
        <v>2.5</v>
      </c>
      <c r="C23" s="5">
        <f t="shared" si="3"/>
        <v>3.5</v>
      </c>
      <c r="D23" s="5" t="str">
        <f t="shared" si="3"/>
        <v>-</v>
      </c>
      <c r="E23" s="5">
        <f t="shared" si="3"/>
        <v>2.5</v>
      </c>
      <c r="F23" s="5">
        <f t="shared" si="3"/>
        <v>2</v>
      </c>
      <c r="G23" s="5">
        <f t="shared" si="3"/>
        <v>3.5</v>
      </c>
      <c r="H23" s="5">
        <f t="shared" si="3"/>
        <v>1</v>
      </c>
      <c r="I23" s="2"/>
      <c r="J23" s="2"/>
      <c r="K23" s="2"/>
    </row>
    <row r="24" spans="1:11">
      <c r="A24" s="17" t="s">
        <v>30</v>
      </c>
      <c r="B24" s="5" t="str">
        <f t="shared" ref="B24:H24" si="4">INDEX(UserRatings,MATCH(B$22,Users,0),MATCH($A$24,MovieList,0))</f>
        <v>-</v>
      </c>
      <c r="C24" s="5">
        <f t="shared" si="4"/>
        <v>3</v>
      </c>
      <c r="D24" s="5">
        <f t="shared" si="4"/>
        <v>4</v>
      </c>
      <c r="E24" s="5">
        <f t="shared" si="4"/>
        <v>4.5</v>
      </c>
      <c r="F24" s="5">
        <f t="shared" si="4"/>
        <v>3</v>
      </c>
      <c r="G24" s="5">
        <f t="shared" si="4"/>
        <v>3</v>
      </c>
      <c r="H24" s="5" t="str">
        <f t="shared" si="4"/>
        <v>-</v>
      </c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7" t="s">
        <v>28</v>
      </c>
      <c r="B26" s="1"/>
      <c r="C26" s="1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16" t="s">
        <v>4</v>
      </c>
      <c r="C28" s="16" t="s">
        <v>5</v>
      </c>
      <c r="D28" s="16" t="s">
        <v>6</v>
      </c>
      <c r="E28" s="16" t="s">
        <v>7</v>
      </c>
      <c r="F28" s="16" t="s">
        <v>8</v>
      </c>
      <c r="G28" s="16" t="s">
        <v>9</v>
      </c>
      <c r="H28" s="16" t="s">
        <v>10</v>
      </c>
      <c r="I28" s="6" t="s">
        <v>14</v>
      </c>
      <c r="J28" s="2">
        <f>CORREL(B29:H29,B30:H30)</f>
        <v>-0.33333333333333331</v>
      </c>
      <c r="K28" s="2"/>
    </row>
    <row r="29" spans="1:11">
      <c r="A29" s="17" t="str">
        <f>A23</f>
        <v>DodgeBall</v>
      </c>
      <c r="B29" s="5" t="str">
        <f>IF(OR(B$23="-",B$24="-"),"-",B23)</f>
        <v>-</v>
      </c>
      <c r="C29" s="5">
        <f t="shared" ref="C29:H30" si="5">IF(OR(C$23="-",C$24="-"),"-",C23)</f>
        <v>3.5</v>
      </c>
      <c r="D29" s="5" t="str">
        <f t="shared" si="5"/>
        <v>-</v>
      </c>
      <c r="E29" s="5">
        <f t="shared" si="5"/>
        <v>2.5</v>
      </c>
      <c r="F29" s="5">
        <f t="shared" si="5"/>
        <v>2</v>
      </c>
      <c r="G29" s="5">
        <f t="shared" si="5"/>
        <v>3.5</v>
      </c>
      <c r="H29" s="5" t="str">
        <f t="shared" si="5"/>
        <v>-</v>
      </c>
      <c r="I29" s="2"/>
      <c r="J29" s="2"/>
      <c r="K29" s="2"/>
    </row>
    <row r="30" spans="1:11">
      <c r="A30" s="17" t="str">
        <f>A24</f>
        <v>TheOthers</v>
      </c>
      <c r="B30" s="5" t="str">
        <f>IF(OR(B$23="-",B$24="-"),"-",B24)</f>
        <v>-</v>
      </c>
      <c r="C30" s="5">
        <f t="shared" si="5"/>
        <v>3</v>
      </c>
      <c r="D30" s="5" t="str">
        <f t="shared" si="5"/>
        <v>-</v>
      </c>
      <c r="E30" s="5">
        <f t="shared" si="5"/>
        <v>4.5</v>
      </c>
      <c r="F30" s="5">
        <f t="shared" si="5"/>
        <v>3</v>
      </c>
      <c r="G30" s="5">
        <f t="shared" si="5"/>
        <v>3</v>
      </c>
      <c r="H30" s="5" t="str">
        <f t="shared" si="5"/>
        <v>-</v>
      </c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4" t="s">
        <v>11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5">
        <v>1</v>
      </c>
      <c r="C33" s="5">
        <v>2</v>
      </c>
      <c r="D33" s="5">
        <v>3</v>
      </c>
      <c r="E33" s="5">
        <v>4</v>
      </c>
      <c r="F33" s="5">
        <v>5</v>
      </c>
      <c r="G33" s="5">
        <v>6</v>
      </c>
      <c r="H33" s="2"/>
      <c r="I33" s="2"/>
      <c r="J33" s="2"/>
      <c r="K33" s="2"/>
    </row>
    <row r="34" spans="1:11">
      <c r="A34" s="5">
        <f>J28</f>
        <v>-0.33333333333333331</v>
      </c>
      <c r="B34" s="26" t="s">
        <v>29</v>
      </c>
      <c r="C34" s="26" t="s">
        <v>0</v>
      </c>
      <c r="D34" s="26" t="s">
        <v>1</v>
      </c>
      <c r="E34" s="26" t="s">
        <v>2</v>
      </c>
      <c r="F34" s="26" t="s">
        <v>27</v>
      </c>
      <c r="G34" s="26" t="s">
        <v>30</v>
      </c>
      <c r="H34" s="25"/>
      <c r="I34" s="2"/>
      <c r="J34" s="2"/>
      <c r="K34" s="2"/>
    </row>
    <row r="35" spans="1:11">
      <c r="A35" s="17" t="str">
        <f>B$34</f>
        <v>SixthSense</v>
      </c>
      <c r="B35" s="7">
        <f t="dataTable" ref="B35:G40" dt2D="1" dtr="1" r1="A23" r2="A24"/>
        <v>1</v>
      </c>
      <c r="C35" s="7">
        <v>0.76376261582597338</v>
      </c>
      <c r="D35" s="7">
        <v>-0.94491118252306805</v>
      </c>
      <c r="E35" s="7">
        <v>0.4879500364742666</v>
      </c>
      <c r="F35" s="7">
        <v>0.33333333333333331</v>
      </c>
      <c r="G35" s="7">
        <v>-1.0000000000000002</v>
      </c>
      <c r="H35" s="2"/>
      <c r="I35" s="2"/>
      <c r="J35" s="2"/>
    </row>
    <row r="36" spans="1:11">
      <c r="A36" s="17" t="s">
        <v>0</v>
      </c>
      <c r="B36" s="7">
        <v>0.76376261582597338</v>
      </c>
      <c r="C36" s="7">
        <v>1</v>
      </c>
      <c r="D36" s="7">
        <v>-0.33333333333333331</v>
      </c>
      <c r="E36" s="7">
        <v>0.11180339887498947</v>
      </c>
      <c r="F36" s="7">
        <v>-0.64549722436790291</v>
      </c>
      <c r="G36" s="7">
        <v>-0.63386569104638746</v>
      </c>
      <c r="H36" s="2"/>
      <c r="I36" s="2"/>
      <c r="J36" s="2"/>
    </row>
    <row r="37" spans="1:11">
      <c r="A37" s="17" t="s">
        <v>1</v>
      </c>
      <c r="B37" s="7">
        <v>-0.94491118252306805</v>
      </c>
      <c r="C37" s="7">
        <v>-0.33333333333333331</v>
      </c>
      <c r="D37" s="7">
        <v>1</v>
      </c>
      <c r="E37" s="7">
        <v>-0.42289003161103106</v>
      </c>
      <c r="F37" s="7">
        <v>-0.48566186425718266</v>
      </c>
      <c r="G37" s="7">
        <v>0.94491118252306805</v>
      </c>
      <c r="H37" s="2"/>
      <c r="I37" s="2"/>
      <c r="J37" s="2"/>
    </row>
    <row r="38" spans="1:11">
      <c r="A38" s="17" t="s">
        <v>2</v>
      </c>
      <c r="B38" s="7">
        <v>0.4879500364742666</v>
      </c>
      <c r="C38" s="7">
        <v>0.11180339887498947</v>
      </c>
      <c r="D38" s="7">
        <v>-0.42289003161103106</v>
      </c>
      <c r="E38" s="7">
        <v>0.99999999999999978</v>
      </c>
      <c r="F38" s="7">
        <v>0.65795169495976913</v>
      </c>
      <c r="G38" s="7">
        <v>-0.29646353064078551</v>
      </c>
      <c r="H38" s="2"/>
      <c r="I38" s="2"/>
      <c r="J38" s="2"/>
    </row>
    <row r="39" spans="1:11">
      <c r="A39" s="17" t="s">
        <v>27</v>
      </c>
      <c r="B39" s="7">
        <v>0.33333333333333331</v>
      </c>
      <c r="C39" s="7">
        <v>-0.64549722436790291</v>
      </c>
      <c r="D39" s="7">
        <v>-0.48566186425718266</v>
      </c>
      <c r="E39" s="7">
        <v>0.65795169495976913</v>
      </c>
      <c r="F39" s="7">
        <v>1.0000000000000002</v>
      </c>
      <c r="G39" s="7">
        <v>-0.33333333333333331</v>
      </c>
      <c r="H39" s="2"/>
      <c r="I39" s="2"/>
      <c r="J39" s="2"/>
    </row>
    <row r="40" spans="1:11">
      <c r="A40" s="17" t="s">
        <v>30</v>
      </c>
      <c r="B40" s="7">
        <v>-1.0000000000000002</v>
      </c>
      <c r="C40" s="7">
        <v>-0.63386569104638746</v>
      </c>
      <c r="D40" s="7">
        <v>0.94491118252306805</v>
      </c>
      <c r="E40" s="7">
        <v>-0.29646353064078551</v>
      </c>
      <c r="F40" s="7">
        <v>-0.33333333333333331</v>
      </c>
      <c r="G40" s="7">
        <v>1</v>
      </c>
      <c r="H40" s="2"/>
      <c r="I40" s="2"/>
      <c r="J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18" t="s">
        <v>15</v>
      </c>
      <c r="B43" s="2" t="s">
        <v>5</v>
      </c>
      <c r="C43" s="17" t="s">
        <v>17</v>
      </c>
      <c r="D43" s="21">
        <f>INDEX(UserRatings,MATCH(B43,Users,0),H12)</f>
        <v>3.25</v>
      </c>
      <c r="E43" s="2"/>
      <c r="F43" s="2"/>
      <c r="G43" s="2"/>
      <c r="H43" s="2"/>
      <c r="I43" s="2"/>
      <c r="J43" s="2"/>
      <c r="K43" s="2"/>
    </row>
    <row r="44" spans="1:11">
      <c r="A44" s="17" t="s">
        <v>16</v>
      </c>
      <c r="B44" s="2" t="s">
        <v>1</v>
      </c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5"/>
      <c r="E45" s="5"/>
      <c r="F45" s="5"/>
      <c r="G45" s="5"/>
      <c r="H45" s="5"/>
      <c r="I45" s="5"/>
      <c r="J45" s="5"/>
      <c r="K45" s="2"/>
    </row>
    <row r="46" spans="1:11">
      <c r="A46" s="2"/>
      <c r="B46" s="2"/>
      <c r="C46" s="2"/>
      <c r="D46" s="26" t="s">
        <v>29</v>
      </c>
      <c r="E46" s="26" t="s">
        <v>0</v>
      </c>
      <c r="F46" s="26" t="s">
        <v>1</v>
      </c>
      <c r="G46" s="26" t="s">
        <v>2</v>
      </c>
      <c r="H46" s="26" t="s">
        <v>27</v>
      </c>
      <c r="I46" s="26" t="s">
        <v>30</v>
      </c>
      <c r="J46" s="2"/>
      <c r="K46" s="2"/>
    </row>
    <row r="47" spans="1:11">
      <c r="A47" s="17" t="s">
        <v>31</v>
      </c>
      <c r="B47" s="2"/>
      <c r="C47" s="2"/>
      <c r="D47" s="19">
        <f t="shared" ref="D47:I47" si="6">INDEX(UserRatings,MATCH($B$43,Users,0),B$12)</f>
        <v>3</v>
      </c>
      <c r="E47" s="19">
        <f t="shared" si="6"/>
        <v>3.5</v>
      </c>
      <c r="F47" s="19">
        <f t="shared" si="6"/>
        <v>1.5</v>
      </c>
      <c r="G47" s="19">
        <f t="shared" si="6"/>
        <v>5</v>
      </c>
      <c r="H47" s="19">
        <f t="shared" si="6"/>
        <v>3.5</v>
      </c>
      <c r="I47" s="19">
        <f t="shared" si="6"/>
        <v>3</v>
      </c>
      <c r="J47" s="19"/>
      <c r="K47" s="2"/>
    </row>
    <row r="48" spans="1:11">
      <c r="A48" s="17" t="s">
        <v>21</v>
      </c>
      <c r="B48" s="2"/>
      <c r="C48" s="2"/>
      <c r="D48" s="20">
        <f>IF(D47="-",0,D47)</f>
        <v>3</v>
      </c>
      <c r="E48" s="20">
        <f t="shared" ref="E48:I48" si="7">IF(E47="-",0,E47)</f>
        <v>3.5</v>
      </c>
      <c r="F48" s="20">
        <f t="shared" si="7"/>
        <v>1.5</v>
      </c>
      <c r="G48" s="20">
        <f t="shared" si="7"/>
        <v>5</v>
      </c>
      <c r="H48" s="20">
        <f t="shared" si="7"/>
        <v>3.5</v>
      </c>
      <c r="I48" s="20">
        <f t="shared" si="7"/>
        <v>3</v>
      </c>
      <c r="J48" s="20"/>
      <c r="K48" s="2"/>
    </row>
    <row r="49" spans="1:11">
      <c r="A49" s="17" t="s">
        <v>32</v>
      </c>
      <c r="B49" s="1"/>
      <c r="C49" s="1"/>
      <c r="D49" s="20">
        <f t="shared" ref="D49:I49" si="8">IF(D48=0,0,INDEX(MovieCorrelationTable,MATCH($B$44,MovieList,0),B33))</f>
        <v>-0.94491118252306805</v>
      </c>
      <c r="E49" s="20">
        <f t="shared" si="8"/>
        <v>-0.33333333333333331</v>
      </c>
      <c r="F49" s="20">
        <f t="shared" si="8"/>
        <v>1</v>
      </c>
      <c r="G49" s="20">
        <f t="shared" si="8"/>
        <v>-0.42289003161103106</v>
      </c>
      <c r="H49" s="20">
        <f t="shared" si="8"/>
        <v>-0.48566186425718266</v>
      </c>
      <c r="I49" s="20">
        <f t="shared" si="8"/>
        <v>0.94491118252306805</v>
      </c>
      <c r="J49" s="20"/>
      <c r="K49" s="2"/>
    </row>
    <row r="50" spans="1:11">
      <c r="A50" s="17" t="s">
        <v>23</v>
      </c>
      <c r="B50" s="1"/>
      <c r="C50" s="2"/>
      <c r="D50" s="20">
        <f>IF(D48=0,0, D48-$D$43)</f>
        <v>-0.25</v>
      </c>
      <c r="E50" s="20">
        <f t="shared" ref="E50:I50" si="9">IF(E48=0,0, E48-$D$43)</f>
        <v>0.25</v>
      </c>
      <c r="F50" s="20">
        <f t="shared" si="9"/>
        <v>-1.75</v>
      </c>
      <c r="G50" s="20">
        <f t="shared" si="9"/>
        <v>1.75</v>
      </c>
      <c r="H50" s="20">
        <f t="shared" si="9"/>
        <v>0.25</v>
      </c>
      <c r="I50" s="20">
        <f t="shared" si="9"/>
        <v>-0.25</v>
      </c>
      <c r="J50" s="20"/>
      <c r="K50" s="2"/>
    </row>
    <row r="51" spans="1:11">
      <c r="A51" s="17" t="s">
        <v>22</v>
      </c>
      <c r="B51" s="2"/>
      <c r="C51" s="2"/>
      <c r="D51" s="20">
        <f>ABS(D49)</f>
        <v>0.94491118252306805</v>
      </c>
      <c r="E51" s="20">
        <f t="shared" ref="E51:I51" si="10">ABS(E49)</f>
        <v>0.33333333333333331</v>
      </c>
      <c r="F51" s="20">
        <f t="shared" si="10"/>
        <v>1</v>
      </c>
      <c r="G51" s="20">
        <f t="shared" si="10"/>
        <v>0.42289003161103106</v>
      </c>
      <c r="H51" s="20">
        <f t="shared" si="10"/>
        <v>0.48566186425718266</v>
      </c>
      <c r="I51" s="20">
        <f t="shared" si="10"/>
        <v>0.94491118252306805</v>
      </c>
      <c r="J51" s="20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17" t="s">
        <v>24</v>
      </c>
      <c r="B53" s="21">
        <f>SUMPRODUCT(D49:I49,D50:I50)/SUM(D51:I51)</f>
        <v>-0.65222581541557856</v>
      </c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17" t="s">
        <v>26</v>
      </c>
      <c r="B54" s="21">
        <f>D43+B53</f>
        <v>2.5977741845844213</v>
      </c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</sheetData>
  <dataValidations count="2">
    <dataValidation type="list" allowBlank="1" showInputMessage="1" showErrorMessage="1" sqref="B44 A23:A24">
      <formula1>$B$13:$G$13</formula1>
    </dataValidation>
    <dataValidation type="list" allowBlank="1" showInputMessage="1" showErrorMessage="1" sqref="B43">
      <formula1>$A$14:$A$20</formula1>
    </dataValidation>
  </dataValidations>
  <pageMargins left="0.7" right="0.7" top="0.75" bottom="0.75" header="0.3" footer="0.3"/>
  <pageSetup orientation="portrait" horizontalDpi="0" verticalDpi="0"/>
  <ignoredErrors>
    <ignoredError sqref="B39" evalError="1"/>
    <ignoredError sqref="F16 B14:H15 B17:H17 B16:E16 G16:H16 B18:H20 H3 H4:H9" emptyCellReferenc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abSelected="1" topLeftCell="A38" workbookViewId="0">
      <selection activeCell="M66" sqref="M66"/>
    </sheetView>
  </sheetViews>
  <sheetFormatPr baseColWidth="10" defaultRowHeight="16"/>
  <cols>
    <col min="1" max="1" width="20.6640625" customWidth="1"/>
    <col min="2" max="2" width="16.33203125" customWidth="1"/>
    <col min="3" max="3" width="15.6640625" customWidth="1"/>
    <col min="8" max="8" width="12" customWidth="1"/>
  </cols>
  <sheetData>
    <row r="1" spans="1:11" ht="21">
      <c r="A1" s="33" t="s">
        <v>12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>
      <c r="A2" s="28"/>
      <c r="B2" s="31" t="s">
        <v>39</v>
      </c>
      <c r="C2" s="31" t="s">
        <v>40</v>
      </c>
      <c r="D2" s="31" t="s">
        <v>41</v>
      </c>
      <c r="E2" s="31" t="s">
        <v>42</v>
      </c>
      <c r="F2" s="31" t="s">
        <v>43</v>
      </c>
      <c r="G2" s="31" t="s">
        <v>44</v>
      </c>
      <c r="H2" s="31" t="s">
        <v>45</v>
      </c>
      <c r="I2" s="28"/>
      <c r="J2" s="28"/>
      <c r="K2" s="28"/>
    </row>
    <row r="3" spans="1:11">
      <c r="A3" s="32" t="s">
        <v>33</v>
      </c>
      <c r="B3" s="29"/>
      <c r="C3" s="29">
        <v>5</v>
      </c>
      <c r="D3" s="29"/>
      <c r="E3" s="29">
        <v>4</v>
      </c>
      <c r="F3" s="29"/>
      <c r="G3" s="29"/>
      <c r="H3" s="30">
        <f>AVERAGE(B3:G3)</f>
        <v>4.5</v>
      </c>
      <c r="I3" s="28"/>
      <c r="J3" s="28"/>
      <c r="K3" s="28"/>
    </row>
    <row r="4" spans="1:11">
      <c r="A4" s="32" t="s">
        <v>34</v>
      </c>
      <c r="B4" s="29">
        <v>4</v>
      </c>
      <c r="C4" s="29"/>
      <c r="D4" s="29">
        <v>3</v>
      </c>
      <c r="E4" s="29"/>
      <c r="F4" s="29">
        <v>3</v>
      </c>
      <c r="G4" s="29"/>
      <c r="H4" s="30">
        <f t="shared" ref="H4:H8" si="0">AVERAGE(B4:G4)</f>
        <v>3.3333333333333335</v>
      </c>
      <c r="I4" s="28"/>
      <c r="J4" s="28"/>
      <c r="K4" s="28"/>
    </row>
    <row r="5" spans="1:11">
      <c r="A5" s="32" t="s">
        <v>35</v>
      </c>
      <c r="B5" s="29">
        <v>5</v>
      </c>
      <c r="C5" s="29">
        <v>5</v>
      </c>
      <c r="D5" s="29">
        <v>4</v>
      </c>
      <c r="E5" s="29">
        <v>5</v>
      </c>
      <c r="F5" s="29">
        <v>4</v>
      </c>
      <c r="G5" s="29">
        <v>4</v>
      </c>
      <c r="H5" s="30">
        <f t="shared" si="0"/>
        <v>4.5</v>
      </c>
      <c r="I5" s="28"/>
      <c r="J5" s="28"/>
      <c r="K5" s="28"/>
    </row>
    <row r="6" spans="1:11">
      <c r="A6" s="32" t="s">
        <v>36</v>
      </c>
      <c r="B6" s="29"/>
      <c r="C6" s="29"/>
      <c r="D6" s="29"/>
      <c r="E6" s="29"/>
      <c r="F6" s="29">
        <v>1</v>
      </c>
      <c r="G6" s="29">
        <v>2</v>
      </c>
      <c r="H6" s="30">
        <f t="shared" si="0"/>
        <v>1.5</v>
      </c>
      <c r="I6" s="28"/>
      <c r="J6" s="28"/>
      <c r="K6" s="28"/>
    </row>
    <row r="7" spans="1:11">
      <c r="A7" s="32" t="s">
        <v>37</v>
      </c>
      <c r="B7" s="29">
        <v>3</v>
      </c>
      <c r="C7" s="29"/>
      <c r="D7" s="29">
        <v>7</v>
      </c>
      <c r="E7" s="29"/>
      <c r="F7" s="29">
        <v>5</v>
      </c>
      <c r="G7" s="29"/>
      <c r="H7" s="30">
        <f t="shared" si="0"/>
        <v>5</v>
      </c>
      <c r="I7" s="28"/>
      <c r="J7" s="28"/>
      <c r="K7" s="28"/>
    </row>
    <row r="8" spans="1:11">
      <c r="A8" s="32" t="s">
        <v>38</v>
      </c>
      <c r="B8" s="29"/>
      <c r="C8" s="29"/>
      <c r="D8" s="29">
        <v>2</v>
      </c>
      <c r="E8" s="29">
        <v>4</v>
      </c>
      <c r="F8" s="29">
        <v>4</v>
      </c>
      <c r="G8" s="29">
        <v>3</v>
      </c>
      <c r="H8" s="30">
        <f t="shared" si="0"/>
        <v>3.25</v>
      </c>
      <c r="I8" s="28"/>
      <c r="J8" s="28"/>
      <c r="K8" s="28"/>
    </row>
    <row r="9" spans="1:1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>
      <c r="A10" s="28"/>
      <c r="B10" s="29">
        <v>1</v>
      </c>
      <c r="C10" s="29">
        <v>2</v>
      </c>
      <c r="D10" s="29">
        <v>3</v>
      </c>
      <c r="E10" s="29">
        <v>4</v>
      </c>
      <c r="F10" s="29">
        <v>5</v>
      </c>
      <c r="G10" s="29">
        <v>6</v>
      </c>
      <c r="H10" s="29">
        <v>7</v>
      </c>
      <c r="I10" s="28"/>
      <c r="J10" s="28"/>
      <c r="K10" s="28"/>
    </row>
    <row r="11" spans="1:11">
      <c r="A11" s="28"/>
      <c r="B11" s="31" t="s">
        <v>39</v>
      </c>
      <c r="C11" s="31" t="s">
        <v>40</v>
      </c>
      <c r="D11" s="31" t="s">
        <v>41</v>
      </c>
      <c r="E11" s="31" t="s">
        <v>42</v>
      </c>
      <c r="F11" s="31" t="s">
        <v>43</v>
      </c>
      <c r="G11" s="31" t="s">
        <v>44</v>
      </c>
      <c r="H11" s="31" t="s">
        <v>45</v>
      </c>
      <c r="I11" s="28"/>
      <c r="J11" s="28"/>
      <c r="K11" s="28"/>
    </row>
    <row r="12" spans="1:11">
      <c r="A12" s="32" t="s">
        <v>33</v>
      </c>
      <c r="B12" s="29" t="str">
        <f>IF(B3="","-",B3)</f>
        <v>-</v>
      </c>
      <c r="C12" s="29">
        <f t="shared" ref="C12:G12" si="1">IF(C3="","-",C3)</f>
        <v>5</v>
      </c>
      <c r="D12" s="29" t="str">
        <f t="shared" si="1"/>
        <v>-</v>
      </c>
      <c r="E12" s="29">
        <f t="shared" si="1"/>
        <v>4</v>
      </c>
      <c r="F12" s="29" t="str">
        <f t="shared" si="1"/>
        <v>-</v>
      </c>
      <c r="G12" s="29" t="str">
        <f t="shared" si="1"/>
        <v>-</v>
      </c>
      <c r="H12" s="30">
        <f>AVERAGE(B12:G12)</f>
        <v>4.5</v>
      </c>
      <c r="I12" s="28"/>
      <c r="J12" s="28"/>
      <c r="K12" s="28"/>
    </row>
    <row r="13" spans="1:11">
      <c r="A13" s="32" t="s">
        <v>34</v>
      </c>
      <c r="B13" s="29">
        <f t="shared" ref="B13:G13" si="2">IF(B4="","-",B4)</f>
        <v>4</v>
      </c>
      <c r="C13" s="29" t="str">
        <f t="shared" si="2"/>
        <v>-</v>
      </c>
      <c r="D13" s="29">
        <f t="shared" si="2"/>
        <v>3</v>
      </c>
      <c r="E13" s="29" t="str">
        <f t="shared" si="2"/>
        <v>-</v>
      </c>
      <c r="F13" s="29">
        <f t="shared" si="2"/>
        <v>3</v>
      </c>
      <c r="G13" s="29" t="str">
        <f t="shared" si="2"/>
        <v>-</v>
      </c>
      <c r="H13" s="30">
        <f t="shared" ref="H13:H17" si="3">AVERAGE(B13:G13)</f>
        <v>3.3333333333333335</v>
      </c>
      <c r="I13" s="28"/>
      <c r="J13" s="28"/>
      <c r="K13" s="28"/>
    </row>
    <row r="14" spans="1:11">
      <c r="A14" s="32" t="s">
        <v>35</v>
      </c>
      <c r="B14" s="29">
        <f t="shared" ref="B14:G14" si="4">IF(B5="","-",B5)</f>
        <v>5</v>
      </c>
      <c r="C14" s="29">
        <f t="shared" si="4"/>
        <v>5</v>
      </c>
      <c r="D14" s="29">
        <f t="shared" si="4"/>
        <v>4</v>
      </c>
      <c r="E14" s="29">
        <f t="shared" si="4"/>
        <v>5</v>
      </c>
      <c r="F14" s="29">
        <f t="shared" si="4"/>
        <v>4</v>
      </c>
      <c r="G14" s="29">
        <f t="shared" si="4"/>
        <v>4</v>
      </c>
      <c r="H14" s="30">
        <f t="shared" si="3"/>
        <v>4.5</v>
      </c>
      <c r="I14" s="28"/>
      <c r="J14" s="28"/>
      <c r="K14" s="28"/>
    </row>
    <row r="15" spans="1:11">
      <c r="A15" s="32" t="s">
        <v>36</v>
      </c>
      <c r="B15" s="29" t="str">
        <f t="shared" ref="B15:G15" si="5">IF(B6="","-",B6)</f>
        <v>-</v>
      </c>
      <c r="C15" s="29" t="str">
        <f t="shared" si="5"/>
        <v>-</v>
      </c>
      <c r="D15" s="29" t="str">
        <f t="shared" si="5"/>
        <v>-</v>
      </c>
      <c r="E15" s="29" t="str">
        <f t="shared" si="5"/>
        <v>-</v>
      </c>
      <c r="F15" s="29">
        <f t="shared" si="5"/>
        <v>1</v>
      </c>
      <c r="G15" s="29">
        <f t="shared" si="5"/>
        <v>2</v>
      </c>
      <c r="H15" s="30">
        <f t="shared" si="3"/>
        <v>1.5</v>
      </c>
      <c r="I15" s="28"/>
      <c r="J15" s="28"/>
      <c r="K15" s="28"/>
    </row>
    <row r="16" spans="1:11">
      <c r="A16" s="32" t="s">
        <v>37</v>
      </c>
      <c r="B16" s="29">
        <f t="shared" ref="B16:G16" si="6">IF(B7="","-",B7)</f>
        <v>3</v>
      </c>
      <c r="C16" s="29" t="str">
        <f t="shared" si="6"/>
        <v>-</v>
      </c>
      <c r="D16" s="29">
        <f t="shared" si="6"/>
        <v>7</v>
      </c>
      <c r="E16" s="29" t="str">
        <f t="shared" si="6"/>
        <v>-</v>
      </c>
      <c r="F16" s="29">
        <f t="shared" si="6"/>
        <v>5</v>
      </c>
      <c r="G16" s="29" t="str">
        <f t="shared" si="6"/>
        <v>-</v>
      </c>
      <c r="H16" s="30">
        <f t="shared" si="3"/>
        <v>5</v>
      </c>
      <c r="I16" s="28"/>
      <c r="J16" s="28"/>
      <c r="K16" s="28"/>
    </row>
    <row r="17" spans="1:17">
      <c r="A17" s="32" t="s">
        <v>38</v>
      </c>
      <c r="B17" s="29" t="str">
        <f t="shared" ref="B17:G17" si="7">IF(B8="","-",B8)</f>
        <v>-</v>
      </c>
      <c r="C17" s="29" t="str">
        <f t="shared" si="7"/>
        <v>-</v>
      </c>
      <c r="D17" s="29">
        <f t="shared" si="7"/>
        <v>2</v>
      </c>
      <c r="E17" s="29">
        <f t="shared" si="7"/>
        <v>4</v>
      </c>
      <c r="F17" s="29">
        <f t="shared" si="7"/>
        <v>4</v>
      </c>
      <c r="G17" s="29">
        <f t="shared" si="7"/>
        <v>3</v>
      </c>
      <c r="H17" s="30">
        <f t="shared" si="3"/>
        <v>3.25</v>
      </c>
      <c r="I17" s="28"/>
      <c r="J17" s="28"/>
      <c r="K17" s="28"/>
    </row>
    <row r="18" spans="1:17" ht="17" thickBot="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</row>
    <row r="19" spans="1:17" ht="21">
      <c r="A19" s="34" t="s">
        <v>46</v>
      </c>
      <c r="B19" s="35"/>
      <c r="C19" s="36"/>
      <c r="D19" s="36"/>
      <c r="E19" s="36"/>
      <c r="F19" s="36"/>
      <c r="G19" s="36"/>
      <c r="H19" s="36"/>
      <c r="I19" s="37"/>
      <c r="J19" s="28"/>
      <c r="K19" s="28"/>
    </row>
    <row r="20" spans="1:17">
      <c r="A20" s="38"/>
      <c r="B20" s="39"/>
      <c r="C20" s="39"/>
      <c r="D20" s="39"/>
      <c r="E20" s="39"/>
      <c r="F20" s="39"/>
      <c r="G20" s="39"/>
      <c r="H20" s="39"/>
      <c r="I20" s="40"/>
      <c r="J20" s="28"/>
      <c r="K20" s="28"/>
    </row>
    <row r="21" spans="1:17">
      <c r="A21" s="38"/>
      <c r="B21" s="41">
        <v>1</v>
      </c>
      <c r="C21" s="41">
        <v>2</v>
      </c>
      <c r="D21" s="41">
        <v>3</v>
      </c>
      <c r="E21" s="41">
        <v>4</v>
      </c>
      <c r="F21" s="41">
        <v>5</v>
      </c>
      <c r="G21" s="41">
        <v>6</v>
      </c>
      <c r="H21" s="39"/>
      <c r="I21" s="40"/>
      <c r="J21" s="28"/>
      <c r="K21" s="28"/>
    </row>
    <row r="22" spans="1:17">
      <c r="A22" s="38"/>
      <c r="B22" s="42" t="s">
        <v>39</v>
      </c>
      <c r="C22" s="42" t="s">
        <v>40</v>
      </c>
      <c r="D22" s="42" t="s">
        <v>41</v>
      </c>
      <c r="E22" s="42" t="s">
        <v>42</v>
      </c>
      <c r="F22" s="42" t="s">
        <v>43</v>
      </c>
      <c r="G22" s="42" t="s">
        <v>44</v>
      </c>
      <c r="H22" s="58" t="s">
        <v>14</v>
      </c>
      <c r="I22" s="40" t="str">
        <f>IFERROR(CORREL(B23:G23,B24:G24),"none")</f>
        <v>none</v>
      </c>
      <c r="J22" s="28"/>
      <c r="K22" s="28"/>
    </row>
    <row r="23" spans="1:17">
      <c r="A23" s="43" t="s">
        <v>33</v>
      </c>
      <c r="B23" s="41" t="str">
        <f t="shared" ref="B23:G23" si="8">INDEX(UserRatings1,MATCH($A$23,Users1,0),B$21)</f>
        <v>-</v>
      </c>
      <c r="C23" s="41">
        <f t="shared" si="8"/>
        <v>5</v>
      </c>
      <c r="D23" s="41" t="str">
        <f t="shared" si="8"/>
        <v>-</v>
      </c>
      <c r="E23" s="41">
        <f t="shared" si="8"/>
        <v>4</v>
      </c>
      <c r="F23" s="41" t="str">
        <f t="shared" si="8"/>
        <v>-</v>
      </c>
      <c r="G23" s="41" t="str">
        <f t="shared" si="8"/>
        <v>-</v>
      </c>
      <c r="H23" s="39"/>
      <c r="I23" s="54"/>
      <c r="J23" s="28"/>
      <c r="K23" s="28"/>
    </row>
    <row r="24" spans="1:17">
      <c r="A24" s="43" t="s">
        <v>34</v>
      </c>
      <c r="B24" s="41">
        <f t="shared" ref="B24:G24" si="9">INDEX(UserRatings1,MATCH($A$24,Users1,0),B$21)</f>
        <v>4</v>
      </c>
      <c r="C24" s="41" t="str">
        <f t="shared" si="9"/>
        <v>-</v>
      </c>
      <c r="D24" s="41">
        <f t="shared" si="9"/>
        <v>3</v>
      </c>
      <c r="E24" s="41" t="str">
        <f t="shared" si="9"/>
        <v>-</v>
      </c>
      <c r="F24" s="41">
        <f t="shared" si="9"/>
        <v>3</v>
      </c>
      <c r="G24" s="41" t="str">
        <f t="shared" si="9"/>
        <v>-</v>
      </c>
      <c r="H24" s="39"/>
      <c r="I24" s="40"/>
      <c r="J24" s="28"/>
      <c r="K24" s="28"/>
    </row>
    <row r="25" spans="1:17">
      <c r="A25" s="38"/>
      <c r="B25" s="39"/>
      <c r="C25" s="39"/>
      <c r="D25" s="39"/>
      <c r="E25" s="39"/>
      <c r="F25" s="39"/>
      <c r="G25" s="39"/>
      <c r="H25" s="39"/>
      <c r="I25" s="40"/>
      <c r="J25" s="28"/>
      <c r="K25" s="28"/>
    </row>
    <row r="26" spans="1:17">
      <c r="A26" s="38"/>
      <c r="B26" s="39"/>
      <c r="C26" s="39"/>
      <c r="D26" s="39"/>
      <c r="E26" s="39"/>
      <c r="F26" s="39"/>
      <c r="G26" s="39"/>
      <c r="H26" s="39"/>
      <c r="I26" s="40"/>
      <c r="J26" s="28"/>
      <c r="K26" s="28"/>
    </row>
    <row r="27" spans="1:17">
      <c r="A27" s="44" t="s">
        <v>47</v>
      </c>
      <c r="B27" s="45"/>
      <c r="C27" s="39"/>
      <c r="D27" s="39"/>
      <c r="E27" s="39"/>
      <c r="F27" s="39"/>
      <c r="G27" s="39"/>
      <c r="H27" s="39"/>
      <c r="I27" s="40"/>
      <c r="J27" s="28"/>
      <c r="K27" s="28"/>
    </row>
    <row r="28" spans="1:17">
      <c r="A28" s="38"/>
      <c r="B28" s="39"/>
      <c r="C28" s="39"/>
      <c r="D28" s="39"/>
      <c r="E28" s="39"/>
      <c r="F28" s="39"/>
      <c r="G28" s="39"/>
      <c r="H28" s="39"/>
      <c r="I28" s="40"/>
      <c r="J28" s="28"/>
      <c r="K28" s="28"/>
    </row>
    <row r="29" spans="1:17">
      <c r="A29" s="38" t="str">
        <f>I22</f>
        <v>none</v>
      </c>
      <c r="B29" s="42" t="s">
        <v>33</v>
      </c>
      <c r="C29" s="42" t="s">
        <v>34</v>
      </c>
      <c r="D29" s="42" t="s">
        <v>35</v>
      </c>
      <c r="E29" s="42" t="s">
        <v>36</v>
      </c>
      <c r="F29" s="42" t="s">
        <v>37</v>
      </c>
      <c r="G29" s="42" t="s">
        <v>38</v>
      </c>
      <c r="H29" s="39"/>
      <c r="I29" s="40"/>
      <c r="J29" s="28"/>
      <c r="K29" s="28"/>
      <c r="L29" s="31" t="s">
        <v>39</v>
      </c>
      <c r="M29" s="31" t="s">
        <v>40</v>
      </c>
      <c r="N29" s="31" t="s">
        <v>41</v>
      </c>
      <c r="O29" s="31" t="s">
        <v>42</v>
      </c>
      <c r="P29" s="31" t="s">
        <v>43</v>
      </c>
      <c r="Q29" s="31" t="s">
        <v>44</v>
      </c>
    </row>
    <row r="30" spans="1:17">
      <c r="A30" s="43" t="s">
        <v>33</v>
      </c>
      <c r="B30" s="41">
        <f t="dataTable" ref="B30:G35" dt2D="1" dtr="1" r1="A23" r2="A24"/>
        <v>1</v>
      </c>
      <c r="C30" s="41" t="str">
        <v>none</v>
      </c>
      <c r="D30" s="41" t="str">
        <v>none</v>
      </c>
      <c r="E30" s="41" t="str">
        <v>none</v>
      </c>
      <c r="F30" s="41" t="str">
        <v>none</v>
      </c>
      <c r="G30" s="41" t="str">
        <v>none</v>
      </c>
      <c r="H30" s="39"/>
      <c r="I30" s="40"/>
      <c r="J30" s="28"/>
      <c r="K30" s="32" t="s">
        <v>33</v>
      </c>
      <c r="L30" s="86">
        <v>4.5</v>
      </c>
      <c r="M30" s="29">
        <v>5</v>
      </c>
      <c r="N30" s="86">
        <v>4.5</v>
      </c>
      <c r="O30" s="29">
        <v>4</v>
      </c>
      <c r="P30" s="86">
        <v>4.5</v>
      </c>
      <c r="Q30" s="86">
        <v>4.5</v>
      </c>
    </row>
    <row r="31" spans="1:17">
      <c r="A31" s="43" t="s">
        <v>34</v>
      </c>
      <c r="B31" s="41" t="str">
        <v>none</v>
      </c>
      <c r="C31" s="41">
        <v>1.0000000000000002</v>
      </c>
      <c r="D31" s="41">
        <v>1</v>
      </c>
      <c r="E31" s="41" t="str">
        <v>none</v>
      </c>
      <c r="F31" s="41">
        <v>-0.8660254037844386</v>
      </c>
      <c r="G31" s="41" t="str">
        <v>none</v>
      </c>
      <c r="H31" s="39"/>
      <c r="I31" s="40"/>
      <c r="J31" s="28"/>
      <c r="K31" s="32" t="s">
        <v>34</v>
      </c>
      <c r="L31" s="29">
        <v>4</v>
      </c>
      <c r="M31" s="86">
        <v>3.8</v>
      </c>
      <c r="N31" s="29">
        <v>3</v>
      </c>
      <c r="O31" s="86">
        <v>3.8</v>
      </c>
      <c r="P31" s="29">
        <v>3</v>
      </c>
      <c r="Q31" s="86">
        <v>2.8</v>
      </c>
    </row>
    <row r="32" spans="1:17">
      <c r="A32" s="43" t="s">
        <v>35</v>
      </c>
      <c r="B32" s="41" t="str">
        <v>none</v>
      </c>
      <c r="C32" s="41">
        <v>1</v>
      </c>
      <c r="D32" s="41">
        <v>1</v>
      </c>
      <c r="E32" s="41" t="str">
        <v>none</v>
      </c>
      <c r="F32" s="41">
        <v>-0.8660254037844386</v>
      </c>
      <c r="G32" s="41">
        <v>0.5222329678670935</v>
      </c>
      <c r="H32" s="39"/>
      <c r="I32" s="40"/>
      <c r="J32" s="28"/>
      <c r="K32" s="32" t="s">
        <v>35</v>
      </c>
      <c r="L32" s="29">
        <v>5</v>
      </c>
      <c r="M32" s="29">
        <v>5</v>
      </c>
      <c r="N32" s="29">
        <v>4</v>
      </c>
      <c r="O32" s="29">
        <v>5</v>
      </c>
      <c r="P32" s="29">
        <v>4</v>
      </c>
      <c r="Q32" s="29">
        <v>4</v>
      </c>
    </row>
    <row r="33" spans="1:17">
      <c r="A33" s="43" t="s">
        <v>36</v>
      </c>
      <c r="B33" s="41" t="str">
        <v>none</v>
      </c>
      <c r="C33" s="41" t="str">
        <v>none</v>
      </c>
      <c r="D33" s="41" t="str">
        <v>none</v>
      </c>
      <c r="E33" s="41">
        <v>1</v>
      </c>
      <c r="F33" s="41" t="str">
        <v>none</v>
      </c>
      <c r="G33" s="41">
        <v>-1</v>
      </c>
      <c r="H33" s="39"/>
      <c r="I33" s="40"/>
      <c r="J33" s="28"/>
      <c r="K33" s="32" t="s">
        <v>36</v>
      </c>
      <c r="L33" s="86">
        <v>1.5</v>
      </c>
      <c r="M33" s="86">
        <v>1.5</v>
      </c>
      <c r="N33" s="86">
        <v>2.8</v>
      </c>
      <c r="O33" s="86">
        <v>0.8</v>
      </c>
      <c r="P33" s="29">
        <v>1</v>
      </c>
      <c r="Q33" s="29">
        <v>2</v>
      </c>
    </row>
    <row r="34" spans="1:17">
      <c r="A34" s="43" t="s">
        <v>37</v>
      </c>
      <c r="B34" s="41" t="str">
        <v>none</v>
      </c>
      <c r="C34" s="41">
        <v>-0.8660254037844386</v>
      </c>
      <c r="D34" s="41">
        <v>-0.8660254037844386</v>
      </c>
      <c r="E34" s="41" t="str">
        <v>none</v>
      </c>
      <c r="F34" s="41">
        <v>1</v>
      </c>
      <c r="G34" s="41">
        <v>-1</v>
      </c>
      <c r="H34" s="39"/>
      <c r="I34" s="40"/>
      <c r="J34" s="28"/>
      <c r="K34" s="32" t="s">
        <v>37</v>
      </c>
      <c r="L34" s="29">
        <v>3</v>
      </c>
      <c r="M34" s="86">
        <v>4.5</v>
      </c>
      <c r="N34" s="29">
        <v>7</v>
      </c>
      <c r="O34" s="86">
        <v>4.4000000000000004</v>
      </c>
      <c r="P34" s="29">
        <v>5</v>
      </c>
      <c r="Q34" s="86">
        <v>5.4</v>
      </c>
    </row>
    <row r="35" spans="1:17">
      <c r="A35" s="43" t="s">
        <v>38</v>
      </c>
      <c r="B35" s="41" t="str">
        <v>none</v>
      </c>
      <c r="C35" s="41" t="str">
        <v>none</v>
      </c>
      <c r="D35" s="41">
        <v>0.5222329678670935</v>
      </c>
      <c r="E35" s="41">
        <v>-1</v>
      </c>
      <c r="F35" s="41">
        <v>-1</v>
      </c>
      <c r="G35" s="41">
        <v>1</v>
      </c>
      <c r="H35" s="39"/>
      <c r="I35" s="40"/>
      <c r="J35" s="28"/>
      <c r="K35" s="32" t="s">
        <v>38</v>
      </c>
      <c r="L35" s="86">
        <v>4.7</v>
      </c>
      <c r="M35" s="86">
        <v>3.8</v>
      </c>
      <c r="N35" s="29">
        <v>2</v>
      </c>
      <c r="O35" s="29">
        <v>4</v>
      </c>
      <c r="P35" s="29">
        <v>4</v>
      </c>
      <c r="Q35" s="29">
        <v>3</v>
      </c>
    </row>
    <row r="36" spans="1:17">
      <c r="A36" s="38"/>
      <c r="B36" s="39"/>
      <c r="C36" s="39"/>
      <c r="D36" s="39"/>
      <c r="E36" s="39"/>
      <c r="F36" s="39"/>
      <c r="G36" s="39"/>
      <c r="H36" s="39"/>
      <c r="I36" s="40"/>
      <c r="J36" s="28"/>
      <c r="K36" s="28"/>
    </row>
    <row r="37" spans="1:17">
      <c r="A37" s="38"/>
      <c r="B37" s="39"/>
      <c r="C37" s="39"/>
      <c r="D37" s="39"/>
      <c r="E37" s="39"/>
      <c r="F37" s="39"/>
      <c r="G37" s="39"/>
      <c r="H37" s="39"/>
      <c r="I37" s="40"/>
      <c r="J37" s="28"/>
      <c r="K37" s="28"/>
    </row>
    <row r="38" spans="1:17">
      <c r="A38" s="43" t="s">
        <v>15</v>
      </c>
      <c r="B38" s="39" t="s">
        <v>38</v>
      </c>
      <c r="C38" s="63" t="s">
        <v>17</v>
      </c>
      <c r="D38" s="39">
        <f>INDEX(UserRatings1,MATCH(B38,Users1,0),H10)</f>
        <v>3.25</v>
      </c>
      <c r="E38" s="39"/>
      <c r="F38" s="39"/>
      <c r="G38" s="39"/>
      <c r="H38" s="39"/>
      <c r="I38" s="40"/>
      <c r="J38" s="28"/>
      <c r="K38" s="28"/>
    </row>
    <row r="39" spans="1:17">
      <c r="A39" s="43" t="s">
        <v>16</v>
      </c>
      <c r="B39" s="39" t="s">
        <v>40</v>
      </c>
      <c r="C39" s="39"/>
      <c r="D39" s="39"/>
      <c r="E39" s="39"/>
      <c r="F39" s="39"/>
      <c r="G39" s="39"/>
      <c r="H39" s="39"/>
      <c r="I39" s="40"/>
      <c r="J39" s="28"/>
      <c r="K39" s="28"/>
    </row>
    <row r="40" spans="1:17">
      <c r="A40" s="38"/>
      <c r="B40" s="39"/>
      <c r="C40" s="39"/>
      <c r="D40" s="39"/>
      <c r="E40" s="39"/>
      <c r="F40" s="39"/>
      <c r="G40" s="39"/>
      <c r="H40" s="39"/>
      <c r="I40" s="40"/>
      <c r="J40" s="28"/>
      <c r="K40" s="28"/>
    </row>
    <row r="41" spans="1:17">
      <c r="A41" s="46"/>
      <c r="B41" s="15"/>
      <c r="C41" s="15"/>
      <c r="D41" s="47">
        <v>1</v>
      </c>
      <c r="E41" s="47">
        <v>2</v>
      </c>
      <c r="F41" s="47">
        <v>3</v>
      </c>
      <c r="G41" s="47">
        <v>4</v>
      </c>
      <c r="H41" s="47">
        <v>5</v>
      </c>
      <c r="I41" s="55">
        <v>6</v>
      </c>
      <c r="J41" s="28"/>
      <c r="K41" s="28"/>
    </row>
    <row r="42" spans="1:17">
      <c r="A42" s="46"/>
      <c r="B42" s="15"/>
      <c r="C42" s="15"/>
      <c r="D42" s="42" t="s">
        <v>33</v>
      </c>
      <c r="E42" s="42" t="s">
        <v>34</v>
      </c>
      <c r="F42" s="42" t="s">
        <v>35</v>
      </c>
      <c r="G42" s="42" t="s">
        <v>36</v>
      </c>
      <c r="H42" s="42" t="s">
        <v>37</v>
      </c>
      <c r="I42" s="56" t="s">
        <v>38</v>
      </c>
      <c r="J42" s="28"/>
      <c r="K42" s="28"/>
    </row>
    <row r="43" spans="1:17">
      <c r="A43" s="43" t="s">
        <v>25</v>
      </c>
      <c r="B43" s="15"/>
      <c r="C43" s="15"/>
      <c r="D43" s="48">
        <f t="shared" ref="D43:I43" si="10">INDEX(UserRatings1,MATCH(D$42,Users1,0),$H$10)</f>
        <v>4.5</v>
      </c>
      <c r="E43" s="48">
        <f t="shared" si="10"/>
        <v>3.3333333333333335</v>
      </c>
      <c r="F43" s="48">
        <f t="shared" si="10"/>
        <v>4.5</v>
      </c>
      <c r="G43" s="48">
        <f t="shared" si="10"/>
        <v>1.5</v>
      </c>
      <c r="H43" s="48">
        <f t="shared" si="10"/>
        <v>5</v>
      </c>
      <c r="I43" s="57">
        <f t="shared" si="10"/>
        <v>3.25</v>
      </c>
      <c r="J43" s="28"/>
      <c r="K43" s="28"/>
    </row>
    <row r="44" spans="1:17">
      <c r="A44" s="43" t="s">
        <v>19</v>
      </c>
      <c r="B44" s="49"/>
      <c r="C44" s="15"/>
      <c r="D44" s="48" t="str">
        <f t="shared" ref="D44:I44" si="11">INDEX(UserCorrelationTable1,MATCH($B$38,Users1,0),D41)</f>
        <v>none</v>
      </c>
      <c r="E44" s="48" t="str">
        <f t="shared" si="11"/>
        <v>none</v>
      </c>
      <c r="F44" s="48">
        <f t="shared" si="11"/>
        <v>0.5222329678670935</v>
      </c>
      <c r="G44" s="48">
        <f t="shared" si="11"/>
        <v>-1</v>
      </c>
      <c r="H44" s="48">
        <f t="shared" si="11"/>
        <v>-1</v>
      </c>
      <c r="I44" s="57">
        <f t="shared" si="11"/>
        <v>1</v>
      </c>
      <c r="J44" s="28"/>
      <c r="K44" s="28"/>
    </row>
    <row r="45" spans="1:17">
      <c r="A45" s="43" t="s">
        <v>20</v>
      </c>
      <c r="B45" s="15"/>
      <c r="C45" s="15"/>
      <c r="D45" s="48">
        <f t="shared" ref="D45:I45" si="12">INDEX(UserRatings1,MATCH(D$42,Users1,0),MATCH($B$39,MovieList1,0))</f>
        <v>5</v>
      </c>
      <c r="E45" s="48" t="str">
        <f t="shared" si="12"/>
        <v>-</v>
      </c>
      <c r="F45" s="48">
        <f t="shared" si="12"/>
        <v>5</v>
      </c>
      <c r="G45" s="48" t="str">
        <f t="shared" si="12"/>
        <v>-</v>
      </c>
      <c r="H45" s="48" t="str">
        <f t="shared" si="12"/>
        <v>-</v>
      </c>
      <c r="I45" s="57" t="str">
        <f t="shared" si="12"/>
        <v>-</v>
      </c>
      <c r="J45" s="28"/>
      <c r="K45" s="28"/>
    </row>
    <row r="46" spans="1:17">
      <c r="A46" s="43" t="s">
        <v>21</v>
      </c>
      <c r="B46" s="15"/>
      <c r="C46" s="15"/>
      <c r="D46" s="48">
        <f>IF(D45&lt;&gt;"-",D45,0)</f>
        <v>5</v>
      </c>
      <c r="E46" s="48">
        <f t="shared" ref="E46:I46" si="13">IF(E45&lt;&gt;"-",E45,0)</f>
        <v>0</v>
      </c>
      <c r="F46" s="48">
        <f t="shared" si="13"/>
        <v>5</v>
      </c>
      <c r="G46" s="48">
        <f t="shared" si="13"/>
        <v>0</v>
      </c>
      <c r="H46" s="48">
        <f t="shared" si="13"/>
        <v>0</v>
      </c>
      <c r="I46" s="57">
        <f t="shared" si="13"/>
        <v>0</v>
      </c>
      <c r="J46" s="28"/>
      <c r="K46" s="28"/>
    </row>
    <row r="47" spans="1:17">
      <c r="A47" s="43" t="s">
        <v>23</v>
      </c>
      <c r="B47" s="49"/>
      <c r="C47" s="15"/>
      <c r="D47" s="48">
        <f>IF(AND(D42&lt;&gt;$B$38,D46&gt;0),(D45-D43),0)</f>
        <v>0.5</v>
      </c>
      <c r="E47" s="48">
        <f t="shared" ref="E47:I47" si="14">IF(AND(E42&lt;&gt;$B$38,E46&gt;0),(E45-E43),0)</f>
        <v>0</v>
      </c>
      <c r="F47" s="48">
        <f t="shared" si="14"/>
        <v>0.5</v>
      </c>
      <c r="G47" s="48">
        <f t="shared" si="14"/>
        <v>0</v>
      </c>
      <c r="H47" s="48">
        <f t="shared" si="14"/>
        <v>0</v>
      </c>
      <c r="I47" s="57">
        <f t="shared" si="14"/>
        <v>0</v>
      </c>
      <c r="J47" s="28"/>
      <c r="K47" s="28"/>
    </row>
    <row r="48" spans="1:17">
      <c r="A48" s="43" t="s">
        <v>22</v>
      </c>
      <c r="B48" s="15"/>
      <c r="C48" s="15"/>
      <c r="D48" s="48">
        <f>IFERROR(IF(AND(D42&lt;&gt;$B$38,D46&gt;0),ABS(D44),0),0)</f>
        <v>0</v>
      </c>
      <c r="E48" s="48">
        <f t="shared" ref="E48:I48" si="15">IFERROR(IF(AND(E42&lt;&gt;$B$38,E46&gt;0),ABS(E44),0),0)</f>
        <v>0</v>
      </c>
      <c r="F48" s="48">
        <f t="shared" si="15"/>
        <v>0.5222329678670935</v>
      </c>
      <c r="G48" s="48">
        <f t="shared" si="15"/>
        <v>0</v>
      </c>
      <c r="H48" s="48">
        <f t="shared" si="15"/>
        <v>0</v>
      </c>
      <c r="I48" s="57">
        <f t="shared" si="15"/>
        <v>0</v>
      </c>
      <c r="J48" s="28"/>
      <c r="K48" s="28"/>
    </row>
    <row r="49" spans="1:17">
      <c r="A49" s="44"/>
      <c r="B49" s="15"/>
      <c r="C49" s="15"/>
      <c r="D49" s="15"/>
      <c r="E49" s="15"/>
      <c r="F49" s="15"/>
      <c r="G49" s="15"/>
      <c r="H49" s="15"/>
      <c r="I49" s="50"/>
      <c r="J49" s="22"/>
      <c r="K49" s="28"/>
    </row>
    <row r="50" spans="1:17">
      <c r="A50" s="43" t="s">
        <v>24</v>
      </c>
      <c r="B50" s="61">
        <f>IFERROR(SUMPRODUCT(D47:I47,D44:I44)/SUM(D48:I48),0)</f>
        <v>0.5</v>
      </c>
      <c r="C50" s="15"/>
      <c r="D50" s="15"/>
      <c r="E50" s="15"/>
      <c r="F50" s="15"/>
      <c r="G50" s="15"/>
      <c r="H50" s="15"/>
      <c r="I50" s="50"/>
      <c r="J50" s="22"/>
      <c r="K50" s="28"/>
    </row>
    <row r="51" spans="1:17" ht="21">
      <c r="A51" s="59" t="s">
        <v>26</v>
      </c>
      <c r="B51" s="60">
        <f>D38+B50</f>
        <v>3.75</v>
      </c>
      <c r="C51" s="15"/>
      <c r="D51" s="15"/>
      <c r="E51" s="15"/>
      <c r="F51" s="15"/>
      <c r="G51" s="15"/>
      <c r="H51" s="15"/>
      <c r="I51" s="50"/>
      <c r="J51" s="22"/>
      <c r="K51" s="28"/>
    </row>
    <row r="52" spans="1:17" ht="17" thickBot="1">
      <c r="A52" s="51"/>
      <c r="B52" s="52"/>
      <c r="C52" s="52"/>
      <c r="D52" s="52"/>
      <c r="E52" s="52"/>
      <c r="F52" s="52"/>
      <c r="G52" s="52"/>
      <c r="H52" s="52"/>
      <c r="I52" s="53"/>
      <c r="J52" s="22"/>
      <c r="K52" s="28"/>
    </row>
    <row r="53" spans="1:17">
      <c r="A53" s="64"/>
      <c r="B53" s="65"/>
      <c r="C53" s="65"/>
      <c r="D53" s="65"/>
      <c r="E53" s="65"/>
      <c r="F53" s="65"/>
      <c r="G53" s="65"/>
      <c r="H53" s="65"/>
      <c r="I53" s="66"/>
    </row>
    <row r="54" spans="1:17" ht="21">
      <c r="A54" s="67" t="s">
        <v>48</v>
      </c>
      <c r="B54" s="68"/>
      <c r="C54" s="69"/>
      <c r="D54" s="69"/>
      <c r="E54" s="69"/>
      <c r="F54" s="69"/>
      <c r="G54" s="69"/>
      <c r="H54" s="69"/>
      <c r="I54" s="70"/>
    </row>
    <row r="55" spans="1:17">
      <c r="A55" s="71"/>
      <c r="B55" s="69"/>
      <c r="C55" s="69"/>
      <c r="D55" s="69"/>
      <c r="E55" s="69"/>
      <c r="F55" s="69"/>
      <c r="G55" s="69"/>
      <c r="H55" s="69"/>
      <c r="I55" s="70"/>
    </row>
    <row r="56" spans="1:17">
      <c r="A56" s="71"/>
      <c r="B56" s="42" t="s">
        <v>33</v>
      </c>
      <c r="C56" s="42" t="s">
        <v>34</v>
      </c>
      <c r="D56" s="42" t="s">
        <v>35</v>
      </c>
      <c r="E56" s="42" t="s">
        <v>36</v>
      </c>
      <c r="F56" s="42" t="s">
        <v>37</v>
      </c>
      <c r="G56" s="42" t="s">
        <v>38</v>
      </c>
      <c r="H56" s="42" t="s">
        <v>14</v>
      </c>
      <c r="I56" s="70" t="str">
        <f>IFERROR(CORREL(B57:G57,B58:G58),"none")</f>
        <v>none</v>
      </c>
    </row>
    <row r="57" spans="1:17">
      <c r="A57" s="43" t="s">
        <v>40</v>
      </c>
      <c r="B57" s="72">
        <f t="shared" ref="B57:G57" si="16">INDEX(UserRatings1,MATCH(B56,Users1,0),MATCH($A$57,MovieList1,0))</f>
        <v>5</v>
      </c>
      <c r="C57" s="72" t="str">
        <f t="shared" si="16"/>
        <v>-</v>
      </c>
      <c r="D57" s="72">
        <f t="shared" si="16"/>
        <v>5</v>
      </c>
      <c r="E57" s="72" t="str">
        <f t="shared" si="16"/>
        <v>-</v>
      </c>
      <c r="F57" s="72" t="str">
        <f t="shared" si="16"/>
        <v>-</v>
      </c>
      <c r="G57" s="72" t="str">
        <f t="shared" si="16"/>
        <v>-</v>
      </c>
      <c r="H57" s="69"/>
      <c r="I57" s="70"/>
    </row>
    <row r="58" spans="1:17">
      <c r="A58" s="43" t="s">
        <v>41</v>
      </c>
      <c r="B58" s="72" t="str">
        <f t="shared" ref="B58:G58" si="17">INDEX(UserRatings1,MATCH(B56,Users1,0),MATCH($A$58,MovieList1,0))</f>
        <v>-</v>
      </c>
      <c r="C58" s="72">
        <f t="shared" si="17"/>
        <v>3</v>
      </c>
      <c r="D58" s="72">
        <f t="shared" si="17"/>
        <v>4</v>
      </c>
      <c r="E58" s="72" t="str">
        <f t="shared" si="17"/>
        <v>-</v>
      </c>
      <c r="F58" s="72">
        <f t="shared" si="17"/>
        <v>7</v>
      </c>
      <c r="G58" s="72">
        <f t="shared" si="17"/>
        <v>2</v>
      </c>
      <c r="H58" s="69"/>
      <c r="I58" s="70"/>
    </row>
    <row r="59" spans="1:17">
      <c r="A59" s="71"/>
      <c r="B59" s="69"/>
      <c r="C59" s="69"/>
      <c r="D59" s="69"/>
      <c r="E59" s="69"/>
      <c r="F59" s="69"/>
      <c r="G59" s="69"/>
      <c r="H59" s="69"/>
      <c r="I59" s="70"/>
      <c r="K59" s="28"/>
      <c r="L59" s="31" t="s">
        <v>39</v>
      </c>
      <c r="M59" s="31" t="s">
        <v>40</v>
      </c>
      <c r="N59" s="31" t="s">
        <v>41</v>
      </c>
      <c r="O59" s="31" t="s">
        <v>42</v>
      </c>
      <c r="P59" s="31" t="s">
        <v>43</v>
      </c>
      <c r="Q59" s="31" t="s">
        <v>44</v>
      </c>
    </row>
    <row r="60" spans="1:17">
      <c r="A60" s="73" t="s">
        <v>47</v>
      </c>
      <c r="B60" s="69"/>
      <c r="C60" s="69"/>
      <c r="D60" s="69"/>
      <c r="E60" s="69"/>
      <c r="F60" s="69"/>
      <c r="G60" s="69"/>
      <c r="H60" s="69"/>
      <c r="I60" s="70"/>
      <c r="K60" s="32" t="s">
        <v>33</v>
      </c>
      <c r="L60" s="86">
        <v>0</v>
      </c>
      <c r="M60" s="29">
        <v>5</v>
      </c>
      <c r="N60" s="86">
        <v>4</v>
      </c>
      <c r="O60" s="29">
        <v>4</v>
      </c>
      <c r="P60" s="86">
        <v>0</v>
      </c>
      <c r="Q60" s="86">
        <v>4</v>
      </c>
    </row>
    <row r="61" spans="1:17">
      <c r="A61" s="71"/>
      <c r="B61" s="72">
        <v>1</v>
      </c>
      <c r="C61" s="72">
        <v>2</v>
      </c>
      <c r="D61" s="72">
        <v>3</v>
      </c>
      <c r="E61" s="72">
        <v>4</v>
      </c>
      <c r="F61" s="72">
        <v>5</v>
      </c>
      <c r="G61" s="72">
        <v>6</v>
      </c>
      <c r="H61" s="69"/>
      <c r="I61" s="70"/>
      <c r="K61" s="32" t="s">
        <v>34</v>
      </c>
      <c r="L61" s="29">
        <v>4</v>
      </c>
      <c r="M61" s="86">
        <v>0</v>
      </c>
      <c r="N61" s="29">
        <v>3</v>
      </c>
      <c r="O61" s="86">
        <v>3</v>
      </c>
      <c r="P61" s="29">
        <v>3</v>
      </c>
      <c r="Q61" s="86">
        <v>3</v>
      </c>
    </row>
    <row r="62" spans="1:17">
      <c r="A62" s="71" t="str">
        <f>I56</f>
        <v>none</v>
      </c>
      <c r="B62" s="42" t="s">
        <v>39</v>
      </c>
      <c r="C62" s="42" t="s">
        <v>40</v>
      </c>
      <c r="D62" s="42" t="s">
        <v>41</v>
      </c>
      <c r="E62" s="42" t="s">
        <v>42</v>
      </c>
      <c r="F62" s="42" t="s">
        <v>43</v>
      </c>
      <c r="G62" s="42" t="s">
        <v>44</v>
      </c>
      <c r="H62" s="69"/>
      <c r="I62" s="70"/>
      <c r="K62" s="32" t="s">
        <v>35</v>
      </c>
      <c r="L62" s="29">
        <v>5</v>
      </c>
      <c r="M62" s="29">
        <v>5</v>
      </c>
      <c r="N62" s="29">
        <v>4</v>
      </c>
      <c r="O62" s="29">
        <v>5</v>
      </c>
      <c r="P62" s="29">
        <v>4</v>
      </c>
      <c r="Q62" s="29">
        <v>4</v>
      </c>
    </row>
    <row r="63" spans="1:17">
      <c r="A63" s="43" t="s">
        <v>39</v>
      </c>
      <c r="B63" s="72">
        <f t="dataTable" ref="B63:G68" dt2D="1" dtr="1" r1="A57" r2="A58"/>
        <v>1</v>
      </c>
      <c r="C63" s="72" t="str">
        <v>none</v>
      </c>
      <c r="D63" s="72">
        <v>-0.7205766921228921</v>
      </c>
      <c r="E63" s="72" t="str">
        <v>none</v>
      </c>
      <c r="F63" s="72">
        <v>-0.5</v>
      </c>
      <c r="G63" s="72" t="str">
        <v>none</v>
      </c>
      <c r="H63" s="69"/>
      <c r="I63" s="70"/>
      <c r="K63" s="32" t="s">
        <v>36</v>
      </c>
      <c r="L63" s="86">
        <v>2</v>
      </c>
      <c r="M63" s="86">
        <v>0</v>
      </c>
      <c r="N63" s="86">
        <v>1.6</v>
      </c>
      <c r="O63" s="86">
        <v>2</v>
      </c>
      <c r="P63" s="29">
        <v>1</v>
      </c>
      <c r="Q63" s="29">
        <v>2</v>
      </c>
    </row>
    <row r="64" spans="1:17">
      <c r="A64" s="43" t="s">
        <v>40</v>
      </c>
      <c r="B64" s="72" t="str">
        <v>none</v>
      </c>
      <c r="C64" s="72" t="str">
        <v>none</v>
      </c>
      <c r="D64" s="72" t="str">
        <v>none</v>
      </c>
      <c r="E64" s="72" t="str">
        <v>none</v>
      </c>
      <c r="F64" s="72" t="str">
        <v>none</v>
      </c>
      <c r="G64" s="72" t="str">
        <v>none</v>
      </c>
      <c r="H64" s="69"/>
      <c r="I64" s="70"/>
      <c r="K64" s="32" t="s">
        <v>37</v>
      </c>
      <c r="L64" s="29">
        <v>3</v>
      </c>
      <c r="M64" s="86">
        <v>0</v>
      </c>
      <c r="N64" s="29">
        <v>7</v>
      </c>
      <c r="O64" s="86">
        <v>7</v>
      </c>
      <c r="P64" s="29">
        <v>5</v>
      </c>
      <c r="Q64" s="86">
        <v>6.1</v>
      </c>
    </row>
    <row r="65" spans="1:17">
      <c r="A65" s="43" t="s">
        <v>41</v>
      </c>
      <c r="B65" s="72">
        <v>-0.7205766921228921</v>
      </c>
      <c r="C65" s="72" t="str">
        <v>none</v>
      </c>
      <c r="D65" s="72">
        <v>1</v>
      </c>
      <c r="E65" s="72">
        <v>1</v>
      </c>
      <c r="F65" s="72">
        <v>0.7559289460184544</v>
      </c>
      <c r="G65" s="72">
        <v>1</v>
      </c>
      <c r="H65" s="69"/>
      <c r="I65" s="70"/>
      <c r="K65" s="32" t="s">
        <v>38</v>
      </c>
      <c r="L65" s="86">
        <v>3.7</v>
      </c>
      <c r="M65" s="86">
        <v>0</v>
      </c>
      <c r="N65" s="29">
        <v>2</v>
      </c>
      <c r="O65" s="29">
        <v>4</v>
      </c>
      <c r="P65" s="29">
        <v>4</v>
      </c>
      <c r="Q65" s="29">
        <v>3</v>
      </c>
    </row>
    <row r="66" spans="1:17">
      <c r="A66" s="43" t="s">
        <v>42</v>
      </c>
      <c r="B66" s="72" t="str">
        <v>none</v>
      </c>
      <c r="C66" s="72" t="str">
        <v>none</v>
      </c>
      <c r="D66" s="72">
        <v>1</v>
      </c>
      <c r="E66" s="72">
        <v>1.0000000000000002</v>
      </c>
      <c r="F66" s="72" t="str">
        <v>none</v>
      </c>
      <c r="G66" s="72">
        <v>1</v>
      </c>
      <c r="H66" s="69"/>
      <c r="I66" s="70"/>
    </row>
    <row r="67" spans="1:17">
      <c r="A67" s="43" t="s">
        <v>43</v>
      </c>
      <c r="B67" s="72">
        <v>-0.5</v>
      </c>
      <c r="C67" s="72" t="str">
        <v>none</v>
      </c>
      <c r="D67" s="72">
        <v>0.7559289460184544</v>
      </c>
      <c r="E67" s="72" t="str">
        <v>none</v>
      </c>
      <c r="F67" s="72">
        <v>0.99999999999999989</v>
      </c>
      <c r="G67" s="72">
        <v>0.86602540378443849</v>
      </c>
      <c r="H67" s="69"/>
      <c r="I67" s="70"/>
    </row>
    <row r="68" spans="1:17">
      <c r="A68" s="43" t="s">
        <v>44</v>
      </c>
      <c r="B68" s="72" t="str">
        <v>none</v>
      </c>
      <c r="C68" s="72" t="str">
        <v>none</v>
      </c>
      <c r="D68" s="72">
        <v>1</v>
      </c>
      <c r="E68" s="72">
        <v>1</v>
      </c>
      <c r="F68" s="72">
        <v>0.86602540378443849</v>
      </c>
      <c r="G68" s="72">
        <v>1</v>
      </c>
      <c r="H68" s="69"/>
      <c r="I68" s="70"/>
    </row>
    <row r="69" spans="1:17">
      <c r="A69" s="71"/>
      <c r="B69" s="69"/>
      <c r="C69" s="69"/>
      <c r="D69" s="69"/>
      <c r="E69" s="69"/>
      <c r="F69" s="69"/>
      <c r="G69" s="69"/>
      <c r="H69" s="69"/>
      <c r="I69" s="70"/>
    </row>
    <row r="70" spans="1:17">
      <c r="A70" s="71"/>
      <c r="B70" s="69"/>
      <c r="C70" s="69"/>
      <c r="D70" s="69"/>
      <c r="E70" s="69"/>
      <c r="F70" s="69"/>
      <c r="G70" s="69"/>
      <c r="H70" s="69"/>
      <c r="I70" s="70"/>
    </row>
    <row r="71" spans="1:17" ht="19">
      <c r="A71" s="43" t="s">
        <v>15</v>
      </c>
      <c r="B71" s="87" t="s">
        <v>38</v>
      </c>
      <c r="C71" s="63" t="s">
        <v>17</v>
      </c>
      <c r="D71" s="88">
        <f>INDEX(UserRatings1,MATCH(B71,Users1,0),H10)</f>
        <v>3.25</v>
      </c>
      <c r="E71" s="69"/>
      <c r="F71" s="69"/>
      <c r="G71" s="69"/>
      <c r="H71" s="69"/>
      <c r="I71" s="74"/>
      <c r="J71" s="2"/>
    </row>
    <row r="72" spans="1:17" ht="19">
      <c r="A72" s="43" t="s">
        <v>16</v>
      </c>
      <c r="B72" s="87" t="s">
        <v>40</v>
      </c>
      <c r="C72" s="69"/>
      <c r="D72" s="69"/>
      <c r="E72" s="69"/>
      <c r="F72" s="69"/>
      <c r="G72" s="69"/>
      <c r="H72" s="69"/>
      <c r="I72" s="74"/>
      <c r="J72" s="2"/>
    </row>
    <row r="73" spans="1:17">
      <c r="A73" s="75"/>
      <c r="B73" s="14"/>
      <c r="C73" s="14"/>
      <c r="D73" s="76"/>
      <c r="E73" s="76"/>
      <c r="F73" s="76"/>
      <c r="G73" s="76"/>
      <c r="H73" s="76"/>
      <c r="I73" s="77"/>
      <c r="J73" s="5"/>
    </row>
    <row r="74" spans="1:17">
      <c r="A74" s="75"/>
      <c r="B74" s="14"/>
      <c r="C74" s="14"/>
      <c r="D74" s="42" t="s">
        <v>39</v>
      </c>
      <c r="E74" s="42" t="s">
        <v>40</v>
      </c>
      <c r="F74" s="42" t="s">
        <v>41</v>
      </c>
      <c r="G74" s="42" t="s">
        <v>42</v>
      </c>
      <c r="H74" s="42" t="s">
        <v>43</v>
      </c>
      <c r="I74" s="56" t="s">
        <v>44</v>
      </c>
      <c r="J74" s="2"/>
    </row>
    <row r="75" spans="1:17">
      <c r="A75" s="43" t="s">
        <v>31</v>
      </c>
      <c r="B75" s="14"/>
      <c r="C75" s="14"/>
      <c r="D75" s="81" t="str">
        <f>INDEX(UserRatings1,MATCH($B$71,Users1,0),B$10)</f>
        <v>-</v>
      </c>
      <c r="E75" s="81" t="str">
        <f>INDEX(UserRatings1,MATCH($B$71,Users1,0),C$10)</f>
        <v>-</v>
      </c>
      <c r="F75" s="81">
        <f>INDEX(UserRatings1,MATCH($B$71,Users1,0),D$10)</f>
        <v>2</v>
      </c>
      <c r="G75" s="81">
        <f>INDEX(UserRatings1,MATCH($B$71,Users1,0),E$10)</f>
        <v>4</v>
      </c>
      <c r="H75" s="81">
        <f>INDEX(UserRatings1,MATCH($B$71,Users1,0),F$10)</f>
        <v>4</v>
      </c>
      <c r="I75" s="82">
        <f>INDEX(UserRatings1,MATCH($B$71,Users1,0),G$10)</f>
        <v>3</v>
      </c>
      <c r="J75" s="19"/>
    </row>
    <row r="76" spans="1:17">
      <c r="A76" s="43" t="s">
        <v>21</v>
      </c>
      <c r="B76" s="14"/>
      <c r="C76" s="14"/>
      <c r="D76" s="83">
        <f>IF(D75="-",0,D75)</f>
        <v>0</v>
      </c>
      <c r="E76" s="83">
        <f t="shared" ref="E76:I76" si="18">IF(E75="-",0,E75)</f>
        <v>0</v>
      </c>
      <c r="F76" s="83">
        <f t="shared" si="18"/>
        <v>2</v>
      </c>
      <c r="G76" s="83">
        <f t="shared" si="18"/>
        <v>4</v>
      </c>
      <c r="H76" s="83">
        <f t="shared" si="18"/>
        <v>4</v>
      </c>
      <c r="I76" s="84">
        <f t="shared" si="18"/>
        <v>3</v>
      </c>
      <c r="J76" s="20"/>
    </row>
    <row r="77" spans="1:17">
      <c r="A77" s="43" t="s">
        <v>32</v>
      </c>
      <c r="B77" s="62"/>
      <c r="C77" s="62"/>
      <c r="D77" s="83">
        <f>IF(D76=0,0,INDEX(MovieCorrelationTable1,MATCH($B$72,MovieList1,0),B$61))</f>
        <v>0</v>
      </c>
      <c r="E77" s="83">
        <f>IF(E76=0,0,INDEX(MovieCorrelationTable1,MATCH($B$72,MovieList1,0),C$61))</f>
        <v>0</v>
      </c>
      <c r="F77" s="83" t="str">
        <f>IF(F76=0,0,INDEX(MovieCorrelationTable1,MATCH($B$72,MovieList1,0),D$61))</f>
        <v>none</v>
      </c>
      <c r="G77" s="83" t="str">
        <f>IF(G76=0,0,INDEX(MovieCorrelationTable1,MATCH($B$72,MovieList1,0),E$61))</f>
        <v>none</v>
      </c>
      <c r="H77" s="83" t="str">
        <f>IF(H76=0,0,INDEX(MovieCorrelationTable1,MATCH($B$72,MovieList1,0),F$61))</f>
        <v>none</v>
      </c>
      <c r="I77" s="84" t="str">
        <f>IF(I76=0,0,INDEX(MovieCorrelationTable1,MATCH($B$72,MovieList1,0),G$61))</f>
        <v>none</v>
      </c>
      <c r="J77" s="20"/>
    </row>
    <row r="78" spans="1:17">
      <c r="A78" s="43" t="s">
        <v>23</v>
      </c>
      <c r="B78" s="62"/>
      <c r="C78" s="69"/>
      <c r="D78" s="83">
        <f>IF(D76=0,0, D76-$D$71)</f>
        <v>0</v>
      </c>
      <c r="E78" s="83">
        <f t="shared" ref="E78:I78" si="19">IF(E76=0,0, E76-$D$71)</f>
        <v>0</v>
      </c>
      <c r="F78" s="83">
        <f t="shared" si="19"/>
        <v>-1.25</v>
      </c>
      <c r="G78" s="83">
        <f t="shared" si="19"/>
        <v>0.75</v>
      </c>
      <c r="H78" s="83">
        <f t="shared" si="19"/>
        <v>0.75</v>
      </c>
      <c r="I78" s="84">
        <f t="shared" si="19"/>
        <v>-0.25</v>
      </c>
      <c r="J78" s="20"/>
    </row>
    <row r="79" spans="1:17">
      <c r="A79" s="43" t="s">
        <v>22</v>
      </c>
      <c r="B79" s="14"/>
      <c r="C79" s="14"/>
      <c r="D79" s="83">
        <f>IFERROR(ABS(D77),0)</f>
        <v>0</v>
      </c>
      <c r="E79" s="83">
        <f t="shared" ref="E79:H79" si="20">IFERROR(ABS(E77),0)</f>
        <v>0</v>
      </c>
      <c r="F79" s="83">
        <f t="shared" si="20"/>
        <v>0</v>
      </c>
      <c r="G79" s="83">
        <f t="shared" si="20"/>
        <v>0</v>
      </c>
      <c r="H79" s="83">
        <f t="shared" si="20"/>
        <v>0</v>
      </c>
      <c r="I79" s="84">
        <f>IFERROR(ABS(I77),0)</f>
        <v>0</v>
      </c>
      <c r="J79" s="20"/>
    </row>
    <row r="80" spans="1:17">
      <c r="A80" s="75"/>
      <c r="B80" s="14"/>
      <c r="C80" s="14"/>
      <c r="D80" s="14"/>
      <c r="E80" s="14"/>
      <c r="F80" s="14"/>
      <c r="G80" s="14"/>
      <c r="H80" s="14"/>
      <c r="I80" s="74"/>
      <c r="J80" s="2"/>
    </row>
    <row r="81" spans="1:10">
      <c r="A81" s="43" t="s">
        <v>24</v>
      </c>
      <c r="B81" s="85" t="e">
        <f>SUMPRODUCT(D77:I77,D78:I78)/SUM(D79:I79)</f>
        <v>#DIV/0!</v>
      </c>
      <c r="C81" s="14"/>
      <c r="D81" s="14"/>
      <c r="E81" s="14"/>
      <c r="F81" s="14"/>
      <c r="G81" s="14"/>
      <c r="H81" s="14"/>
      <c r="I81" s="74"/>
      <c r="J81" s="2"/>
    </row>
    <row r="82" spans="1:10" ht="21">
      <c r="A82" s="59" t="s">
        <v>26</v>
      </c>
      <c r="B82" s="60" t="e">
        <f>D71+B81</f>
        <v>#DIV/0!</v>
      </c>
      <c r="C82" s="14"/>
      <c r="D82" s="14"/>
      <c r="E82" s="14"/>
      <c r="F82" s="14"/>
      <c r="G82" s="14"/>
      <c r="H82" s="14"/>
      <c r="I82" s="74"/>
      <c r="J82" s="2"/>
    </row>
    <row r="83" spans="1:10" ht="17" thickBot="1">
      <c r="A83" s="78"/>
      <c r="B83" s="79"/>
      <c r="C83" s="79"/>
      <c r="D83" s="79"/>
      <c r="E83" s="79"/>
      <c r="F83" s="79"/>
      <c r="G83" s="79"/>
      <c r="H83" s="79"/>
      <c r="I83" s="80"/>
      <c r="J83" s="2"/>
    </row>
  </sheetData>
  <dataValidations count="4">
    <dataValidation type="list" allowBlank="1" showInputMessage="1" showErrorMessage="1" sqref="B38">
      <formula1>$A$30:$A$35</formula1>
    </dataValidation>
    <dataValidation type="list" allowBlank="1" showInputMessage="1" showErrorMessage="1" sqref="B39">
      <formula1>$B$2:$G$2</formula1>
    </dataValidation>
    <dataValidation type="list" allowBlank="1" showInputMessage="1" showErrorMessage="1" sqref="A57:A58 B72">
      <formula1>$B$22:$G$22</formula1>
    </dataValidation>
    <dataValidation type="list" allowBlank="1" showInputMessage="1" showErrorMessage="1" sqref="B71">
      <formula1>$A$12:$A$17</formula1>
    </dataValidation>
  </dataValidations>
  <pageMargins left="0.7" right="0.7" top="0.75" bottom="0.75" header="0.3" footer="0.3"/>
  <pageSetup orientation="portrait" horizontalDpi="0" verticalDpi="0"/>
  <ignoredErrors>
    <ignoredError sqref="H3:H8 B12:G17" emptyCellReference="1"/>
    <ignoredError sqref="B31:G35 C30:G30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Collaborative Filtering - User</vt:lpstr>
      <vt:lpstr>Collaborative Filtering - Item</vt:lpstr>
      <vt:lpstr>Exercise 24.1</vt:lpstr>
      <vt:lpstr>MovieCorrelationTable</vt:lpstr>
      <vt:lpstr>MovieCorrelationTable1</vt:lpstr>
      <vt:lpstr>MovieList</vt:lpstr>
      <vt:lpstr>MovieList1</vt:lpstr>
      <vt:lpstr>UserCorrelationTable</vt:lpstr>
      <vt:lpstr>UserCorrelationTable1</vt:lpstr>
      <vt:lpstr>UserRatings</vt:lpstr>
      <vt:lpstr>UserRatings1</vt:lpstr>
      <vt:lpstr>Users</vt:lpstr>
      <vt:lpstr>Users1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Wood</dc:creator>
  <cp:lastModifiedBy>Ken Wood</cp:lastModifiedBy>
  <dcterms:created xsi:type="dcterms:W3CDTF">2018-01-22T19:48:59Z</dcterms:created>
  <dcterms:modified xsi:type="dcterms:W3CDTF">2018-01-24T02:59:03Z</dcterms:modified>
</cp:coreProperties>
</file>