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oodzsan/Desktop/Data Analysis Books/Ken's Practice Files/"/>
    </mc:Choice>
  </mc:AlternateContent>
  <bookViews>
    <workbookView xWindow="0" yWindow="460" windowWidth="25600" windowHeight="14280" activeTab="2"/>
  </bookViews>
  <sheets>
    <sheet name="Example" sheetId="1" r:id="rId1"/>
    <sheet name="Problem 13.1" sheetId="2" r:id="rId2"/>
    <sheet name="Problem 13.2" sheetId="3" r:id="rId3"/>
  </sheets>
  <definedNames>
    <definedName name="Intercept" localSheetId="1">'Problem 13.1'!$K$67</definedName>
    <definedName name="Intercept">Example!$F$2</definedName>
    <definedName name="Intercept1">'Problem 13.1'!$K$67</definedName>
    <definedName name="Intercept2" localSheetId="2">'Problem 13.2'!$J$37</definedName>
    <definedName name="Intercept2">'Problem 13.1'!$K$67</definedName>
    <definedName name="Intercept3">'Problem 13.2'!$G$36</definedName>
    <definedName name="SeasonalityMatrix">Example!$J$2:$L$5</definedName>
    <definedName name="SeasonalityMatrix2">'Problem 13.1'!$Q$3:$S$6</definedName>
    <definedName name="SeasonalityMatrix3">'Problem 13.2'!$J$4:$L$15</definedName>
    <definedName name="Slope" localSheetId="1">'Problem 13.1'!$K$66</definedName>
    <definedName name="Slope">Example!$F$1</definedName>
    <definedName name="Slope1">'Problem 13.1'!$K$66</definedName>
    <definedName name="Slope2">'Problem 13.2'!$G$36</definedName>
    <definedName name="Slope3">'Problem 13.2'!$G$35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2" i="3" l="1"/>
  <c r="E16" i="3"/>
  <c r="F17" i="3" s="1"/>
  <c r="E17" i="3"/>
  <c r="F18" i="3" s="1"/>
  <c r="E18" i="3"/>
  <c r="F19" i="3" s="1"/>
  <c r="E19" i="3"/>
  <c r="E20" i="3"/>
  <c r="E21" i="3"/>
  <c r="E22" i="3"/>
  <c r="F23" i="3" s="1"/>
  <c r="E23" i="3"/>
  <c r="E24" i="3"/>
  <c r="E25" i="3"/>
  <c r="F25" i="3" s="1"/>
  <c r="E26" i="3"/>
  <c r="F26" i="3" s="1"/>
  <c r="E27" i="3"/>
  <c r="E28" i="3"/>
  <c r="E29" i="3"/>
  <c r="F30" i="3" s="1"/>
  <c r="E30" i="3"/>
  <c r="F31" i="3" s="1"/>
  <c r="E31" i="3"/>
  <c r="E32" i="3"/>
  <c r="E11" i="3"/>
  <c r="E12" i="3"/>
  <c r="F13" i="3" s="1"/>
  <c r="E13" i="3"/>
  <c r="E14" i="3"/>
  <c r="E15" i="3"/>
  <c r="F16" i="3" s="1"/>
  <c r="E10" i="3"/>
  <c r="F11" i="3" s="1"/>
  <c r="G11" i="3" s="1"/>
  <c r="F28" i="3"/>
  <c r="F14" i="3"/>
  <c r="F21" i="3"/>
  <c r="F22" i="3"/>
  <c r="F29" i="3" l="1"/>
  <c r="F15" i="3"/>
  <c r="F27" i="3"/>
  <c r="F24" i="3"/>
  <c r="F20" i="3"/>
  <c r="G35" i="3" l="1"/>
  <c r="G36" i="3"/>
  <c r="G15" i="3"/>
  <c r="G19" i="3"/>
  <c r="G23" i="3"/>
  <c r="G27" i="3"/>
  <c r="F12" i="3"/>
  <c r="G12" i="3" s="1"/>
  <c r="G13" i="3"/>
  <c r="G14" i="3"/>
  <c r="G16" i="3"/>
  <c r="G17" i="3"/>
  <c r="G18" i="3"/>
  <c r="G20" i="3"/>
  <c r="G21" i="3"/>
  <c r="G22" i="3"/>
  <c r="G24" i="3"/>
  <c r="G25" i="3"/>
  <c r="G26" i="3"/>
  <c r="G28" i="3"/>
  <c r="G29" i="3"/>
  <c r="G30" i="3"/>
  <c r="G31" i="3"/>
  <c r="G32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K15" i="3" l="1"/>
  <c r="K4" i="3"/>
  <c r="K5" i="3"/>
  <c r="G44" i="3"/>
  <c r="G38" i="3"/>
  <c r="G42" i="3"/>
  <c r="G40" i="3"/>
  <c r="G45" i="3"/>
  <c r="G43" i="3"/>
  <c r="G41" i="3"/>
  <c r="G39" i="3"/>
  <c r="K12" i="3"/>
  <c r="K13" i="3"/>
  <c r="K7" i="3"/>
  <c r="K9" i="3"/>
  <c r="K11" i="3"/>
  <c r="K6" i="3"/>
  <c r="K10" i="3"/>
  <c r="K14" i="3"/>
  <c r="K8" i="3"/>
  <c r="L8" i="3" s="1"/>
  <c r="L5" i="3" l="1"/>
  <c r="L12" i="3"/>
  <c r="H42" i="3" s="1"/>
  <c r="L9" i="3"/>
  <c r="L7" i="3"/>
  <c r="L11" i="3"/>
  <c r="L14" i="3"/>
  <c r="H44" i="3" s="1"/>
  <c r="L10" i="3"/>
  <c r="H40" i="3" s="1"/>
  <c r="L6" i="3"/>
  <c r="L13" i="3"/>
  <c r="H43" i="3" s="1"/>
  <c r="L15" i="3"/>
  <c r="H39" i="3"/>
  <c r="H45" i="3"/>
  <c r="H41" i="3"/>
  <c r="H38" i="3"/>
  <c r="L4" i="3"/>
  <c r="K67" i="2"/>
  <c r="M67" i="2"/>
  <c r="M68" i="2"/>
  <c r="M69" i="2"/>
  <c r="M66" i="2"/>
  <c r="K66" i="2"/>
  <c r="S4" i="2" l="1"/>
  <c r="S5" i="2"/>
  <c r="S6" i="2"/>
  <c r="S3" i="2"/>
  <c r="N68" i="2"/>
  <c r="N69" i="2"/>
  <c r="R4" i="2"/>
  <c r="R5" i="2"/>
  <c r="R6" i="2"/>
  <c r="R3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5" i="2"/>
  <c r="C11" i="2"/>
  <c r="C15" i="2" s="1"/>
  <c r="C19" i="2" s="1"/>
  <c r="C23" i="2" s="1"/>
  <c r="C27" i="2" s="1"/>
  <c r="C31" i="2" s="1"/>
  <c r="C35" i="2" s="1"/>
  <c r="C39" i="2" s="1"/>
  <c r="C43" i="2" s="1"/>
  <c r="C47" i="2" s="1"/>
  <c r="C51" i="2" s="1"/>
  <c r="C55" i="2" s="1"/>
  <c r="A11" i="2"/>
  <c r="A15" i="2" s="1"/>
  <c r="A19" i="2" s="1"/>
  <c r="A23" i="2" s="1"/>
  <c r="A27" i="2" s="1"/>
  <c r="A31" i="2" s="1"/>
  <c r="A35" i="2" s="1"/>
  <c r="A39" i="2" s="1"/>
  <c r="A43" i="2" s="1"/>
  <c r="A47" i="2" s="1"/>
  <c r="A51" i="2" s="1"/>
  <c r="A55" i="2" s="1"/>
  <c r="C10" i="2"/>
  <c r="C14" i="2" s="1"/>
  <c r="C18" i="2" s="1"/>
  <c r="C22" i="2" s="1"/>
  <c r="C26" i="2" s="1"/>
  <c r="C30" i="2" s="1"/>
  <c r="C34" i="2" s="1"/>
  <c r="C38" i="2" s="1"/>
  <c r="C42" i="2" s="1"/>
  <c r="C46" i="2" s="1"/>
  <c r="C50" i="2" s="1"/>
  <c r="C54" i="2" s="1"/>
  <c r="A10" i="2"/>
  <c r="A14" i="2" s="1"/>
  <c r="A18" i="2" s="1"/>
  <c r="A22" i="2" s="1"/>
  <c r="A26" i="2" s="1"/>
  <c r="A30" i="2" s="1"/>
  <c r="A34" i="2" s="1"/>
  <c r="A38" i="2" s="1"/>
  <c r="A42" i="2" s="1"/>
  <c r="A46" i="2" s="1"/>
  <c r="A50" i="2" s="1"/>
  <c r="A54" i="2" s="1"/>
  <c r="C9" i="2"/>
  <c r="C13" i="2" s="1"/>
  <c r="C17" i="2" s="1"/>
  <c r="C21" i="2" s="1"/>
  <c r="C25" i="2" s="1"/>
  <c r="C29" i="2" s="1"/>
  <c r="C33" i="2" s="1"/>
  <c r="C37" i="2" s="1"/>
  <c r="C41" i="2" s="1"/>
  <c r="C45" i="2" s="1"/>
  <c r="C49" i="2" s="1"/>
  <c r="C53" i="2" s="1"/>
  <c r="A9" i="2"/>
  <c r="A13" i="2" s="1"/>
  <c r="A17" i="2" s="1"/>
  <c r="A21" i="2" s="1"/>
  <c r="A25" i="2" s="1"/>
  <c r="A29" i="2" s="1"/>
  <c r="A33" i="2" s="1"/>
  <c r="A37" i="2" s="1"/>
  <c r="A41" i="2" s="1"/>
  <c r="A45" i="2" s="1"/>
  <c r="A49" i="2" s="1"/>
  <c r="A53" i="2" s="1"/>
  <c r="C8" i="2"/>
  <c r="C12" i="2" s="1"/>
  <c r="C16" i="2" s="1"/>
  <c r="C20" i="2" s="1"/>
  <c r="C24" i="2" s="1"/>
  <c r="C28" i="2" s="1"/>
  <c r="C32" i="2" s="1"/>
  <c r="C36" i="2" s="1"/>
  <c r="C40" i="2" s="1"/>
  <c r="C44" i="2" s="1"/>
  <c r="C48" i="2" s="1"/>
  <c r="C52" i="2" s="1"/>
  <c r="A8" i="2"/>
  <c r="A12" i="2" s="1"/>
  <c r="A16" i="2" s="1"/>
  <c r="A20" i="2" s="1"/>
  <c r="A24" i="2" s="1"/>
  <c r="A28" i="2" s="1"/>
  <c r="A32" i="2" s="1"/>
  <c r="A36" i="2" s="1"/>
  <c r="A40" i="2" s="1"/>
  <c r="A44" i="2" s="1"/>
  <c r="A48" i="2" s="1"/>
  <c r="A52" i="2" s="1"/>
  <c r="N67" i="2" l="1"/>
  <c r="N66" i="2"/>
  <c r="L3" i="1"/>
  <c r="L4" i="1"/>
  <c r="L5" i="1"/>
  <c r="L2" i="1"/>
  <c r="K3" i="1"/>
  <c r="K4" i="1"/>
  <c r="K5" i="1"/>
  <c r="K2" i="1"/>
  <c r="E7" i="1"/>
  <c r="F8" i="1" s="1"/>
  <c r="G8" i="1" s="1"/>
  <c r="E8" i="1"/>
  <c r="F9" i="1" s="1"/>
  <c r="G9" i="1" s="1"/>
  <c r="E9" i="1"/>
  <c r="F10" i="1" s="1"/>
  <c r="G10" i="1" s="1"/>
  <c r="E10" i="1"/>
  <c r="F11" i="1" s="1"/>
  <c r="G11" i="1" s="1"/>
  <c r="E11" i="1"/>
  <c r="F12" i="1" s="1"/>
  <c r="G12" i="1" s="1"/>
  <c r="E12" i="1"/>
  <c r="F13" i="1" s="1"/>
  <c r="G13" i="1" s="1"/>
  <c r="E13" i="1"/>
  <c r="F14" i="1" s="1"/>
  <c r="G14" i="1" s="1"/>
  <c r="E14" i="1"/>
  <c r="F15" i="1" s="1"/>
  <c r="G15" i="1" s="1"/>
  <c r="E15" i="1"/>
  <c r="F16" i="1" s="1"/>
  <c r="G16" i="1" s="1"/>
  <c r="E16" i="1"/>
  <c r="F17" i="1" s="1"/>
  <c r="G17" i="1" s="1"/>
  <c r="E17" i="1"/>
  <c r="F18" i="1" s="1"/>
  <c r="G18" i="1" s="1"/>
  <c r="E18" i="1"/>
  <c r="F19" i="1" s="1"/>
  <c r="G19" i="1" s="1"/>
  <c r="E19" i="1"/>
  <c r="F20" i="1" s="1"/>
  <c r="G20" i="1" s="1"/>
  <c r="E20" i="1"/>
  <c r="F21" i="1" s="1"/>
  <c r="G21" i="1" s="1"/>
  <c r="E21" i="1"/>
  <c r="F22" i="1" s="1"/>
  <c r="G22" i="1" s="1"/>
  <c r="E22" i="1"/>
  <c r="E6" i="1"/>
  <c r="F7" i="1" s="1"/>
  <c r="F2" i="1" l="1"/>
  <c r="G7" i="1"/>
  <c r="F1" i="1"/>
  <c r="F26" i="1" l="1"/>
  <c r="H26" i="1" s="1"/>
  <c r="F27" i="1"/>
  <c r="H27" i="1" s="1"/>
  <c r="F28" i="1"/>
  <c r="H28" i="1" s="1"/>
  <c r="F25" i="1"/>
  <c r="H25" i="1" s="1"/>
</calcChain>
</file>

<file path=xl/sharedStrings.xml><?xml version="1.0" encoding="utf-8"?>
<sst xmlns="http://schemas.openxmlformats.org/spreadsheetml/2006/main" count="45" uniqueCount="26">
  <si>
    <t>Quarter#</t>
  </si>
  <si>
    <t>Year</t>
  </si>
  <si>
    <t>Quarter</t>
  </si>
  <si>
    <t>Sales</t>
  </si>
  <si>
    <t>4 Period MA</t>
  </si>
  <si>
    <t>Centered MA</t>
  </si>
  <si>
    <t>Slope</t>
  </si>
  <si>
    <t>Intercept</t>
  </si>
  <si>
    <t>Sales/CMA</t>
  </si>
  <si>
    <t>Forecast</t>
  </si>
  <si>
    <t>Seasonal Index</t>
  </si>
  <si>
    <t>Normalized</t>
  </si>
  <si>
    <t>season</t>
  </si>
  <si>
    <t>WalMart Sales Data</t>
  </si>
  <si>
    <t xml:space="preserve">  </t>
  </si>
  <si>
    <t xml:space="preserve">Use the Ratio to Moving Average Method to forecast revenues for Quarters 3 and 4 in 2009 and Quarters 1 and 2 in 2010. </t>
  </si>
  <si>
    <t>Use Quarters 53– 60 to create a trend estimate that you use in your forecasts.</t>
  </si>
  <si>
    <t>Slope1</t>
  </si>
  <si>
    <t>Intercept1</t>
  </si>
  <si>
    <t>Forecasting Airline Miles</t>
  </si>
  <si>
    <t>MonthNumber</t>
  </si>
  <si>
    <t>Month</t>
  </si>
  <si>
    <t>Airline Miles (billions)</t>
  </si>
  <si>
    <t>Slope3</t>
  </si>
  <si>
    <t>Intercept3</t>
  </si>
  <si>
    <t>6 Period 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</si>
</sst>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sz val="18"/>
      <color theme="1"/>
      <name val="Calibri"/>
      <family val="2"/>
      <scheme val="minor"/>
    </font>
    <font>
      <sz val="10"/>
      <color indexed="8"/>
      <name val="Verdana"/>
      <family val="2"/>
    </font>
    <font>
      <sz val="12"/>
      <color rgb="FF00B05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>
      <alignment readingOrder="1"/>
      <protection locked="0"/>
    </xf>
  </cellStyleXfs>
  <cellXfs count="18">
    <xf numFmtId="0" fontId="0" fillId="0" borderId="0" xfId="0"/>
    <xf numFmtId="0" fontId="1" fillId="0" borderId="0" xfId="0" applyFont="1"/>
    <xf numFmtId="0" fontId="1" fillId="0" borderId="0" xfId="0" quotePrefix="1" applyFont="1"/>
    <xf numFmtId="0" fontId="0" fillId="0" borderId="0" xfId="0" applyFont="1"/>
    <xf numFmtId="2" fontId="0" fillId="0" borderId="0" xfId="0" applyNumberFormat="1"/>
    <xf numFmtId="0" fontId="0" fillId="2" borderId="0" xfId="0" applyFill="1"/>
    <xf numFmtId="1" fontId="1" fillId="0" borderId="0" xfId="0" applyNumberFormat="1" applyFont="1"/>
    <xf numFmtId="0" fontId="3" fillId="0" borderId="0" xfId="0" applyFont="1"/>
    <xf numFmtId="1" fontId="0" fillId="0" borderId="0" xfId="0" applyNumberFormat="1"/>
    <xf numFmtId="0" fontId="4" fillId="0" borderId="0" xfId="0" applyFont="1"/>
    <xf numFmtId="0" fontId="2" fillId="0" borderId="0" xfId="0" applyFont="1"/>
    <xf numFmtId="14" fontId="5" fillId="0" borderId="0" xfId="1" applyNumberFormat="1" applyFont="1">
      <alignment readingOrder="1"/>
      <protection locked="0"/>
    </xf>
    <xf numFmtId="1" fontId="5" fillId="0" borderId="0" xfId="1" applyNumberFormat="1" applyFont="1">
      <alignment readingOrder="1"/>
      <protection locked="0"/>
    </xf>
    <xf numFmtId="2" fontId="1" fillId="0" borderId="0" xfId="0" applyNumberFormat="1" applyFont="1"/>
    <xf numFmtId="1" fontId="5" fillId="0" borderId="0" xfId="1" applyNumberFormat="1" applyFont="1" applyFill="1">
      <alignment readingOrder="1"/>
      <protection locked="0"/>
    </xf>
    <xf numFmtId="14" fontId="0" fillId="0" borderId="0" xfId="0" applyNumberFormat="1"/>
    <xf numFmtId="2" fontId="6" fillId="0" borderId="0" xfId="0" applyNumberFormat="1" applyFont="1"/>
    <xf numFmtId="0" fontId="1" fillId="2" borderId="0" xfId="0" applyFont="1" applyFill="1"/>
  </cellXfs>
  <cellStyles count="2">
    <cellStyle name="_DateRange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Sales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Example!$A$5:$A$28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Example!$D$5:$D$28</c:f>
              <c:numCache>
                <c:formatCode>General</c:formatCode>
                <c:ptCount val="24"/>
                <c:pt idx="0">
                  <c:v>24</c:v>
                </c:pt>
                <c:pt idx="1">
                  <c:v>44</c:v>
                </c:pt>
                <c:pt idx="2">
                  <c:v>61</c:v>
                </c:pt>
                <c:pt idx="3">
                  <c:v>79</c:v>
                </c:pt>
                <c:pt idx="4">
                  <c:v>48</c:v>
                </c:pt>
                <c:pt idx="5">
                  <c:v>66</c:v>
                </c:pt>
                <c:pt idx="6">
                  <c:v>91</c:v>
                </c:pt>
                <c:pt idx="7">
                  <c:v>105</c:v>
                </c:pt>
                <c:pt idx="8">
                  <c:v>68</c:v>
                </c:pt>
                <c:pt idx="9">
                  <c:v>85</c:v>
                </c:pt>
                <c:pt idx="10">
                  <c:v>100</c:v>
                </c:pt>
                <c:pt idx="11">
                  <c:v>125</c:v>
                </c:pt>
                <c:pt idx="12">
                  <c:v>107</c:v>
                </c:pt>
                <c:pt idx="13">
                  <c:v>125</c:v>
                </c:pt>
                <c:pt idx="14">
                  <c:v>138</c:v>
                </c:pt>
                <c:pt idx="15">
                  <c:v>159</c:v>
                </c:pt>
                <c:pt idx="16">
                  <c:v>135</c:v>
                </c:pt>
                <c:pt idx="17">
                  <c:v>155</c:v>
                </c:pt>
                <c:pt idx="18">
                  <c:v>175</c:v>
                </c:pt>
                <c:pt idx="19">
                  <c:v>192</c:v>
                </c:pt>
                <c:pt idx="20" formatCode="0">
                  <c:v>143.12059414905116</c:v>
                </c:pt>
                <c:pt idx="21" formatCode="0">
                  <c:v>170.72041837125283</c:v>
                </c:pt>
                <c:pt idx="22" formatCode="0">
                  <c:v>201.35087616761439</c:v>
                </c:pt>
                <c:pt idx="23" formatCode="0">
                  <c:v>234.33547119684096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D6-2946-BBEF-0BE3476DB4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8117935"/>
        <c:axId val="988114975"/>
      </c:lineChart>
      <c:catAx>
        <c:axId val="988117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8114975"/>
        <c:crosses val="autoZero"/>
        <c:auto val="1"/>
        <c:lblAlgn val="ctr"/>
        <c:lblOffset val="100"/>
        <c:noMultiLvlLbl val="0"/>
      </c:catAx>
      <c:valAx>
        <c:axId val="988114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8117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'Problem 13.1'!$D$3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'Problem 13.1'!$D$4:$D$69</c:f>
              <c:numCache>
                <c:formatCode>0</c:formatCode>
                <c:ptCount val="66"/>
                <c:pt idx="0" formatCode="General">
                  <c:v>17686</c:v>
                </c:pt>
                <c:pt idx="1">
                  <c:v>19942.314999999999</c:v>
                </c:pt>
                <c:pt idx="2">
                  <c:v>20417.717000000001</c:v>
                </c:pt>
                <c:pt idx="3">
                  <c:v>25365.968000000001</c:v>
                </c:pt>
                <c:pt idx="4" formatCode="General">
                  <c:v>20440</c:v>
                </c:pt>
                <c:pt idx="5" formatCode="General">
                  <c:v>22723</c:v>
                </c:pt>
                <c:pt idx="6" formatCode="General">
                  <c:v>22913</c:v>
                </c:pt>
                <c:pt idx="7" formatCode="General">
                  <c:v>28673</c:v>
                </c:pt>
                <c:pt idx="8" formatCode="General">
                  <c:v>22772</c:v>
                </c:pt>
                <c:pt idx="9" formatCode="General">
                  <c:v>25587</c:v>
                </c:pt>
                <c:pt idx="10" formatCode="General">
                  <c:v>25644</c:v>
                </c:pt>
                <c:pt idx="11" formatCode="General">
                  <c:v>32143</c:v>
                </c:pt>
                <c:pt idx="12" formatCode="General">
                  <c:v>25409</c:v>
                </c:pt>
                <c:pt idx="13" formatCode="General">
                  <c:v>28386</c:v>
                </c:pt>
                <c:pt idx="14" formatCode="General">
                  <c:v>28777</c:v>
                </c:pt>
                <c:pt idx="15" formatCode="General">
                  <c:v>36727</c:v>
                </c:pt>
                <c:pt idx="16" formatCode="General">
                  <c:v>29819</c:v>
                </c:pt>
                <c:pt idx="17" formatCode="General">
                  <c:v>33521</c:v>
                </c:pt>
                <c:pt idx="18" formatCode="General">
                  <c:v>33509</c:v>
                </c:pt>
                <c:pt idx="19" formatCode="General">
                  <c:v>42359</c:v>
                </c:pt>
                <c:pt idx="20" formatCode="General">
                  <c:v>34717</c:v>
                </c:pt>
                <c:pt idx="21" formatCode="General">
                  <c:v>38470</c:v>
                </c:pt>
                <c:pt idx="22" formatCode="General">
                  <c:v>40432</c:v>
                </c:pt>
                <c:pt idx="23" formatCode="General">
                  <c:v>53190</c:v>
                </c:pt>
                <c:pt idx="24" formatCode="General">
                  <c:v>42985</c:v>
                </c:pt>
                <c:pt idx="25" formatCode="General">
                  <c:v>46112</c:v>
                </c:pt>
                <c:pt idx="26" formatCode="General">
                  <c:v>45676</c:v>
                </c:pt>
                <c:pt idx="27" formatCode="General">
                  <c:v>58522</c:v>
                </c:pt>
                <c:pt idx="28" formatCode="General">
                  <c:v>48052</c:v>
                </c:pt>
                <c:pt idx="29" formatCode="General">
                  <c:v>52799</c:v>
                </c:pt>
                <c:pt idx="30" formatCode="General">
                  <c:v>52738</c:v>
                </c:pt>
                <c:pt idx="31" formatCode="General">
                  <c:v>66223</c:v>
                </c:pt>
                <c:pt idx="32" formatCode="General">
                  <c:v>54960</c:v>
                </c:pt>
                <c:pt idx="33" formatCode="General">
                  <c:v>59694</c:v>
                </c:pt>
                <c:pt idx="34" formatCode="General">
                  <c:v>58797</c:v>
                </c:pt>
                <c:pt idx="35" formatCode="General">
                  <c:v>73074</c:v>
                </c:pt>
                <c:pt idx="36" formatCode="General">
                  <c:v>56718</c:v>
                </c:pt>
                <c:pt idx="37" formatCode="General">
                  <c:v>62637</c:v>
                </c:pt>
                <c:pt idx="38" formatCode="General">
                  <c:v>62480</c:v>
                </c:pt>
                <c:pt idx="39" formatCode="General">
                  <c:v>76846</c:v>
                </c:pt>
                <c:pt idx="40" formatCode="General">
                  <c:v>64763</c:v>
                </c:pt>
                <c:pt idx="41" formatCode="General">
                  <c:v>69722</c:v>
                </c:pt>
                <c:pt idx="42" formatCode="General">
                  <c:v>68520</c:v>
                </c:pt>
                <c:pt idx="43" formatCode="General">
                  <c:v>84984</c:v>
                </c:pt>
                <c:pt idx="44" formatCode="General">
                  <c:v>70908</c:v>
                </c:pt>
                <c:pt idx="45" formatCode="General">
                  <c:v>76811</c:v>
                </c:pt>
                <c:pt idx="46" formatCode="General">
                  <c:v>75436</c:v>
                </c:pt>
                <c:pt idx="47" formatCode="General">
                  <c:v>92499</c:v>
                </c:pt>
                <c:pt idx="48" formatCode="General">
                  <c:v>79613</c:v>
                </c:pt>
                <c:pt idx="49" formatCode="General">
                  <c:v>84524</c:v>
                </c:pt>
                <c:pt idx="50" formatCode="General">
                  <c:v>83543</c:v>
                </c:pt>
                <c:pt idx="51" formatCode="General">
                  <c:v>100970</c:v>
                </c:pt>
                <c:pt idx="52" formatCode="General">
                  <c:v>85387</c:v>
                </c:pt>
                <c:pt idx="53" formatCode="General">
                  <c:v>91990</c:v>
                </c:pt>
                <c:pt idx="54" formatCode="General">
                  <c:v>90880</c:v>
                </c:pt>
                <c:pt idx="55" formatCode="General">
                  <c:v>106269</c:v>
                </c:pt>
                <c:pt idx="56" formatCode="General">
                  <c:v>86378</c:v>
                </c:pt>
                <c:pt idx="57" formatCode="General">
                  <c:v>92999</c:v>
                </c:pt>
                <c:pt idx="58" formatCode="General">
                  <c:v>91865</c:v>
                </c:pt>
                <c:pt idx="59" formatCode="General">
                  <c:v>107343</c:v>
                </c:pt>
                <c:pt idx="60" formatCode="General">
                  <c:v>94040</c:v>
                </c:pt>
                <c:pt idx="61" formatCode="General">
                  <c:v>102342</c:v>
                </c:pt>
                <c:pt idx="62" formatCode="General">
                  <c:v>99473</c:v>
                </c:pt>
                <c:pt idx="63" formatCode="General">
                  <c:v>113651</c:v>
                </c:pt>
                <c:pt idx="64" formatCode="General">
                  <c:v>99848</c:v>
                </c:pt>
                <c:pt idx="65" formatCode="General">
                  <c:v>103689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F6-E145-9239-8B3190ED4C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6396399"/>
        <c:axId val="1786398095"/>
      </c:lineChart>
      <c:catAx>
        <c:axId val="17863963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6398095"/>
        <c:crosses val="autoZero"/>
        <c:auto val="1"/>
        <c:lblAlgn val="ctr"/>
        <c:lblOffset val="100"/>
        <c:noMultiLvlLbl val="0"/>
      </c:catAx>
      <c:valAx>
        <c:axId val="1786398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6396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Actual vs</a:t>
            </a:r>
            <a:r>
              <a:rPr lang="en-US" baseline="0"/>
              <a:t> Forecasted Sales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Actual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'Problem 13.1'!$B$66:$B$69</c:f>
              <c:numCache>
                <c:formatCode>General</c:formatCode>
                <c:ptCount val="4"/>
                <c:pt idx="0">
                  <c:v>63</c:v>
                </c:pt>
                <c:pt idx="1">
                  <c:v>64</c:v>
                </c:pt>
                <c:pt idx="2">
                  <c:v>65</c:v>
                </c:pt>
                <c:pt idx="3">
                  <c:v>66</c:v>
                </c:pt>
              </c:numCache>
            </c:numRef>
          </c:cat>
          <c:val>
            <c:numRef>
              <c:f>'Problem 13.1'!$D$66:$D$69</c:f>
              <c:numCache>
                <c:formatCode>General</c:formatCode>
                <c:ptCount val="4"/>
                <c:pt idx="0">
                  <c:v>99473</c:v>
                </c:pt>
                <c:pt idx="1">
                  <c:v>113651</c:v>
                </c:pt>
                <c:pt idx="2">
                  <c:v>99848</c:v>
                </c:pt>
                <c:pt idx="3">
                  <c:v>103689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3C-8E41-8C6F-0C180D176218}"/>
            </c:ext>
          </c:extLst>
        </c:ser>
        <c:ser>
          <c:idx val="0"/>
          <c:order val="1"/>
          <c:tx>
            <c:v>Forecast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'Problem 13.1'!$B$66:$B$69</c:f>
              <c:numCache>
                <c:formatCode>General</c:formatCode>
                <c:ptCount val="4"/>
                <c:pt idx="0">
                  <c:v>63</c:v>
                </c:pt>
                <c:pt idx="1">
                  <c:v>64</c:v>
                </c:pt>
                <c:pt idx="2">
                  <c:v>65</c:v>
                </c:pt>
                <c:pt idx="3">
                  <c:v>66</c:v>
                </c:pt>
              </c:numCache>
            </c:numRef>
          </c:cat>
          <c:val>
            <c:numRef>
              <c:f>'Problem 13.1'!$N$66:$N$69</c:f>
              <c:numCache>
                <c:formatCode>General</c:formatCode>
                <c:ptCount val="4"/>
                <c:pt idx="0">
                  <c:v>95014.089797769833</c:v>
                </c:pt>
                <c:pt idx="1">
                  <c:v>115729.99731393497</c:v>
                </c:pt>
                <c:pt idx="2">
                  <c:v>90524.025694890079</c:v>
                </c:pt>
                <c:pt idx="3">
                  <c:v>97040.003917401657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43C-8E41-8C6F-0C180D1762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3483855"/>
        <c:axId val="1793789295"/>
      </c:lineChart>
      <c:catAx>
        <c:axId val="17934838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Quarter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789295"/>
        <c:crosses val="autoZero"/>
        <c:auto val="1"/>
        <c:lblAlgn val="ctr"/>
        <c:lblOffset val="100"/>
        <c:noMultiLvlLbl val="0"/>
      </c:catAx>
      <c:valAx>
        <c:axId val="1793789295"/>
        <c:scaling>
          <c:orientation val="minMax"/>
          <c:min val="6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483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209550</xdr:colOff>
      <xdr:row>7</xdr:row>
      <xdr:rowOff>12700</xdr:rowOff>
    </xdr:from>
    <xdr:to>
      <xdr:col>15</xdr:col>
      <xdr:colOff>552450</xdr:colOff>
      <xdr:row>20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E1D524B-1BF2-1C4F-8184-923D7C64DF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0</xdr:rowOff>
    </xdr:from>
    <xdr:to>
      <xdr:col>10</xdr:col>
      <xdr:colOff>260350</xdr:colOff>
      <xdr:row>16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DB364DC-FD71-C144-B9DB-7D5BFA24A8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</xdr:colOff>
      <xdr:row>18</xdr:row>
      <xdr:rowOff>127000</xdr:rowOff>
    </xdr:from>
    <xdr:to>
      <xdr:col>10</xdr:col>
      <xdr:colOff>349250</xdr:colOff>
      <xdr:row>32</xdr:row>
      <xdr:rowOff>25400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2E33FEC-9930-9F4E-A65B-5ECB094F4B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workbookViewId="0">
      <selection activeCell="L2" sqref="L2"/>
    </sheetView>
  </sheetViews>
  <sheetFormatPr baseColWidth="10" defaultRowHeight="16"/>
  <cols>
    <col min="7" max="7" width="9" bestFit="1" customWidth="1"/>
    <col min="9" max="9" width="2" customWidth="1"/>
    <col min="11" max="11" width="12.1640625" bestFit="1" customWidth="1"/>
  </cols>
  <sheetData>
    <row r="1" spans="1:12">
      <c r="E1" s="1" t="s">
        <v>6</v>
      </c>
      <c r="F1">
        <f>SLOPE(F7:F22,A7:A22)</f>
        <v>6.9387867647058821</v>
      </c>
      <c r="J1" s="1" t="s">
        <v>2</v>
      </c>
      <c r="K1" s="1" t="s">
        <v>10</v>
      </c>
      <c r="L1" t="s">
        <v>11</v>
      </c>
    </row>
    <row r="2" spans="1:12">
      <c r="E2" t="s">
        <v>7</v>
      </c>
      <c r="F2">
        <f>INTERCEPT(F7:F22,A7:A22)</f>
        <v>30.16617647058824</v>
      </c>
      <c r="J2">
        <v>1</v>
      </c>
      <c r="K2">
        <f>AVERAGEIF($C$7:$C$22,J2,$G$7:$G$22)</f>
        <v>0.81854690554554421</v>
      </c>
      <c r="L2">
        <f>K2/AVERAGE($K$2:$K$5)</f>
        <v>0.81373678491001522</v>
      </c>
    </row>
    <row r="3" spans="1:12">
      <c r="J3">
        <v>2</v>
      </c>
      <c r="K3">
        <f t="shared" ref="K3:K5" si="0">AVERAGEIF($C$7:$C$22,J3,$G$7:$G$22)</f>
        <v>0.93933954681153753</v>
      </c>
      <c r="L3">
        <f t="shared" ref="L3:L5" si="1">K3/AVERAGE($K$2:$K$5)</f>
        <v>0.93381959858709795</v>
      </c>
    </row>
    <row r="4" spans="1:12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8</v>
      </c>
      <c r="H4" s="1" t="s">
        <v>9</v>
      </c>
      <c r="J4">
        <v>3</v>
      </c>
      <c r="K4">
        <f t="shared" si="0"/>
        <v>1.0673637007255923</v>
      </c>
      <c r="L4">
        <f t="shared" si="1"/>
        <v>1.0610914295488381</v>
      </c>
    </row>
    <row r="5" spans="1:12">
      <c r="A5" s="1">
        <v>1</v>
      </c>
      <c r="B5" s="1">
        <v>1</v>
      </c>
      <c r="C5" s="1">
        <v>1</v>
      </c>
      <c r="D5" s="1">
        <v>24</v>
      </c>
      <c r="J5">
        <v>4</v>
      </c>
      <c r="K5">
        <f t="shared" si="0"/>
        <v>1.1983944490772782</v>
      </c>
      <c r="L5">
        <f t="shared" si="1"/>
        <v>1.1913521869540489</v>
      </c>
    </row>
    <row r="6" spans="1:12">
      <c r="A6" s="2">
        <v>2</v>
      </c>
      <c r="B6" s="1">
        <v>1</v>
      </c>
      <c r="C6" s="1">
        <v>2</v>
      </c>
      <c r="D6" s="1">
        <v>44</v>
      </c>
      <c r="E6">
        <f>AVERAGE(D5:D8)</f>
        <v>52</v>
      </c>
    </row>
    <row r="7" spans="1:12">
      <c r="A7" s="3">
        <v>3</v>
      </c>
      <c r="B7" s="1">
        <v>1</v>
      </c>
      <c r="C7" s="1">
        <v>3</v>
      </c>
      <c r="D7" s="1">
        <v>61</v>
      </c>
      <c r="E7">
        <f t="shared" ref="E7:E22" si="2">AVERAGE(D6:D9)</f>
        <v>58</v>
      </c>
      <c r="F7">
        <f>AVERAGE(E6:E7)</f>
        <v>55</v>
      </c>
      <c r="G7" s="4">
        <f>D7/F7</f>
        <v>1.1090909090909091</v>
      </c>
    </row>
    <row r="8" spans="1:12">
      <c r="A8" s="1">
        <v>4</v>
      </c>
      <c r="B8" s="1">
        <v>1</v>
      </c>
      <c r="C8" s="1">
        <v>4</v>
      </c>
      <c r="D8" s="1">
        <v>79</v>
      </c>
      <c r="E8">
        <f t="shared" si="2"/>
        <v>63.5</v>
      </c>
      <c r="F8">
        <f t="shared" ref="F8:F22" si="3">AVERAGE(E7:E8)</f>
        <v>60.75</v>
      </c>
      <c r="G8" s="4">
        <f t="shared" ref="G8:G22" si="4">D8/F8</f>
        <v>1.3004115226337449</v>
      </c>
    </row>
    <row r="9" spans="1:12">
      <c r="A9" s="1">
        <v>5</v>
      </c>
      <c r="B9" s="1">
        <v>2</v>
      </c>
      <c r="C9" s="1">
        <v>1</v>
      </c>
      <c r="D9" s="1">
        <v>48</v>
      </c>
      <c r="E9">
        <f t="shared" si="2"/>
        <v>71</v>
      </c>
      <c r="F9">
        <f t="shared" si="3"/>
        <v>67.25</v>
      </c>
      <c r="G9" s="4">
        <f t="shared" si="4"/>
        <v>0.71375464684014867</v>
      </c>
    </row>
    <row r="10" spans="1:12">
      <c r="A10" s="1">
        <v>6</v>
      </c>
      <c r="B10" s="1">
        <v>2</v>
      </c>
      <c r="C10" s="1">
        <v>2</v>
      </c>
      <c r="D10" s="1">
        <v>66</v>
      </c>
      <c r="E10">
        <f t="shared" si="2"/>
        <v>77.5</v>
      </c>
      <c r="F10">
        <f t="shared" si="3"/>
        <v>74.25</v>
      </c>
      <c r="G10" s="4">
        <f t="shared" si="4"/>
        <v>0.88888888888888884</v>
      </c>
    </row>
    <row r="11" spans="1:12">
      <c r="A11" s="1">
        <v>7</v>
      </c>
      <c r="B11" s="1">
        <v>2</v>
      </c>
      <c r="C11" s="1">
        <v>3</v>
      </c>
      <c r="D11" s="1">
        <v>91</v>
      </c>
      <c r="E11">
        <f t="shared" si="2"/>
        <v>82.5</v>
      </c>
      <c r="F11">
        <f t="shared" si="3"/>
        <v>80</v>
      </c>
      <c r="G11" s="4">
        <f t="shared" si="4"/>
        <v>1.1375</v>
      </c>
    </row>
    <row r="12" spans="1:12">
      <c r="A12" s="1">
        <v>8</v>
      </c>
      <c r="B12" s="1">
        <v>2</v>
      </c>
      <c r="C12" s="1">
        <v>4</v>
      </c>
      <c r="D12" s="1">
        <v>105</v>
      </c>
      <c r="E12">
        <f t="shared" si="2"/>
        <v>87.25</v>
      </c>
      <c r="F12">
        <f t="shared" si="3"/>
        <v>84.875</v>
      </c>
      <c r="G12" s="4">
        <f t="shared" si="4"/>
        <v>1.2371134020618557</v>
      </c>
    </row>
    <row r="13" spans="1:12">
      <c r="A13" s="1">
        <v>9</v>
      </c>
      <c r="B13" s="1">
        <v>3</v>
      </c>
      <c r="C13" s="1">
        <v>1</v>
      </c>
      <c r="D13" s="1">
        <v>68</v>
      </c>
      <c r="E13">
        <f t="shared" si="2"/>
        <v>89.5</v>
      </c>
      <c r="F13">
        <f t="shared" si="3"/>
        <v>88.375</v>
      </c>
      <c r="G13" s="4">
        <f t="shared" si="4"/>
        <v>0.76944837340876948</v>
      </c>
    </row>
    <row r="14" spans="1:12">
      <c r="A14" s="1">
        <v>10</v>
      </c>
      <c r="B14" s="1">
        <v>3</v>
      </c>
      <c r="C14" s="1">
        <v>2</v>
      </c>
      <c r="D14" s="1">
        <v>85</v>
      </c>
      <c r="E14">
        <f t="shared" si="2"/>
        <v>94.5</v>
      </c>
      <c r="F14">
        <f t="shared" si="3"/>
        <v>92</v>
      </c>
      <c r="G14" s="4">
        <f t="shared" si="4"/>
        <v>0.92391304347826086</v>
      </c>
    </row>
    <row r="15" spans="1:12">
      <c r="A15" s="1">
        <v>11</v>
      </c>
      <c r="B15" s="1">
        <v>3</v>
      </c>
      <c r="C15" s="1">
        <v>3</v>
      </c>
      <c r="D15" s="1">
        <v>100</v>
      </c>
      <c r="E15">
        <f t="shared" si="2"/>
        <v>104.25</v>
      </c>
      <c r="F15">
        <f t="shared" si="3"/>
        <v>99.375</v>
      </c>
      <c r="G15" s="4">
        <f t="shared" si="4"/>
        <v>1.0062893081761006</v>
      </c>
    </row>
    <row r="16" spans="1:12">
      <c r="A16" s="1">
        <v>12</v>
      </c>
      <c r="B16" s="1">
        <v>3</v>
      </c>
      <c r="C16" s="1">
        <v>4</v>
      </c>
      <c r="D16" s="1">
        <v>125</v>
      </c>
      <c r="E16">
        <f t="shared" si="2"/>
        <v>114.25</v>
      </c>
      <c r="F16">
        <f t="shared" si="3"/>
        <v>109.25</v>
      </c>
      <c r="G16" s="4">
        <f t="shared" si="4"/>
        <v>1.1441647597254005</v>
      </c>
    </row>
    <row r="17" spans="1:8">
      <c r="A17" s="1">
        <v>13</v>
      </c>
      <c r="B17" s="1">
        <v>4</v>
      </c>
      <c r="C17" s="1">
        <v>1</v>
      </c>
      <c r="D17" s="1">
        <v>107</v>
      </c>
      <c r="E17">
        <f t="shared" si="2"/>
        <v>123.75</v>
      </c>
      <c r="F17">
        <f t="shared" si="3"/>
        <v>119</v>
      </c>
      <c r="G17" s="4">
        <f t="shared" si="4"/>
        <v>0.89915966386554624</v>
      </c>
    </row>
    <row r="18" spans="1:8">
      <c r="A18" s="1">
        <v>14</v>
      </c>
      <c r="B18" s="1">
        <v>4</v>
      </c>
      <c r="C18" s="1">
        <v>2</v>
      </c>
      <c r="D18" s="1">
        <v>125</v>
      </c>
      <c r="E18">
        <f t="shared" si="2"/>
        <v>132.25</v>
      </c>
      <c r="F18">
        <f t="shared" si="3"/>
        <v>128</v>
      </c>
      <c r="G18" s="4">
        <f t="shared" si="4"/>
        <v>0.9765625</v>
      </c>
    </row>
    <row r="19" spans="1:8">
      <c r="A19" s="1">
        <v>15</v>
      </c>
      <c r="B19" s="1">
        <v>4</v>
      </c>
      <c r="C19" s="1">
        <v>3</v>
      </c>
      <c r="D19" s="1">
        <v>138</v>
      </c>
      <c r="E19">
        <f t="shared" si="2"/>
        <v>139.25</v>
      </c>
      <c r="F19">
        <f t="shared" si="3"/>
        <v>135.75</v>
      </c>
      <c r="G19" s="4">
        <f t="shared" si="4"/>
        <v>1.0165745856353592</v>
      </c>
    </row>
    <row r="20" spans="1:8">
      <c r="A20" s="1">
        <v>16</v>
      </c>
      <c r="B20" s="1">
        <v>4</v>
      </c>
      <c r="C20" s="1">
        <v>4</v>
      </c>
      <c r="D20" s="1">
        <v>159</v>
      </c>
      <c r="E20">
        <f t="shared" si="2"/>
        <v>146.75</v>
      </c>
      <c r="F20">
        <f t="shared" si="3"/>
        <v>143</v>
      </c>
      <c r="G20" s="4">
        <f t="shared" si="4"/>
        <v>1.1118881118881119</v>
      </c>
    </row>
    <row r="21" spans="1:8">
      <c r="A21" s="1">
        <v>17</v>
      </c>
      <c r="B21" s="1">
        <v>5</v>
      </c>
      <c r="C21" s="1">
        <v>1</v>
      </c>
      <c r="D21" s="1">
        <v>135</v>
      </c>
      <c r="E21">
        <f t="shared" si="2"/>
        <v>156</v>
      </c>
      <c r="F21">
        <f t="shared" si="3"/>
        <v>151.375</v>
      </c>
      <c r="G21" s="4">
        <f t="shared" si="4"/>
        <v>0.89182493806771268</v>
      </c>
    </row>
    <row r="22" spans="1:8">
      <c r="A22" s="1">
        <v>18</v>
      </c>
      <c r="B22" s="1">
        <v>5</v>
      </c>
      <c r="C22" s="1">
        <v>2</v>
      </c>
      <c r="D22" s="1">
        <v>155</v>
      </c>
      <c r="E22">
        <f t="shared" si="2"/>
        <v>164.25</v>
      </c>
      <c r="F22">
        <f t="shared" si="3"/>
        <v>160.125</v>
      </c>
      <c r="G22" s="4">
        <f t="shared" si="4"/>
        <v>0.96799375487900075</v>
      </c>
    </row>
    <row r="23" spans="1:8">
      <c r="A23" s="1">
        <v>19</v>
      </c>
      <c r="B23" s="1">
        <v>5</v>
      </c>
      <c r="C23" s="1">
        <v>3</v>
      </c>
      <c r="D23" s="1">
        <v>175</v>
      </c>
    </row>
    <row r="24" spans="1:8">
      <c r="A24" s="1">
        <v>20</v>
      </c>
      <c r="B24" s="1">
        <v>5</v>
      </c>
      <c r="C24" s="1">
        <v>4</v>
      </c>
      <c r="D24" s="1">
        <v>192</v>
      </c>
    </row>
    <row r="25" spans="1:8">
      <c r="A25" s="1">
        <v>21</v>
      </c>
      <c r="B25" s="1">
        <v>6</v>
      </c>
      <c r="C25" s="1">
        <v>1</v>
      </c>
      <c r="D25" s="6">
        <v>143.12059414905116</v>
      </c>
      <c r="F25" s="5">
        <f>Intercept+Slope*A25</f>
        <v>175.88069852941175</v>
      </c>
      <c r="H25" s="5">
        <f>VLOOKUP(C25,SeasonalityMatrix,3)*F25</f>
        <v>143.12059414905116</v>
      </c>
    </row>
    <row r="26" spans="1:8">
      <c r="A26" s="1">
        <v>22</v>
      </c>
      <c r="B26" s="1">
        <v>6</v>
      </c>
      <c r="C26" s="1">
        <v>2</v>
      </c>
      <c r="D26" s="6">
        <v>170.72041837125283</v>
      </c>
      <c r="F26" s="5">
        <f>Intercept+Slope*A26</f>
        <v>182.81948529411767</v>
      </c>
      <c r="H26" s="5">
        <f>VLOOKUP(C26,SeasonalityMatrix,3)*F26</f>
        <v>170.72041837125283</v>
      </c>
    </row>
    <row r="27" spans="1:8">
      <c r="A27" s="1">
        <v>23</v>
      </c>
      <c r="B27" s="1">
        <v>6</v>
      </c>
      <c r="C27" s="1">
        <v>3</v>
      </c>
      <c r="D27" s="6">
        <v>201.35087616761439</v>
      </c>
      <c r="F27" s="5">
        <f>Intercept+Slope*A27</f>
        <v>189.75827205882354</v>
      </c>
      <c r="H27" s="5">
        <f>VLOOKUP(C27,SeasonalityMatrix,3)*F27</f>
        <v>201.35087616761439</v>
      </c>
    </row>
    <row r="28" spans="1:8">
      <c r="A28" s="1">
        <v>24</v>
      </c>
      <c r="B28" s="1">
        <v>6</v>
      </c>
      <c r="C28" s="1">
        <v>4</v>
      </c>
      <c r="D28" s="6">
        <v>234.33547119684096</v>
      </c>
      <c r="F28" s="5">
        <f>Intercept+Slope*A28</f>
        <v>196.6970588235294</v>
      </c>
      <c r="H28" s="5">
        <f>VLOOKUP(C28,SeasonalityMatrix,3)*F28</f>
        <v>234.33547119684096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9"/>
  <sheetViews>
    <sheetView topLeftCell="A47" workbookViewId="0">
      <selection activeCell="M66" sqref="M66"/>
    </sheetView>
  </sheetViews>
  <sheetFormatPr baseColWidth="10" defaultRowHeight="16"/>
  <cols>
    <col min="9" max="9" width="12.1640625" customWidth="1"/>
    <col min="16" max="16" width="2" customWidth="1"/>
    <col min="18" max="18" width="12.1640625" bestFit="1" customWidth="1"/>
  </cols>
  <sheetData>
    <row r="1" spans="1:19" ht="24">
      <c r="A1" s="9" t="s">
        <v>13</v>
      </c>
      <c r="B1" s="9"/>
      <c r="F1" t="s">
        <v>15</v>
      </c>
    </row>
    <row r="2" spans="1:19">
      <c r="F2" t="s">
        <v>16</v>
      </c>
      <c r="Q2" s="1" t="s">
        <v>2</v>
      </c>
      <c r="R2" s="1" t="s">
        <v>10</v>
      </c>
      <c r="S2" t="s">
        <v>11</v>
      </c>
    </row>
    <row r="3" spans="1:19">
      <c r="A3" s="7" t="s">
        <v>1</v>
      </c>
      <c r="B3" s="7" t="s">
        <v>2</v>
      </c>
      <c r="C3" s="7" t="s">
        <v>12</v>
      </c>
      <c r="D3" s="7" t="s">
        <v>3</v>
      </c>
      <c r="L3" s="1" t="s">
        <v>4</v>
      </c>
      <c r="M3" s="1" t="s">
        <v>5</v>
      </c>
      <c r="N3" s="1" t="s">
        <v>8</v>
      </c>
      <c r="O3" s="1" t="s">
        <v>9</v>
      </c>
      <c r="Q3">
        <v>1</v>
      </c>
      <c r="R3">
        <f>AVERAGEIF($C$6:$C$63,Q3,$N$6:$N$63)</f>
        <v>0.91878120811017472</v>
      </c>
      <c r="S3">
        <f>R3/AVERAGE($R$3:$R$6)</f>
        <v>0.91954109136481954</v>
      </c>
    </row>
    <row r="4" spans="1:19">
      <c r="A4">
        <v>1994</v>
      </c>
      <c r="B4">
        <v>1</v>
      </c>
      <c r="C4" s="7">
        <v>1</v>
      </c>
      <c r="D4">
        <v>17686</v>
      </c>
      <c r="Q4">
        <v>2</v>
      </c>
      <c r="R4">
        <f t="shared" ref="R4:R6" si="0">AVERAGEIF($C$6:$C$63,Q4,$N$6:$N$63)</f>
        <v>0.97781227442866825</v>
      </c>
      <c r="S4">
        <f t="shared" ref="S4:S6" si="1">R4/AVERAGE($R$3:$R$6)</f>
        <v>0.97862097966443684</v>
      </c>
    </row>
    <row r="5" spans="1:19">
      <c r="A5">
        <v>1994</v>
      </c>
      <c r="B5">
        <v>2</v>
      </c>
      <c r="C5">
        <v>2</v>
      </c>
      <c r="D5" s="8">
        <v>19942.314999999999</v>
      </c>
      <c r="L5">
        <f>AVERAGE(D4:D7)</f>
        <v>20853</v>
      </c>
      <c r="Q5">
        <v>3</v>
      </c>
      <c r="R5">
        <f t="shared" si="0"/>
        <v>0.95054288806281706</v>
      </c>
      <c r="S5">
        <f t="shared" si="1"/>
        <v>0.95132903999657981</v>
      </c>
    </row>
    <row r="6" spans="1:19">
      <c r="A6">
        <v>1994</v>
      </c>
      <c r="B6">
        <v>3</v>
      </c>
      <c r="C6">
        <v>3</v>
      </c>
      <c r="D6" s="8">
        <v>20417.717000000001</v>
      </c>
      <c r="L6">
        <f t="shared" ref="L6:L63" si="2">AVERAGE(D5:D8)</f>
        <v>21541.5</v>
      </c>
      <c r="M6">
        <f>AVERAGE(L5:L6)</f>
        <v>21197.25</v>
      </c>
      <c r="N6">
        <f>D6/M6</f>
        <v>0.96322480510443576</v>
      </c>
      <c r="Q6">
        <v>4</v>
      </c>
      <c r="R6">
        <f t="shared" si="0"/>
        <v>1.1495581403374131</v>
      </c>
      <c r="S6">
        <f t="shared" si="1"/>
        <v>1.1505088889741639</v>
      </c>
    </row>
    <row r="7" spans="1:19">
      <c r="A7">
        <v>1994</v>
      </c>
      <c r="B7">
        <v>4</v>
      </c>
      <c r="C7">
        <v>4</v>
      </c>
      <c r="D7" s="8">
        <v>25365.968000000001</v>
      </c>
      <c r="E7" t="s">
        <v>14</v>
      </c>
      <c r="L7">
        <f t="shared" si="2"/>
        <v>22236.671249999999</v>
      </c>
      <c r="M7">
        <f t="shared" ref="M7:M63" si="3">AVERAGE(L6:L7)</f>
        <v>21889.085625</v>
      </c>
      <c r="N7">
        <f t="shared" ref="N7:N63" si="4">D7/M7</f>
        <v>1.1588409143518072</v>
      </c>
    </row>
    <row r="8" spans="1:19">
      <c r="A8">
        <f>A4+1</f>
        <v>1995</v>
      </c>
      <c r="B8">
        <v>5</v>
      </c>
      <c r="C8">
        <f>C4</f>
        <v>1</v>
      </c>
      <c r="D8">
        <v>20440</v>
      </c>
      <c r="L8">
        <f t="shared" si="2"/>
        <v>22860.491999999998</v>
      </c>
      <c r="M8">
        <f t="shared" si="3"/>
        <v>22548.581624999999</v>
      </c>
      <c r="N8">
        <f t="shared" si="4"/>
        <v>0.90648717244981036</v>
      </c>
    </row>
    <row r="9" spans="1:19">
      <c r="A9">
        <f t="shared" ref="A9:A55" si="5">A5+1</f>
        <v>1995</v>
      </c>
      <c r="B9">
        <v>6</v>
      </c>
      <c r="C9">
        <f t="shared" ref="C9:C55" si="6">C5</f>
        <v>2</v>
      </c>
      <c r="D9">
        <v>22723</v>
      </c>
      <c r="L9">
        <f t="shared" si="2"/>
        <v>23687.25</v>
      </c>
      <c r="M9">
        <f t="shared" si="3"/>
        <v>23273.870999999999</v>
      </c>
      <c r="N9">
        <f t="shared" si="4"/>
        <v>0.9763309249243497</v>
      </c>
    </row>
    <row r="10" spans="1:19">
      <c r="A10">
        <f t="shared" si="5"/>
        <v>1995</v>
      </c>
      <c r="B10">
        <v>7</v>
      </c>
      <c r="C10">
        <f t="shared" si="6"/>
        <v>3</v>
      </c>
      <c r="D10">
        <v>22913</v>
      </c>
      <c r="L10">
        <f t="shared" si="2"/>
        <v>24270.25</v>
      </c>
      <c r="M10">
        <f t="shared" si="3"/>
        <v>23978.75</v>
      </c>
      <c r="N10">
        <f t="shared" si="4"/>
        <v>0.95555439712245216</v>
      </c>
    </row>
    <row r="11" spans="1:19">
      <c r="A11">
        <f t="shared" si="5"/>
        <v>1995</v>
      </c>
      <c r="B11">
        <v>8</v>
      </c>
      <c r="C11">
        <f t="shared" si="6"/>
        <v>4</v>
      </c>
      <c r="D11">
        <v>28673</v>
      </c>
      <c r="L11">
        <f t="shared" si="2"/>
        <v>24986.25</v>
      </c>
      <c r="M11">
        <f t="shared" si="3"/>
        <v>24628.25</v>
      </c>
      <c r="N11">
        <f t="shared" si="4"/>
        <v>1.1642321317998641</v>
      </c>
    </row>
    <row r="12" spans="1:19">
      <c r="A12">
        <f t="shared" si="5"/>
        <v>1996</v>
      </c>
      <c r="B12">
        <v>9</v>
      </c>
      <c r="C12">
        <f t="shared" si="6"/>
        <v>1</v>
      </c>
      <c r="D12">
        <v>22772</v>
      </c>
      <c r="L12">
        <f t="shared" si="2"/>
        <v>25669</v>
      </c>
      <c r="M12">
        <f t="shared" si="3"/>
        <v>25327.625</v>
      </c>
      <c r="N12">
        <f t="shared" si="4"/>
        <v>0.89909732949694254</v>
      </c>
    </row>
    <row r="13" spans="1:19">
      <c r="A13">
        <f t="shared" si="5"/>
        <v>1996</v>
      </c>
      <c r="B13">
        <v>10</v>
      </c>
      <c r="C13">
        <f t="shared" si="6"/>
        <v>2</v>
      </c>
      <c r="D13">
        <v>25587</v>
      </c>
      <c r="L13">
        <f t="shared" si="2"/>
        <v>26536.5</v>
      </c>
      <c r="M13">
        <f t="shared" si="3"/>
        <v>26102.75</v>
      </c>
      <c r="N13">
        <f t="shared" si="4"/>
        <v>0.98024154543103692</v>
      </c>
    </row>
    <row r="14" spans="1:19">
      <c r="A14">
        <f t="shared" si="5"/>
        <v>1996</v>
      </c>
      <c r="B14">
        <v>11</v>
      </c>
      <c r="C14">
        <f t="shared" si="6"/>
        <v>3</v>
      </c>
      <c r="D14">
        <v>25644</v>
      </c>
      <c r="L14">
        <f t="shared" si="2"/>
        <v>27195.75</v>
      </c>
      <c r="M14">
        <f t="shared" si="3"/>
        <v>26866.125</v>
      </c>
      <c r="N14">
        <f t="shared" si="4"/>
        <v>0.9545105593009785</v>
      </c>
    </row>
    <row r="15" spans="1:19">
      <c r="A15">
        <f t="shared" si="5"/>
        <v>1996</v>
      </c>
      <c r="B15">
        <v>12</v>
      </c>
      <c r="C15">
        <f t="shared" si="6"/>
        <v>4</v>
      </c>
      <c r="D15">
        <v>32143</v>
      </c>
      <c r="L15">
        <f t="shared" si="2"/>
        <v>27895.5</v>
      </c>
      <c r="M15">
        <f t="shared" si="3"/>
        <v>27545.625</v>
      </c>
      <c r="N15">
        <f t="shared" si="4"/>
        <v>1.1669003698409457</v>
      </c>
    </row>
    <row r="16" spans="1:19">
      <c r="A16">
        <f t="shared" si="5"/>
        <v>1997</v>
      </c>
      <c r="B16">
        <v>13</v>
      </c>
      <c r="C16">
        <f t="shared" si="6"/>
        <v>1</v>
      </c>
      <c r="D16">
        <v>25409</v>
      </c>
      <c r="L16">
        <f t="shared" si="2"/>
        <v>28678.75</v>
      </c>
      <c r="M16">
        <f t="shared" si="3"/>
        <v>28287.125</v>
      </c>
      <c r="N16">
        <f t="shared" si="4"/>
        <v>0.89825318055475767</v>
      </c>
    </row>
    <row r="17" spans="1:14">
      <c r="A17">
        <f t="shared" si="5"/>
        <v>1997</v>
      </c>
      <c r="B17">
        <v>14</v>
      </c>
      <c r="C17">
        <f t="shared" si="6"/>
        <v>2</v>
      </c>
      <c r="D17">
        <v>28386</v>
      </c>
      <c r="I17" s="10"/>
      <c r="L17">
        <f t="shared" si="2"/>
        <v>29824.75</v>
      </c>
      <c r="M17">
        <f t="shared" si="3"/>
        <v>29251.75</v>
      </c>
      <c r="N17">
        <f t="shared" si="4"/>
        <v>0.97040348013366717</v>
      </c>
    </row>
    <row r="18" spans="1:14">
      <c r="A18">
        <f t="shared" si="5"/>
        <v>1997</v>
      </c>
      <c r="B18">
        <v>15</v>
      </c>
      <c r="C18">
        <f t="shared" si="6"/>
        <v>3</v>
      </c>
      <c r="D18">
        <v>28777</v>
      </c>
      <c r="L18">
        <f t="shared" si="2"/>
        <v>30927.25</v>
      </c>
      <c r="M18">
        <f t="shared" si="3"/>
        <v>30376</v>
      </c>
      <c r="N18">
        <f t="shared" si="4"/>
        <v>0.94735975770345004</v>
      </c>
    </row>
    <row r="19" spans="1:14">
      <c r="A19">
        <f t="shared" si="5"/>
        <v>1997</v>
      </c>
      <c r="B19">
        <v>16</v>
      </c>
      <c r="C19">
        <f t="shared" si="6"/>
        <v>4</v>
      </c>
      <c r="D19">
        <v>36727</v>
      </c>
      <c r="L19">
        <f t="shared" si="2"/>
        <v>32211</v>
      </c>
      <c r="M19">
        <f t="shared" si="3"/>
        <v>31569.125</v>
      </c>
      <c r="N19">
        <f t="shared" si="4"/>
        <v>1.1633835274180073</v>
      </c>
    </row>
    <row r="20" spans="1:14">
      <c r="A20">
        <f t="shared" si="5"/>
        <v>1998</v>
      </c>
      <c r="B20">
        <v>17</v>
      </c>
      <c r="C20">
        <f t="shared" si="6"/>
        <v>1</v>
      </c>
      <c r="D20">
        <v>29819</v>
      </c>
      <c r="L20">
        <f t="shared" si="2"/>
        <v>33394</v>
      </c>
      <c r="M20">
        <f t="shared" si="3"/>
        <v>32802.5</v>
      </c>
      <c r="N20">
        <f t="shared" si="4"/>
        <v>0.9090465665726698</v>
      </c>
    </row>
    <row r="21" spans="1:14">
      <c r="A21">
        <f t="shared" si="5"/>
        <v>1998</v>
      </c>
      <c r="B21">
        <v>18</v>
      </c>
      <c r="C21">
        <f t="shared" si="6"/>
        <v>2</v>
      </c>
      <c r="D21">
        <v>33521</v>
      </c>
      <c r="L21">
        <f t="shared" si="2"/>
        <v>34802</v>
      </c>
      <c r="M21">
        <f t="shared" si="3"/>
        <v>34098</v>
      </c>
      <c r="N21">
        <f t="shared" si="4"/>
        <v>0.98307818640389466</v>
      </c>
    </row>
    <row r="22" spans="1:14">
      <c r="A22">
        <f t="shared" si="5"/>
        <v>1998</v>
      </c>
      <c r="B22">
        <v>19</v>
      </c>
      <c r="C22">
        <f t="shared" si="6"/>
        <v>3</v>
      </c>
      <c r="D22">
        <v>33509</v>
      </c>
      <c r="L22">
        <f t="shared" si="2"/>
        <v>36026.5</v>
      </c>
      <c r="M22">
        <f t="shared" si="3"/>
        <v>35414.25</v>
      </c>
      <c r="N22">
        <f t="shared" si="4"/>
        <v>0.94620103489414575</v>
      </c>
    </row>
    <row r="23" spans="1:14">
      <c r="A23">
        <f t="shared" si="5"/>
        <v>1998</v>
      </c>
      <c r="B23">
        <v>20</v>
      </c>
      <c r="C23">
        <f t="shared" si="6"/>
        <v>4</v>
      </c>
      <c r="D23">
        <v>42359</v>
      </c>
      <c r="L23">
        <f t="shared" si="2"/>
        <v>37263.75</v>
      </c>
      <c r="M23">
        <f t="shared" si="3"/>
        <v>36645.125</v>
      </c>
      <c r="N23">
        <f t="shared" si="4"/>
        <v>1.1559245602245865</v>
      </c>
    </row>
    <row r="24" spans="1:14">
      <c r="A24">
        <f t="shared" si="5"/>
        <v>1999</v>
      </c>
      <c r="B24">
        <v>21</v>
      </c>
      <c r="C24">
        <f t="shared" si="6"/>
        <v>1</v>
      </c>
      <c r="D24">
        <v>34717</v>
      </c>
      <c r="L24">
        <f t="shared" si="2"/>
        <v>38994.5</v>
      </c>
      <c r="M24">
        <f t="shared" si="3"/>
        <v>38129.125</v>
      </c>
      <c r="N24">
        <f t="shared" si="4"/>
        <v>0.91051132172584603</v>
      </c>
    </row>
    <row r="25" spans="1:14">
      <c r="A25">
        <f t="shared" si="5"/>
        <v>1999</v>
      </c>
      <c r="B25">
        <v>22</v>
      </c>
      <c r="C25">
        <f t="shared" si="6"/>
        <v>2</v>
      </c>
      <c r="D25">
        <v>38470</v>
      </c>
      <c r="L25">
        <f t="shared" si="2"/>
        <v>41702.25</v>
      </c>
      <c r="M25">
        <f t="shared" si="3"/>
        <v>40348.375</v>
      </c>
      <c r="N25">
        <f t="shared" si="4"/>
        <v>0.95344608054227709</v>
      </c>
    </row>
    <row r="26" spans="1:14">
      <c r="A26">
        <f t="shared" si="5"/>
        <v>1999</v>
      </c>
      <c r="B26">
        <v>23</v>
      </c>
      <c r="C26">
        <f t="shared" si="6"/>
        <v>3</v>
      </c>
      <c r="D26">
        <v>40432</v>
      </c>
      <c r="L26">
        <f t="shared" si="2"/>
        <v>43769.25</v>
      </c>
      <c r="M26">
        <f t="shared" si="3"/>
        <v>42735.75</v>
      </c>
      <c r="N26">
        <f t="shared" si="4"/>
        <v>0.94609314215849727</v>
      </c>
    </row>
    <row r="27" spans="1:14">
      <c r="A27">
        <f t="shared" si="5"/>
        <v>1999</v>
      </c>
      <c r="B27">
        <v>24</v>
      </c>
      <c r="C27">
        <f t="shared" si="6"/>
        <v>4</v>
      </c>
      <c r="D27">
        <v>53190</v>
      </c>
      <c r="L27">
        <f t="shared" si="2"/>
        <v>45679.75</v>
      </c>
      <c r="M27">
        <f t="shared" si="3"/>
        <v>44724.5</v>
      </c>
      <c r="N27">
        <f t="shared" si="4"/>
        <v>1.1892810428288745</v>
      </c>
    </row>
    <row r="28" spans="1:14">
      <c r="A28">
        <f t="shared" si="5"/>
        <v>2000</v>
      </c>
      <c r="B28">
        <v>25</v>
      </c>
      <c r="C28">
        <f t="shared" si="6"/>
        <v>1</v>
      </c>
      <c r="D28">
        <v>42985</v>
      </c>
      <c r="L28">
        <f t="shared" si="2"/>
        <v>46990.75</v>
      </c>
      <c r="M28">
        <f t="shared" si="3"/>
        <v>46335.25</v>
      </c>
      <c r="N28">
        <f t="shared" si="4"/>
        <v>0.92769543705925839</v>
      </c>
    </row>
    <row r="29" spans="1:14">
      <c r="A29">
        <f t="shared" si="5"/>
        <v>2000</v>
      </c>
      <c r="B29">
        <v>26</v>
      </c>
      <c r="C29">
        <f t="shared" si="6"/>
        <v>2</v>
      </c>
      <c r="D29">
        <v>46112</v>
      </c>
      <c r="L29">
        <f t="shared" si="2"/>
        <v>48323.75</v>
      </c>
      <c r="M29">
        <f t="shared" si="3"/>
        <v>47657.25</v>
      </c>
      <c r="N29">
        <f t="shared" si="4"/>
        <v>0.96757576234465903</v>
      </c>
    </row>
    <row r="30" spans="1:14">
      <c r="A30">
        <f t="shared" si="5"/>
        <v>2000</v>
      </c>
      <c r="B30">
        <v>27</v>
      </c>
      <c r="C30">
        <f t="shared" si="6"/>
        <v>3</v>
      </c>
      <c r="D30">
        <v>45676</v>
      </c>
      <c r="L30">
        <f t="shared" si="2"/>
        <v>49590.5</v>
      </c>
      <c r="M30">
        <f t="shared" si="3"/>
        <v>48957.125</v>
      </c>
      <c r="N30">
        <f t="shared" si="4"/>
        <v>0.93297962247578881</v>
      </c>
    </row>
    <row r="31" spans="1:14">
      <c r="A31">
        <f t="shared" si="5"/>
        <v>2000</v>
      </c>
      <c r="B31">
        <v>28</v>
      </c>
      <c r="C31">
        <f t="shared" si="6"/>
        <v>4</v>
      </c>
      <c r="D31">
        <v>58522</v>
      </c>
      <c r="L31">
        <f t="shared" si="2"/>
        <v>51262.25</v>
      </c>
      <c r="M31">
        <f t="shared" si="3"/>
        <v>50426.375</v>
      </c>
      <c r="N31">
        <f t="shared" si="4"/>
        <v>1.1605434655971205</v>
      </c>
    </row>
    <row r="32" spans="1:14">
      <c r="A32">
        <f t="shared" si="5"/>
        <v>2001</v>
      </c>
      <c r="B32">
        <v>29</v>
      </c>
      <c r="C32">
        <f t="shared" si="6"/>
        <v>1</v>
      </c>
      <c r="D32">
        <v>48052</v>
      </c>
      <c r="L32">
        <f t="shared" si="2"/>
        <v>53027.75</v>
      </c>
      <c r="M32">
        <f t="shared" si="3"/>
        <v>52145</v>
      </c>
      <c r="N32">
        <f t="shared" si="4"/>
        <v>0.92150733531498707</v>
      </c>
    </row>
    <row r="33" spans="1:14">
      <c r="A33">
        <f t="shared" si="5"/>
        <v>2001</v>
      </c>
      <c r="B33">
        <v>30</v>
      </c>
      <c r="C33">
        <f t="shared" si="6"/>
        <v>2</v>
      </c>
      <c r="D33">
        <v>52799</v>
      </c>
      <c r="L33">
        <f t="shared" si="2"/>
        <v>54953</v>
      </c>
      <c r="M33">
        <f t="shared" si="3"/>
        <v>53990.375</v>
      </c>
      <c r="N33">
        <f t="shared" si="4"/>
        <v>0.97793356686261212</v>
      </c>
    </row>
    <row r="34" spans="1:14">
      <c r="A34">
        <f t="shared" si="5"/>
        <v>2001</v>
      </c>
      <c r="B34">
        <v>31</v>
      </c>
      <c r="C34">
        <f t="shared" si="6"/>
        <v>3</v>
      </c>
      <c r="D34">
        <v>52738</v>
      </c>
      <c r="L34">
        <f t="shared" si="2"/>
        <v>56680</v>
      </c>
      <c r="M34">
        <f t="shared" si="3"/>
        <v>55816.5</v>
      </c>
      <c r="N34">
        <f t="shared" si="4"/>
        <v>0.94484605806526745</v>
      </c>
    </row>
    <row r="35" spans="1:14">
      <c r="A35">
        <f t="shared" si="5"/>
        <v>2001</v>
      </c>
      <c r="B35">
        <v>32</v>
      </c>
      <c r="C35">
        <f t="shared" si="6"/>
        <v>4</v>
      </c>
      <c r="D35">
        <v>66223</v>
      </c>
      <c r="L35">
        <f t="shared" si="2"/>
        <v>58403.75</v>
      </c>
      <c r="M35">
        <f t="shared" si="3"/>
        <v>57541.875</v>
      </c>
      <c r="N35">
        <f t="shared" si="4"/>
        <v>1.1508662169941455</v>
      </c>
    </row>
    <row r="36" spans="1:14">
      <c r="A36">
        <f t="shared" si="5"/>
        <v>2002</v>
      </c>
      <c r="B36">
        <v>33</v>
      </c>
      <c r="C36">
        <f t="shared" si="6"/>
        <v>1</v>
      </c>
      <c r="D36">
        <v>54960</v>
      </c>
      <c r="L36">
        <f t="shared" si="2"/>
        <v>59918.5</v>
      </c>
      <c r="M36">
        <f t="shared" si="3"/>
        <v>59161.125</v>
      </c>
      <c r="N36">
        <f t="shared" si="4"/>
        <v>0.92898841933786758</v>
      </c>
    </row>
    <row r="37" spans="1:14">
      <c r="A37">
        <f t="shared" si="5"/>
        <v>2002</v>
      </c>
      <c r="B37">
        <v>34</v>
      </c>
      <c r="C37">
        <f t="shared" si="6"/>
        <v>2</v>
      </c>
      <c r="D37">
        <v>59694</v>
      </c>
      <c r="L37">
        <f t="shared" si="2"/>
        <v>61631.25</v>
      </c>
      <c r="M37">
        <f t="shared" si="3"/>
        <v>60774.875</v>
      </c>
      <c r="N37">
        <f t="shared" si="4"/>
        <v>0.98221510122398437</v>
      </c>
    </row>
    <row r="38" spans="1:14">
      <c r="A38">
        <f t="shared" si="5"/>
        <v>2002</v>
      </c>
      <c r="B38">
        <v>35</v>
      </c>
      <c r="C38">
        <f t="shared" si="6"/>
        <v>3</v>
      </c>
      <c r="D38">
        <v>58797</v>
      </c>
      <c r="L38">
        <f t="shared" si="2"/>
        <v>62070.75</v>
      </c>
      <c r="M38">
        <f t="shared" si="3"/>
        <v>61851</v>
      </c>
      <c r="N38">
        <f t="shared" si="4"/>
        <v>0.95062327205704034</v>
      </c>
    </row>
    <row r="39" spans="1:14">
      <c r="A39">
        <f t="shared" si="5"/>
        <v>2002</v>
      </c>
      <c r="B39">
        <v>36</v>
      </c>
      <c r="C39">
        <f t="shared" si="6"/>
        <v>4</v>
      </c>
      <c r="D39">
        <v>73074</v>
      </c>
      <c r="L39">
        <f t="shared" si="2"/>
        <v>62806.5</v>
      </c>
      <c r="M39">
        <f t="shared" si="3"/>
        <v>62438.625</v>
      </c>
      <c r="N39">
        <f t="shared" si="4"/>
        <v>1.1703332672684577</v>
      </c>
    </row>
    <row r="40" spans="1:14">
      <c r="A40">
        <f t="shared" si="5"/>
        <v>2003</v>
      </c>
      <c r="B40">
        <v>37</v>
      </c>
      <c r="C40">
        <f t="shared" si="6"/>
        <v>1</v>
      </c>
      <c r="D40">
        <v>56718</v>
      </c>
      <c r="L40">
        <f t="shared" si="2"/>
        <v>63727.25</v>
      </c>
      <c r="M40">
        <f t="shared" si="3"/>
        <v>63266.875</v>
      </c>
      <c r="N40">
        <f t="shared" si="4"/>
        <v>0.89648809112193384</v>
      </c>
    </row>
    <row r="41" spans="1:14">
      <c r="A41">
        <f t="shared" si="5"/>
        <v>2003</v>
      </c>
      <c r="B41">
        <v>38</v>
      </c>
      <c r="C41">
        <f t="shared" si="6"/>
        <v>2</v>
      </c>
      <c r="D41">
        <v>62637</v>
      </c>
      <c r="L41">
        <f t="shared" si="2"/>
        <v>64670.25</v>
      </c>
      <c r="M41">
        <f t="shared" si="3"/>
        <v>64198.75</v>
      </c>
      <c r="N41">
        <f t="shared" si="4"/>
        <v>0.97567320235985899</v>
      </c>
    </row>
    <row r="42" spans="1:14">
      <c r="A42">
        <f t="shared" si="5"/>
        <v>2003</v>
      </c>
      <c r="B42">
        <v>39</v>
      </c>
      <c r="C42">
        <f t="shared" si="6"/>
        <v>3</v>
      </c>
      <c r="D42">
        <v>62480</v>
      </c>
      <c r="L42">
        <f t="shared" si="2"/>
        <v>66681.5</v>
      </c>
      <c r="M42">
        <f t="shared" si="3"/>
        <v>65675.875</v>
      </c>
      <c r="N42">
        <f t="shared" si="4"/>
        <v>0.95133867649269999</v>
      </c>
    </row>
    <row r="43" spans="1:14">
      <c r="A43">
        <f t="shared" si="5"/>
        <v>2003</v>
      </c>
      <c r="B43">
        <v>40</v>
      </c>
      <c r="C43">
        <f t="shared" si="6"/>
        <v>4</v>
      </c>
      <c r="D43">
        <v>76846</v>
      </c>
      <c r="L43">
        <f t="shared" si="2"/>
        <v>68452.75</v>
      </c>
      <c r="M43">
        <f t="shared" si="3"/>
        <v>67567.125</v>
      </c>
      <c r="N43">
        <f t="shared" si="4"/>
        <v>1.1373282495000343</v>
      </c>
    </row>
    <row r="44" spans="1:14">
      <c r="A44">
        <f t="shared" si="5"/>
        <v>2004</v>
      </c>
      <c r="B44">
        <v>41</v>
      </c>
      <c r="C44">
        <f t="shared" si="6"/>
        <v>1</v>
      </c>
      <c r="D44">
        <v>64763</v>
      </c>
      <c r="L44">
        <f t="shared" si="2"/>
        <v>69962.75</v>
      </c>
      <c r="M44">
        <f t="shared" si="3"/>
        <v>69207.75</v>
      </c>
      <c r="N44">
        <f t="shared" si="4"/>
        <v>0.93577670130874069</v>
      </c>
    </row>
    <row r="45" spans="1:14">
      <c r="A45">
        <f t="shared" si="5"/>
        <v>2004</v>
      </c>
      <c r="B45">
        <v>42</v>
      </c>
      <c r="C45">
        <f t="shared" si="6"/>
        <v>2</v>
      </c>
      <c r="D45">
        <v>69722</v>
      </c>
      <c r="L45">
        <f t="shared" si="2"/>
        <v>71997.25</v>
      </c>
      <c r="M45">
        <f t="shared" si="3"/>
        <v>70980</v>
      </c>
      <c r="N45">
        <f t="shared" si="4"/>
        <v>0.98227669766131309</v>
      </c>
    </row>
    <row r="46" spans="1:14">
      <c r="A46">
        <f t="shared" si="5"/>
        <v>2004</v>
      </c>
      <c r="B46">
        <v>43</v>
      </c>
      <c r="C46">
        <f t="shared" si="6"/>
        <v>3</v>
      </c>
      <c r="D46">
        <v>68520</v>
      </c>
      <c r="L46">
        <f t="shared" si="2"/>
        <v>73533.5</v>
      </c>
      <c r="M46">
        <f t="shared" si="3"/>
        <v>72765.375</v>
      </c>
      <c r="N46">
        <f t="shared" si="4"/>
        <v>0.94165666019037209</v>
      </c>
    </row>
    <row r="47" spans="1:14">
      <c r="A47">
        <f t="shared" si="5"/>
        <v>2004</v>
      </c>
      <c r="B47">
        <v>44</v>
      </c>
      <c r="C47">
        <f t="shared" si="6"/>
        <v>4</v>
      </c>
      <c r="D47">
        <v>84984</v>
      </c>
      <c r="L47">
        <f t="shared" si="2"/>
        <v>75305.75</v>
      </c>
      <c r="M47">
        <f t="shared" si="3"/>
        <v>74419.625</v>
      </c>
      <c r="N47">
        <f t="shared" si="4"/>
        <v>1.141956842701102</v>
      </c>
    </row>
    <row r="48" spans="1:14">
      <c r="A48">
        <f t="shared" si="5"/>
        <v>2005</v>
      </c>
      <c r="B48">
        <v>45</v>
      </c>
      <c r="C48">
        <f t="shared" si="6"/>
        <v>1</v>
      </c>
      <c r="D48">
        <v>70908</v>
      </c>
      <c r="L48">
        <f t="shared" si="2"/>
        <v>77034.75</v>
      </c>
      <c r="M48">
        <f t="shared" si="3"/>
        <v>76170.25</v>
      </c>
      <c r="N48">
        <f t="shared" si="4"/>
        <v>0.93091462874284903</v>
      </c>
    </row>
    <row r="49" spans="1:14">
      <c r="A49">
        <f t="shared" si="5"/>
        <v>2005</v>
      </c>
      <c r="B49">
        <v>46</v>
      </c>
      <c r="C49">
        <f t="shared" si="6"/>
        <v>2</v>
      </c>
      <c r="D49">
        <v>76811</v>
      </c>
      <c r="L49">
        <f t="shared" si="2"/>
        <v>78913.5</v>
      </c>
      <c r="M49">
        <f t="shared" si="3"/>
        <v>77974.125</v>
      </c>
      <c r="N49">
        <f t="shared" si="4"/>
        <v>0.98508319266166822</v>
      </c>
    </row>
    <row r="50" spans="1:14">
      <c r="A50">
        <f t="shared" si="5"/>
        <v>2005</v>
      </c>
      <c r="B50">
        <v>47</v>
      </c>
      <c r="C50">
        <f t="shared" si="6"/>
        <v>3</v>
      </c>
      <c r="D50">
        <v>75436</v>
      </c>
      <c r="L50">
        <f t="shared" si="2"/>
        <v>81089.75</v>
      </c>
      <c r="M50">
        <f t="shared" si="3"/>
        <v>80001.625</v>
      </c>
      <c r="N50">
        <f t="shared" si="4"/>
        <v>0.94293084671717609</v>
      </c>
    </row>
    <row r="51" spans="1:14">
      <c r="A51">
        <f t="shared" si="5"/>
        <v>2005</v>
      </c>
      <c r="B51">
        <v>48</v>
      </c>
      <c r="C51">
        <f t="shared" si="6"/>
        <v>4</v>
      </c>
      <c r="D51">
        <v>92499</v>
      </c>
      <c r="L51">
        <f t="shared" si="2"/>
        <v>83018</v>
      </c>
      <c r="M51">
        <f t="shared" si="3"/>
        <v>82053.875</v>
      </c>
      <c r="N51">
        <f t="shared" si="4"/>
        <v>1.1272959381869534</v>
      </c>
    </row>
    <row r="52" spans="1:14">
      <c r="A52">
        <f t="shared" si="5"/>
        <v>2006</v>
      </c>
      <c r="B52">
        <v>49</v>
      </c>
      <c r="C52">
        <f t="shared" si="6"/>
        <v>1</v>
      </c>
      <c r="D52">
        <v>79613</v>
      </c>
      <c r="L52">
        <f t="shared" si="2"/>
        <v>85044.75</v>
      </c>
      <c r="M52">
        <f t="shared" si="3"/>
        <v>84031.375</v>
      </c>
      <c r="N52">
        <f t="shared" si="4"/>
        <v>0.94741993689856918</v>
      </c>
    </row>
    <row r="53" spans="1:14">
      <c r="A53">
        <f t="shared" si="5"/>
        <v>2006</v>
      </c>
      <c r="B53">
        <v>50</v>
      </c>
      <c r="C53">
        <f t="shared" si="6"/>
        <v>2</v>
      </c>
      <c r="D53">
        <v>84524</v>
      </c>
      <c r="L53">
        <f t="shared" si="2"/>
        <v>87162.5</v>
      </c>
      <c r="M53">
        <f t="shared" si="3"/>
        <v>86103.625</v>
      </c>
      <c r="N53">
        <f t="shared" si="4"/>
        <v>0.9816543728559628</v>
      </c>
    </row>
    <row r="54" spans="1:14">
      <c r="A54">
        <f t="shared" si="5"/>
        <v>2006</v>
      </c>
      <c r="B54">
        <v>51</v>
      </c>
      <c r="C54">
        <f t="shared" si="6"/>
        <v>3</v>
      </c>
      <c r="D54">
        <v>83543</v>
      </c>
      <c r="L54">
        <f t="shared" si="2"/>
        <v>88606</v>
      </c>
      <c r="M54">
        <f t="shared" si="3"/>
        <v>87884.25</v>
      </c>
      <c r="N54">
        <f t="shared" si="4"/>
        <v>0.9506026392669904</v>
      </c>
    </row>
    <row r="55" spans="1:14">
      <c r="A55">
        <f t="shared" si="5"/>
        <v>2006</v>
      </c>
      <c r="B55">
        <v>52</v>
      </c>
      <c r="C55">
        <f t="shared" si="6"/>
        <v>4</v>
      </c>
      <c r="D55">
        <v>100970</v>
      </c>
      <c r="L55">
        <f t="shared" si="2"/>
        <v>90472.5</v>
      </c>
      <c r="M55">
        <f t="shared" si="3"/>
        <v>89539.25</v>
      </c>
      <c r="N55">
        <f t="shared" si="4"/>
        <v>1.127661891293483</v>
      </c>
    </row>
    <row r="56" spans="1:14">
      <c r="A56">
        <v>2007</v>
      </c>
      <c r="B56">
        <v>53</v>
      </c>
      <c r="C56">
        <v>1</v>
      </c>
      <c r="D56">
        <v>85387</v>
      </c>
      <c r="L56">
        <f t="shared" si="2"/>
        <v>92306.75</v>
      </c>
      <c r="M56">
        <f t="shared" si="3"/>
        <v>91389.625</v>
      </c>
      <c r="N56">
        <f t="shared" si="4"/>
        <v>0.93431831020206069</v>
      </c>
    </row>
    <row r="57" spans="1:14">
      <c r="A57">
        <v>2007</v>
      </c>
      <c r="B57">
        <v>54</v>
      </c>
      <c r="C57">
        <v>2</v>
      </c>
      <c r="D57">
        <v>91990</v>
      </c>
      <c r="L57">
        <f t="shared" si="2"/>
        <v>93631.5</v>
      </c>
      <c r="M57">
        <f t="shared" si="3"/>
        <v>92969.125</v>
      </c>
      <c r="N57">
        <f t="shared" si="4"/>
        <v>0.989468277775014</v>
      </c>
    </row>
    <row r="58" spans="1:14">
      <c r="A58">
        <v>2007</v>
      </c>
      <c r="B58">
        <v>55</v>
      </c>
      <c r="C58">
        <v>3</v>
      </c>
      <c r="D58">
        <v>90880</v>
      </c>
      <c r="L58">
        <f t="shared" si="2"/>
        <v>93879.25</v>
      </c>
      <c r="M58">
        <f t="shared" si="3"/>
        <v>93755.375</v>
      </c>
      <c r="N58">
        <f t="shared" si="4"/>
        <v>0.96933109168407683</v>
      </c>
    </row>
    <row r="59" spans="1:14">
      <c r="A59">
        <v>2007</v>
      </c>
      <c r="B59">
        <v>56</v>
      </c>
      <c r="C59">
        <v>4</v>
      </c>
      <c r="D59">
        <v>106269</v>
      </c>
      <c r="L59">
        <f t="shared" si="2"/>
        <v>94131.5</v>
      </c>
      <c r="M59">
        <f t="shared" si="3"/>
        <v>94005.375</v>
      </c>
      <c r="N59">
        <f t="shared" si="4"/>
        <v>1.1304566361232005</v>
      </c>
    </row>
    <row r="60" spans="1:14">
      <c r="A60">
        <v>2008</v>
      </c>
      <c r="B60">
        <v>57</v>
      </c>
      <c r="C60">
        <v>1</v>
      </c>
      <c r="D60">
        <v>86378</v>
      </c>
      <c r="L60">
        <f t="shared" si="2"/>
        <v>94377.75</v>
      </c>
      <c r="M60">
        <f t="shared" si="3"/>
        <v>94254.625</v>
      </c>
      <c r="N60">
        <f t="shared" si="4"/>
        <v>0.91643248275615119</v>
      </c>
    </row>
    <row r="61" spans="1:14">
      <c r="A61">
        <v>2008</v>
      </c>
      <c r="B61">
        <v>58</v>
      </c>
      <c r="C61">
        <v>2</v>
      </c>
      <c r="D61">
        <v>92999</v>
      </c>
      <c r="L61">
        <f t="shared" si="2"/>
        <v>94646.25</v>
      </c>
      <c r="M61">
        <f t="shared" si="3"/>
        <v>94512</v>
      </c>
      <c r="N61">
        <f t="shared" si="4"/>
        <v>0.98399145082105977</v>
      </c>
    </row>
    <row r="62" spans="1:14">
      <c r="A62">
        <v>2008</v>
      </c>
      <c r="B62">
        <v>59</v>
      </c>
      <c r="C62">
        <v>3</v>
      </c>
      <c r="D62">
        <v>91865</v>
      </c>
      <c r="L62">
        <f t="shared" si="2"/>
        <v>96561.75</v>
      </c>
      <c r="M62">
        <f t="shared" si="3"/>
        <v>95604</v>
      </c>
      <c r="N62">
        <f t="shared" si="4"/>
        <v>0.96089075770888244</v>
      </c>
    </row>
    <row r="63" spans="1:14">
      <c r="A63">
        <v>2008</v>
      </c>
      <c r="B63">
        <v>60</v>
      </c>
      <c r="C63">
        <v>4</v>
      </c>
      <c r="D63">
        <v>107343</v>
      </c>
      <c r="L63">
        <f t="shared" si="2"/>
        <v>98897.5</v>
      </c>
      <c r="M63">
        <f t="shared" si="3"/>
        <v>97729.625</v>
      </c>
      <c r="N63">
        <f t="shared" si="4"/>
        <v>1.0983670509326113</v>
      </c>
    </row>
    <row r="64" spans="1:14">
      <c r="A64">
        <v>2009</v>
      </c>
      <c r="B64">
        <v>61</v>
      </c>
      <c r="C64">
        <v>1</v>
      </c>
      <c r="D64">
        <v>94040</v>
      </c>
    </row>
    <row r="65" spans="1:14">
      <c r="A65">
        <v>2009</v>
      </c>
      <c r="B65">
        <v>62</v>
      </c>
      <c r="C65">
        <v>2</v>
      </c>
      <c r="D65">
        <v>102342</v>
      </c>
    </row>
    <row r="66" spans="1:14">
      <c r="A66">
        <v>2009</v>
      </c>
      <c r="B66">
        <v>63</v>
      </c>
      <c r="C66">
        <v>3</v>
      </c>
      <c r="D66">
        <v>99473</v>
      </c>
      <c r="I66" t="s">
        <v>5</v>
      </c>
      <c r="J66" t="s">
        <v>17</v>
      </c>
      <c r="K66">
        <f>SLOPE(M56:M63,B56:B63)</f>
        <v>715.16071428571433</v>
      </c>
      <c r="M66">
        <f>Intercept1+Slope1*C66</f>
        <v>99875.107142857145</v>
      </c>
      <c r="N66">
        <f>VLOOKUP(C66,SeasonalityMatrix2,3)*M66</f>
        <v>95014.089797769833</v>
      </c>
    </row>
    <row r="67" spans="1:14">
      <c r="A67">
        <v>2009</v>
      </c>
      <c r="B67">
        <v>64</v>
      </c>
      <c r="C67">
        <v>4</v>
      </c>
      <c r="D67">
        <v>113651</v>
      </c>
      <c r="J67" t="s">
        <v>18</v>
      </c>
      <c r="K67">
        <f>M63</f>
        <v>97729.625</v>
      </c>
      <c r="M67">
        <f>Intercept1+Slope1*C67</f>
        <v>100590.26785714286</v>
      </c>
      <c r="N67">
        <f>VLOOKUP(C67,SeasonalityMatrix2,3)*M67</f>
        <v>115729.99731393497</v>
      </c>
    </row>
    <row r="68" spans="1:14">
      <c r="A68">
        <v>2010</v>
      </c>
      <c r="B68">
        <v>65</v>
      </c>
      <c r="C68">
        <v>1</v>
      </c>
      <c r="D68">
        <v>99848</v>
      </c>
      <c r="M68">
        <f>Intercept1+Slope1*C68</f>
        <v>98444.78571428571</v>
      </c>
      <c r="N68">
        <f>VLOOKUP(C68,SeasonalityMatrix2,3)*M68</f>
        <v>90524.025694890079</v>
      </c>
    </row>
    <row r="69" spans="1:14">
      <c r="A69">
        <v>2010</v>
      </c>
      <c r="B69">
        <v>66</v>
      </c>
      <c r="C69">
        <v>2</v>
      </c>
      <c r="D69">
        <v>103689</v>
      </c>
      <c r="M69">
        <f>Intercept1+Slope1*C69</f>
        <v>99159.946428571435</v>
      </c>
      <c r="N69">
        <f>VLOOKUP(C69,SeasonalityMatrix2,3)*M69</f>
        <v>97040.003917401657</v>
      </c>
    </row>
  </sheetData>
  <pageMargins left="0.7" right="0.7" top="0.75" bottom="0.75" header="0.3" footer="0.3"/>
  <pageSetup orientation="portrait" horizontalDpi="0" verticalDpi="0"/>
  <ignoredErrors>
    <ignoredError sqref="L5 L6:L63" formulaRange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5"/>
  <sheetViews>
    <sheetView tabSelected="1" workbookViewId="0">
      <selection activeCell="E12" sqref="E12"/>
    </sheetView>
  </sheetViews>
  <sheetFormatPr baseColWidth="10" defaultRowHeight="16"/>
  <cols>
    <col min="1" max="1" width="12.33203125" customWidth="1"/>
    <col min="4" max="4" width="17.6640625" bestFit="1" customWidth="1"/>
    <col min="8" max="8" width="11.5" customWidth="1"/>
    <col min="9" max="9" width="2.1640625" customWidth="1"/>
    <col min="10" max="10" width="11.1640625" bestFit="1" customWidth="1"/>
    <col min="11" max="11" width="12.1640625" bestFit="1" customWidth="1"/>
    <col min="17" max="17" width="12.1640625" bestFit="1" customWidth="1"/>
  </cols>
  <sheetData>
    <row r="1" spans="1:12" ht="24">
      <c r="A1" s="9" t="s">
        <v>19</v>
      </c>
    </row>
    <row r="3" spans="1:12">
      <c r="A3" s="17" t="s">
        <v>20</v>
      </c>
      <c r="B3" s="17" t="s">
        <v>21</v>
      </c>
      <c r="C3" s="17" t="s">
        <v>21</v>
      </c>
      <c r="D3" s="17" t="s">
        <v>22</v>
      </c>
      <c r="E3" s="17" t="s">
        <v>25</v>
      </c>
      <c r="F3" s="17" t="s">
        <v>5</v>
      </c>
      <c r="G3" s="17" t="s">
        <v>8</v>
      </c>
      <c r="H3" s="17" t="s">
        <v>9</v>
      </c>
      <c r="J3" s="1" t="s">
        <v>21</v>
      </c>
      <c r="K3" s="1" t="s">
        <v>10</v>
      </c>
      <c r="L3" t="s">
        <v>11</v>
      </c>
    </row>
    <row r="4" spans="1:12">
      <c r="A4" s="1">
        <v>1</v>
      </c>
      <c r="B4" s="11">
        <v>39995</v>
      </c>
      <c r="C4" s="12">
        <f>MONTH(B4)</f>
        <v>7</v>
      </c>
      <c r="D4" s="13">
        <v>44.215515000000003</v>
      </c>
      <c r="J4">
        <v>1</v>
      </c>
      <c r="K4">
        <f>AVERAGEIF($C$11:$C$32,J4,$G$11:$G$32)</f>
        <v>0.86363414261643778</v>
      </c>
      <c r="L4">
        <f>K4/AVERAGE($K$4:$K15)</f>
        <v>0.85427220047678376</v>
      </c>
    </row>
    <row r="5" spans="1:12">
      <c r="A5" s="1">
        <v>2</v>
      </c>
      <c r="B5" s="11">
        <v>40026</v>
      </c>
      <c r="C5" s="12">
        <f t="shared" ref="C5:C45" si="0">MONTH(B5)</f>
        <v>8</v>
      </c>
      <c r="D5" s="13">
        <v>42.397035000000002</v>
      </c>
      <c r="E5" s="4"/>
      <c r="J5">
        <v>2</v>
      </c>
      <c r="K5">
        <f t="shared" ref="K5:K15" si="1">AVERAGEIF($C$11:$C$32,J5,$G$11:$G$32)</f>
        <v>0.82349095856820675</v>
      </c>
      <c r="L5">
        <f>K5/AVERAGE($K$4:$K16)</f>
        <v>0.81456417542449333</v>
      </c>
    </row>
    <row r="6" spans="1:12">
      <c r="A6" s="1">
        <v>3</v>
      </c>
      <c r="B6" s="11">
        <v>40057</v>
      </c>
      <c r="C6" s="12">
        <f t="shared" si="0"/>
        <v>9</v>
      </c>
      <c r="D6" s="13">
        <v>34.675395999999999</v>
      </c>
      <c r="E6" s="4"/>
      <c r="F6" s="4"/>
      <c r="J6">
        <v>3</v>
      </c>
      <c r="K6">
        <f t="shared" si="1"/>
        <v>1.1040269835497201</v>
      </c>
      <c r="L6">
        <f>K6/AVERAGE($K$4:$K17)</f>
        <v>1.0920591418091237</v>
      </c>
    </row>
    <row r="7" spans="1:12">
      <c r="A7" s="1">
        <v>4</v>
      </c>
      <c r="B7" s="11">
        <v>40087</v>
      </c>
      <c r="C7" s="12">
        <f t="shared" si="0"/>
        <v>10</v>
      </c>
      <c r="D7" s="13">
        <v>37.318050999999997</v>
      </c>
      <c r="E7" s="4"/>
      <c r="F7" s="4"/>
      <c r="J7">
        <v>4</v>
      </c>
      <c r="K7">
        <f t="shared" si="1"/>
        <v>1.0710353994183175</v>
      </c>
      <c r="L7">
        <f>K7/AVERAGE($K$4:$K18)</f>
        <v>1.0594251921047226</v>
      </c>
    </row>
    <row r="8" spans="1:12">
      <c r="A8" s="1">
        <v>5</v>
      </c>
      <c r="B8" s="11">
        <v>40118</v>
      </c>
      <c r="C8" s="12">
        <f t="shared" si="0"/>
        <v>11</v>
      </c>
      <c r="D8" s="13">
        <v>34.576582000000002</v>
      </c>
      <c r="E8" s="4"/>
      <c r="F8" s="4"/>
      <c r="J8">
        <v>5</v>
      </c>
      <c r="K8">
        <f t="shared" si="1"/>
        <v>1.1021622518117509</v>
      </c>
      <c r="L8">
        <f>K8/AVERAGE($K$4:$K19)</f>
        <v>1.0902146240828237</v>
      </c>
    </row>
    <row r="9" spans="1:12">
      <c r="A9" s="1">
        <v>6</v>
      </c>
      <c r="B9" s="11">
        <v>40148</v>
      </c>
      <c r="C9" s="12">
        <f t="shared" si="0"/>
        <v>12</v>
      </c>
      <c r="D9" s="13">
        <v>36.459079000000003</v>
      </c>
      <c r="E9" s="4"/>
      <c r="F9" s="4"/>
      <c r="J9">
        <v>6</v>
      </c>
      <c r="K9">
        <f t="shared" si="1"/>
        <v>1.1634748680695348</v>
      </c>
      <c r="L9">
        <f>K9/AVERAGE($K$4:$K20)</f>
        <v>1.150862601070908</v>
      </c>
    </row>
    <row r="10" spans="1:12">
      <c r="A10" s="1">
        <v>7</v>
      </c>
      <c r="B10" s="11">
        <v>40179</v>
      </c>
      <c r="C10" s="12">
        <f t="shared" si="0"/>
        <v>1</v>
      </c>
      <c r="D10" s="13">
        <v>33.487141000000001</v>
      </c>
      <c r="E10" s="4">
        <f>AVERAGE(D4:D9)</f>
        <v>38.273609666666665</v>
      </c>
      <c r="F10" s="4"/>
      <c r="J10">
        <v>7</v>
      </c>
      <c r="K10">
        <f t="shared" si="1"/>
        <v>1.2013442503848659</v>
      </c>
      <c r="L10">
        <f>K10/AVERAGE($K$4:$K21)</f>
        <v>1.1883214727908307</v>
      </c>
    </row>
    <row r="11" spans="1:12">
      <c r="A11" s="1">
        <v>8</v>
      </c>
      <c r="B11" s="11">
        <v>40210</v>
      </c>
      <c r="C11" s="12">
        <f t="shared" si="0"/>
        <v>2</v>
      </c>
      <c r="D11" s="13">
        <v>30.718097</v>
      </c>
      <c r="E11" s="4">
        <f t="shared" ref="E11:E32" si="2">AVERAGE(D5:D10)</f>
        <v>36.485547333333336</v>
      </c>
      <c r="F11" s="4">
        <f t="shared" ref="F11:F32" si="3">AVERAGE(E10:E11)</f>
        <v>37.379578500000001</v>
      </c>
      <c r="G11">
        <f>D11/F11</f>
        <v>0.82178821251288314</v>
      </c>
      <c r="J11">
        <v>8</v>
      </c>
      <c r="K11">
        <f t="shared" si="1"/>
        <v>1.1144183576253124</v>
      </c>
      <c r="L11">
        <f>K11/AVERAGE($K$4:$K22)</f>
        <v>1.1023378716085732</v>
      </c>
    </row>
    <row r="12" spans="1:12">
      <c r="A12" s="1">
        <v>9</v>
      </c>
      <c r="B12" s="11">
        <v>40238</v>
      </c>
      <c r="C12" s="12">
        <f t="shared" si="0"/>
        <v>3</v>
      </c>
      <c r="D12" s="13">
        <v>39.369601000000003</v>
      </c>
      <c r="E12" s="4">
        <f t="shared" si="2"/>
        <v>34.539057666666672</v>
      </c>
      <c r="F12" s="4">
        <f t="shared" si="3"/>
        <v>35.512302500000004</v>
      </c>
      <c r="G12">
        <f>D12/F12</f>
        <v>1.1086186540565766</v>
      </c>
      <c r="J12">
        <v>9</v>
      </c>
      <c r="K12">
        <f t="shared" si="1"/>
        <v>0.90459176990872114</v>
      </c>
      <c r="L12">
        <f>K12/AVERAGE($K$4:$K23)</f>
        <v>0.89478584006875894</v>
      </c>
    </row>
    <row r="13" spans="1:12">
      <c r="A13" s="1">
        <v>10</v>
      </c>
      <c r="B13" s="11">
        <v>40269</v>
      </c>
      <c r="C13" s="12">
        <f t="shared" si="0"/>
        <v>4</v>
      </c>
      <c r="D13" s="13">
        <v>37.762307</v>
      </c>
      <c r="E13" s="4">
        <f t="shared" si="2"/>
        <v>35.321425166666671</v>
      </c>
      <c r="F13" s="4">
        <f t="shared" si="3"/>
        <v>34.930241416666675</v>
      </c>
      <c r="G13">
        <f>D13/F13</f>
        <v>1.0810777557919204</v>
      </c>
      <c r="J13">
        <v>10</v>
      </c>
      <c r="K13">
        <f t="shared" si="1"/>
        <v>0.9517370495773122</v>
      </c>
      <c r="L13">
        <f>K13/AVERAGE($K$4:$K24)</f>
        <v>0.94142005682467034</v>
      </c>
    </row>
    <row r="14" spans="1:12">
      <c r="A14" s="1">
        <v>11</v>
      </c>
      <c r="B14" s="11">
        <v>40299</v>
      </c>
      <c r="C14" s="12">
        <f t="shared" si="0"/>
        <v>5</v>
      </c>
      <c r="D14" s="13">
        <v>38.883682999999998</v>
      </c>
      <c r="E14" s="4">
        <f t="shared" si="2"/>
        <v>35.395467833333335</v>
      </c>
      <c r="F14" s="4">
        <f t="shared" si="3"/>
        <v>35.358446499999999</v>
      </c>
      <c r="G14">
        <f>D14/F14</f>
        <v>1.099699982577006</v>
      </c>
      <c r="J14">
        <v>11</v>
      </c>
      <c r="K14">
        <f t="shared" si="1"/>
        <v>0.90301124349138684</v>
      </c>
      <c r="L14">
        <f>K14/AVERAGE($K$4:$K25)</f>
        <v>0.89322244682870322</v>
      </c>
    </row>
    <row r="15" spans="1:12">
      <c r="A15" s="1">
        <v>12</v>
      </c>
      <c r="B15" s="11">
        <v>40330</v>
      </c>
      <c r="C15" s="12">
        <f t="shared" si="0"/>
        <v>6</v>
      </c>
      <c r="D15" s="13">
        <v>41.901958999999998</v>
      </c>
      <c r="E15" s="4">
        <f t="shared" si="2"/>
        <v>36.113318</v>
      </c>
      <c r="F15" s="4">
        <f t="shared" si="3"/>
        <v>35.754392916666667</v>
      </c>
      <c r="G15">
        <f>D15/F15</f>
        <v>1.1719387628161262</v>
      </c>
      <c r="J15">
        <v>12</v>
      </c>
      <c r="K15">
        <f t="shared" si="1"/>
        <v>0.92858034703747627</v>
      </c>
      <c r="L15">
        <f>K15/AVERAGE($K$4:$K26)</f>
        <v>0.91851437690960736</v>
      </c>
    </row>
    <row r="16" spans="1:12">
      <c r="A16" s="1">
        <v>13</v>
      </c>
      <c r="B16" s="11">
        <v>40360</v>
      </c>
      <c r="C16" s="12">
        <f t="shared" si="0"/>
        <v>7</v>
      </c>
      <c r="D16" s="13">
        <v>44.021861000000001</v>
      </c>
      <c r="E16" s="4">
        <f t="shared" si="2"/>
        <v>37.020464666666669</v>
      </c>
      <c r="F16" s="4">
        <f t="shared" si="3"/>
        <v>36.566891333333331</v>
      </c>
      <c r="G16">
        <f>D16/F16</f>
        <v>1.2038721202387508</v>
      </c>
    </row>
    <row r="17" spans="1:7">
      <c r="A17" s="1">
        <v>14</v>
      </c>
      <c r="B17" s="11">
        <v>40391</v>
      </c>
      <c r="C17" s="12">
        <f t="shared" si="0"/>
        <v>8</v>
      </c>
      <c r="D17" s="13">
        <v>42.813205000000004</v>
      </c>
      <c r="E17" s="4">
        <f t="shared" si="2"/>
        <v>38.776251333333335</v>
      </c>
      <c r="F17" s="4">
        <f t="shared" si="3"/>
        <v>37.898358000000002</v>
      </c>
      <c r="G17">
        <f>D17/F17</f>
        <v>1.129684958910357</v>
      </c>
    </row>
    <row r="18" spans="1:7">
      <c r="A18" s="1">
        <v>15</v>
      </c>
      <c r="B18" s="11">
        <v>40422</v>
      </c>
      <c r="C18" s="12">
        <f t="shared" si="0"/>
        <v>9</v>
      </c>
      <c r="D18" s="13">
        <v>36.131604000000003</v>
      </c>
      <c r="E18" s="4">
        <f t="shared" si="2"/>
        <v>40.792102666666672</v>
      </c>
      <c r="F18" s="4">
        <f t="shared" si="3"/>
        <v>39.784177</v>
      </c>
      <c r="G18">
        <f>D18/F18</f>
        <v>0.90819030892608399</v>
      </c>
    </row>
    <row r="19" spans="1:7">
      <c r="A19" s="1">
        <v>16</v>
      </c>
      <c r="B19" s="11">
        <v>40452</v>
      </c>
      <c r="C19" s="12">
        <f t="shared" si="0"/>
        <v>10</v>
      </c>
      <c r="D19" s="13">
        <v>39.183461000000001</v>
      </c>
      <c r="E19" s="4">
        <f t="shared" si="2"/>
        <v>40.252436500000002</v>
      </c>
      <c r="F19" s="4">
        <f t="shared" si="3"/>
        <v>40.52226958333334</v>
      </c>
      <c r="G19">
        <f>D19/F19</f>
        <v>0.96696116488292683</v>
      </c>
    </row>
    <row r="20" spans="1:7">
      <c r="A20" s="1">
        <v>17</v>
      </c>
      <c r="B20" s="11">
        <v>40483</v>
      </c>
      <c r="C20" s="12">
        <f t="shared" si="0"/>
        <v>11</v>
      </c>
      <c r="D20" s="13">
        <v>36.671543999999997</v>
      </c>
      <c r="E20" s="4">
        <f t="shared" si="2"/>
        <v>40.489295500000004</v>
      </c>
      <c r="F20" s="4">
        <f t="shared" si="3"/>
        <v>40.370866000000007</v>
      </c>
      <c r="G20">
        <f>D20/F20</f>
        <v>0.90836654333845579</v>
      </c>
    </row>
    <row r="21" spans="1:7">
      <c r="A21" s="1">
        <v>18</v>
      </c>
      <c r="B21" s="11">
        <v>40513</v>
      </c>
      <c r="C21" s="12">
        <f t="shared" si="0"/>
        <v>12</v>
      </c>
      <c r="D21" s="13">
        <v>37.426385000000003</v>
      </c>
      <c r="E21" s="4">
        <f t="shared" si="2"/>
        <v>40.12060566666667</v>
      </c>
      <c r="F21" s="4">
        <f t="shared" si="3"/>
        <v>40.304950583333337</v>
      </c>
      <c r="G21">
        <f>D21/F21</f>
        <v>0.92858034703747627</v>
      </c>
    </row>
    <row r="22" spans="1:7">
      <c r="A22" s="1">
        <v>19</v>
      </c>
      <c r="B22" s="11">
        <v>40544</v>
      </c>
      <c r="C22" s="12">
        <f t="shared" si="0"/>
        <v>1</v>
      </c>
      <c r="D22" s="13">
        <v>34.327419999999996</v>
      </c>
      <c r="E22" s="4">
        <f t="shared" si="2"/>
        <v>39.374676666666673</v>
      </c>
      <c r="F22" s="4">
        <f t="shared" si="3"/>
        <v>39.747641166666668</v>
      </c>
      <c r="G22">
        <f>D22/F22</f>
        <v>0.86363414261643778</v>
      </c>
    </row>
    <row r="23" spans="1:7">
      <c r="A23" s="1">
        <v>20</v>
      </c>
      <c r="B23" s="11">
        <v>40575</v>
      </c>
      <c r="C23" s="12">
        <f t="shared" si="0"/>
        <v>2</v>
      </c>
      <c r="D23" s="13">
        <v>31.825085999999999</v>
      </c>
      <c r="E23" s="4">
        <f t="shared" si="2"/>
        <v>37.758936500000004</v>
      </c>
      <c r="F23" s="4">
        <f t="shared" si="3"/>
        <v>38.566806583333339</v>
      </c>
      <c r="G23">
        <f>D23/F23</f>
        <v>0.82519370462353037</v>
      </c>
    </row>
    <row r="24" spans="1:7">
      <c r="A24" s="1">
        <v>21</v>
      </c>
      <c r="B24" s="11">
        <v>40603</v>
      </c>
      <c r="C24" s="12">
        <f t="shared" si="0"/>
        <v>3</v>
      </c>
      <c r="D24" s="13">
        <v>40.506780999999997</v>
      </c>
      <c r="E24" s="4">
        <f t="shared" si="2"/>
        <v>35.927583333333331</v>
      </c>
      <c r="F24" s="4">
        <f t="shared" si="3"/>
        <v>36.843259916666668</v>
      </c>
      <c r="G24">
        <f>D24/F24</f>
        <v>1.0994353130428633</v>
      </c>
    </row>
    <row r="25" spans="1:7">
      <c r="A25" s="1">
        <v>22</v>
      </c>
      <c r="B25" s="11">
        <v>40634</v>
      </c>
      <c r="C25" s="12">
        <f t="shared" si="0"/>
        <v>4</v>
      </c>
      <c r="D25" s="13">
        <v>38.505752000000001</v>
      </c>
      <c r="E25" s="4">
        <f t="shared" si="2"/>
        <v>36.656779499999999</v>
      </c>
      <c r="F25" s="4">
        <f t="shared" si="3"/>
        <v>36.292181416666665</v>
      </c>
      <c r="G25">
        <f>D25/F25</f>
        <v>1.0609930430447145</v>
      </c>
    </row>
    <row r="26" spans="1:7">
      <c r="A26" s="1">
        <v>23</v>
      </c>
      <c r="B26" s="11">
        <v>40664</v>
      </c>
      <c r="C26" s="12">
        <f t="shared" si="0"/>
        <v>5</v>
      </c>
      <c r="D26" s="13">
        <v>40.429592999999997</v>
      </c>
      <c r="E26" s="4">
        <f t="shared" si="2"/>
        <v>36.543827999999998</v>
      </c>
      <c r="F26" s="4">
        <f t="shared" si="3"/>
        <v>36.600303749999995</v>
      </c>
      <c r="G26">
        <f>D26/F26</f>
        <v>1.1046245210464956</v>
      </c>
    </row>
    <row r="27" spans="1:7">
      <c r="A27" s="1">
        <v>24</v>
      </c>
      <c r="B27" s="11">
        <v>40695</v>
      </c>
      <c r="C27" s="12">
        <f t="shared" si="0"/>
        <v>6</v>
      </c>
      <c r="D27" s="13">
        <v>42.570238000000003</v>
      </c>
      <c r="E27" s="4">
        <f t="shared" si="2"/>
        <v>37.170169499999993</v>
      </c>
      <c r="F27" s="4">
        <f t="shared" si="3"/>
        <v>36.856998749999995</v>
      </c>
      <c r="G27">
        <f>D27/F27</f>
        <v>1.1550109733229434</v>
      </c>
    </row>
    <row r="28" spans="1:7">
      <c r="A28" s="1">
        <v>25</v>
      </c>
      <c r="B28" s="11">
        <v>40725</v>
      </c>
      <c r="C28" s="12">
        <f t="shared" si="0"/>
        <v>7</v>
      </c>
      <c r="D28" s="13">
        <v>45.074086000000001</v>
      </c>
      <c r="E28" s="4">
        <f t="shared" si="2"/>
        <v>38.027478333333335</v>
      </c>
      <c r="F28" s="4">
        <f t="shared" si="3"/>
        <v>37.59882391666666</v>
      </c>
      <c r="G28">
        <f>D28/F28</f>
        <v>1.1988163805309808</v>
      </c>
    </row>
    <row r="29" spans="1:7">
      <c r="A29" s="1">
        <v>26</v>
      </c>
      <c r="B29" s="11">
        <v>40756</v>
      </c>
      <c r="C29" s="12">
        <f t="shared" si="0"/>
        <v>8</v>
      </c>
      <c r="D29" s="13">
        <v>42.782321000000003</v>
      </c>
      <c r="E29" s="4">
        <f t="shared" si="2"/>
        <v>39.818589333333328</v>
      </c>
      <c r="F29" s="4">
        <f t="shared" si="3"/>
        <v>38.923033833333335</v>
      </c>
      <c r="G29">
        <f>D29/F29</f>
        <v>1.0991517563402677</v>
      </c>
    </row>
    <row r="30" spans="1:7">
      <c r="A30" s="1">
        <v>27</v>
      </c>
      <c r="B30" s="11">
        <v>40787</v>
      </c>
      <c r="C30" s="12">
        <f t="shared" si="0"/>
        <v>9</v>
      </c>
      <c r="D30" s="13">
        <v>36.698979000000001</v>
      </c>
      <c r="E30" s="4">
        <f t="shared" si="2"/>
        <v>41.644795166666661</v>
      </c>
      <c r="F30" s="4">
        <f t="shared" si="3"/>
        <v>40.731692249999995</v>
      </c>
      <c r="G30">
        <f>D30/F30</f>
        <v>0.90099323089135841</v>
      </c>
    </row>
    <row r="31" spans="1:7">
      <c r="A31" s="1">
        <v>28</v>
      </c>
      <c r="B31" s="11">
        <v>40817</v>
      </c>
      <c r="C31" s="12">
        <f t="shared" si="0"/>
        <v>10</v>
      </c>
      <c r="D31" s="13">
        <v>38.703718000000002</v>
      </c>
      <c r="E31" s="4">
        <f t="shared" si="2"/>
        <v>41.010161500000002</v>
      </c>
      <c r="F31" s="4">
        <f t="shared" si="3"/>
        <v>41.327478333333332</v>
      </c>
      <c r="G31">
        <f>D31/F31</f>
        <v>0.93651293427169757</v>
      </c>
    </row>
    <row r="32" spans="1:7">
      <c r="A32" s="1">
        <v>29</v>
      </c>
      <c r="B32" s="11">
        <v>40848</v>
      </c>
      <c r="C32" s="12">
        <f t="shared" si="0"/>
        <v>11</v>
      </c>
      <c r="D32" s="13">
        <v>36.827824</v>
      </c>
      <c r="E32" s="4">
        <f t="shared" si="2"/>
        <v>41.043155833333337</v>
      </c>
      <c r="F32" s="4">
        <f t="shared" si="3"/>
        <v>41.02665866666667</v>
      </c>
      <c r="G32">
        <f>D32/F32</f>
        <v>0.89765594364431778</v>
      </c>
    </row>
    <row r="33" spans="1:8">
      <c r="A33" s="1">
        <v>30</v>
      </c>
      <c r="B33" s="11">
        <v>40878</v>
      </c>
      <c r="C33" s="12">
        <f t="shared" si="0"/>
        <v>12</v>
      </c>
      <c r="D33" s="13">
        <v>37.493287000000002</v>
      </c>
      <c r="E33" s="4"/>
      <c r="F33" s="4"/>
    </row>
    <row r="34" spans="1:8">
      <c r="A34" s="1">
        <v>31</v>
      </c>
      <c r="B34" s="11">
        <v>40909</v>
      </c>
      <c r="C34" s="12">
        <f t="shared" si="0"/>
        <v>1</v>
      </c>
      <c r="D34" s="13">
        <v>34.313549999999999</v>
      </c>
      <c r="E34" s="4"/>
      <c r="F34" s="4"/>
    </row>
    <row r="35" spans="1:8">
      <c r="A35" s="1">
        <v>32</v>
      </c>
      <c r="B35" s="11">
        <v>40940</v>
      </c>
      <c r="C35" s="12">
        <f t="shared" si="0"/>
        <v>2</v>
      </c>
      <c r="D35" s="13">
        <v>33.264167999999998</v>
      </c>
      <c r="E35" s="4"/>
      <c r="F35" s="5" t="s">
        <v>23</v>
      </c>
      <c r="G35">
        <f>SLOPE(F20:F32,A20:A32)</f>
        <v>8.8616627289376734E-2</v>
      </c>
    </row>
    <row r="36" spans="1:8">
      <c r="A36" s="1">
        <v>33</v>
      </c>
      <c r="B36" s="11">
        <v>40969</v>
      </c>
      <c r="C36" s="12">
        <f t="shared" si="0"/>
        <v>3</v>
      </c>
      <c r="D36" s="13">
        <v>40.781256999999997</v>
      </c>
      <c r="E36" s="4"/>
      <c r="F36" s="5" t="s">
        <v>24</v>
      </c>
      <c r="G36">
        <f>INTERCEPT(F20:F32,A20:A32)</f>
        <v>36.822640277472537</v>
      </c>
    </row>
    <row r="37" spans="1:8">
      <c r="A37" s="1">
        <v>34</v>
      </c>
      <c r="B37" s="11">
        <v>41000</v>
      </c>
      <c r="C37" s="12">
        <f t="shared" si="0"/>
        <v>4</v>
      </c>
      <c r="D37" s="13">
        <v>38.806524000000003</v>
      </c>
      <c r="E37" s="4"/>
    </row>
    <row r="38" spans="1:8">
      <c r="B38" s="15">
        <v>41030</v>
      </c>
      <c r="C38" s="14">
        <f t="shared" si="0"/>
        <v>5</v>
      </c>
      <c r="D38" s="16"/>
      <c r="G38">
        <f>Slope3*C38+Intercept3</f>
        <v>37.265723413919417</v>
      </c>
      <c r="H38" s="5">
        <f>VLOOKUP(C38,SeasonalityMatrix3,3)*G38</f>
        <v>40.627636642880638</v>
      </c>
    </row>
    <row r="39" spans="1:8">
      <c r="B39" s="15">
        <v>41061</v>
      </c>
      <c r="C39" s="14">
        <f t="shared" si="0"/>
        <v>6</v>
      </c>
      <c r="D39" s="16"/>
      <c r="G39">
        <f>Slope3*C39+Intercept3</f>
        <v>37.3543400412088</v>
      </c>
      <c r="H39" s="5">
        <f>VLOOKUP(C39,SeasonalityMatrix3,3)*G39</f>
        <v>42.989712941112728</v>
      </c>
    </row>
    <row r="40" spans="1:8">
      <c r="B40" s="15">
        <v>41091</v>
      </c>
      <c r="C40" s="14">
        <f t="shared" si="0"/>
        <v>7</v>
      </c>
      <c r="D40" s="16"/>
      <c r="G40">
        <f>Slope3*C40+Intercept3</f>
        <v>37.442956668498176</v>
      </c>
      <c r="H40" s="5">
        <f>VLOOKUP(C40,SeasonalityMatrix3,3)*G40</f>
        <v>44.494269413953006</v>
      </c>
    </row>
    <row r="41" spans="1:8">
      <c r="B41" s="15">
        <v>41122</v>
      </c>
      <c r="C41" s="14">
        <f t="shared" si="0"/>
        <v>8</v>
      </c>
      <c r="D41" s="16"/>
      <c r="G41">
        <f>Slope3*C41+Intercept3</f>
        <v>37.531573295787553</v>
      </c>
      <c r="H41" s="5">
        <f>VLOOKUP(C41,SeasonalityMatrix3,3)*G41</f>
        <v>41.372474624999612</v>
      </c>
    </row>
    <row r="42" spans="1:8">
      <c r="B42" s="15">
        <v>41153</v>
      </c>
      <c r="C42" s="14">
        <f t="shared" si="0"/>
        <v>9</v>
      </c>
      <c r="D42" s="16"/>
      <c r="G42">
        <f>Slope3*C42+Intercept3</f>
        <v>37.620189923076929</v>
      </c>
      <c r="H42" s="5">
        <f>VLOOKUP(C42,SeasonalityMatrix3,3)*G42</f>
        <v>33.662013243866646</v>
      </c>
    </row>
    <row r="43" spans="1:8">
      <c r="B43" s="15">
        <v>41183</v>
      </c>
      <c r="C43" s="14">
        <f t="shared" si="0"/>
        <v>10</v>
      </c>
      <c r="D43" s="16"/>
      <c r="G43">
        <f>Slope3*C43+Intercept3</f>
        <v>37.708806550366305</v>
      </c>
      <c r="H43" s="5">
        <f>VLOOKUP(C43,SeasonalityMatrix3,3)*G43</f>
        <v>35.499826805436349</v>
      </c>
    </row>
    <row r="44" spans="1:8">
      <c r="B44" s="15">
        <v>41214</v>
      </c>
      <c r="C44" s="14">
        <f t="shared" si="0"/>
        <v>11</v>
      </c>
      <c r="D44" s="16"/>
      <c r="G44">
        <f>Slope3*C44+Intercept3</f>
        <v>37.797423177655681</v>
      </c>
      <c r="H44" s="5">
        <f>VLOOKUP(C44,SeasonalityMatrix3,3)*G44</f>
        <v>33.761506814565543</v>
      </c>
    </row>
    <row r="45" spans="1:8">
      <c r="B45" s="15">
        <v>41244</v>
      </c>
      <c r="C45" s="14">
        <f t="shared" si="0"/>
        <v>12</v>
      </c>
      <c r="D45" s="16"/>
      <c r="G45">
        <f>Slope3*C45+Intercept3</f>
        <v>37.886039804945057</v>
      </c>
      <c r="H45" s="5">
        <f>VLOOKUP(C45,SeasonalityMatrix3,3)*G45</f>
        <v>34.798872245011694</v>
      </c>
    </row>
  </sheetData>
  <pageMargins left="0.7" right="0.7" top="0.75" bottom="0.75" header="0.3" footer="0.3"/>
  <pageSetup orientation="portrait" horizontalDpi="0" verticalDpi="0"/>
  <ignoredErrors>
    <ignoredError sqref="C4:C45" unlockedFormula="1"/>
    <ignoredError sqref="G35:G36 E10:E30 E31:E32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14</vt:i4>
      </vt:variant>
    </vt:vector>
  </HeadingPairs>
  <TitlesOfParts>
    <vt:vector size="17" baseType="lpstr">
      <vt:lpstr>Example</vt:lpstr>
      <vt:lpstr>Problem 13.1</vt:lpstr>
      <vt:lpstr>Problem 13.2</vt:lpstr>
      <vt:lpstr>'Problem 13.1'!Intercept</vt:lpstr>
      <vt:lpstr>Intercept</vt:lpstr>
      <vt:lpstr>Intercept1</vt:lpstr>
      <vt:lpstr>'Problem 13.2'!Intercept2</vt:lpstr>
      <vt:lpstr>Intercept2</vt:lpstr>
      <vt:lpstr>Intercept3</vt:lpstr>
      <vt:lpstr>SeasonalityMatrix</vt:lpstr>
      <vt:lpstr>SeasonalityMatrix2</vt:lpstr>
      <vt:lpstr>SeasonalityMatrix3</vt:lpstr>
      <vt:lpstr>'Problem 13.1'!Slope</vt:lpstr>
      <vt:lpstr>Slope</vt:lpstr>
      <vt:lpstr>Slope1</vt:lpstr>
      <vt:lpstr>Slope2</vt:lpstr>
      <vt:lpstr>Slope3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 Wood</dc:creator>
  <cp:lastModifiedBy>Ken Wood</cp:lastModifiedBy>
  <dcterms:created xsi:type="dcterms:W3CDTF">2018-02-25T17:54:25Z</dcterms:created>
  <dcterms:modified xsi:type="dcterms:W3CDTF">2018-02-27T01:20:07Z</dcterms:modified>
</cp:coreProperties>
</file>