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bookViews>
    <workbookView xWindow="0" yWindow="460" windowWidth="25600" windowHeight="14320" activeTab="3"/>
  </bookViews>
  <sheets>
    <sheet name="Additive" sheetId="1" r:id="rId1"/>
    <sheet name="Problem 12.1" sheetId="2" r:id="rId2"/>
    <sheet name="Problem 12.2" sheetId="3" r:id="rId3"/>
    <sheet name="Problem 12.3" sheetId="4" r:id="rId4"/>
  </sheets>
  <definedNames>
    <definedName name="_xlnm._FilterDatabase" localSheetId="1" hidden="1">'Problem 12.1'!$A$1:$E$413</definedName>
    <definedName name="Base">'Problem 12.1'!$K$7</definedName>
    <definedName name="Base2">'Problem 12.2'!$K$6</definedName>
    <definedName name="Base3">'Problem 12.3'!$K$6</definedName>
    <definedName name="Constant" localSheetId="1">'Problem 12.1'!#REF!</definedName>
    <definedName name="Constant1">Additive!$K$3</definedName>
    <definedName name="MonthFactorTable">'Problem 12.1'!$J$11:$K$22</definedName>
    <definedName name="MonthFactorTable2">'Problem 12.2'!$J$10:$K$21</definedName>
    <definedName name="MonthFactorTable3">'Problem 12.3'!$J$10:$K$21</definedName>
    <definedName name="MTrendFactor">'Problem 12.1'!$K$8</definedName>
    <definedName name="MTrendFactor2">'Problem 12.2'!$K$7</definedName>
    <definedName name="MTrendFactor3">'Problem 12.3'!$K$7</definedName>
    <definedName name="SeasonalityFactors">Additive!$J$7:$K$18</definedName>
    <definedName name="solver_adj" localSheetId="0" hidden="1">Additive!$K$3:$K$4,Additive!$K$7:$K$18</definedName>
    <definedName name="solver_adj" localSheetId="1" hidden="1">'Problem 12.1'!$K$7:$K$8,'Problem 12.1'!$K$11:$K$22</definedName>
    <definedName name="solver_adj" localSheetId="2" hidden="1">'Problem 12.2'!$K$6:$K$7,'Problem 12.2'!$K$10:$K$21</definedName>
    <definedName name="solver_adj" localSheetId="3" hidden="1">'Problem 12.3'!$K$6:$K$7,'Problem 12.3'!$K$10:$K$21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Additive!$K$19</definedName>
    <definedName name="solver_lhs1" localSheetId="1" hidden="1">'Problem 12.1'!$K$24</definedName>
    <definedName name="solver_lhs1" localSheetId="2" hidden="1">'Problem 12.2'!$K$23</definedName>
    <definedName name="solver_lhs1" localSheetId="3" hidden="1">'Problem 12.3'!$K$23</definedName>
    <definedName name="solver_lhs2" localSheetId="1" hidden="1">'Problem 12.1'!$K$24</definedName>
    <definedName name="solver_lhs2" localSheetId="2" hidden="1">'Problem 12.2'!$K$6</definedName>
    <definedName name="solver_lhs3" localSheetId="1" hidden="1">'Problem 12.1'!$K$7:$K$8</definedName>
    <definedName name="solver_lhs4" localSheetId="1" hidden="1">'Problem 12.1'!$K$7</definedName>
    <definedName name="solver_lhs5" localSheetId="1" hidden="1">'Problem 12.1'!$K$7</definedName>
    <definedName name="solver_lhs6" localSheetId="1" hidden="1">'Problem 12.1'!$K$8</definedName>
    <definedName name="solver_lhs7" localSheetId="1" hidden="1">'Problem 12.1'!$K$8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opt" localSheetId="0" hidden="1">Additive!$H$1</definedName>
    <definedName name="solver_opt" localSheetId="1" hidden="1">'Problem 12.1'!$K$3</definedName>
    <definedName name="solver_opt" localSheetId="2" hidden="1">'Problem 12.2'!$K$3</definedName>
    <definedName name="solver_opt" localSheetId="3" hidden="1">'Problem 12.3'!$K$3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2</definedName>
    <definedName name="solver_rbv" localSheetId="2" hidden="1">2</definedName>
    <definedName name="solver_rbv" localSheetId="3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1" hidden="1">2</definedName>
    <definedName name="solver_rel2" localSheetId="2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el6" localSheetId="1" hidden="1">1</definedName>
    <definedName name="solver_rel7" localSheetId="1" hidden="1">3</definedName>
    <definedName name="solver_rhs1" localSheetId="0" hidden="1">0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2" localSheetId="1" hidden="1">1</definedName>
    <definedName name="solver_rhs2" localSheetId="2" hidden="1">100</definedName>
    <definedName name="solver_rhs3" localSheetId="1" hidden="1">-2</definedName>
    <definedName name="solver_rhs4" localSheetId="1" hidden="1">100</definedName>
    <definedName name="solver_rhs5" localSheetId="1" hidden="1">0</definedName>
    <definedName name="solver_rhs6" localSheetId="1" hidden="1">2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Trend1">Additive!$K$4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2" i="4"/>
  <c r="B4" i="4"/>
  <c r="B5" i="4"/>
  <c r="B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2" i="3"/>
  <c r="B4" i="3"/>
  <c r="B5" i="3"/>
  <c r="B6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3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2" i="2"/>
  <c r="B4" i="2"/>
  <c r="B5" i="2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3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" i="1"/>
  <c r="G4" i="4" l="1"/>
  <c r="H4" i="4" s="1"/>
  <c r="G5" i="4"/>
  <c r="H5" i="4" s="1"/>
  <c r="G6" i="4"/>
  <c r="H6" i="4" s="1"/>
  <c r="G9" i="4"/>
  <c r="H9" i="4" s="1"/>
  <c r="G10" i="4"/>
  <c r="H10" i="4" s="1"/>
  <c r="G12" i="4"/>
  <c r="H12" i="4" s="1"/>
  <c r="G13" i="4"/>
  <c r="H13" i="4" s="1"/>
  <c r="G14" i="4"/>
  <c r="H14" i="4" s="1"/>
  <c r="G17" i="4"/>
  <c r="H17" i="4" s="1"/>
  <c r="G18" i="4"/>
  <c r="H18" i="4" s="1"/>
  <c r="G20" i="4"/>
  <c r="H20" i="4" s="1"/>
  <c r="G21" i="4"/>
  <c r="H21" i="4" s="1"/>
  <c r="G22" i="4"/>
  <c r="H22" i="4" s="1"/>
  <c r="G24" i="4"/>
  <c r="H24" i="4" s="1"/>
  <c r="G25" i="4"/>
  <c r="H25" i="4" s="1"/>
  <c r="G26" i="4"/>
  <c r="H26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6" i="4"/>
  <c r="H36" i="4" s="1"/>
  <c r="G37" i="4"/>
  <c r="H37" i="4" s="1"/>
  <c r="G38" i="4"/>
  <c r="H38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8" i="4"/>
  <c r="H48" i="4" s="1"/>
  <c r="G49" i="4"/>
  <c r="H49" i="4" s="1"/>
  <c r="G50" i="4"/>
  <c r="H50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2" i="4"/>
  <c r="H2" i="4" s="1"/>
  <c r="K23" i="4"/>
  <c r="G92" i="4"/>
  <c r="H92" i="4" s="1"/>
  <c r="G63" i="4"/>
  <c r="H63" i="4" s="1"/>
  <c r="G51" i="4"/>
  <c r="H51" i="4" s="1"/>
  <c r="G47" i="4"/>
  <c r="H47" i="4" s="1"/>
  <c r="G39" i="4"/>
  <c r="H39" i="4" s="1"/>
  <c r="G35" i="4"/>
  <c r="H35" i="4" s="1"/>
  <c r="G27" i="4"/>
  <c r="H27" i="4" s="1"/>
  <c r="G23" i="4"/>
  <c r="H23" i="4" s="1"/>
  <c r="G19" i="4"/>
  <c r="H19" i="4" s="1"/>
  <c r="G16" i="4"/>
  <c r="H16" i="4" s="1"/>
  <c r="G15" i="4"/>
  <c r="H15" i="4" s="1"/>
  <c r="G11" i="4"/>
  <c r="H11" i="4" s="1"/>
  <c r="G8" i="4"/>
  <c r="H8" i="4" s="1"/>
  <c r="G7" i="4"/>
  <c r="H7" i="4" s="1"/>
  <c r="G3" i="4"/>
  <c r="H3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2" i="4"/>
  <c r="G5" i="3"/>
  <c r="G6" i="3"/>
  <c r="G9" i="3"/>
  <c r="G10" i="3"/>
  <c r="G11" i="3"/>
  <c r="G13" i="3"/>
  <c r="G14" i="3"/>
  <c r="G17" i="3"/>
  <c r="G18" i="3"/>
  <c r="G19" i="3"/>
  <c r="G21" i="3"/>
  <c r="G22" i="3"/>
  <c r="G25" i="3"/>
  <c r="G26" i="3"/>
  <c r="G27" i="3"/>
  <c r="G29" i="3"/>
  <c r="G30" i="3"/>
  <c r="G32" i="3"/>
  <c r="G33" i="3"/>
  <c r="G34" i="3"/>
  <c r="G35" i="3"/>
  <c r="G36" i="3"/>
  <c r="G37" i="3"/>
  <c r="G38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2" i="3"/>
  <c r="G3" i="3"/>
  <c r="G4" i="3"/>
  <c r="G7" i="3"/>
  <c r="G8" i="3"/>
  <c r="G12" i="3"/>
  <c r="G15" i="3"/>
  <c r="G16" i="3"/>
  <c r="G20" i="3"/>
  <c r="G23" i="3"/>
  <c r="G24" i="3"/>
  <c r="G28" i="3"/>
  <c r="G31" i="3"/>
  <c r="G39" i="3"/>
  <c r="K3" i="4" l="1"/>
  <c r="K4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2" i="3"/>
  <c r="K23" i="3"/>
  <c r="K24" i="2"/>
  <c r="G3" i="2" l="1"/>
  <c r="G2" i="2"/>
  <c r="E4" i="2" l="1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H121" i="3" l="1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K4" i="3" l="1"/>
  <c r="H2" i="3" l="1"/>
  <c r="K3" i="3" s="1"/>
  <c r="H2" i="2"/>
  <c r="H3" i="2" l="1"/>
  <c r="H4" i="2"/>
  <c r="C6" i="1"/>
  <c r="F6" i="1" s="1"/>
  <c r="H6" i="1" s="1"/>
  <c r="C7" i="1"/>
  <c r="F7" i="1" s="1"/>
  <c r="H7" i="1" s="1"/>
  <c r="C8" i="1"/>
  <c r="F8" i="1" s="1"/>
  <c r="H8" i="1" s="1"/>
  <c r="C9" i="1"/>
  <c r="F9" i="1" s="1"/>
  <c r="H9" i="1" s="1"/>
  <c r="C10" i="1"/>
  <c r="F10" i="1" s="1"/>
  <c r="H10" i="1" s="1"/>
  <c r="C11" i="1"/>
  <c r="F11" i="1" s="1"/>
  <c r="H11" i="1" s="1"/>
  <c r="C12" i="1"/>
  <c r="F12" i="1" s="1"/>
  <c r="H12" i="1" s="1"/>
  <c r="C13" i="1"/>
  <c r="F13" i="1" s="1"/>
  <c r="H13" i="1" s="1"/>
  <c r="C14" i="1"/>
  <c r="F14" i="1" s="1"/>
  <c r="H14" i="1" s="1"/>
  <c r="C15" i="1"/>
  <c r="F15" i="1" s="1"/>
  <c r="H15" i="1" s="1"/>
  <c r="C16" i="1"/>
  <c r="F16" i="1" s="1"/>
  <c r="H16" i="1" s="1"/>
  <c r="C17" i="1"/>
  <c r="F17" i="1" s="1"/>
  <c r="H17" i="1" s="1"/>
  <c r="C18" i="1"/>
  <c r="F18" i="1" s="1"/>
  <c r="H18" i="1" s="1"/>
  <c r="C19" i="1"/>
  <c r="F19" i="1" s="1"/>
  <c r="H19" i="1" s="1"/>
  <c r="C20" i="1"/>
  <c r="F20" i="1" s="1"/>
  <c r="H20" i="1" s="1"/>
  <c r="C21" i="1"/>
  <c r="F21" i="1" s="1"/>
  <c r="H21" i="1" s="1"/>
  <c r="C22" i="1"/>
  <c r="F22" i="1" s="1"/>
  <c r="H22" i="1" s="1"/>
  <c r="C23" i="1"/>
  <c r="F23" i="1" s="1"/>
  <c r="H23" i="1" s="1"/>
  <c r="C24" i="1"/>
  <c r="F24" i="1" s="1"/>
  <c r="H24" i="1" s="1"/>
  <c r="C25" i="1"/>
  <c r="F25" i="1" s="1"/>
  <c r="H25" i="1" s="1"/>
  <c r="C26" i="1"/>
  <c r="F26" i="1" s="1"/>
  <c r="H26" i="1" s="1"/>
  <c r="C27" i="1"/>
  <c r="F27" i="1" s="1"/>
  <c r="H27" i="1" s="1"/>
  <c r="C28" i="1"/>
  <c r="F28" i="1" s="1"/>
  <c r="H28" i="1" s="1"/>
  <c r="C29" i="1"/>
  <c r="F29" i="1" s="1"/>
  <c r="H29" i="1" s="1"/>
  <c r="C30" i="1"/>
  <c r="F30" i="1" s="1"/>
  <c r="H30" i="1" s="1"/>
  <c r="C31" i="1"/>
  <c r="F31" i="1" s="1"/>
  <c r="H31" i="1" s="1"/>
  <c r="C32" i="1"/>
  <c r="F32" i="1" s="1"/>
  <c r="H32" i="1" s="1"/>
  <c r="C33" i="1"/>
  <c r="F33" i="1" s="1"/>
  <c r="H33" i="1" s="1"/>
  <c r="C34" i="1"/>
  <c r="F34" i="1" s="1"/>
  <c r="H34" i="1" s="1"/>
  <c r="C35" i="1"/>
  <c r="F35" i="1" s="1"/>
  <c r="H35" i="1" s="1"/>
  <c r="C36" i="1"/>
  <c r="F36" i="1" s="1"/>
  <c r="H36" i="1" s="1"/>
  <c r="C37" i="1"/>
  <c r="F37" i="1" s="1"/>
  <c r="H37" i="1" s="1"/>
  <c r="C5" i="1"/>
  <c r="F5" i="1" s="1"/>
  <c r="H5" i="1" s="1"/>
  <c r="K19" i="1"/>
  <c r="G28" i="1" l="1"/>
  <c r="G12" i="1"/>
  <c r="G24" i="1"/>
  <c r="G8" i="1"/>
  <c r="G36" i="1"/>
  <c r="G20" i="1"/>
  <c r="G32" i="1"/>
  <c r="G16" i="1"/>
  <c r="G35" i="1"/>
  <c r="G23" i="1"/>
  <c r="G15" i="1"/>
  <c r="G7" i="1"/>
  <c r="G31" i="1"/>
  <c r="G34" i="1"/>
  <c r="G30" i="1"/>
  <c r="G26" i="1"/>
  <c r="G22" i="1"/>
  <c r="G18" i="1"/>
  <c r="G14" i="1"/>
  <c r="G10" i="1"/>
  <c r="G6" i="1"/>
  <c r="G27" i="1"/>
  <c r="G19" i="1"/>
  <c r="G11" i="1"/>
  <c r="G37" i="1"/>
  <c r="G33" i="1"/>
  <c r="G29" i="1"/>
  <c r="G25" i="1"/>
  <c r="G21" i="1"/>
  <c r="G17" i="1"/>
  <c r="G13" i="1"/>
  <c r="G9" i="1"/>
  <c r="G5" i="1"/>
  <c r="H5" i="2" l="1"/>
  <c r="C4" i="1"/>
  <c r="H7" i="2" l="1"/>
  <c r="F4" i="1"/>
  <c r="K21" i="1" s="1"/>
  <c r="K22" i="1"/>
  <c r="H4" i="1"/>
  <c r="H1" i="1" s="1"/>
  <c r="G4" i="1" l="1"/>
  <c r="H6" i="2"/>
  <c r="H9" i="2" l="1"/>
  <c r="H10" i="2" l="1"/>
  <c r="H8" i="2"/>
  <c r="H11" i="2" l="1"/>
  <c r="H12" i="2" l="1"/>
  <c r="H13" i="2"/>
  <c r="H14" i="2" l="1"/>
  <c r="H15" i="2" l="1"/>
  <c r="H16" i="2" l="1"/>
  <c r="H17" i="2" l="1"/>
  <c r="H18" i="2" l="1"/>
  <c r="H19" i="2" l="1"/>
  <c r="H20" i="2" l="1"/>
  <c r="H21" i="2" l="1"/>
  <c r="H22" i="2" l="1"/>
  <c r="H23" i="2" l="1"/>
  <c r="H24" i="2" l="1"/>
  <c r="H25" i="2" l="1"/>
  <c r="H26" i="2" l="1"/>
  <c r="H27" i="2" l="1"/>
  <c r="H28" i="2" l="1"/>
  <c r="H29" i="2" l="1"/>
  <c r="H30" i="2" l="1"/>
  <c r="H31" i="2" l="1"/>
  <c r="H32" i="2" l="1"/>
  <c r="H33" i="2" l="1"/>
  <c r="H34" i="2" l="1"/>
  <c r="H35" i="2" l="1"/>
  <c r="H36" i="2" l="1"/>
  <c r="H37" i="2" l="1"/>
  <c r="H38" i="2" l="1"/>
  <c r="H39" i="2" l="1"/>
  <c r="H40" i="2" l="1"/>
  <c r="H41" i="2" l="1"/>
  <c r="H42" i="2" l="1"/>
  <c r="H43" i="2" l="1"/>
  <c r="H44" i="2" l="1"/>
  <c r="H45" i="2" l="1"/>
  <c r="H46" i="2" l="1"/>
  <c r="H47" i="2" l="1"/>
  <c r="H48" i="2" l="1"/>
  <c r="H49" i="2" l="1"/>
  <c r="H50" i="2" l="1"/>
  <c r="H51" i="2" l="1"/>
  <c r="H52" i="2" l="1"/>
  <c r="H53" i="2" l="1"/>
  <c r="H54" i="2" l="1"/>
  <c r="H55" i="2" l="1"/>
  <c r="H56" i="2" l="1"/>
  <c r="H57" i="2" l="1"/>
  <c r="H58" i="2" l="1"/>
  <c r="H59" i="2" l="1"/>
  <c r="H60" i="2" l="1"/>
  <c r="H61" i="2" l="1"/>
  <c r="H62" i="2" l="1"/>
  <c r="H63" i="2" l="1"/>
  <c r="H64" i="2" l="1"/>
  <c r="H65" i="2" l="1"/>
  <c r="H66" i="2" l="1"/>
  <c r="H67" i="2" l="1"/>
  <c r="H68" i="2" l="1"/>
  <c r="H69" i="2" l="1"/>
  <c r="H70" i="2" l="1"/>
  <c r="H71" i="2" l="1"/>
  <c r="H72" i="2" l="1"/>
  <c r="H73" i="2" l="1"/>
  <c r="H74" i="2" l="1"/>
  <c r="H75" i="2" l="1"/>
  <c r="H76" i="2" l="1"/>
  <c r="H77" i="2" l="1"/>
  <c r="H78" i="2" l="1"/>
  <c r="H79" i="2" l="1"/>
  <c r="H80" i="2" l="1"/>
  <c r="H81" i="2" l="1"/>
  <c r="H82" i="2" l="1"/>
  <c r="H83" i="2" l="1"/>
  <c r="H84" i="2" l="1"/>
  <c r="H85" i="2" l="1"/>
  <c r="H86" i="2" l="1"/>
  <c r="H87" i="2" l="1"/>
  <c r="H88" i="2" l="1"/>
  <c r="H89" i="2" l="1"/>
  <c r="H90" i="2" l="1"/>
  <c r="H91" i="2" l="1"/>
  <c r="H92" i="2" l="1"/>
  <c r="H93" i="2" l="1"/>
  <c r="H94" i="2" l="1"/>
  <c r="H95" i="2" l="1"/>
  <c r="H96" i="2" l="1"/>
  <c r="H97" i="2" l="1"/>
  <c r="H98" i="2" l="1"/>
  <c r="H99" i="2" l="1"/>
  <c r="H100" i="2" l="1"/>
  <c r="H101" i="2" l="1"/>
  <c r="H102" i="2" l="1"/>
  <c r="H103" i="2" l="1"/>
  <c r="H104" i="2" l="1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H127" i="2" l="1"/>
  <c r="H128" i="2" l="1"/>
  <c r="H129" i="2" l="1"/>
  <c r="H130" i="2" l="1"/>
  <c r="H131" i="2" l="1"/>
  <c r="H132" i="2" l="1"/>
  <c r="H133" i="2" l="1"/>
  <c r="K3" i="2" s="1"/>
  <c r="K4" i="2"/>
</calcChain>
</file>

<file path=xl/sharedStrings.xml><?xml version="1.0" encoding="utf-8"?>
<sst xmlns="http://schemas.openxmlformats.org/spreadsheetml/2006/main" count="61" uniqueCount="25">
  <si>
    <t>MonthNumber</t>
  </si>
  <si>
    <t>Month</t>
  </si>
  <si>
    <t>Airline Miles (billions)</t>
  </si>
  <si>
    <t>Date</t>
  </si>
  <si>
    <t>Forecast</t>
  </si>
  <si>
    <t>Coefficients</t>
  </si>
  <si>
    <t>Average</t>
  </si>
  <si>
    <t>Error</t>
  </si>
  <si>
    <t>Error^2</t>
  </si>
  <si>
    <t>Change Sign?</t>
  </si>
  <si>
    <t>SSE</t>
  </si>
  <si>
    <t>Standard Error</t>
  </si>
  <si>
    <t>R-squared</t>
  </si>
  <si>
    <t>Year</t>
  </si>
  <si>
    <t>Multiplicative Model</t>
  </si>
  <si>
    <t>Base</t>
  </si>
  <si>
    <t>MTrendFactor</t>
  </si>
  <si>
    <t>Miles Traveled</t>
  </si>
  <si>
    <t>Base2</t>
  </si>
  <si>
    <t>MTrendFactor2</t>
  </si>
  <si>
    <t>Base3</t>
  </si>
  <si>
    <t>MTrendFactor3</t>
  </si>
  <si>
    <t>Constant1</t>
  </si>
  <si>
    <t>Trend1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</si>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</sst>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0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>
      <alignment readingOrder="1"/>
      <protection locked="0"/>
    </xf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14" fontId="3" fillId="0" borderId="0" xfId="2" applyNumberFormat="1" applyFont="1">
      <alignment readingOrder="1"/>
      <protection locked="0"/>
    </xf>
    <xf numFmtId="2" fontId="4" fillId="0" borderId="0" xfId="0" applyNumberFormat="1" applyFont="1"/>
    <xf numFmtId="164" fontId="3" fillId="0" borderId="0" xfId="1" applyNumberFormat="1" applyFont="1" applyAlignment="1" applyProtection="1">
      <alignment readingOrder="1"/>
      <protection locked="0"/>
    </xf>
    <xf numFmtId="164" fontId="0" fillId="0" borderId="0" xfId="0" applyNumberFormat="1"/>
    <xf numFmtId="43" fontId="0" fillId="0" borderId="0" xfId="0" applyNumberFormat="1"/>
    <xf numFmtId="2" fontId="0" fillId="0" borderId="0" xfId="1" applyNumberFormat="1" applyFont="1"/>
    <xf numFmtId="2" fontId="2" fillId="0" borderId="0" xfId="1" applyNumberFormat="1" applyFont="1"/>
    <xf numFmtId="164" fontId="2" fillId="0" borderId="0" xfId="0" applyNumberFormat="1" applyFont="1"/>
    <xf numFmtId="1" fontId="0" fillId="0" borderId="0" xfId="1" applyNumberFormat="1" applyFont="1"/>
    <xf numFmtId="0" fontId="0" fillId="2" borderId="0" xfId="0" applyFill="1"/>
    <xf numFmtId="165" fontId="0" fillId="0" borderId="0" xfId="0" applyNumberFormat="1"/>
    <xf numFmtId="2" fontId="0" fillId="0" borderId="0" xfId="0" applyNumberFormat="1"/>
    <xf numFmtId="0" fontId="0" fillId="0" borderId="0" xfId="0" applyFill="1"/>
    <xf numFmtId="43" fontId="0" fillId="0" borderId="0" xfId="1" applyFont="1"/>
    <xf numFmtId="166" fontId="0" fillId="0" borderId="0" xfId="0" applyNumberFormat="1"/>
  </cellXfs>
  <cellStyles count="3">
    <cellStyle name="_DateRange" xfId="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110" zoomScaleNormal="110" workbookViewId="0">
      <selection activeCell="E4" sqref="E4"/>
    </sheetView>
  </sheetViews>
  <sheetFormatPr baseColWidth="10" defaultRowHeight="16"/>
  <cols>
    <col min="1" max="1" width="12.5" bestFit="1" customWidth="1"/>
    <col min="4" max="4" width="17.6640625" bestFit="1" customWidth="1"/>
    <col min="6" max="7" width="10.83203125" style="8"/>
    <col min="8" max="8" width="12.6640625" style="6" bestFit="1" customWidth="1"/>
    <col min="10" max="10" width="13" bestFit="1" customWidth="1"/>
  </cols>
  <sheetData>
    <row r="1" spans="1:11">
      <c r="G1" s="8" t="s">
        <v>10</v>
      </c>
      <c r="H1" s="7">
        <f>SUM(H4:H37)</f>
        <v>82.524680792177861</v>
      </c>
    </row>
    <row r="2" spans="1:11">
      <c r="J2" t="s">
        <v>5</v>
      </c>
    </row>
    <row r="3" spans="1:11">
      <c r="A3" s="1" t="s">
        <v>0</v>
      </c>
      <c r="B3" s="1" t="s">
        <v>3</v>
      </c>
      <c r="C3" s="1" t="s">
        <v>1</v>
      </c>
      <c r="D3" s="1" t="s">
        <v>2</v>
      </c>
      <c r="E3" s="1" t="s">
        <v>4</v>
      </c>
      <c r="F3" s="9" t="s">
        <v>7</v>
      </c>
      <c r="G3" s="9" t="s">
        <v>9</v>
      </c>
      <c r="H3" s="10" t="s">
        <v>8</v>
      </c>
      <c r="J3" t="s">
        <v>22</v>
      </c>
      <c r="K3">
        <v>37.77675626900254</v>
      </c>
    </row>
    <row r="4" spans="1:11">
      <c r="A4" s="2">
        <v>1</v>
      </c>
      <c r="B4" s="3">
        <v>39995</v>
      </c>
      <c r="C4" s="5">
        <f>MONTH(B4)</f>
        <v>7</v>
      </c>
      <c r="D4" s="4">
        <v>44.215515000000003</v>
      </c>
      <c r="E4" s="7">
        <f t="shared" ref="E4:E37" si="0">Constant1+A4*Trend1+VLOOKUP(C4,SeasonalityFactors,2)</f>
        <v>43.212761551250637</v>
      </c>
      <c r="F4" s="8">
        <f>D4-E4</f>
        <v>1.0027534487493668</v>
      </c>
      <c r="G4" s="11">
        <f>IF(F4*F5&lt;0,1,0)</f>
        <v>0</v>
      </c>
      <c r="H4" s="7">
        <f>F4^2</f>
        <v>1.0055144789787489</v>
      </c>
      <c r="J4" t="s">
        <v>23</v>
      </c>
      <c r="K4">
        <v>4.1163620017687454E-2</v>
      </c>
    </row>
    <row r="5" spans="1:11">
      <c r="A5" s="2">
        <v>2</v>
      </c>
      <c r="B5" s="3">
        <v>40026</v>
      </c>
      <c r="C5" s="5">
        <f t="shared" ref="C5:C37" si="1">MONTH(B5)</f>
        <v>8</v>
      </c>
      <c r="D5" s="4">
        <v>42.397035000000002</v>
      </c>
      <c r="E5" s="7">
        <f t="shared" si="0"/>
        <v>41.740044604949794</v>
      </c>
      <c r="F5" s="8">
        <f t="shared" ref="F5:F37" si="2">D5-E5</f>
        <v>0.65699039505020806</v>
      </c>
      <c r="G5" s="11">
        <f t="shared" ref="G5:G37" si="3">IF(F5*F6&lt;0,1,0)</f>
        <v>1</v>
      </c>
      <c r="H5" s="7">
        <f t="shared" ref="H5:H37" si="4">F5^2</f>
        <v>0.43163637918822845</v>
      </c>
    </row>
    <row r="6" spans="1:11">
      <c r="A6" s="2">
        <v>3</v>
      </c>
      <c r="B6" s="3">
        <v>40057</v>
      </c>
      <c r="C6" s="5">
        <f t="shared" si="1"/>
        <v>9</v>
      </c>
      <c r="D6" s="4">
        <v>34.675395999999999</v>
      </c>
      <c r="E6" s="7">
        <f t="shared" si="0"/>
        <v>35.506324527057693</v>
      </c>
      <c r="F6" s="8">
        <f t="shared" si="2"/>
        <v>-0.8309285270576936</v>
      </c>
      <c r="G6" s="11">
        <f t="shared" si="3"/>
        <v>0</v>
      </c>
      <c r="H6" s="7">
        <f t="shared" si="4"/>
        <v>0.69044221707826825</v>
      </c>
      <c r="J6" t="s">
        <v>1</v>
      </c>
    </row>
    <row r="7" spans="1:11">
      <c r="A7" s="2">
        <v>4</v>
      </c>
      <c r="B7" s="3">
        <v>40087</v>
      </c>
      <c r="C7" s="5">
        <f t="shared" si="1"/>
        <v>10</v>
      </c>
      <c r="D7" s="4">
        <v>37.318050999999997</v>
      </c>
      <c r="E7" s="7">
        <f t="shared" si="0"/>
        <v>38.119892613708842</v>
      </c>
      <c r="F7" s="8">
        <f t="shared" si="2"/>
        <v>-0.8018416137088451</v>
      </c>
      <c r="G7" s="11">
        <f t="shared" si="3"/>
        <v>0</v>
      </c>
      <c r="H7" s="7">
        <f t="shared" si="4"/>
        <v>0.64294997347520477</v>
      </c>
      <c r="J7">
        <v>1</v>
      </c>
      <c r="K7">
        <v>-8.8223509051988032</v>
      </c>
    </row>
    <row r="8" spans="1:11">
      <c r="A8" s="2">
        <v>5</v>
      </c>
      <c r="B8" s="3">
        <v>40118</v>
      </c>
      <c r="C8" s="5">
        <f t="shared" si="1"/>
        <v>11</v>
      </c>
      <c r="D8" s="4">
        <v>34.576582000000002</v>
      </c>
      <c r="E8" s="7">
        <f t="shared" si="0"/>
        <v>36.078913695808843</v>
      </c>
      <c r="F8" s="8">
        <f t="shared" si="2"/>
        <v>-1.5023316958088415</v>
      </c>
      <c r="G8" s="11">
        <f t="shared" si="3"/>
        <v>0</v>
      </c>
      <c r="H8" s="7">
        <f t="shared" si="4"/>
        <v>2.2570005242318696</v>
      </c>
      <c r="J8">
        <v>2</v>
      </c>
      <c r="K8">
        <v>-5.2876382993849056</v>
      </c>
    </row>
    <row r="9" spans="1:11">
      <c r="A9" s="2">
        <v>6</v>
      </c>
      <c r="B9" s="3">
        <v>40148</v>
      </c>
      <c r="C9" s="5">
        <f t="shared" si="1"/>
        <v>12</v>
      </c>
      <c r="D9" s="4">
        <v>36.459079000000003</v>
      </c>
      <c r="E9" s="7">
        <f t="shared" si="0"/>
        <v>37.312474240350049</v>
      </c>
      <c r="F9" s="8">
        <f t="shared" si="2"/>
        <v>-0.85339524035004644</v>
      </c>
      <c r="G9" s="11">
        <f t="shared" si="3"/>
        <v>1</v>
      </c>
      <c r="H9" s="7">
        <f t="shared" si="4"/>
        <v>0.72828343625211356</v>
      </c>
      <c r="J9">
        <v>3</v>
      </c>
      <c r="K9">
        <v>2.6683245193743104</v>
      </c>
    </row>
    <row r="10" spans="1:11">
      <c r="A10" s="2">
        <v>7</v>
      </c>
      <c r="B10" s="3">
        <v>40179</v>
      </c>
      <c r="C10" s="5">
        <f t="shared" si="1"/>
        <v>1</v>
      </c>
      <c r="D10" s="4">
        <v>33.487141000000001</v>
      </c>
      <c r="E10" s="7">
        <f t="shared" si="0"/>
        <v>29.242550703927549</v>
      </c>
      <c r="F10" s="8">
        <f t="shared" si="2"/>
        <v>4.2445902960724524</v>
      </c>
      <c r="G10" s="11">
        <f t="shared" si="3"/>
        <v>1</v>
      </c>
      <c r="H10" s="7">
        <f t="shared" si="4"/>
        <v>18.016546781512428</v>
      </c>
      <c r="J10">
        <v>4</v>
      </c>
      <c r="K10">
        <v>1.0715278428190445</v>
      </c>
    </row>
    <row r="11" spans="1:11">
      <c r="A11" s="2">
        <v>8</v>
      </c>
      <c r="B11" s="3">
        <v>40210</v>
      </c>
      <c r="C11" s="5">
        <f t="shared" si="1"/>
        <v>2</v>
      </c>
      <c r="D11" s="4">
        <v>30.718097</v>
      </c>
      <c r="E11" s="7">
        <f t="shared" si="0"/>
        <v>32.818426929759127</v>
      </c>
      <c r="F11" s="8">
        <f t="shared" si="2"/>
        <v>-2.1003299297591269</v>
      </c>
      <c r="G11" s="11">
        <f t="shared" si="3"/>
        <v>0</v>
      </c>
      <c r="H11" s="7">
        <f t="shared" si="4"/>
        <v>4.4113858138419788</v>
      </c>
      <c r="J11">
        <v>5</v>
      </c>
      <c r="K11">
        <v>1.9151310151620786</v>
      </c>
    </row>
    <row r="12" spans="1:11">
      <c r="A12" s="2">
        <v>9</v>
      </c>
      <c r="B12" s="3">
        <v>40238</v>
      </c>
      <c r="C12" s="5">
        <f t="shared" si="1"/>
        <v>3</v>
      </c>
      <c r="D12" s="4">
        <v>39.369601000000003</v>
      </c>
      <c r="E12" s="7">
        <f t="shared" si="0"/>
        <v>40.815553368536037</v>
      </c>
      <c r="F12" s="8">
        <f t="shared" si="2"/>
        <v>-1.4459523685360338</v>
      </c>
      <c r="G12" s="11">
        <f t="shared" si="3"/>
        <v>0</v>
      </c>
      <c r="H12" s="7">
        <f t="shared" si="4"/>
        <v>2.090778252074966</v>
      </c>
      <c r="J12">
        <v>6</v>
      </c>
      <c r="K12">
        <v>4.0095682284533796</v>
      </c>
    </row>
    <row r="13" spans="1:11">
      <c r="A13" s="2">
        <v>10</v>
      </c>
      <c r="B13" s="3">
        <v>40269</v>
      </c>
      <c r="C13" s="5">
        <f t="shared" si="1"/>
        <v>4</v>
      </c>
      <c r="D13" s="4">
        <v>37.762307</v>
      </c>
      <c r="E13" s="7">
        <f t="shared" si="0"/>
        <v>39.259920311998457</v>
      </c>
      <c r="F13" s="8">
        <f t="shared" si="2"/>
        <v>-1.4976133119984567</v>
      </c>
      <c r="G13" s="11">
        <f t="shared" si="3"/>
        <v>0</v>
      </c>
      <c r="H13" s="7">
        <f t="shared" si="4"/>
        <v>2.242845632274987</v>
      </c>
      <c r="J13">
        <v>7</v>
      </c>
      <c r="K13">
        <v>5.3948416622304141</v>
      </c>
    </row>
    <row r="14" spans="1:11">
      <c r="A14" s="2">
        <v>11</v>
      </c>
      <c r="B14" s="3">
        <v>40299</v>
      </c>
      <c r="C14" s="5">
        <f t="shared" si="1"/>
        <v>5</v>
      </c>
      <c r="D14" s="4">
        <v>38.883682999999998</v>
      </c>
      <c r="E14" s="7">
        <f t="shared" si="0"/>
        <v>40.144687104359186</v>
      </c>
      <c r="F14" s="8">
        <f t="shared" si="2"/>
        <v>-1.2610041043591877</v>
      </c>
      <c r="G14" s="11">
        <f t="shared" si="3"/>
        <v>0</v>
      </c>
      <c r="H14" s="7">
        <f t="shared" si="4"/>
        <v>1.5901313512107174</v>
      </c>
      <c r="J14">
        <v>8</v>
      </c>
      <c r="K14">
        <v>3.8809610959118799</v>
      </c>
    </row>
    <row r="15" spans="1:11">
      <c r="A15" s="2">
        <v>12</v>
      </c>
      <c r="B15" s="3">
        <v>40330</v>
      </c>
      <c r="C15" s="5">
        <f t="shared" si="1"/>
        <v>6</v>
      </c>
      <c r="D15" s="4">
        <v>41.901958999999998</v>
      </c>
      <c r="E15" s="7">
        <f t="shared" si="0"/>
        <v>42.28028793766817</v>
      </c>
      <c r="F15" s="8">
        <f t="shared" si="2"/>
        <v>-0.37832893766817222</v>
      </c>
      <c r="G15" s="11">
        <f t="shared" si="3"/>
        <v>1</v>
      </c>
      <c r="H15" s="7">
        <f t="shared" si="4"/>
        <v>0.14313278507712773</v>
      </c>
      <c r="J15">
        <v>9</v>
      </c>
      <c r="K15">
        <v>-2.3939226019979047</v>
      </c>
    </row>
    <row r="16" spans="1:11">
      <c r="A16" s="2">
        <v>13</v>
      </c>
      <c r="B16" s="3">
        <v>40360</v>
      </c>
      <c r="C16" s="5">
        <f t="shared" si="1"/>
        <v>7</v>
      </c>
      <c r="D16" s="4">
        <v>44.021861000000001</v>
      </c>
      <c r="E16" s="7">
        <f t="shared" si="0"/>
        <v>43.706724991462892</v>
      </c>
      <c r="F16" s="8">
        <f t="shared" si="2"/>
        <v>0.31513600853710955</v>
      </c>
      <c r="G16" s="11">
        <f t="shared" si="3"/>
        <v>0</v>
      </c>
      <c r="H16" s="7">
        <f t="shared" si="4"/>
        <v>9.9310703876701184E-2</v>
      </c>
      <c r="J16">
        <v>10</v>
      </c>
      <c r="K16">
        <v>0.17848186463555177</v>
      </c>
    </row>
    <row r="17" spans="1:11">
      <c r="A17" s="2">
        <v>14</v>
      </c>
      <c r="B17" s="3">
        <v>40391</v>
      </c>
      <c r="C17" s="5">
        <f t="shared" si="1"/>
        <v>8</v>
      </c>
      <c r="D17" s="4">
        <v>42.813205000000004</v>
      </c>
      <c r="E17" s="7">
        <f t="shared" si="0"/>
        <v>42.234008045162042</v>
      </c>
      <c r="F17" s="8">
        <f t="shared" si="2"/>
        <v>0.57919695483796119</v>
      </c>
      <c r="G17" s="11">
        <f t="shared" si="3"/>
        <v>0</v>
      </c>
      <c r="H17" s="7">
        <f t="shared" si="4"/>
        <v>0.33546911249356726</v>
      </c>
      <c r="J17">
        <v>11</v>
      </c>
      <c r="K17">
        <v>-1.9036606732821315</v>
      </c>
    </row>
    <row r="18" spans="1:11">
      <c r="A18" s="2">
        <v>15</v>
      </c>
      <c r="B18" s="3">
        <v>40422</v>
      </c>
      <c r="C18" s="5">
        <f t="shared" si="1"/>
        <v>9</v>
      </c>
      <c r="D18" s="4">
        <v>36.131604000000003</v>
      </c>
      <c r="E18" s="7">
        <f t="shared" si="0"/>
        <v>36.000287967269948</v>
      </c>
      <c r="F18" s="8">
        <f t="shared" si="2"/>
        <v>0.1313160327300551</v>
      </c>
      <c r="G18" s="11">
        <f t="shared" si="3"/>
        <v>0</v>
      </c>
      <c r="H18" s="7">
        <f t="shared" si="4"/>
        <v>1.7243900451960902E-2</v>
      </c>
      <c r="J18">
        <v>12</v>
      </c>
      <c r="K18">
        <v>-0.71126374875861809</v>
      </c>
    </row>
    <row r="19" spans="1:11">
      <c r="A19" s="2">
        <v>16</v>
      </c>
      <c r="B19" s="3">
        <v>40452</v>
      </c>
      <c r="C19" s="5">
        <f t="shared" si="1"/>
        <v>10</v>
      </c>
      <c r="D19" s="4">
        <v>39.183461000000001</v>
      </c>
      <c r="E19" s="7">
        <f t="shared" si="0"/>
        <v>38.61385605392109</v>
      </c>
      <c r="F19" s="8">
        <f t="shared" si="2"/>
        <v>0.56960494607891121</v>
      </c>
      <c r="G19" s="11">
        <f t="shared" si="3"/>
        <v>0</v>
      </c>
      <c r="H19" s="7">
        <f t="shared" si="4"/>
        <v>0.32444979459755935</v>
      </c>
      <c r="J19" t="s">
        <v>6</v>
      </c>
      <c r="K19">
        <f>AVERAGE(K7:K18)</f>
        <v>-2.9753884541368811E-12</v>
      </c>
    </row>
    <row r="20" spans="1:11">
      <c r="A20" s="2">
        <v>17</v>
      </c>
      <c r="B20" s="3">
        <v>40483</v>
      </c>
      <c r="C20" s="5">
        <f t="shared" si="1"/>
        <v>11</v>
      </c>
      <c r="D20" s="4">
        <v>36.671543999999997</v>
      </c>
      <c r="E20" s="7">
        <f t="shared" si="0"/>
        <v>36.572877136021091</v>
      </c>
      <c r="F20" s="8">
        <f t="shared" si="2"/>
        <v>9.8666863978905894E-2</v>
      </c>
      <c r="G20" s="11">
        <f t="shared" si="3"/>
        <v>1</v>
      </c>
      <c r="H20" s="7">
        <f t="shared" si="4"/>
        <v>9.7351500474319175E-3</v>
      </c>
    </row>
    <row r="21" spans="1:11">
      <c r="A21" s="2">
        <v>18</v>
      </c>
      <c r="B21" s="3">
        <v>40513</v>
      </c>
      <c r="C21" s="5">
        <f t="shared" si="1"/>
        <v>12</v>
      </c>
      <c r="D21" s="4">
        <v>37.426385000000003</v>
      </c>
      <c r="E21" s="7">
        <f t="shared" si="0"/>
        <v>37.806437680562297</v>
      </c>
      <c r="F21" s="8">
        <f t="shared" si="2"/>
        <v>-0.38005268056229369</v>
      </c>
      <c r="G21" s="11">
        <f t="shared" si="3"/>
        <v>1</v>
      </c>
      <c r="H21" s="7">
        <f t="shared" si="4"/>
        <v>0.14444004000258484</v>
      </c>
      <c r="J21" t="s">
        <v>11</v>
      </c>
      <c r="K21">
        <f>STDEV(F4:F37)</f>
        <v>1.5801856570905835</v>
      </c>
    </row>
    <row r="22" spans="1:11">
      <c r="A22" s="2">
        <v>19</v>
      </c>
      <c r="B22" s="3">
        <v>40544</v>
      </c>
      <c r="C22" s="5">
        <f t="shared" si="1"/>
        <v>1</v>
      </c>
      <c r="D22" s="4">
        <v>34.327419999999996</v>
      </c>
      <c r="E22" s="7">
        <f t="shared" si="0"/>
        <v>29.736514144139797</v>
      </c>
      <c r="F22" s="8">
        <f t="shared" si="2"/>
        <v>4.5909058558601998</v>
      </c>
      <c r="G22" s="11">
        <f t="shared" si="3"/>
        <v>1</v>
      </c>
      <c r="H22" s="7">
        <f t="shared" si="4"/>
        <v>21.076416577371475</v>
      </c>
      <c r="J22" t="s">
        <v>12</v>
      </c>
      <c r="K22">
        <f>RSQ(D4:D37,E4:E37)</f>
        <v>0.84686490708973039</v>
      </c>
    </row>
    <row r="23" spans="1:11">
      <c r="A23" s="2">
        <v>20</v>
      </c>
      <c r="B23" s="3">
        <v>40575</v>
      </c>
      <c r="C23" s="5">
        <f t="shared" si="1"/>
        <v>2</v>
      </c>
      <c r="D23" s="4">
        <v>31.825085999999999</v>
      </c>
      <c r="E23" s="7">
        <f t="shared" si="0"/>
        <v>33.312390369971382</v>
      </c>
      <c r="F23" s="8">
        <f t="shared" si="2"/>
        <v>-1.4873043699713833</v>
      </c>
      <c r="G23" s="11">
        <f t="shared" si="3"/>
        <v>0</v>
      </c>
      <c r="H23" s="7">
        <f t="shared" si="4"/>
        <v>2.2120742889359732</v>
      </c>
    </row>
    <row r="24" spans="1:11">
      <c r="A24" s="2">
        <v>21</v>
      </c>
      <c r="B24" s="3">
        <v>40603</v>
      </c>
      <c r="C24" s="5">
        <f t="shared" si="1"/>
        <v>3</v>
      </c>
      <c r="D24" s="4">
        <v>40.506780999999997</v>
      </c>
      <c r="E24" s="7">
        <f t="shared" si="0"/>
        <v>41.309516808748285</v>
      </c>
      <c r="F24" s="8">
        <f t="shared" si="2"/>
        <v>-0.80273580874828809</v>
      </c>
      <c r="G24" s="11">
        <f t="shared" si="3"/>
        <v>0</v>
      </c>
      <c r="H24" s="7">
        <f t="shared" si="4"/>
        <v>0.64438477864676813</v>
      </c>
    </row>
    <row r="25" spans="1:11">
      <c r="A25" s="2">
        <v>22</v>
      </c>
      <c r="B25" s="3">
        <v>40634</v>
      </c>
      <c r="C25" s="5">
        <f t="shared" si="1"/>
        <v>4</v>
      </c>
      <c r="D25" s="4">
        <v>38.505752000000001</v>
      </c>
      <c r="E25" s="7">
        <f t="shared" si="0"/>
        <v>39.753883752210712</v>
      </c>
      <c r="F25" s="8">
        <f t="shared" si="2"/>
        <v>-1.2481317522107105</v>
      </c>
      <c r="G25" s="11">
        <f t="shared" si="3"/>
        <v>0</v>
      </c>
      <c r="H25" s="7">
        <f t="shared" si="4"/>
        <v>1.5578328708765785</v>
      </c>
    </row>
    <row r="26" spans="1:11">
      <c r="A26" s="2">
        <v>23</v>
      </c>
      <c r="B26" s="3">
        <v>40664</v>
      </c>
      <c r="C26" s="5">
        <f t="shared" si="1"/>
        <v>5</v>
      </c>
      <c r="D26" s="4">
        <v>40.429592999999997</v>
      </c>
      <c r="E26" s="7">
        <f t="shared" si="0"/>
        <v>40.638650544571433</v>
      </c>
      <c r="F26" s="8">
        <f t="shared" si="2"/>
        <v>-0.20905754457143644</v>
      </c>
      <c r="G26" s="11">
        <f t="shared" si="3"/>
        <v>0</v>
      </c>
      <c r="H26" s="7">
        <f t="shared" si="4"/>
        <v>4.3705056942238134E-2</v>
      </c>
    </row>
    <row r="27" spans="1:11">
      <c r="A27" s="2">
        <v>24</v>
      </c>
      <c r="B27" s="3">
        <v>40695</v>
      </c>
      <c r="C27" s="5">
        <f t="shared" si="1"/>
        <v>6</v>
      </c>
      <c r="D27" s="4">
        <v>42.570238000000003</v>
      </c>
      <c r="E27" s="7">
        <f t="shared" si="0"/>
        <v>42.774251377880418</v>
      </c>
      <c r="F27" s="8">
        <f t="shared" si="2"/>
        <v>-0.20401337788041474</v>
      </c>
      <c r="G27" s="11">
        <f t="shared" si="3"/>
        <v>1</v>
      </c>
      <c r="H27" s="7">
        <f t="shared" si="4"/>
        <v>4.1621458354176896E-2</v>
      </c>
    </row>
    <row r="28" spans="1:11">
      <c r="A28" s="2">
        <v>25</v>
      </c>
      <c r="B28" s="3">
        <v>40725</v>
      </c>
      <c r="C28" s="5">
        <f t="shared" si="1"/>
        <v>7</v>
      </c>
      <c r="D28" s="4">
        <v>45.074086000000001</v>
      </c>
      <c r="E28" s="7">
        <f t="shared" si="0"/>
        <v>44.20068843167514</v>
      </c>
      <c r="F28" s="8">
        <f t="shared" si="2"/>
        <v>0.8733975683248616</v>
      </c>
      <c r="G28" s="11">
        <f t="shared" si="3"/>
        <v>0</v>
      </c>
      <c r="H28" s="7">
        <f t="shared" si="4"/>
        <v>0.76282331235578127</v>
      </c>
    </row>
    <row r="29" spans="1:11">
      <c r="A29" s="2">
        <v>26</v>
      </c>
      <c r="B29" s="3">
        <v>40756</v>
      </c>
      <c r="C29" s="5">
        <f t="shared" si="1"/>
        <v>8</v>
      </c>
      <c r="D29" s="4">
        <v>42.782321000000003</v>
      </c>
      <c r="E29" s="7">
        <f t="shared" si="0"/>
        <v>42.72797148537429</v>
      </c>
      <c r="F29" s="8">
        <f t="shared" si="2"/>
        <v>5.4349514625712914E-2</v>
      </c>
      <c r="G29" s="11">
        <f t="shared" si="3"/>
        <v>0</v>
      </c>
      <c r="H29" s="7">
        <f t="shared" si="4"/>
        <v>2.953869740050582E-3</v>
      </c>
    </row>
    <row r="30" spans="1:11">
      <c r="A30" s="2">
        <v>27</v>
      </c>
      <c r="B30" s="3">
        <v>40787</v>
      </c>
      <c r="C30" s="5">
        <f t="shared" si="1"/>
        <v>9</v>
      </c>
      <c r="D30" s="4">
        <v>36.698979000000001</v>
      </c>
      <c r="E30" s="7">
        <f t="shared" si="0"/>
        <v>36.494251407482196</v>
      </c>
      <c r="F30" s="8">
        <f t="shared" si="2"/>
        <v>0.20472759251780559</v>
      </c>
      <c r="G30" s="11">
        <f t="shared" si="3"/>
        <v>1</v>
      </c>
      <c r="H30" s="7">
        <f t="shared" si="4"/>
        <v>4.1913387138136644E-2</v>
      </c>
    </row>
    <row r="31" spans="1:11">
      <c r="A31" s="2">
        <v>28</v>
      </c>
      <c r="B31" s="3">
        <v>40817</v>
      </c>
      <c r="C31" s="5">
        <f t="shared" si="1"/>
        <v>10</v>
      </c>
      <c r="D31" s="4">
        <v>38.703718000000002</v>
      </c>
      <c r="E31" s="7">
        <f t="shared" si="0"/>
        <v>39.107819494133338</v>
      </c>
      <c r="F31" s="8">
        <f t="shared" si="2"/>
        <v>-0.40410149413333585</v>
      </c>
      <c r="G31" s="11">
        <f t="shared" si="3"/>
        <v>0</v>
      </c>
      <c r="H31" s="7">
        <f t="shared" si="4"/>
        <v>0.16329801756079446</v>
      </c>
    </row>
    <row r="32" spans="1:11">
      <c r="A32" s="2">
        <v>29</v>
      </c>
      <c r="B32" s="3">
        <v>40848</v>
      </c>
      <c r="C32" s="5">
        <f t="shared" si="1"/>
        <v>11</v>
      </c>
      <c r="D32" s="4">
        <v>36.827824</v>
      </c>
      <c r="E32" s="7">
        <f t="shared" si="0"/>
        <v>37.066840576233346</v>
      </c>
      <c r="F32" s="8">
        <f t="shared" si="2"/>
        <v>-0.23901657623334671</v>
      </c>
      <c r="G32" s="11">
        <f t="shared" si="3"/>
        <v>0</v>
      </c>
      <c r="H32" s="7">
        <f t="shared" si="4"/>
        <v>5.712892371431124E-2</v>
      </c>
    </row>
    <row r="33" spans="1:8">
      <c r="A33" s="2">
        <v>30</v>
      </c>
      <c r="B33" s="3">
        <v>40878</v>
      </c>
      <c r="C33" s="5">
        <f t="shared" si="1"/>
        <v>12</v>
      </c>
      <c r="D33" s="4">
        <v>37.493287000000002</v>
      </c>
      <c r="E33" s="7">
        <f t="shared" si="0"/>
        <v>38.300401120774545</v>
      </c>
      <c r="F33" s="8">
        <f t="shared" si="2"/>
        <v>-0.8071141207745427</v>
      </c>
      <c r="G33" s="11">
        <f t="shared" si="3"/>
        <v>1</v>
      </c>
      <c r="H33" s="7">
        <f t="shared" si="4"/>
        <v>0.65143320395366311</v>
      </c>
    </row>
    <row r="34" spans="1:8">
      <c r="A34" s="2">
        <v>31</v>
      </c>
      <c r="B34" s="3">
        <v>40909</v>
      </c>
      <c r="C34" s="5">
        <f t="shared" si="1"/>
        <v>1</v>
      </c>
      <c r="D34" s="4">
        <v>34.313549999999999</v>
      </c>
      <c r="E34" s="7">
        <f t="shared" si="0"/>
        <v>30.230477584352045</v>
      </c>
      <c r="F34" s="8">
        <f t="shared" si="2"/>
        <v>4.0830724156479548</v>
      </c>
      <c r="G34" s="11">
        <f t="shared" si="3"/>
        <v>1</v>
      </c>
      <c r="H34" s="7">
        <f t="shared" si="4"/>
        <v>16.671480351425224</v>
      </c>
    </row>
    <row r="35" spans="1:8">
      <c r="A35" s="2">
        <v>32</v>
      </c>
      <c r="B35" s="3">
        <v>40940</v>
      </c>
      <c r="C35" s="5">
        <f t="shared" si="1"/>
        <v>2</v>
      </c>
      <c r="D35" s="4">
        <v>33.264167999999998</v>
      </c>
      <c r="E35" s="7">
        <f t="shared" si="0"/>
        <v>33.806353810183637</v>
      </c>
      <c r="F35" s="8">
        <f t="shared" si="2"/>
        <v>-0.54218581018363921</v>
      </c>
      <c r="G35" s="11">
        <f t="shared" si="3"/>
        <v>0</v>
      </c>
      <c r="H35" s="7">
        <f t="shared" si="4"/>
        <v>0.29396545276448927</v>
      </c>
    </row>
    <row r="36" spans="1:8">
      <c r="A36" s="2">
        <v>33</v>
      </c>
      <c r="B36" s="3">
        <v>40969</v>
      </c>
      <c r="C36" s="5">
        <f t="shared" si="1"/>
        <v>3</v>
      </c>
      <c r="D36" s="4">
        <v>40.781256999999997</v>
      </c>
      <c r="E36" s="7">
        <f t="shared" si="0"/>
        <v>41.803480248960533</v>
      </c>
      <c r="F36" s="8">
        <f t="shared" si="2"/>
        <v>-1.0222232489605361</v>
      </c>
      <c r="G36" s="11">
        <f t="shared" si="3"/>
        <v>0</v>
      </c>
      <c r="H36" s="7">
        <f t="shared" si="4"/>
        <v>1.0449403707154341</v>
      </c>
    </row>
    <row r="37" spans="1:8">
      <c r="A37" s="2">
        <v>34</v>
      </c>
      <c r="B37" s="3">
        <v>41000</v>
      </c>
      <c r="C37" s="5">
        <f t="shared" si="1"/>
        <v>4</v>
      </c>
      <c r="D37" s="4">
        <v>38.806524000000003</v>
      </c>
      <c r="E37" s="7">
        <f t="shared" si="0"/>
        <v>40.247847192422959</v>
      </c>
      <c r="F37" s="8">
        <f t="shared" si="2"/>
        <v>-1.4413231924229564</v>
      </c>
      <c r="G37" s="11">
        <f t="shared" si="3"/>
        <v>0</v>
      </c>
      <c r="H37" s="7">
        <f t="shared" si="4"/>
        <v>2.0774125450163026</v>
      </c>
    </row>
  </sheetData>
  <pageMargins left="0.7" right="0.7" top="0.75" bottom="0.75" header="0.3" footer="0.3"/>
  <pageSetup orientation="portrait" horizontalDpi="0" verticalDpi="0"/>
  <ignoredErrors>
    <ignoredError sqref="C4:C3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3"/>
  <sheetViews>
    <sheetView workbookViewId="0">
      <selection activeCell="G14" sqref="G14"/>
    </sheetView>
  </sheetViews>
  <sheetFormatPr baseColWidth="10" defaultRowHeight="16"/>
  <cols>
    <col min="4" max="4" width="13.6640625" bestFit="1" customWidth="1"/>
    <col min="5" max="5" width="13.6640625" customWidth="1"/>
    <col min="6" max="6" width="11.6640625" bestFit="1" customWidth="1"/>
    <col min="7" max="7" width="12.83203125" bestFit="1" customWidth="1"/>
    <col min="8" max="8" width="12.1640625" bestFit="1" customWidth="1"/>
    <col min="9" max="9" width="1.83203125" customWidth="1"/>
    <col min="10" max="10" width="19.1640625" customWidth="1"/>
  </cols>
  <sheetData>
    <row r="1" spans="1:11">
      <c r="A1" s="12" t="s">
        <v>13</v>
      </c>
      <c r="B1" s="12" t="s">
        <v>24</v>
      </c>
      <c r="C1" s="12" t="s">
        <v>1</v>
      </c>
      <c r="D1" s="12" t="s">
        <v>17</v>
      </c>
      <c r="E1" s="12" t="s">
        <v>17</v>
      </c>
      <c r="F1" s="12" t="s">
        <v>4</v>
      </c>
      <c r="G1" s="12" t="s">
        <v>7</v>
      </c>
      <c r="H1" s="12" t="s">
        <v>8</v>
      </c>
      <c r="J1" s="12" t="s">
        <v>14</v>
      </c>
    </row>
    <row r="2" spans="1:11">
      <c r="A2">
        <v>1970</v>
      </c>
      <c r="B2">
        <v>1</v>
      </c>
      <c r="C2">
        <v>1</v>
      </c>
      <c r="D2">
        <v>9764490</v>
      </c>
      <c r="E2">
        <v>9.7644900000000003</v>
      </c>
      <c r="F2" s="17">
        <f t="shared" ref="F2:F33" si="0">Base*(MTrendFactor^B2)*VLOOKUP(C2,MonthFactorTable,2)</f>
        <v>9.1319193691435512</v>
      </c>
      <c r="G2">
        <f>E2-F2</f>
        <v>0.63257063085644916</v>
      </c>
      <c r="H2">
        <f>G2^2</f>
        <v>0.40014560302212604</v>
      </c>
    </row>
    <row r="3" spans="1:11">
      <c r="A3">
        <v>1970</v>
      </c>
      <c r="B3">
        <f>B2+1</f>
        <v>2</v>
      </c>
      <c r="C3">
        <v>2</v>
      </c>
      <c r="D3">
        <v>8163943</v>
      </c>
      <c r="E3">
        <v>8.1639429999999997</v>
      </c>
      <c r="F3" s="17">
        <f t="shared" si="0"/>
        <v>8.1404685882613617</v>
      </c>
      <c r="G3">
        <f t="shared" ref="G3:G66" si="1">E3-F3</f>
        <v>2.3474411738638068E-2</v>
      </c>
      <c r="H3">
        <f t="shared" ref="H3:H66" si="2">G3^2</f>
        <v>5.510480064751087E-4</v>
      </c>
      <c r="J3" s="12" t="s">
        <v>10</v>
      </c>
      <c r="K3">
        <f>SUM(H2:H133)</f>
        <v>117.90203925664443</v>
      </c>
    </row>
    <row r="4" spans="1:11">
      <c r="A4">
        <v>1970</v>
      </c>
      <c r="B4">
        <f t="shared" ref="B4:B67" si="3">B3+1</f>
        <v>3</v>
      </c>
      <c r="C4">
        <v>3</v>
      </c>
      <c r="D4">
        <v>9875362</v>
      </c>
      <c r="E4">
        <f t="shared" ref="E4:E35" si="4">D4/1000000</f>
        <v>9.8753620000000009</v>
      </c>
      <c r="F4" s="17">
        <f t="shared" si="0"/>
        <v>9.7911812181074964</v>
      </c>
      <c r="G4">
        <f t="shared" si="1"/>
        <v>8.4180781892504442E-2</v>
      </c>
      <c r="H4">
        <f t="shared" si="2"/>
        <v>7.0864040400334038E-3</v>
      </c>
      <c r="J4" s="12" t="s">
        <v>11</v>
      </c>
      <c r="K4" s="14">
        <f>STDEV(G2:G133)</f>
        <v>0.94866561639243885</v>
      </c>
    </row>
    <row r="5" spans="1:11">
      <c r="A5">
        <v>1970</v>
      </c>
      <c r="B5">
        <f t="shared" si="3"/>
        <v>4</v>
      </c>
      <c r="C5">
        <v>4</v>
      </c>
      <c r="D5">
        <v>9289053</v>
      </c>
      <c r="E5">
        <f t="shared" si="4"/>
        <v>9.2890529999999991</v>
      </c>
      <c r="F5" s="17">
        <f t="shared" si="0"/>
        <v>9.4846759734560582</v>
      </c>
      <c r="G5">
        <f t="shared" si="1"/>
        <v>-0.19562297345605906</v>
      </c>
      <c r="H5">
        <f t="shared" si="2"/>
        <v>3.8268347743789989E-2</v>
      </c>
    </row>
    <row r="6" spans="1:11">
      <c r="A6">
        <v>1970</v>
      </c>
      <c r="B6">
        <f t="shared" si="3"/>
        <v>5</v>
      </c>
      <c r="C6">
        <v>5</v>
      </c>
      <c r="D6">
        <v>10029494</v>
      </c>
      <c r="E6">
        <f t="shared" si="4"/>
        <v>10.029494</v>
      </c>
      <c r="F6" s="17">
        <f t="shared" si="0"/>
        <v>9.5204624149019779</v>
      </c>
      <c r="G6">
        <f t="shared" si="1"/>
        <v>0.50903158509802182</v>
      </c>
      <c r="H6">
        <f t="shared" si="2"/>
        <v>0.25911315462740464</v>
      </c>
    </row>
    <row r="7" spans="1:11">
      <c r="A7">
        <v>1970</v>
      </c>
      <c r="B7">
        <f t="shared" si="3"/>
        <v>6</v>
      </c>
      <c r="C7">
        <v>6</v>
      </c>
      <c r="D7">
        <v>11821707</v>
      </c>
      <c r="E7">
        <f t="shared" si="4"/>
        <v>11.821707</v>
      </c>
      <c r="F7" s="17">
        <f t="shared" si="0"/>
        <v>10.842766556621449</v>
      </c>
      <c r="G7">
        <f t="shared" si="1"/>
        <v>0.97894044337855135</v>
      </c>
      <c r="H7">
        <f t="shared" si="2"/>
        <v>0.95832439168219474</v>
      </c>
      <c r="J7" s="12" t="s">
        <v>15</v>
      </c>
      <c r="K7" s="16">
        <v>9.5302012648030292</v>
      </c>
    </row>
    <row r="8" spans="1:11">
      <c r="A8">
        <v>1970</v>
      </c>
      <c r="B8">
        <f t="shared" si="3"/>
        <v>7</v>
      </c>
      <c r="C8">
        <v>7</v>
      </c>
      <c r="D8">
        <v>12630952</v>
      </c>
      <c r="E8">
        <f t="shared" si="4"/>
        <v>12.630952000000001</v>
      </c>
      <c r="F8" s="17">
        <f t="shared" si="0"/>
        <v>11.751028100239417</v>
      </c>
      <c r="G8">
        <f t="shared" si="1"/>
        <v>0.87992389976058405</v>
      </c>
      <c r="H8">
        <f t="shared" si="2"/>
        <v>0.77426606936987441</v>
      </c>
      <c r="J8" s="12" t="s">
        <v>16</v>
      </c>
      <c r="K8">
        <v>1.0059966729204946</v>
      </c>
    </row>
    <row r="9" spans="1:11">
      <c r="A9">
        <v>1970</v>
      </c>
      <c r="B9">
        <f t="shared" si="3"/>
        <v>8</v>
      </c>
      <c r="C9">
        <v>8</v>
      </c>
      <c r="D9">
        <v>13495546</v>
      </c>
      <c r="E9">
        <f t="shared" si="4"/>
        <v>13.495545999999999</v>
      </c>
      <c r="F9" s="17">
        <f t="shared" si="0"/>
        <v>12.418152754567062</v>
      </c>
      <c r="G9">
        <f t="shared" si="1"/>
        <v>1.0773932454329369</v>
      </c>
      <c r="H9">
        <f t="shared" si="2"/>
        <v>1.1607762053045165</v>
      </c>
    </row>
    <row r="10" spans="1:11">
      <c r="A10">
        <v>1970</v>
      </c>
      <c r="B10">
        <f t="shared" si="3"/>
        <v>9</v>
      </c>
      <c r="C10">
        <v>9</v>
      </c>
      <c r="D10">
        <v>10283314</v>
      </c>
      <c r="E10">
        <f t="shared" si="4"/>
        <v>10.283314000000001</v>
      </c>
      <c r="F10" s="17">
        <f t="shared" si="0"/>
        <v>9.5851871857884454</v>
      </c>
      <c r="G10">
        <f t="shared" si="1"/>
        <v>0.69812681421155531</v>
      </c>
      <c r="H10">
        <f t="shared" si="2"/>
        <v>0.48738104872117549</v>
      </c>
      <c r="J10" s="12" t="s">
        <v>1</v>
      </c>
    </row>
    <row r="11" spans="1:11">
      <c r="A11">
        <v>1970</v>
      </c>
      <c r="B11">
        <f t="shared" si="3"/>
        <v>10</v>
      </c>
      <c r="C11">
        <v>10</v>
      </c>
      <c r="D11">
        <v>9382270</v>
      </c>
      <c r="E11">
        <f t="shared" si="4"/>
        <v>9.3822700000000001</v>
      </c>
      <c r="F11" s="17">
        <f t="shared" si="0"/>
        <v>9.5959016787655163</v>
      </c>
      <c r="G11">
        <f t="shared" si="1"/>
        <v>-0.21363167876551614</v>
      </c>
      <c r="H11">
        <f t="shared" si="2"/>
        <v>4.5638494172172681E-2</v>
      </c>
      <c r="J11">
        <v>1</v>
      </c>
      <c r="K11">
        <v>0.95249663784180993</v>
      </c>
    </row>
    <row r="12" spans="1:11">
      <c r="A12">
        <v>1970</v>
      </c>
      <c r="B12">
        <f t="shared" si="3"/>
        <v>11</v>
      </c>
      <c r="C12">
        <v>11</v>
      </c>
      <c r="D12">
        <v>8620519</v>
      </c>
      <c r="E12">
        <f t="shared" si="4"/>
        <v>8.6205189999999998</v>
      </c>
      <c r="F12" s="17">
        <f t="shared" si="0"/>
        <v>8.8080299376639459</v>
      </c>
      <c r="G12">
        <f t="shared" si="1"/>
        <v>-0.18751093766394611</v>
      </c>
      <c r="H12">
        <f t="shared" si="2"/>
        <v>3.5160351743612282E-2</v>
      </c>
      <c r="J12" s="15">
        <v>2</v>
      </c>
      <c r="K12">
        <v>0.84402292628616304</v>
      </c>
    </row>
    <row r="13" spans="1:11">
      <c r="A13">
        <v>1970</v>
      </c>
      <c r="B13">
        <f t="shared" si="3"/>
        <v>12</v>
      </c>
      <c r="C13">
        <v>12</v>
      </c>
      <c r="D13">
        <v>10294014</v>
      </c>
      <c r="E13">
        <f t="shared" si="4"/>
        <v>10.294014000000001</v>
      </c>
      <c r="F13" s="17">
        <f t="shared" si="0"/>
        <v>9.8690350259813311</v>
      </c>
      <c r="G13">
        <f t="shared" si="1"/>
        <v>0.42497897401866958</v>
      </c>
      <c r="H13">
        <f t="shared" si="2"/>
        <v>0.18060712835796103</v>
      </c>
      <c r="J13" s="15">
        <v>3</v>
      </c>
      <c r="K13">
        <v>1.0091213230387326</v>
      </c>
    </row>
    <row r="14" spans="1:11">
      <c r="A14">
        <v>1971</v>
      </c>
      <c r="B14">
        <f t="shared" si="3"/>
        <v>13</v>
      </c>
      <c r="C14">
        <v>1</v>
      </c>
      <c r="D14">
        <v>9891862</v>
      </c>
      <c r="E14">
        <f t="shared" si="4"/>
        <v>9.8918619999999997</v>
      </c>
      <c r="F14" s="17">
        <f t="shared" si="0"/>
        <v>9.8111654854384458</v>
      </c>
      <c r="G14">
        <f t="shared" si="1"/>
        <v>8.0696514561553911E-2</v>
      </c>
      <c r="H14">
        <f t="shared" si="2"/>
        <v>6.5119274623830822E-3</v>
      </c>
      <c r="J14" s="15">
        <v>4</v>
      </c>
      <c r="K14">
        <v>0.97170457737751859</v>
      </c>
    </row>
    <row r="15" spans="1:11">
      <c r="A15">
        <v>1971</v>
      </c>
      <c r="B15">
        <f t="shared" si="3"/>
        <v>14</v>
      </c>
      <c r="C15">
        <v>2</v>
      </c>
      <c r="D15">
        <v>8442652</v>
      </c>
      <c r="E15">
        <f t="shared" si="4"/>
        <v>8.4426520000000007</v>
      </c>
      <c r="F15" s="17">
        <f t="shared" si="0"/>
        <v>8.7459690805325376</v>
      </c>
      <c r="G15">
        <f t="shared" si="1"/>
        <v>-0.30331708053253692</v>
      </c>
      <c r="H15">
        <f t="shared" si="2"/>
        <v>9.200125134278149E-2</v>
      </c>
      <c r="J15" s="15">
        <v>5</v>
      </c>
      <c r="K15">
        <v>0.96955678161011505</v>
      </c>
    </row>
    <row r="16" spans="1:11">
      <c r="A16">
        <v>1971</v>
      </c>
      <c r="B16">
        <f t="shared" si="3"/>
        <v>15</v>
      </c>
      <c r="C16">
        <v>3</v>
      </c>
      <c r="D16">
        <v>9606332</v>
      </c>
      <c r="E16">
        <f t="shared" si="4"/>
        <v>9.6063320000000001</v>
      </c>
      <c r="F16" s="17">
        <f t="shared" si="0"/>
        <v>10.519464238083696</v>
      </c>
      <c r="G16">
        <f t="shared" si="1"/>
        <v>-0.91313223808369592</v>
      </c>
      <c r="H16">
        <f t="shared" si="2"/>
        <v>0.83381048422773951</v>
      </c>
      <c r="J16" s="15">
        <v>6</v>
      </c>
      <c r="K16">
        <v>1.0976370772514388</v>
      </c>
    </row>
    <row r="17" spans="1:11">
      <c r="A17">
        <v>1971</v>
      </c>
      <c r="B17">
        <f t="shared" si="3"/>
        <v>16</v>
      </c>
      <c r="C17">
        <v>4</v>
      </c>
      <c r="D17">
        <v>10549641</v>
      </c>
      <c r="E17">
        <f t="shared" si="4"/>
        <v>10.549640999999999</v>
      </c>
      <c r="F17" s="17">
        <f t="shared" si="0"/>
        <v>10.190160664993551</v>
      </c>
      <c r="G17">
        <f t="shared" si="1"/>
        <v>0.35948033500644883</v>
      </c>
      <c r="H17">
        <f t="shared" si="2"/>
        <v>0.12922611125634867</v>
      </c>
      <c r="J17" s="15">
        <v>7</v>
      </c>
      <c r="K17">
        <v>1.182491374520839</v>
      </c>
    </row>
    <row r="18" spans="1:11">
      <c r="A18">
        <v>1971</v>
      </c>
      <c r="B18">
        <f t="shared" si="3"/>
        <v>17</v>
      </c>
      <c r="C18">
        <v>5</v>
      </c>
      <c r="D18">
        <v>10254733</v>
      </c>
      <c r="E18">
        <f t="shared" si="4"/>
        <v>10.254733</v>
      </c>
      <c r="F18" s="17">
        <f t="shared" si="0"/>
        <v>10.228608956636082</v>
      </c>
      <c r="G18">
        <f t="shared" si="1"/>
        <v>2.6124043363918048E-2</v>
      </c>
      <c r="H18">
        <f t="shared" si="2"/>
        <v>6.8246564167987064E-4</v>
      </c>
      <c r="J18" s="15">
        <v>8</v>
      </c>
      <c r="K18">
        <v>1.2421743870644522</v>
      </c>
    </row>
    <row r="19" spans="1:11">
      <c r="A19">
        <v>1971</v>
      </c>
      <c r="B19">
        <f t="shared" si="3"/>
        <v>18</v>
      </c>
      <c r="C19">
        <v>6</v>
      </c>
      <c r="D19">
        <v>11466804</v>
      </c>
      <c r="E19">
        <f t="shared" si="4"/>
        <v>11.466804</v>
      </c>
      <c r="F19" s="17">
        <f t="shared" si="0"/>
        <v>11.649268100903917</v>
      </c>
      <c r="G19">
        <f t="shared" si="1"/>
        <v>-0.18246410090391763</v>
      </c>
      <c r="H19">
        <f t="shared" si="2"/>
        <v>3.329314811867503E-2</v>
      </c>
      <c r="J19">
        <v>9</v>
      </c>
      <c r="K19">
        <v>0.95308059311370774</v>
      </c>
    </row>
    <row r="20" spans="1:11">
      <c r="A20">
        <v>1971</v>
      </c>
      <c r="B20">
        <f t="shared" si="3"/>
        <v>19</v>
      </c>
      <c r="C20">
        <v>7</v>
      </c>
      <c r="D20">
        <v>12958264</v>
      </c>
      <c r="E20">
        <f t="shared" si="4"/>
        <v>12.958264</v>
      </c>
      <c r="F20" s="17">
        <f t="shared" si="0"/>
        <v>12.625087525964327</v>
      </c>
      <c r="G20">
        <f t="shared" si="1"/>
        <v>0.33317647403567285</v>
      </c>
      <c r="H20">
        <f t="shared" si="2"/>
        <v>0.11100656285084338</v>
      </c>
      <c r="J20">
        <v>10</v>
      </c>
      <c r="K20">
        <v>0.94845836896053892</v>
      </c>
    </row>
    <row r="21" spans="1:11">
      <c r="A21">
        <v>1971</v>
      </c>
      <c r="B21">
        <f t="shared" si="3"/>
        <v>20</v>
      </c>
      <c r="C21">
        <v>8</v>
      </c>
      <c r="D21">
        <v>13336251</v>
      </c>
      <c r="E21">
        <f t="shared" si="4"/>
        <v>13.336251000000001</v>
      </c>
      <c r="F21" s="17">
        <f t="shared" si="0"/>
        <v>13.341833931450635</v>
      </c>
      <c r="G21">
        <f t="shared" si="1"/>
        <v>-5.5829314506343763E-3</v>
      </c>
      <c r="H21">
        <f t="shared" si="2"/>
        <v>3.1169123582482463E-5</v>
      </c>
      <c r="J21">
        <v>11</v>
      </c>
      <c r="K21">
        <v>0.86539567665187223</v>
      </c>
    </row>
    <row r="22" spans="1:11">
      <c r="A22">
        <v>1971</v>
      </c>
      <c r="B22">
        <f t="shared" si="3"/>
        <v>21</v>
      </c>
      <c r="C22">
        <v>9</v>
      </c>
      <c r="D22">
        <v>10583464</v>
      </c>
      <c r="E22">
        <f t="shared" si="4"/>
        <v>10.583463999999999</v>
      </c>
      <c r="F22" s="17">
        <f t="shared" si="0"/>
        <v>10.298148054880851</v>
      </c>
      <c r="G22">
        <f t="shared" si="1"/>
        <v>0.28531594511914804</v>
      </c>
      <c r="H22">
        <f t="shared" si="2"/>
        <v>8.140518853923269E-2</v>
      </c>
      <c r="J22">
        <v>12</v>
      </c>
      <c r="K22">
        <v>0.96386028304418014</v>
      </c>
    </row>
    <row r="23" spans="1:11">
      <c r="A23">
        <v>1971</v>
      </c>
      <c r="B23">
        <f t="shared" si="3"/>
        <v>22</v>
      </c>
      <c r="C23">
        <v>10</v>
      </c>
      <c r="D23">
        <v>10517398</v>
      </c>
      <c r="E23">
        <f t="shared" si="4"/>
        <v>10.517398</v>
      </c>
      <c r="F23" s="17">
        <f t="shared" si="0"/>
        <v>10.309659508217358</v>
      </c>
      <c r="G23">
        <f t="shared" si="1"/>
        <v>0.20773849178264214</v>
      </c>
      <c r="H23">
        <f t="shared" si="2"/>
        <v>4.3155280968126875E-2</v>
      </c>
    </row>
    <row r="24" spans="1:11">
      <c r="A24">
        <v>1971</v>
      </c>
      <c r="B24">
        <f t="shared" si="3"/>
        <v>23</v>
      </c>
      <c r="C24">
        <v>11</v>
      </c>
      <c r="D24">
        <v>9411420</v>
      </c>
      <c r="E24">
        <f t="shared" si="4"/>
        <v>9.4114199999999997</v>
      </c>
      <c r="F24" s="17">
        <f t="shared" si="0"/>
        <v>9.4631846631407317</v>
      </c>
      <c r="G24">
        <f t="shared" si="1"/>
        <v>-5.1764663140732026E-2</v>
      </c>
      <c r="H24">
        <f t="shared" si="2"/>
        <v>2.6795803500734607E-3</v>
      </c>
      <c r="J24" s="12" t="s">
        <v>6</v>
      </c>
      <c r="K24">
        <f>AVERAGE(K11:K22)</f>
        <v>1.0000000005634473</v>
      </c>
    </row>
    <row r="25" spans="1:11">
      <c r="A25">
        <v>1971</v>
      </c>
      <c r="B25">
        <f t="shared" si="3"/>
        <v>24</v>
      </c>
      <c r="C25">
        <v>12</v>
      </c>
      <c r="D25">
        <v>11293565</v>
      </c>
      <c r="E25">
        <f t="shared" si="4"/>
        <v>11.293564999999999</v>
      </c>
      <c r="F25" s="17">
        <f t="shared" si="0"/>
        <v>10.60310893114819</v>
      </c>
      <c r="G25">
        <f t="shared" si="1"/>
        <v>0.69045606885180888</v>
      </c>
      <c r="H25">
        <f t="shared" si="2"/>
        <v>0.47672958301429386</v>
      </c>
    </row>
    <row r="26" spans="1:11">
      <c r="A26">
        <v>1972</v>
      </c>
      <c r="B26">
        <f t="shared" si="3"/>
        <v>25</v>
      </c>
      <c r="C26">
        <v>1</v>
      </c>
      <c r="D26">
        <v>11058573</v>
      </c>
      <c r="E26">
        <f t="shared" si="4"/>
        <v>11.058573000000001</v>
      </c>
      <c r="F26" s="17">
        <f t="shared" si="0"/>
        <v>10.540934965754781</v>
      </c>
      <c r="G26">
        <f t="shared" si="1"/>
        <v>0.51763803424521981</v>
      </c>
      <c r="H26">
        <f t="shared" si="2"/>
        <v>0.26794913449725538</v>
      </c>
    </row>
    <row r="27" spans="1:11">
      <c r="A27">
        <v>1972</v>
      </c>
      <c r="B27">
        <f t="shared" si="3"/>
        <v>26</v>
      </c>
      <c r="C27">
        <v>2</v>
      </c>
      <c r="D27">
        <v>9652325</v>
      </c>
      <c r="E27">
        <f t="shared" si="4"/>
        <v>9.6523249999999994</v>
      </c>
      <c r="F27" s="17">
        <f t="shared" si="0"/>
        <v>9.3965076246265919</v>
      </c>
      <c r="G27">
        <f t="shared" si="1"/>
        <v>0.25581737537340743</v>
      </c>
      <c r="H27">
        <f t="shared" si="2"/>
        <v>6.5442529542938846E-2</v>
      </c>
    </row>
    <row r="28" spans="1:11">
      <c r="A28">
        <v>1972</v>
      </c>
      <c r="B28">
        <f t="shared" si="3"/>
        <v>27</v>
      </c>
      <c r="C28">
        <v>3</v>
      </c>
      <c r="D28">
        <v>11346626</v>
      </c>
      <c r="E28">
        <f t="shared" si="4"/>
        <v>11.346626000000001</v>
      </c>
      <c r="F28" s="17">
        <f t="shared" si="0"/>
        <v>11.301918061905786</v>
      </c>
      <c r="G28">
        <f t="shared" si="1"/>
        <v>4.4707938094214583E-2</v>
      </c>
      <c r="H28">
        <f t="shared" si="2"/>
        <v>1.9987997286361235E-3</v>
      </c>
    </row>
    <row r="29" spans="1:11">
      <c r="A29">
        <v>1972</v>
      </c>
      <c r="B29">
        <f t="shared" si="3"/>
        <v>28</v>
      </c>
      <c r="C29">
        <v>4</v>
      </c>
      <c r="D29">
        <v>11599434</v>
      </c>
      <c r="E29">
        <f t="shared" si="4"/>
        <v>11.599434</v>
      </c>
      <c r="F29" s="17">
        <f t="shared" si="0"/>
        <v>10.948120385871706</v>
      </c>
      <c r="G29">
        <f t="shared" si="1"/>
        <v>0.65131361412829492</v>
      </c>
      <c r="H29">
        <f t="shared" si="2"/>
        <v>0.42420942394886146</v>
      </c>
    </row>
    <row r="30" spans="1:11">
      <c r="A30">
        <v>1972</v>
      </c>
      <c r="B30">
        <f t="shared" si="3"/>
        <v>29</v>
      </c>
      <c r="C30">
        <v>5</v>
      </c>
      <c r="D30">
        <v>11431268</v>
      </c>
      <c r="E30">
        <f t="shared" si="4"/>
        <v>11.431267999999999</v>
      </c>
      <c r="F30" s="17">
        <f t="shared" si="0"/>
        <v>10.989428520195785</v>
      </c>
      <c r="G30">
        <f t="shared" si="1"/>
        <v>0.44183947980421401</v>
      </c>
      <c r="H30">
        <f t="shared" si="2"/>
        <v>0.19522212591365845</v>
      </c>
    </row>
    <row r="31" spans="1:11">
      <c r="A31">
        <v>1972</v>
      </c>
      <c r="B31">
        <f t="shared" si="3"/>
        <v>30</v>
      </c>
      <c r="C31">
        <v>6</v>
      </c>
      <c r="D31">
        <v>13285600</v>
      </c>
      <c r="E31">
        <f t="shared" si="4"/>
        <v>13.285600000000001</v>
      </c>
      <c r="F31" s="17">
        <f t="shared" si="0"/>
        <v>12.515758462388469</v>
      </c>
      <c r="G31">
        <f t="shared" si="1"/>
        <v>0.76984153761153173</v>
      </c>
      <c r="H31">
        <f t="shared" si="2"/>
        <v>0.59265599303208738</v>
      </c>
    </row>
    <row r="32" spans="1:11">
      <c r="A32">
        <v>1972</v>
      </c>
      <c r="B32">
        <f t="shared" si="3"/>
        <v>31</v>
      </c>
      <c r="C32">
        <v>7</v>
      </c>
      <c r="D32">
        <v>14382050</v>
      </c>
      <c r="E32">
        <f t="shared" si="4"/>
        <v>14.38205</v>
      </c>
      <c r="F32" s="17">
        <f t="shared" si="0"/>
        <v>13.564160827341782</v>
      </c>
      <c r="G32">
        <f t="shared" si="1"/>
        <v>0.81788917265821759</v>
      </c>
      <c r="H32">
        <f t="shared" si="2"/>
        <v>0.66894269875154366</v>
      </c>
    </row>
    <row r="33" spans="1:8">
      <c r="A33">
        <v>1972</v>
      </c>
      <c r="B33">
        <f t="shared" si="3"/>
        <v>32</v>
      </c>
      <c r="C33">
        <v>8</v>
      </c>
      <c r="D33">
        <v>15093087</v>
      </c>
      <c r="E33">
        <f t="shared" si="4"/>
        <v>15.093087000000001</v>
      </c>
      <c r="F33" s="17">
        <f t="shared" si="0"/>
        <v>14.334219925660214</v>
      </c>
      <c r="G33">
        <f t="shared" si="1"/>
        <v>0.75886707433978629</v>
      </c>
      <c r="H33">
        <f t="shared" si="2"/>
        <v>0.57587923651702677</v>
      </c>
    </row>
    <row r="34" spans="1:8">
      <c r="A34">
        <v>1972</v>
      </c>
      <c r="B34">
        <f t="shared" si="3"/>
        <v>33</v>
      </c>
      <c r="C34">
        <v>9</v>
      </c>
      <c r="D34">
        <v>12033832</v>
      </c>
      <c r="E34">
        <f t="shared" si="4"/>
        <v>12.033832</v>
      </c>
      <c r="F34" s="17">
        <f t="shared" ref="F34:F65" si="5">Base*(MTrendFactor^B34)*VLOOKUP(C34,MonthFactorTable,2)</f>
        <v>11.064140042824089</v>
      </c>
      <c r="G34">
        <f t="shared" si="1"/>
        <v>0.96969195717591106</v>
      </c>
      <c r="H34">
        <f t="shared" si="2"/>
        <v>0.94030249181164893</v>
      </c>
    </row>
    <row r="35" spans="1:8">
      <c r="A35">
        <v>1972</v>
      </c>
      <c r="B35">
        <f t="shared" si="3"/>
        <v>34</v>
      </c>
      <c r="C35">
        <v>10</v>
      </c>
      <c r="D35">
        <v>11834084</v>
      </c>
      <c r="E35">
        <f t="shared" si="4"/>
        <v>11.834084000000001</v>
      </c>
      <c r="F35" s="17">
        <f t="shared" si="5"/>
        <v>11.076507735649322</v>
      </c>
      <c r="G35">
        <f t="shared" si="1"/>
        <v>0.75757626435067849</v>
      </c>
      <c r="H35">
        <f t="shared" si="2"/>
        <v>0.57392179630752904</v>
      </c>
    </row>
    <row r="36" spans="1:8">
      <c r="A36">
        <v>1972</v>
      </c>
      <c r="B36">
        <f t="shared" si="3"/>
        <v>35</v>
      </c>
      <c r="C36">
        <v>11</v>
      </c>
      <c r="D36">
        <v>11088399</v>
      </c>
      <c r="E36">
        <f t="shared" ref="E36:E67" si="6">D36/1000000</f>
        <v>11.088399000000001</v>
      </c>
      <c r="F36" s="17">
        <f t="shared" si="5"/>
        <v>10.167070798178141</v>
      </c>
      <c r="G36">
        <f t="shared" si="1"/>
        <v>0.92132820182185959</v>
      </c>
      <c r="H36">
        <f t="shared" si="2"/>
        <v>0.84884565547230129</v>
      </c>
    </row>
    <row r="37" spans="1:8">
      <c r="A37">
        <v>1972</v>
      </c>
      <c r="B37">
        <f t="shared" si="3"/>
        <v>36</v>
      </c>
      <c r="C37">
        <v>12</v>
      </c>
      <c r="D37">
        <v>12577357</v>
      </c>
      <c r="E37">
        <f t="shared" si="6"/>
        <v>12.577356999999999</v>
      </c>
      <c r="F37" s="17">
        <f t="shared" si="5"/>
        <v>11.391784375049921</v>
      </c>
      <c r="G37">
        <f t="shared" si="1"/>
        <v>1.185572624950078</v>
      </c>
      <c r="H37">
        <f t="shared" si="2"/>
        <v>1.4055824490310183</v>
      </c>
    </row>
    <row r="38" spans="1:8">
      <c r="A38">
        <v>1973</v>
      </c>
      <c r="B38">
        <f t="shared" si="3"/>
        <v>37</v>
      </c>
      <c r="C38">
        <v>1</v>
      </c>
      <c r="D38">
        <v>12006797</v>
      </c>
      <c r="E38">
        <f t="shared" si="6"/>
        <v>12.006797000000001</v>
      </c>
      <c r="F38" s="17">
        <f t="shared" si="5"/>
        <v>11.324985815108423</v>
      </c>
      <c r="G38">
        <f t="shared" si="1"/>
        <v>0.68181118489157733</v>
      </c>
      <c r="H38">
        <f t="shared" si="2"/>
        <v>0.46486649184325662</v>
      </c>
    </row>
    <row r="39" spans="1:8">
      <c r="A39">
        <v>1973</v>
      </c>
      <c r="B39">
        <f t="shared" si="3"/>
        <v>38</v>
      </c>
      <c r="C39">
        <v>2</v>
      </c>
      <c r="D39">
        <v>10616113</v>
      </c>
      <c r="E39">
        <f t="shared" si="6"/>
        <v>10.616113</v>
      </c>
      <c r="F39" s="17">
        <f t="shared" si="5"/>
        <v>10.095434219656479</v>
      </c>
      <c r="G39">
        <f t="shared" si="1"/>
        <v>0.52067878034352155</v>
      </c>
      <c r="H39">
        <f t="shared" si="2"/>
        <v>0.27110639230001715</v>
      </c>
    </row>
    <row r="40" spans="1:8">
      <c r="A40">
        <v>1973</v>
      </c>
      <c r="B40">
        <f t="shared" si="3"/>
        <v>39</v>
      </c>
      <c r="C40">
        <v>3</v>
      </c>
      <c r="D40">
        <v>12440709</v>
      </c>
      <c r="E40">
        <f t="shared" si="6"/>
        <v>12.440709</v>
      </c>
      <c r="F40" s="17">
        <f t="shared" si="5"/>
        <v>12.142571996737077</v>
      </c>
      <c r="G40">
        <f t="shared" si="1"/>
        <v>0.29813700326292292</v>
      </c>
      <c r="H40">
        <f t="shared" si="2"/>
        <v>8.8885672714596103E-2</v>
      </c>
    </row>
    <row r="41" spans="1:8">
      <c r="A41">
        <v>1973</v>
      </c>
      <c r="B41">
        <f t="shared" si="3"/>
        <v>40</v>
      </c>
      <c r="C41">
        <v>4</v>
      </c>
      <c r="D41">
        <v>12742187</v>
      </c>
      <c r="E41">
        <f t="shared" si="6"/>
        <v>12.742186999999999</v>
      </c>
      <c r="F41" s="17">
        <f t="shared" si="5"/>
        <v>11.762458308954983</v>
      </c>
      <c r="G41">
        <f t="shared" si="1"/>
        <v>0.97972869104501648</v>
      </c>
      <c r="H41">
        <f t="shared" si="2"/>
        <v>0.95986830805678136</v>
      </c>
    </row>
    <row r="42" spans="1:8">
      <c r="A42">
        <v>1973</v>
      </c>
      <c r="B42">
        <f t="shared" si="3"/>
        <v>41</v>
      </c>
      <c r="C42">
        <v>5</v>
      </c>
      <c r="D42">
        <v>12650366</v>
      </c>
      <c r="E42">
        <f t="shared" si="6"/>
        <v>12.650366</v>
      </c>
      <c r="F42" s="17">
        <f t="shared" si="5"/>
        <v>11.806839005429122</v>
      </c>
      <c r="G42">
        <f t="shared" si="1"/>
        <v>0.84352699457087787</v>
      </c>
      <c r="H42">
        <f t="shared" si="2"/>
        <v>0.71153779056977784</v>
      </c>
    </row>
    <row r="43" spans="1:8">
      <c r="A43">
        <v>1973</v>
      </c>
      <c r="B43">
        <f t="shared" si="3"/>
        <v>42</v>
      </c>
      <c r="C43">
        <v>6</v>
      </c>
      <c r="D43">
        <v>14383418</v>
      </c>
      <c r="E43">
        <f t="shared" si="6"/>
        <v>14.383418000000001</v>
      </c>
      <c r="F43" s="17">
        <f t="shared" si="5"/>
        <v>13.446699700961801</v>
      </c>
      <c r="G43">
        <f t="shared" si="1"/>
        <v>0.93671829903819948</v>
      </c>
      <c r="H43">
        <f t="shared" si="2"/>
        <v>0.87744117175301772</v>
      </c>
    </row>
    <row r="44" spans="1:8">
      <c r="A44">
        <v>1973</v>
      </c>
      <c r="B44">
        <f t="shared" si="3"/>
        <v>43</v>
      </c>
      <c r="C44">
        <v>7</v>
      </c>
      <c r="D44">
        <v>15409859</v>
      </c>
      <c r="E44">
        <f t="shared" si="6"/>
        <v>15.409859000000001</v>
      </c>
      <c r="F44" s="17">
        <f t="shared" si="5"/>
        <v>14.573083835784347</v>
      </c>
      <c r="G44">
        <f t="shared" si="1"/>
        <v>0.83677516421565379</v>
      </c>
      <c r="H44">
        <f t="shared" si="2"/>
        <v>0.70019267544813435</v>
      </c>
    </row>
    <row r="45" spans="1:8">
      <c r="A45">
        <v>1973</v>
      </c>
      <c r="B45">
        <f t="shared" si="3"/>
        <v>44</v>
      </c>
      <c r="C45">
        <v>8</v>
      </c>
      <c r="D45">
        <v>16368557</v>
      </c>
      <c r="E45">
        <f t="shared" si="6"/>
        <v>16.368556999999999</v>
      </c>
      <c r="F45" s="17">
        <f t="shared" si="5"/>
        <v>15.400421106489816</v>
      </c>
      <c r="G45">
        <f t="shared" si="1"/>
        <v>0.96813589351018337</v>
      </c>
      <c r="H45">
        <f t="shared" si="2"/>
        <v>0.93728710830276107</v>
      </c>
    </row>
    <row r="46" spans="1:8">
      <c r="A46">
        <v>1973</v>
      </c>
      <c r="B46">
        <f t="shared" si="3"/>
        <v>45</v>
      </c>
      <c r="C46">
        <v>9</v>
      </c>
      <c r="D46">
        <v>12674412</v>
      </c>
      <c r="E46">
        <f t="shared" si="6"/>
        <v>12.674412</v>
      </c>
      <c r="F46" s="17">
        <f t="shared" si="5"/>
        <v>11.887107685270095</v>
      </c>
      <c r="G46">
        <f t="shared" si="1"/>
        <v>0.78730431472990503</v>
      </c>
      <c r="H46">
        <f t="shared" si="2"/>
        <v>0.61984808399232538</v>
      </c>
    </row>
    <row r="47" spans="1:8">
      <c r="A47">
        <v>1973</v>
      </c>
      <c r="B47">
        <f t="shared" si="3"/>
        <v>46</v>
      </c>
      <c r="C47">
        <v>10</v>
      </c>
      <c r="D47">
        <v>12374474</v>
      </c>
      <c r="E47">
        <f t="shared" si="6"/>
        <v>12.374473999999999</v>
      </c>
      <c r="F47" s="17">
        <f t="shared" si="5"/>
        <v>11.900395305985564</v>
      </c>
      <c r="G47">
        <f t="shared" si="1"/>
        <v>0.4740786940144357</v>
      </c>
      <c r="H47">
        <f t="shared" si="2"/>
        <v>0.22475060811843295</v>
      </c>
    </row>
    <row r="48" spans="1:8">
      <c r="A48">
        <v>1973</v>
      </c>
      <c r="B48">
        <f t="shared" si="3"/>
        <v>47</v>
      </c>
      <c r="C48">
        <v>11</v>
      </c>
      <c r="D48">
        <v>11464940</v>
      </c>
      <c r="E48">
        <f t="shared" si="6"/>
        <v>11.46494</v>
      </c>
      <c r="F48" s="17">
        <f t="shared" si="5"/>
        <v>10.923313059481135</v>
      </c>
      <c r="G48">
        <f t="shared" si="1"/>
        <v>0.5416269405188654</v>
      </c>
      <c r="H48">
        <f t="shared" si="2"/>
        <v>0.29335974269582654</v>
      </c>
    </row>
    <row r="49" spans="1:8">
      <c r="A49">
        <v>1973</v>
      </c>
      <c r="B49">
        <f t="shared" si="3"/>
        <v>48</v>
      </c>
      <c r="C49">
        <v>12</v>
      </c>
      <c r="D49">
        <v>12552210</v>
      </c>
      <c r="E49">
        <f t="shared" si="6"/>
        <v>12.552210000000001</v>
      </c>
      <c r="F49" s="17">
        <f t="shared" si="5"/>
        <v>12.239122703569045</v>
      </c>
      <c r="G49">
        <f t="shared" si="1"/>
        <v>0.31308729643095567</v>
      </c>
      <c r="H49">
        <f t="shared" si="2"/>
        <v>9.8023655186445111E-2</v>
      </c>
    </row>
    <row r="50" spans="1:8">
      <c r="A50">
        <v>1974</v>
      </c>
      <c r="B50">
        <f t="shared" si="3"/>
        <v>49</v>
      </c>
      <c r="C50">
        <v>1</v>
      </c>
      <c r="D50">
        <v>12407283</v>
      </c>
      <c r="E50">
        <f t="shared" si="6"/>
        <v>12.407283</v>
      </c>
      <c r="F50" s="17">
        <f t="shared" si="5"/>
        <v>12.167355564670567</v>
      </c>
      <c r="G50">
        <f t="shared" si="1"/>
        <v>0.23992743532943273</v>
      </c>
      <c r="H50">
        <f t="shared" si="2"/>
        <v>5.7565174223759126E-2</v>
      </c>
    </row>
    <row r="51" spans="1:8">
      <c r="A51">
        <v>1974</v>
      </c>
      <c r="B51">
        <f t="shared" si="3"/>
        <v>50</v>
      </c>
      <c r="C51">
        <v>2</v>
      </c>
      <c r="D51">
        <v>11187567</v>
      </c>
      <c r="E51">
        <f t="shared" si="6"/>
        <v>11.187567</v>
      </c>
      <c r="F51" s="17">
        <f t="shared" si="5"/>
        <v>10.846348042787982</v>
      </c>
      <c r="G51">
        <f t="shared" si="1"/>
        <v>0.34121895721201767</v>
      </c>
      <c r="H51">
        <f t="shared" si="2"/>
        <v>0.11643037676085674</v>
      </c>
    </row>
    <row r="52" spans="1:8">
      <c r="A52">
        <v>1974</v>
      </c>
      <c r="B52">
        <f t="shared" si="3"/>
        <v>51</v>
      </c>
      <c r="C52">
        <v>3</v>
      </c>
      <c r="D52">
        <v>13176393</v>
      </c>
      <c r="E52">
        <f t="shared" si="6"/>
        <v>13.176392999999999</v>
      </c>
      <c r="F52" s="17">
        <f t="shared" si="5"/>
        <v>13.045755055764491</v>
      </c>
      <c r="G52">
        <f t="shared" si="1"/>
        <v>0.13063794423550767</v>
      </c>
      <c r="H52">
        <f t="shared" si="2"/>
        <v>1.7066272474079613E-2</v>
      </c>
    </row>
    <row r="53" spans="1:8">
      <c r="A53">
        <v>1974</v>
      </c>
      <c r="B53">
        <f t="shared" si="3"/>
        <v>52</v>
      </c>
      <c r="C53">
        <v>4</v>
      </c>
      <c r="D53">
        <v>13124302</v>
      </c>
      <c r="E53">
        <f t="shared" si="6"/>
        <v>13.124302</v>
      </c>
      <c r="F53" s="17">
        <f t="shared" si="5"/>
        <v>12.637367931069571</v>
      </c>
      <c r="G53">
        <f t="shared" si="1"/>
        <v>0.48693406893042912</v>
      </c>
      <c r="H53">
        <f t="shared" si="2"/>
        <v>0.23710478748514391</v>
      </c>
    </row>
    <row r="54" spans="1:8">
      <c r="A54">
        <v>1974</v>
      </c>
      <c r="B54">
        <f t="shared" si="3"/>
        <v>53</v>
      </c>
      <c r="C54">
        <v>5</v>
      </c>
      <c r="D54">
        <v>12990959</v>
      </c>
      <c r="E54">
        <f t="shared" si="6"/>
        <v>12.990959</v>
      </c>
      <c r="F54" s="17">
        <f t="shared" si="5"/>
        <v>12.685049731561376</v>
      </c>
      <c r="G54">
        <f t="shared" si="1"/>
        <v>0.30590926843862398</v>
      </c>
      <c r="H54">
        <f t="shared" si="2"/>
        <v>9.3580480516654102E-2</v>
      </c>
    </row>
    <row r="55" spans="1:8">
      <c r="A55">
        <v>1974</v>
      </c>
      <c r="B55">
        <f t="shared" si="3"/>
        <v>54</v>
      </c>
      <c r="C55">
        <v>6</v>
      </c>
      <c r="D55">
        <v>14493146</v>
      </c>
      <c r="E55">
        <f t="shared" si="6"/>
        <v>14.493145999999999</v>
      </c>
      <c r="F55" s="17">
        <f t="shared" si="5"/>
        <v>14.446885771343043</v>
      </c>
      <c r="G55">
        <f t="shared" si="1"/>
        <v>4.626022865695667E-2</v>
      </c>
      <c r="H55">
        <f t="shared" si="2"/>
        <v>2.1400087553939151E-3</v>
      </c>
    </row>
    <row r="56" spans="1:8">
      <c r="A56">
        <v>1974</v>
      </c>
      <c r="B56">
        <f t="shared" si="3"/>
        <v>55</v>
      </c>
      <c r="C56">
        <v>7</v>
      </c>
      <c r="D56">
        <v>14902380</v>
      </c>
      <c r="E56">
        <f t="shared" si="6"/>
        <v>14.902380000000001</v>
      </c>
      <c r="F56" s="17">
        <f t="shared" si="5"/>
        <v>15.657052079234218</v>
      </c>
      <c r="G56">
        <f t="shared" si="1"/>
        <v>-0.75467207923421675</v>
      </c>
      <c r="H56">
        <f t="shared" si="2"/>
        <v>0.56952994717569594</v>
      </c>
    </row>
    <row r="57" spans="1:8">
      <c r="A57">
        <v>1974</v>
      </c>
      <c r="B57">
        <f t="shared" si="3"/>
        <v>56</v>
      </c>
      <c r="C57">
        <v>8</v>
      </c>
      <c r="D57">
        <v>16052990</v>
      </c>
      <c r="E57">
        <f t="shared" si="6"/>
        <v>16.052990000000001</v>
      </c>
      <c r="F57" s="17">
        <f t="shared" si="5"/>
        <v>16.545927960310205</v>
      </c>
      <c r="G57">
        <f t="shared" si="1"/>
        <v>-0.4929379603102042</v>
      </c>
      <c r="H57">
        <f t="shared" si="2"/>
        <v>0.24298783271478447</v>
      </c>
    </row>
    <row r="58" spans="1:8">
      <c r="A58">
        <v>1974</v>
      </c>
      <c r="B58">
        <f t="shared" si="3"/>
        <v>57</v>
      </c>
      <c r="C58">
        <v>9</v>
      </c>
      <c r="D58">
        <v>12202773</v>
      </c>
      <c r="E58">
        <f t="shared" si="6"/>
        <v>12.202773000000001</v>
      </c>
      <c r="F58" s="17">
        <f t="shared" si="5"/>
        <v>12.771288918459863</v>
      </c>
      <c r="G58">
        <f t="shared" si="1"/>
        <v>-0.56851591845986249</v>
      </c>
      <c r="H58">
        <f t="shared" si="2"/>
        <v>0.32321034954226102</v>
      </c>
    </row>
    <row r="59" spans="1:8">
      <c r="A59">
        <v>1974</v>
      </c>
      <c r="B59">
        <f t="shared" si="3"/>
        <v>58</v>
      </c>
      <c r="C59">
        <v>10</v>
      </c>
      <c r="D59">
        <v>12100460</v>
      </c>
      <c r="E59">
        <f t="shared" si="6"/>
        <v>12.10046</v>
      </c>
      <c r="F59" s="17">
        <f t="shared" si="5"/>
        <v>12.785564892707699</v>
      </c>
      <c r="G59">
        <f t="shared" si="1"/>
        <v>-0.68510489270769881</v>
      </c>
      <c r="H59">
        <f t="shared" si="2"/>
        <v>0.46936871401202751</v>
      </c>
    </row>
    <row r="60" spans="1:8">
      <c r="A60">
        <v>1974</v>
      </c>
      <c r="B60">
        <f t="shared" si="3"/>
        <v>59</v>
      </c>
      <c r="C60">
        <v>11</v>
      </c>
      <c r="D60">
        <v>10686266</v>
      </c>
      <c r="E60">
        <f t="shared" si="6"/>
        <v>10.686266</v>
      </c>
      <c r="F60" s="17">
        <f t="shared" si="5"/>
        <v>11.735805775721767</v>
      </c>
      <c r="G60">
        <f t="shared" si="1"/>
        <v>-1.049539775721767</v>
      </c>
      <c r="H60">
        <f t="shared" si="2"/>
        <v>1.1015337408220971</v>
      </c>
    </row>
    <row r="61" spans="1:8">
      <c r="A61">
        <v>1974</v>
      </c>
      <c r="B61">
        <f t="shared" si="3"/>
        <v>60</v>
      </c>
      <c r="C61">
        <v>12</v>
      </c>
      <c r="D61">
        <v>12662233</v>
      </c>
      <c r="E61">
        <f t="shared" si="6"/>
        <v>12.662233000000001</v>
      </c>
      <c r="F61" s="17">
        <f t="shared" si="5"/>
        <v>13.149487351700579</v>
      </c>
      <c r="G61">
        <f t="shared" si="1"/>
        <v>-0.48725435170057807</v>
      </c>
      <c r="H61">
        <f t="shared" si="2"/>
        <v>0.23741680325115064</v>
      </c>
    </row>
    <row r="62" spans="1:8">
      <c r="A62">
        <v>1975</v>
      </c>
      <c r="B62">
        <f t="shared" si="3"/>
        <v>61</v>
      </c>
      <c r="C62">
        <v>1</v>
      </c>
      <c r="D62">
        <v>12019893</v>
      </c>
      <c r="E62">
        <f t="shared" si="6"/>
        <v>12.019893</v>
      </c>
      <c r="F62" s="17">
        <f t="shared" si="5"/>
        <v>13.07238206335029</v>
      </c>
      <c r="G62">
        <f t="shared" si="1"/>
        <v>-1.0524890633502899</v>
      </c>
      <c r="H62">
        <f t="shared" si="2"/>
        <v>1.1077332284719705</v>
      </c>
    </row>
    <row r="63" spans="1:8">
      <c r="A63">
        <v>1975</v>
      </c>
      <c r="B63">
        <f t="shared" si="3"/>
        <v>62</v>
      </c>
      <c r="C63">
        <v>2</v>
      </c>
      <c r="D63">
        <v>10500716</v>
      </c>
      <c r="E63">
        <f t="shared" si="6"/>
        <v>10.500716000000001</v>
      </c>
      <c r="F63" s="17">
        <f t="shared" si="5"/>
        <v>11.653115983484048</v>
      </c>
      <c r="G63">
        <f t="shared" si="1"/>
        <v>-1.152399983484047</v>
      </c>
      <c r="H63">
        <f t="shared" si="2"/>
        <v>1.3280257219340319</v>
      </c>
    </row>
    <row r="64" spans="1:8">
      <c r="A64">
        <v>1975</v>
      </c>
      <c r="B64">
        <f t="shared" si="3"/>
        <v>63</v>
      </c>
      <c r="C64">
        <v>3</v>
      </c>
      <c r="D64">
        <v>12713806</v>
      </c>
      <c r="E64">
        <f t="shared" si="6"/>
        <v>12.713806</v>
      </c>
      <c r="F64" s="17">
        <f t="shared" si="5"/>
        <v>14.016118250790552</v>
      </c>
      <c r="G64">
        <f t="shared" si="1"/>
        <v>-1.3023122507905516</v>
      </c>
      <c r="H64">
        <f t="shared" si="2"/>
        <v>1.6960171985591526</v>
      </c>
    </row>
    <row r="65" spans="1:8">
      <c r="A65">
        <v>1975</v>
      </c>
      <c r="B65">
        <f t="shared" si="3"/>
        <v>64</v>
      </c>
      <c r="C65">
        <v>4</v>
      </c>
      <c r="D65">
        <v>11673749</v>
      </c>
      <c r="E65">
        <f t="shared" si="6"/>
        <v>11.673749000000001</v>
      </c>
      <c r="F65" s="17">
        <f t="shared" si="5"/>
        <v>13.577354667743274</v>
      </c>
      <c r="G65">
        <f t="shared" si="1"/>
        <v>-1.9036056677432729</v>
      </c>
      <c r="H65">
        <f t="shared" si="2"/>
        <v>3.6237145382643119</v>
      </c>
    </row>
    <row r="66" spans="1:8">
      <c r="A66">
        <v>1975</v>
      </c>
      <c r="B66">
        <f t="shared" si="3"/>
        <v>65</v>
      </c>
      <c r="C66">
        <v>5</v>
      </c>
      <c r="D66">
        <v>12357257</v>
      </c>
      <c r="E66">
        <f t="shared" si="6"/>
        <v>12.357257000000001</v>
      </c>
      <c r="F66" s="17">
        <f t="shared" ref="F66:F97" si="7">Base*(MTrendFactor^B66)*VLOOKUP(C66,MonthFactorTable,2)</f>
        <v>13.62858311341369</v>
      </c>
      <c r="G66">
        <f t="shared" si="1"/>
        <v>-1.2713261134136893</v>
      </c>
      <c r="H66">
        <f t="shared" si="2"/>
        <v>1.6162700866475568</v>
      </c>
    </row>
    <row r="67" spans="1:8">
      <c r="A67">
        <v>1975</v>
      </c>
      <c r="B67">
        <f t="shared" si="3"/>
        <v>66</v>
      </c>
      <c r="C67">
        <v>6</v>
      </c>
      <c r="D67">
        <v>14276341</v>
      </c>
      <c r="E67">
        <f t="shared" si="6"/>
        <v>14.276341</v>
      </c>
      <c r="F67" s="17">
        <f t="shared" si="7"/>
        <v>15.521467209928502</v>
      </c>
      <c r="G67">
        <f t="shared" ref="G67:G130" si="8">E67-F67</f>
        <v>-1.2451262099285021</v>
      </c>
      <c r="H67">
        <f t="shared" ref="H67:H130" si="9">G67^2</f>
        <v>1.5503392786509163</v>
      </c>
    </row>
    <row r="68" spans="1:8">
      <c r="A68">
        <v>1975</v>
      </c>
      <c r="B68">
        <f t="shared" ref="B68:B131" si="10">B67+1</f>
        <v>67</v>
      </c>
      <c r="C68">
        <v>7</v>
      </c>
      <c r="D68">
        <v>15435158</v>
      </c>
      <c r="E68">
        <f t="shared" ref="E68:E99" si="11">D68/1000000</f>
        <v>15.435157999999999</v>
      </c>
      <c r="F68" s="17">
        <f t="shared" si="7"/>
        <v>16.821647536940734</v>
      </c>
      <c r="G68">
        <f t="shared" si="8"/>
        <v>-1.3864895369407346</v>
      </c>
      <c r="H68">
        <f t="shared" si="9"/>
        <v>1.9223532360461326</v>
      </c>
    </row>
    <row r="69" spans="1:8">
      <c r="A69">
        <v>1975</v>
      </c>
      <c r="B69">
        <f t="shared" si="10"/>
        <v>68</v>
      </c>
      <c r="C69">
        <v>8</v>
      </c>
      <c r="D69">
        <v>16624947</v>
      </c>
      <c r="E69">
        <f t="shared" si="11"/>
        <v>16.624946999999999</v>
      </c>
      <c r="F69" s="17">
        <f t="shared" si="7"/>
        <v>17.776639364257903</v>
      </c>
      <c r="G69">
        <f t="shared" si="8"/>
        <v>-1.1516923642579044</v>
      </c>
      <c r="H69">
        <f t="shared" si="9"/>
        <v>1.3263953018899617</v>
      </c>
    </row>
    <row r="70" spans="1:8">
      <c r="A70">
        <v>1975</v>
      </c>
      <c r="B70">
        <f t="shared" si="10"/>
        <v>69</v>
      </c>
      <c r="C70">
        <v>9</v>
      </c>
      <c r="D70">
        <v>12361436</v>
      </c>
      <c r="E70">
        <f t="shared" si="11"/>
        <v>12.361435999999999</v>
      </c>
      <c r="F70" s="17">
        <f t="shared" si="7"/>
        <v>13.721236902807588</v>
      </c>
      <c r="G70">
        <f t="shared" si="8"/>
        <v>-1.3598009028075886</v>
      </c>
      <c r="H70">
        <f t="shared" si="9"/>
        <v>1.8490584952763329</v>
      </c>
    </row>
    <row r="71" spans="1:8">
      <c r="A71">
        <v>1975</v>
      </c>
      <c r="B71">
        <f t="shared" si="10"/>
        <v>70</v>
      </c>
      <c r="C71">
        <v>10</v>
      </c>
      <c r="D71">
        <v>12766014</v>
      </c>
      <c r="E71">
        <f t="shared" si="11"/>
        <v>12.766014</v>
      </c>
      <c r="F71" s="17">
        <f t="shared" si="7"/>
        <v>13.736574745833739</v>
      </c>
      <c r="G71">
        <f t="shared" si="8"/>
        <v>-0.97056074583373864</v>
      </c>
      <c r="H71">
        <f t="shared" si="9"/>
        <v>0.94198816135334296</v>
      </c>
    </row>
    <row r="72" spans="1:8">
      <c r="A72">
        <v>1975</v>
      </c>
      <c r="B72">
        <f t="shared" si="10"/>
        <v>71</v>
      </c>
      <c r="C72">
        <v>11</v>
      </c>
      <c r="D72">
        <v>11691921</v>
      </c>
      <c r="E72">
        <f t="shared" si="11"/>
        <v>11.691921000000001</v>
      </c>
      <c r="F72" s="17">
        <f t="shared" si="7"/>
        <v>12.608732941689262</v>
      </c>
      <c r="G72">
        <f t="shared" si="8"/>
        <v>-0.91681194168926083</v>
      </c>
      <c r="H72">
        <f t="shared" si="9"/>
        <v>0.84054413642403258</v>
      </c>
    </row>
    <row r="73" spans="1:8">
      <c r="A73">
        <v>1975</v>
      </c>
      <c r="B73">
        <f t="shared" si="10"/>
        <v>72</v>
      </c>
      <c r="C73">
        <v>12</v>
      </c>
      <c r="D73">
        <v>13218384</v>
      </c>
      <c r="E73">
        <f t="shared" si="11"/>
        <v>13.218384</v>
      </c>
      <c r="F73" s="17">
        <f t="shared" si="7"/>
        <v>14.127566313401829</v>
      </c>
      <c r="G73">
        <f t="shared" si="8"/>
        <v>-0.90918231340182842</v>
      </c>
      <c r="H73">
        <f t="shared" si="9"/>
        <v>0.82661247900270052</v>
      </c>
    </row>
    <row r="74" spans="1:8">
      <c r="A74">
        <v>1976</v>
      </c>
      <c r="B74">
        <f t="shared" si="10"/>
        <v>73</v>
      </c>
      <c r="C74">
        <v>1</v>
      </c>
      <c r="D74">
        <v>13254630</v>
      </c>
      <c r="E74">
        <f t="shared" si="11"/>
        <v>13.254630000000001</v>
      </c>
      <c r="F74" s="17">
        <f t="shared" si="7"/>
        <v>14.044725815886782</v>
      </c>
      <c r="G74">
        <f t="shared" si="8"/>
        <v>-0.79009581588678124</v>
      </c>
      <c r="H74">
        <f t="shared" si="9"/>
        <v>0.62425139828179854</v>
      </c>
    </row>
    <row r="75" spans="1:8">
      <c r="A75">
        <v>1976</v>
      </c>
      <c r="B75">
        <f t="shared" si="10"/>
        <v>74</v>
      </c>
      <c r="C75">
        <v>2</v>
      </c>
      <c r="D75">
        <v>12175484</v>
      </c>
      <c r="E75">
        <f t="shared" si="11"/>
        <v>12.175484000000001</v>
      </c>
      <c r="F75" s="17">
        <f t="shared" si="7"/>
        <v>12.519892556354492</v>
      </c>
      <c r="G75">
        <f t="shared" si="8"/>
        <v>-0.34440855635449097</v>
      </c>
      <c r="H75">
        <f t="shared" si="9"/>
        <v>0.11861725369018458</v>
      </c>
    </row>
    <row r="76" spans="1:8">
      <c r="A76">
        <v>1976</v>
      </c>
      <c r="B76">
        <f t="shared" si="10"/>
        <v>75</v>
      </c>
      <c r="C76">
        <v>3</v>
      </c>
      <c r="D76">
        <v>13543634</v>
      </c>
      <c r="E76">
        <f t="shared" si="11"/>
        <v>13.543634000000001</v>
      </c>
      <c r="F76" s="17">
        <f t="shared" si="7"/>
        <v>15.058658542982416</v>
      </c>
      <c r="G76">
        <f t="shared" si="8"/>
        <v>-1.515024542982415</v>
      </c>
      <c r="H76">
        <f t="shared" si="9"/>
        <v>2.2952993658390755</v>
      </c>
    </row>
    <row r="77" spans="1:8">
      <c r="A77">
        <v>1976</v>
      </c>
      <c r="B77">
        <f t="shared" si="10"/>
        <v>76</v>
      </c>
      <c r="C77">
        <v>4</v>
      </c>
      <c r="D77">
        <v>14036530</v>
      </c>
      <c r="E77">
        <f t="shared" si="11"/>
        <v>14.036530000000001</v>
      </c>
      <c r="F77" s="17">
        <f t="shared" si="7"/>
        <v>14.587259054195151</v>
      </c>
      <c r="G77">
        <f t="shared" si="8"/>
        <v>-0.55072905419515017</v>
      </c>
      <c r="H77">
        <f t="shared" si="9"/>
        <v>0.30330249113468466</v>
      </c>
    </row>
    <row r="78" spans="1:8">
      <c r="A78">
        <v>1976</v>
      </c>
      <c r="B78">
        <f t="shared" si="10"/>
        <v>77</v>
      </c>
      <c r="C78">
        <v>5</v>
      </c>
      <c r="D78">
        <v>14010283</v>
      </c>
      <c r="E78">
        <f t="shared" si="11"/>
        <v>14.010282999999999</v>
      </c>
      <c r="F78" s="17">
        <f t="shared" si="7"/>
        <v>14.642297949931857</v>
      </c>
      <c r="G78">
        <f t="shared" si="8"/>
        <v>-0.63201494993185747</v>
      </c>
      <c r="H78">
        <f t="shared" si="9"/>
        <v>0.39944289693736829</v>
      </c>
    </row>
    <row r="79" spans="1:8">
      <c r="A79">
        <v>1976</v>
      </c>
      <c r="B79">
        <f t="shared" si="10"/>
        <v>78</v>
      </c>
      <c r="C79">
        <v>6</v>
      </c>
      <c r="D79">
        <v>15535527</v>
      </c>
      <c r="E79">
        <f t="shared" si="11"/>
        <v>15.535527</v>
      </c>
      <c r="F79" s="17">
        <f t="shared" si="7"/>
        <v>16.675977657881706</v>
      </c>
      <c r="G79">
        <f t="shared" si="8"/>
        <v>-1.140450657881706</v>
      </c>
      <c r="H79">
        <f t="shared" si="9"/>
        <v>1.3006277030628159</v>
      </c>
    </row>
    <row r="80" spans="1:8">
      <c r="A80">
        <v>1976</v>
      </c>
      <c r="B80">
        <f t="shared" si="10"/>
        <v>79</v>
      </c>
      <c r="C80">
        <v>7</v>
      </c>
      <c r="D80">
        <v>16978531</v>
      </c>
      <c r="E80">
        <f t="shared" si="11"/>
        <v>16.978531</v>
      </c>
      <c r="F80" s="17">
        <f t="shared" si="7"/>
        <v>18.072867384299084</v>
      </c>
      <c r="G80">
        <f t="shared" si="8"/>
        <v>-1.0943363842990834</v>
      </c>
      <c r="H80">
        <f t="shared" si="9"/>
        <v>1.1975721220007911</v>
      </c>
    </row>
    <row r="81" spans="1:8">
      <c r="A81">
        <v>1976</v>
      </c>
      <c r="B81">
        <f t="shared" si="10"/>
        <v>80</v>
      </c>
      <c r="C81">
        <v>8</v>
      </c>
      <c r="D81">
        <v>17420060</v>
      </c>
      <c r="E81">
        <f t="shared" si="11"/>
        <v>17.420059999999999</v>
      </c>
      <c r="F81" s="17">
        <f t="shared" si="7"/>
        <v>19.098892962964342</v>
      </c>
      <c r="G81">
        <f t="shared" si="8"/>
        <v>-1.6788329629643428</v>
      </c>
      <c r="H81">
        <f t="shared" si="9"/>
        <v>2.8184801175356347</v>
      </c>
    </row>
    <row r="82" spans="1:8">
      <c r="A82">
        <v>1976</v>
      </c>
      <c r="B82">
        <f t="shared" si="10"/>
        <v>81</v>
      </c>
      <c r="C82">
        <v>9</v>
      </c>
      <c r="D82">
        <v>13602124</v>
      </c>
      <c r="E82">
        <f t="shared" si="11"/>
        <v>13.602124</v>
      </c>
      <c r="F82" s="17">
        <f t="shared" si="7"/>
        <v>14.74184346975632</v>
      </c>
      <c r="G82">
        <f t="shared" si="8"/>
        <v>-1.1397194697563204</v>
      </c>
      <c r="H82">
        <f t="shared" si="9"/>
        <v>1.2989604697416282</v>
      </c>
    </row>
    <row r="83" spans="1:8">
      <c r="A83">
        <v>1976</v>
      </c>
      <c r="B83">
        <f t="shared" si="10"/>
        <v>82</v>
      </c>
      <c r="C83">
        <v>10</v>
      </c>
      <c r="D83">
        <v>13689445</v>
      </c>
      <c r="E83">
        <f t="shared" si="11"/>
        <v>13.689444999999999</v>
      </c>
      <c r="F83" s="17">
        <f t="shared" si="7"/>
        <v>14.758322164983054</v>
      </c>
      <c r="G83">
        <f t="shared" si="8"/>
        <v>-1.0688771649830553</v>
      </c>
      <c r="H83">
        <f t="shared" si="9"/>
        <v>1.1424983938222135</v>
      </c>
    </row>
    <row r="84" spans="1:8">
      <c r="A84">
        <v>1976</v>
      </c>
      <c r="B84">
        <f t="shared" si="10"/>
        <v>83</v>
      </c>
      <c r="C84">
        <v>11</v>
      </c>
      <c r="D84">
        <v>12364527</v>
      </c>
      <c r="E84">
        <f t="shared" si="11"/>
        <v>12.364527000000001</v>
      </c>
      <c r="F84" s="17">
        <f t="shared" si="7"/>
        <v>13.546589764098455</v>
      </c>
      <c r="G84">
        <f t="shared" si="8"/>
        <v>-1.182062764098454</v>
      </c>
      <c r="H84">
        <f t="shared" si="9"/>
        <v>1.3972723782680774</v>
      </c>
    </row>
    <row r="85" spans="1:8">
      <c r="A85">
        <v>1976</v>
      </c>
      <c r="B85">
        <f t="shared" si="10"/>
        <v>84</v>
      </c>
      <c r="C85">
        <v>12</v>
      </c>
      <c r="D85">
        <v>14455513</v>
      </c>
      <c r="E85">
        <f t="shared" si="11"/>
        <v>14.455513</v>
      </c>
      <c r="F85" s="17">
        <f t="shared" si="7"/>
        <v>15.178396282783911</v>
      </c>
      <c r="G85">
        <f t="shared" si="8"/>
        <v>-0.72288328278391134</v>
      </c>
      <c r="H85">
        <f t="shared" si="9"/>
        <v>0.5225602405284443</v>
      </c>
    </row>
    <row r="86" spans="1:8">
      <c r="A86">
        <v>1977</v>
      </c>
      <c r="B86">
        <f t="shared" si="10"/>
        <v>85</v>
      </c>
      <c r="C86">
        <v>1</v>
      </c>
      <c r="D86">
        <v>14373196</v>
      </c>
      <c r="E86">
        <f t="shared" si="11"/>
        <v>14.373196</v>
      </c>
      <c r="F86" s="17">
        <f t="shared" si="7"/>
        <v>15.089393982483003</v>
      </c>
      <c r="G86">
        <f t="shared" si="8"/>
        <v>-0.7161979824830027</v>
      </c>
      <c r="H86">
        <f t="shared" si="9"/>
        <v>0.51293955011272341</v>
      </c>
    </row>
    <row r="87" spans="1:8">
      <c r="A87">
        <v>1977</v>
      </c>
      <c r="B87">
        <f t="shared" si="10"/>
        <v>86</v>
      </c>
      <c r="C87">
        <v>2</v>
      </c>
      <c r="D87">
        <v>12329470</v>
      </c>
      <c r="E87">
        <f t="shared" si="11"/>
        <v>12.329470000000001</v>
      </c>
      <c r="F87" s="17">
        <f t="shared" si="7"/>
        <v>13.451141295153937</v>
      </c>
      <c r="G87">
        <f t="shared" si="8"/>
        <v>-1.121671295153936</v>
      </c>
      <c r="H87">
        <f t="shared" si="9"/>
        <v>1.2581464943723084</v>
      </c>
    </row>
    <row r="88" spans="1:8">
      <c r="A88">
        <v>1977</v>
      </c>
      <c r="B88">
        <f t="shared" si="10"/>
        <v>87</v>
      </c>
      <c r="C88">
        <v>3</v>
      </c>
      <c r="D88">
        <v>14738239</v>
      </c>
      <c r="E88">
        <f t="shared" si="11"/>
        <v>14.738239</v>
      </c>
      <c r="F88" s="17">
        <f t="shared" si="7"/>
        <v>16.178744575114237</v>
      </c>
      <c r="G88">
        <f t="shared" si="8"/>
        <v>-1.440505575114237</v>
      </c>
      <c r="H88">
        <f t="shared" si="9"/>
        <v>2.075056311935199</v>
      </c>
    </row>
    <row r="89" spans="1:8">
      <c r="A89">
        <v>1977</v>
      </c>
      <c r="B89">
        <f t="shared" si="10"/>
        <v>88</v>
      </c>
      <c r="C89">
        <v>4</v>
      </c>
      <c r="D89">
        <v>14710867</v>
      </c>
      <c r="E89">
        <f t="shared" si="11"/>
        <v>14.710867</v>
      </c>
      <c r="F89" s="17">
        <f t="shared" si="7"/>
        <v>15.672281672050225</v>
      </c>
      <c r="G89">
        <f t="shared" si="8"/>
        <v>-0.96141467205022479</v>
      </c>
      <c r="H89">
        <f t="shared" si="9"/>
        <v>0.92431817163344132</v>
      </c>
    </row>
    <row r="90" spans="1:8">
      <c r="A90">
        <v>1977</v>
      </c>
      <c r="B90">
        <f t="shared" si="10"/>
        <v>89</v>
      </c>
      <c r="C90">
        <v>5</v>
      </c>
      <c r="D90">
        <v>14659223</v>
      </c>
      <c r="E90">
        <f t="shared" si="11"/>
        <v>14.659223000000001</v>
      </c>
      <c r="F90" s="17">
        <f t="shared" si="7"/>
        <v>15.731414444951529</v>
      </c>
      <c r="G90">
        <f t="shared" si="8"/>
        <v>-1.0721914449515282</v>
      </c>
      <c r="H90">
        <f t="shared" si="9"/>
        <v>1.1495944946272458</v>
      </c>
    </row>
    <row r="91" spans="1:8">
      <c r="A91">
        <v>1977</v>
      </c>
      <c r="B91">
        <f t="shared" si="10"/>
        <v>90</v>
      </c>
      <c r="C91">
        <v>6</v>
      </c>
      <c r="D91">
        <v>16277665</v>
      </c>
      <c r="E91">
        <f t="shared" si="11"/>
        <v>16.277664999999999</v>
      </c>
      <c r="F91" s="17">
        <f t="shared" si="7"/>
        <v>17.916362357051348</v>
      </c>
      <c r="G91">
        <f t="shared" si="8"/>
        <v>-1.638697357051349</v>
      </c>
      <c r="H91">
        <f t="shared" si="9"/>
        <v>2.6853290280070765</v>
      </c>
    </row>
    <row r="92" spans="1:8">
      <c r="A92">
        <v>1977</v>
      </c>
      <c r="B92">
        <f t="shared" si="10"/>
        <v>91</v>
      </c>
      <c r="C92">
        <v>7</v>
      </c>
      <c r="D92">
        <v>18047300</v>
      </c>
      <c r="E92">
        <f t="shared" si="11"/>
        <v>18.0473</v>
      </c>
      <c r="F92" s="17">
        <f t="shared" si="7"/>
        <v>19.41715487577407</v>
      </c>
      <c r="G92">
        <f t="shared" si="8"/>
        <v>-1.3698548757740703</v>
      </c>
      <c r="H92">
        <f t="shared" si="9"/>
        <v>1.8765023806819936</v>
      </c>
    </row>
    <row r="93" spans="1:8">
      <c r="A93">
        <v>1977</v>
      </c>
      <c r="B93">
        <f t="shared" si="10"/>
        <v>92</v>
      </c>
      <c r="C93">
        <v>8</v>
      </c>
      <c r="D93">
        <v>18707711</v>
      </c>
      <c r="E93">
        <f t="shared" si="11"/>
        <v>18.707711</v>
      </c>
      <c r="F93" s="17">
        <f t="shared" si="7"/>
        <v>20.519497804752611</v>
      </c>
      <c r="G93">
        <f t="shared" si="8"/>
        <v>-1.8117868047526109</v>
      </c>
      <c r="H93">
        <f t="shared" si="9"/>
        <v>3.2825714258756755</v>
      </c>
    </row>
    <row r="94" spans="1:8">
      <c r="A94">
        <v>1977</v>
      </c>
      <c r="B94">
        <f t="shared" si="10"/>
        <v>93</v>
      </c>
      <c r="C94">
        <v>9</v>
      </c>
      <c r="D94">
        <v>14972330</v>
      </c>
      <c r="E94">
        <f t="shared" si="11"/>
        <v>14.972329999999999</v>
      </c>
      <c r="F94" s="17">
        <f t="shared" si="7"/>
        <v>15.838364312646585</v>
      </c>
      <c r="G94">
        <f t="shared" si="8"/>
        <v>-0.86603431264658504</v>
      </c>
      <c r="H94">
        <f t="shared" si="9"/>
        <v>0.75001543068124299</v>
      </c>
    </row>
    <row r="95" spans="1:8">
      <c r="A95">
        <v>1977</v>
      </c>
      <c r="B95">
        <f t="shared" si="10"/>
        <v>94</v>
      </c>
      <c r="C95">
        <v>10</v>
      </c>
      <c r="D95">
        <v>15439386</v>
      </c>
      <c r="E95">
        <f t="shared" si="11"/>
        <v>15.439386000000001</v>
      </c>
      <c r="F95" s="17">
        <f t="shared" si="7"/>
        <v>15.85606871840381</v>
      </c>
      <c r="G95">
        <f t="shared" si="8"/>
        <v>-0.4166827184038091</v>
      </c>
      <c r="H95">
        <f t="shared" si="9"/>
        <v>0.17362448781638806</v>
      </c>
    </row>
    <row r="96" spans="1:8">
      <c r="A96">
        <v>1977</v>
      </c>
      <c r="B96">
        <f t="shared" si="10"/>
        <v>95</v>
      </c>
      <c r="C96">
        <v>11</v>
      </c>
      <c r="D96">
        <v>14132105</v>
      </c>
      <c r="E96">
        <f t="shared" si="11"/>
        <v>14.132104999999999</v>
      </c>
      <c r="F96" s="17">
        <f t="shared" si="7"/>
        <v>14.554205810008307</v>
      </c>
      <c r="G96">
        <f t="shared" si="8"/>
        <v>-0.4221008100083079</v>
      </c>
      <c r="H96">
        <f t="shared" si="9"/>
        <v>0.17816909380966964</v>
      </c>
    </row>
    <row r="97" spans="1:8">
      <c r="A97">
        <v>1977</v>
      </c>
      <c r="B97">
        <f t="shared" si="10"/>
        <v>96</v>
      </c>
      <c r="C97">
        <v>12</v>
      </c>
      <c r="D97">
        <v>16227881</v>
      </c>
      <c r="E97">
        <f t="shared" si="11"/>
        <v>16.227881</v>
      </c>
      <c r="F97" s="17">
        <f t="shared" si="7"/>
        <v>16.307388590962027</v>
      </c>
      <c r="G97">
        <f t="shared" si="8"/>
        <v>-7.9507590962027308E-2</v>
      </c>
      <c r="H97">
        <f t="shared" si="9"/>
        <v>6.3214570205850466E-3</v>
      </c>
    </row>
    <row r="98" spans="1:8">
      <c r="A98">
        <v>1978</v>
      </c>
      <c r="B98">
        <f t="shared" si="10"/>
        <v>97</v>
      </c>
      <c r="C98">
        <v>1</v>
      </c>
      <c r="D98">
        <v>15806970</v>
      </c>
      <c r="E98">
        <f t="shared" si="11"/>
        <v>15.80697</v>
      </c>
      <c r="F98" s="17">
        <f t="shared" ref="F98:F133" si="12">Base*(MTrendFactor^B98)*VLOOKUP(C98,MonthFactorTable,2)</f>
        <v>16.211766163568779</v>
      </c>
      <c r="G98">
        <f t="shared" si="8"/>
        <v>-0.40479616356877912</v>
      </c>
      <c r="H98">
        <f t="shared" si="9"/>
        <v>0.16385993404000179</v>
      </c>
    </row>
    <row r="99" spans="1:8">
      <c r="A99">
        <v>1978</v>
      </c>
      <c r="B99">
        <f t="shared" si="10"/>
        <v>98</v>
      </c>
      <c r="C99">
        <v>2</v>
      </c>
      <c r="D99">
        <v>13824317</v>
      </c>
      <c r="E99">
        <f t="shared" si="11"/>
        <v>13.824317000000001</v>
      </c>
      <c r="F99" s="17">
        <f t="shared" si="12"/>
        <v>14.451657738097962</v>
      </c>
      <c r="G99">
        <f t="shared" si="8"/>
        <v>-0.62734073809796165</v>
      </c>
      <c r="H99">
        <f t="shared" si="9"/>
        <v>0.39355640167729533</v>
      </c>
    </row>
    <row r="100" spans="1:8">
      <c r="A100">
        <v>1978</v>
      </c>
      <c r="B100">
        <f t="shared" si="10"/>
        <v>99</v>
      </c>
      <c r="C100">
        <v>3</v>
      </c>
      <c r="D100">
        <v>17588821</v>
      </c>
      <c r="E100">
        <f t="shared" ref="E100:E131" si="13">D100/1000000</f>
        <v>17.588820999999999</v>
      </c>
      <c r="F100" s="17">
        <f t="shared" si="12"/>
        <v>17.382144317813022</v>
      </c>
      <c r="G100">
        <f t="shared" si="8"/>
        <v>0.20667668218697699</v>
      </c>
      <c r="H100">
        <f t="shared" si="9"/>
        <v>4.2715250959816695E-2</v>
      </c>
    </row>
    <row r="101" spans="1:8">
      <c r="A101">
        <v>1978</v>
      </c>
      <c r="B101">
        <f t="shared" si="10"/>
        <v>100</v>
      </c>
      <c r="C101">
        <v>4</v>
      </c>
      <c r="D101">
        <v>16757513</v>
      </c>
      <c r="E101">
        <f t="shared" si="13"/>
        <v>16.757512999999999</v>
      </c>
      <c r="F101" s="17">
        <f t="shared" si="12"/>
        <v>16.83800993014129</v>
      </c>
      <c r="G101">
        <f t="shared" si="8"/>
        <v>-8.0496930141290335E-2</v>
      </c>
      <c r="H101">
        <f t="shared" si="9"/>
        <v>6.4797557621717764E-3</v>
      </c>
    </row>
    <row r="102" spans="1:8">
      <c r="A102">
        <v>1978</v>
      </c>
      <c r="B102">
        <f t="shared" si="10"/>
        <v>101</v>
      </c>
      <c r="C102">
        <v>5</v>
      </c>
      <c r="D102">
        <v>17084245</v>
      </c>
      <c r="E102">
        <f t="shared" si="13"/>
        <v>17.084244999999999</v>
      </c>
      <c r="F102" s="17">
        <f t="shared" si="12"/>
        <v>16.901541089046159</v>
      </c>
      <c r="G102">
        <f t="shared" si="8"/>
        <v>0.18270391095384042</v>
      </c>
      <c r="H102">
        <f t="shared" si="9"/>
        <v>3.3380719077828851E-2</v>
      </c>
    </row>
    <row r="103" spans="1:8">
      <c r="A103">
        <v>1978</v>
      </c>
      <c r="B103">
        <f t="shared" si="10"/>
        <v>102</v>
      </c>
      <c r="C103">
        <v>6</v>
      </c>
      <c r="D103">
        <v>19524683</v>
      </c>
      <c r="E103">
        <f t="shared" si="13"/>
        <v>19.524683</v>
      </c>
      <c r="F103" s="17">
        <f t="shared" si="12"/>
        <v>19.249008765459191</v>
      </c>
      <c r="G103">
        <f t="shared" si="8"/>
        <v>0.27567423454080853</v>
      </c>
      <c r="H103">
        <f t="shared" si="9"/>
        <v>7.5996283589660707E-2</v>
      </c>
    </row>
    <row r="104" spans="1:8">
      <c r="A104">
        <v>1978</v>
      </c>
      <c r="B104">
        <f t="shared" si="10"/>
        <v>103</v>
      </c>
      <c r="C104">
        <v>7</v>
      </c>
      <c r="D104">
        <v>21443791</v>
      </c>
      <c r="E104">
        <f t="shared" si="13"/>
        <v>21.443791000000001</v>
      </c>
      <c r="F104" s="17">
        <f t="shared" si="12"/>
        <v>20.861432524942902</v>
      </c>
      <c r="G104">
        <f t="shared" si="8"/>
        <v>0.5823584750570987</v>
      </c>
      <c r="H104">
        <f t="shared" si="9"/>
        <v>0.33914139347082944</v>
      </c>
    </row>
    <row r="105" spans="1:8">
      <c r="A105">
        <v>1978</v>
      </c>
      <c r="B105">
        <f t="shared" si="10"/>
        <v>104</v>
      </c>
      <c r="C105">
        <v>8</v>
      </c>
      <c r="D105">
        <v>22619647</v>
      </c>
      <c r="E105">
        <f t="shared" si="13"/>
        <v>22.619647000000001</v>
      </c>
      <c r="F105" s="17">
        <f t="shared" si="12"/>
        <v>22.045769405364318</v>
      </c>
      <c r="G105">
        <f t="shared" si="8"/>
        <v>0.57387759463568244</v>
      </c>
      <c r="H105">
        <f t="shared" si="9"/>
        <v>0.32933549362483666</v>
      </c>
    </row>
    <row r="106" spans="1:8">
      <c r="A106">
        <v>1978</v>
      </c>
      <c r="B106">
        <f t="shared" si="10"/>
        <v>105</v>
      </c>
      <c r="C106">
        <v>9</v>
      </c>
      <c r="D106">
        <v>18107814</v>
      </c>
      <c r="E106">
        <f t="shared" si="13"/>
        <v>18.107814000000001</v>
      </c>
      <c r="F106" s="17">
        <f t="shared" si="12"/>
        <v>17.016446051320301</v>
      </c>
      <c r="G106">
        <f t="shared" si="8"/>
        <v>1.0913679486797001</v>
      </c>
      <c r="H106">
        <f t="shared" si="9"/>
        <v>1.1910839994053366</v>
      </c>
    </row>
    <row r="107" spans="1:8">
      <c r="A107">
        <v>1978</v>
      </c>
      <c r="B107">
        <f t="shared" si="10"/>
        <v>106</v>
      </c>
      <c r="C107">
        <v>10</v>
      </c>
      <c r="D107">
        <v>17871189</v>
      </c>
      <c r="E107">
        <f t="shared" si="13"/>
        <v>17.871189000000001</v>
      </c>
      <c r="F107" s="17">
        <f t="shared" si="12"/>
        <v>17.03546733783017</v>
      </c>
      <c r="G107">
        <f t="shared" si="8"/>
        <v>0.83572166216983135</v>
      </c>
      <c r="H107">
        <f t="shared" si="9"/>
        <v>0.69843069661990576</v>
      </c>
    </row>
    <row r="108" spans="1:8">
      <c r="A108">
        <v>1978</v>
      </c>
      <c r="B108">
        <f t="shared" si="10"/>
        <v>107</v>
      </c>
      <c r="C108">
        <v>11</v>
      </c>
      <c r="D108">
        <v>16794325</v>
      </c>
      <c r="E108">
        <f t="shared" si="13"/>
        <v>16.794325000000001</v>
      </c>
      <c r="F108" s="17">
        <f t="shared" si="12"/>
        <v>15.636769877055242</v>
      </c>
      <c r="G108">
        <f t="shared" si="8"/>
        <v>1.1575551229447587</v>
      </c>
      <c r="H108">
        <f t="shared" si="9"/>
        <v>1.3399338626556554</v>
      </c>
    </row>
    <row r="109" spans="1:8">
      <c r="A109">
        <v>1978</v>
      </c>
      <c r="B109">
        <f t="shared" si="10"/>
        <v>108</v>
      </c>
      <c r="C109">
        <v>12</v>
      </c>
      <c r="D109">
        <v>18348797</v>
      </c>
      <c r="E109">
        <f t="shared" si="13"/>
        <v>18.348797000000001</v>
      </c>
      <c r="F109" s="17">
        <f t="shared" si="12"/>
        <v>17.52035707212826</v>
      </c>
      <c r="G109">
        <f t="shared" si="8"/>
        <v>0.82843992787174159</v>
      </c>
      <c r="H109">
        <f t="shared" si="9"/>
        <v>0.68631271409213646</v>
      </c>
    </row>
    <row r="110" spans="1:8">
      <c r="A110">
        <v>1979</v>
      </c>
      <c r="B110">
        <f t="shared" si="10"/>
        <v>109</v>
      </c>
      <c r="C110">
        <v>1</v>
      </c>
      <c r="D110">
        <v>18294077</v>
      </c>
      <c r="E110">
        <f t="shared" si="13"/>
        <v>18.294077000000001</v>
      </c>
      <c r="F110" s="17">
        <f t="shared" si="12"/>
        <v>17.41762210247397</v>
      </c>
      <c r="G110">
        <f t="shared" si="8"/>
        <v>0.87645489752603112</v>
      </c>
      <c r="H110">
        <f t="shared" si="9"/>
        <v>0.76817318739736573</v>
      </c>
    </row>
    <row r="111" spans="1:8">
      <c r="A111">
        <v>1979</v>
      </c>
      <c r="B111">
        <f t="shared" si="10"/>
        <v>110</v>
      </c>
      <c r="C111">
        <v>2</v>
      </c>
      <c r="D111">
        <v>16903248</v>
      </c>
      <c r="E111">
        <f t="shared" si="13"/>
        <v>16.903248000000001</v>
      </c>
      <c r="F111" s="17">
        <f t="shared" si="12"/>
        <v>15.526594122862248</v>
      </c>
      <c r="G111">
        <f t="shared" si="8"/>
        <v>1.3766538771377537</v>
      </c>
      <c r="H111">
        <f t="shared" si="9"/>
        <v>1.8951758974384094</v>
      </c>
    </row>
    <row r="112" spans="1:8">
      <c r="A112">
        <v>1979</v>
      </c>
      <c r="B112">
        <f t="shared" si="10"/>
        <v>111</v>
      </c>
      <c r="C112">
        <v>3</v>
      </c>
      <c r="D112">
        <v>21218361</v>
      </c>
      <c r="E112">
        <f t="shared" si="13"/>
        <v>21.218361000000002</v>
      </c>
      <c r="F112" s="17">
        <f t="shared" si="12"/>
        <v>18.675054772174509</v>
      </c>
      <c r="G112">
        <f t="shared" si="8"/>
        <v>2.543306227825493</v>
      </c>
      <c r="H112">
        <f t="shared" si="9"/>
        <v>6.4684065684959382</v>
      </c>
    </row>
    <row r="113" spans="1:8">
      <c r="A113">
        <v>1979</v>
      </c>
      <c r="B113">
        <f t="shared" si="10"/>
        <v>112</v>
      </c>
      <c r="C113">
        <v>4</v>
      </c>
      <c r="D113">
        <v>19350616</v>
      </c>
      <c r="E113">
        <f t="shared" si="13"/>
        <v>19.350615999999999</v>
      </c>
      <c r="F113" s="17">
        <f t="shared" si="12"/>
        <v>18.090446837307709</v>
      </c>
      <c r="G113">
        <f t="shared" si="8"/>
        <v>1.2601691626922893</v>
      </c>
      <c r="H113">
        <f t="shared" si="9"/>
        <v>1.5880263186005854</v>
      </c>
    </row>
    <row r="114" spans="1:8">
      <c r="A114">
        <v>1979</v>
      </c>
      <c r="B114">
        <f t="shared" si="10"/>
        <v>113</v>
      </c>
      <c r="C114">
        <v>5</v>
      </c>
      <c r="D114">
        <v>19115750</v>
      </c>
      <c r="E114">
        <f t="shared" si="13"/>
        <v>19.115749999999998</v>
      </c>
      <c r="F114" s="17">
        <f t="shared" si="12"/>
        <v>18.158703540887853</v>
      </c>
      <c r="G114">
        <f t="shared" si="8"/>
        <v>0.9570464591121457</v>
      </c>
      <c r="H114">
        <f t="shared" si="9"/>
        <v>0.91593792489909598</v>
      </c>
    </row>
    <row r="115" spans="1:8">
      <c r="A115">
        <v>1979</v>
      </c>
      <c r="B115">
        <f t="shared" si="10"/>
        <v>114</v>
      </c>
      <c r="C115">
        <v>6</v>
      </c>
      <c r="D115">
        <v>22326132</v>
      </c>
      <c r="E115">
        <f t="shared" si="13"/>
        <v>22.326132000000001</v>
      </c>
      <c r="F115" s="17">
        <f t="shared" si="12"/>
        <v>20.680779450014711</v>
      </c>
      <c r="G115">
        <f t="shared" si="8"/>
        <v>1.6453525499852901</v>
      </c>
      <c r="H115">
        <f t="shared" si="9"/>
        <v>2.7071850137430968</v>
      </c>
    </row>
    <row r="116" spans="1:8">
      <c r="A116">
        <v>1979</v>
      </c>
      <c r="B116">
        <f t="shared" si="10"/>
        <v>115</v>
      </c>
      <c r="C116">
        <v>7</v>
      </c>
      <c r="D116">
        <v>24419704</v>
      </c>
      <c r="E116">
        <f t="shared" si="13"/>
        <v>24.419703999999999</v>
      </c>
      <c r="F116" s="17">
        <f t="shared" si="12"/>
        <v>22.413137752520306</v>
      </c>
      <c r="G116">
        <f t="shared" si="8"/>
        <v>2.006566247479693</v>
      </c>
      <c r="H116">
        <f t="shared" si="9"/>
        <v>4.0263081055247367</v>
      </c>
    </row>
    <row r="117" spans="1:8">
      <c r="A117">
        <v>1979</v>
      </c>
      <c r="B117">
        <f t="shared" si="10"/>
        <v>116</v>
      </c>
      <c r="C117">
        <v>8</v>
      </c>
      <c r="D117">
        <v>26390500</v>
      </c>
      <c r="E117">
        <f t="shared" si="13"/>
        <v>26.390499999999999</v>
      </c>
      <c r="F117" s="17">
        <f t="shared" si="12"/>
        <v>23.685567419780085</v>
      </c>
      <c r="G117">
        <f t="shared" si="8"/>
        <v>2.7049325802199142</v>
      </c>
      <c r="H117">
        <f t="shared" si="9"/>
        <v>7.3166602635351623</v>
      </c>
    </row>
    <row r="118" spans="1:8">
      <c r="A118">
        <v>1979</v>
      </c>
      <c r="B118">
        <f t="shared" si="10"/>
        <v>117</v>
      </c>
      <c r="C118">
        <v>9</v>
      </c>
      <c r="D118">
        <v>20062084</v>
      </c>
      <c r="E118">
        <f t="shared" si="13"/>
        <v>20.062083999999999</v>
      </c>
      <c r="F118" s="17">
        <f t="shared" si="12"/>
        <v>18.282155309831293</v>
      </c>
      <c r="G118">
        <f t="shared" si="8"/>
        <v>1.7799286901687061</v>
      </c>
      <c r="H118">
        <f t="shared" si="9"/>
        <v>3.168146142085686</v>
      </c>
    </row>
    <row r="119" spans="1:8">
      <c r="A119">
        <v>1979</v>
      </c>
      <c r="B119">
        <f t="shared" si="10"/>
        <v>118</v>
      </c>
      <c r="C119">
        <v>10</v>
      </c>
      <c r="D119">
        <v>20007513</v>
      </c>
      <c r="E119">
        <f t="shared" si="13"/>
        <v>20.007512999999999</v>
      </c>
      <c r="F119" s="17">
        <f t="shared" si="12"/>
        <v>18.302591428696392</v>
      </c>
      <c r="G119">
        <f t="shared" si="8"/>
        <v>1.7049215713036077</v>
      </c>
      <c r="H119">
        <f t="shared" si="9"/>
        <v>2.9067575642963623</v>
      </c>
    </row>
    <row r="120" spans="1:8">
      <c r="A120">
        <v>1979</v>
      </c>
      <c r="B120">
        <f t="shared" si="10"/>
        <v>119</v>
      </c>
      <c r="C120">
        <v>11</v>
      </c>
      <c r="D120">
        <v>18820830</v>
      </c>
      <c r="E120">
        <f t="shared" si="13"/>
        <v>18.820830000000001</v>
      </c>
      <c r="F120" s="17">
        <f t="shared" si="12"/>
        <v>16.799856713572375</v>
      </c>
      <c r="G120">
        <f t="shared" si="8"/>
        <v>2.0209732864276262</v>
      </c>
      <c r="H120">
        <f t="shared" si="9"/>
        <v>4.0843330244540796</v>
      </c>
    </row>
    <row r="121" spans="1:8">
      <c r="A121">
        <v>1979</v>
      </c>
      <c r="B121">
        <f t="shared" si="10"/>
        <v>120</v>
      </c>
      <c r="C121">
        <v>12</v>
      </c>
      <c r="D121">
        <v>19434733</v>
      </c>
      <c r="E121">
        <f t="shared" si="13"/>
        <v>19.434733000000001</v>
      </c>
      <c r="F121" s="17">
        <f t="shared" si="12"/>
        <v>18.823548002345486</v>
      </c>
      <c r="G121">
        <f t="shared" si="8"/>
        <v>0.61118499765451517</v>
      </c>
      <c r="H121">
        <f t="shared" si="9"/>
        <v>0.37354710135794972</v>
      </c>
    </row>
    <row r="122" spans="1:8">
      <c r="A122">
        <v>1980</v>
      </c>
      <c r="B122">
        <f t="shared" si="10"/>
        <v>121</v>
      </c>
      <c r="C122">
        <v>1</v>
      </c>
      <c r="D122">
        <v>18888523</v>
      </c>
      <c r="E122">
        <f t="shared" si="13"/>
        <v>18.888522999999999</v>
      </c>
      <c r="F122" s="17">
        <f t="shared" si="12"/>
        <v>18.713171448668767</v>
      </c>
      <c r="G122">
        <f t="shared" si="8"/>
        <v>0.17535155133123226</v>
      </c>
      <c r="H122">
        <f t="shared" si="9"/>
        <v>3.0748166554269783E-2</v>
      </c>
    </row>
    <row r="123" spans="1:8">
      <c r="A123">
        <v>1980</v>
      </c>
      <c r="B123">
        <f t="shared" si="10"/>
        <v>122</v>
      </c>
      <c r="C123">
        <v>2</v>
      </c>
      <c r="D123">
        <v>17566896</v>
      </c>
      <c r="E123">
        <f t="shared" si="13"/>
        <v>17.566896</v>
      </c>
      <c r="F123" s="17">
        <f t="shared" si="12"/>
        <v>16.68148591843341</v>
      </c>
      <c r="G123">
        <f t="shared" si="8"/>
        <v>0.88541008156659018</v>
      </c>
      <c r="H123">
        <f t="shared" si="9"/>
        <v>0.78395101253975585</v>
      </c>
    </row>
    <row r="124" spans="1:8">
      <c r="A124">
        <v>1980</v>
      </c>
      <c r="B124">
        <f t="shared" si="10"/>
        <v>123</v>
      </c>
      <c r="C124">
        <v>3</v>
      </c>
      <c r="D124">
        <v>20906087</v>
      </c>
      <c r="E124">
        <f t="shared" si="13"/>
        <v>20.906086999999999</v>
      </c>
      <c r="F124" s="17">
        <f t="shared" si="12"/>
        <v>20.064133881704979</v>
      </c>
      <c r="G124">
        <f t="shared" si="8"/>
        <v>0.84195311829502018</v>
      </c>
      <c r="H124">
        <f t="shared" si="9"/>
        <v>0.70888505340670827</v>
      </c>
    </row>
    <row r="125" spans="1:8">
      <c r="A125">
        <v>1980</v>
      </c>
      <c r="B125">
        <f t="shared" si="10"/>
        <v>124</v>
      </c>
      <c r="C125">
        <v>4</v>
      </c>
      <c r="D125">
        <v>19478493</v>
      </c>
      <c r="E125">
        <f t="shared" si="13"/>
        <v>19.478493</v>
      </c>
      <c r="F125" s="17">
        <f t="shared" si="12"/>
        <v>19.436041915358967</v>
      </c>
      <c r="G125">
        <f t="shared" si="8"/>
        <v>4.2451084641033532E-2</v>
      </c>
      <c r="H125">
        <f t="shared" si="9"/>
        <v>1.8020945872001929E-3</v>
      </c>
    </row>
    <row r="126" spans="1:8">
      <c r="A126">
        <v>1980</v>
      </c>
      <c r="B126">
        <f t="shared" si="10"/>
        <v>125</v>
      </c>
      <c r="C126">
        <v>5</v>
      </c>
      <c r="D126">
        <v>19480615</v>
      </c>
      <c r="E126">
        <f t="shared" si="13"/>
        <v>19.480615</v>
      </c>
      <c r="F126" s="17">
        <f t="shared" si="12"/>
        <v>19.509375656847979</v>
      </c>
      <c r="G126">
        <f t="shared" si="8"/>
        <v>-2.8760656847978794E-2</v>
      </c>
      <c r="H126">
        <f t="shared" si="9"/>
        <v>8.2717538232718953E-4</v>
      </c>
    </row>
    <row r="127" spans="1:8">
      <c r="A127">
        <v>1980</v>
      </c>
      <c r="B127">
        <f t="shared" si="10"/>
        <v>126</v>
      </c>
      <c r="C127">
        <v>6</v>
      </c>
      <c r="D127">
        <v>22093339</v>
      </c>
      <c r="E127">
        <f t="shared" si="13"/>
        <v>22.093339</v>
      </c>
      <c r="F127" s="17">
        <f t="shared" si="12"/>
        <v>22.219047425840166</v>
      </c>
      <c r="G127">
        <f t="shared" si="8"/>
        <v>-0.12570842584016617</v>
      </c>
      <c r="H127">
        <f t="shared" si="9"/>
        <v>1.5802608327212558E-2</v>
      </c>
    </row>
    <row r="128" spans="1:8">
      <c r="A128">
        <v>1980</v>
      </c>
      <c r="B128">
        <f t="shared" si="10"/>
        <v>127</v>
      </c>
      <c r="C128">
        <v>7</v>
      </c>
      <c r="D128">
        <v>23299604</v>
      </c>
      <c r="E128">
        <f t="shared" si="13"/>
        <v>23.299603999999999</v>
      </c>
      <c r="F128" s="17">
        <f t="shared" si="12"/>
        <v>24.080261185938188</v>
      </c>
      <c r="G128">
        <f t="shared" si="8"/>
        <v>-0.780657185938189</v>
      </c>
      <c r="H128">
        <f t="shared" si="9"/>
        <v>0.60942564195693216</v>
      </c>
    </row>
    <row r="129" spans="1:8">
      <c r="A129">
        <v>1980</v>
      </c>
      <c r="B129">
        <f t="shared" si="10"/>
        <v>128</v>
      </c>
      <c r="C129">
        <v>8</v>
      </c>
      <c r="D129">
        <v>24738852</v>
      </c>
      <c r="E129">
        <f t="shared" si="13"/>
        <v>24.738852000000001</v>
      </c>
      <c r="F129" s="17">
        <f t="shared" si="12"/>
        <v>25.44733611612758</v>
      </c>
      <c r="G129">
        <f t="shared" si="8"/>
        <v>-0.708484116127579</v>
      </c>
      <c r="H129">
        <f t="shared" si="9"/>
        <v>0.50194974280507687</v>
      </c>
    </row>
    <row r="130" spans="1:8">
      <c r="A130">
        <v>1980</v>
      </c>
      <c r="B130">
        <f t="shared" si="10"/>
        <v>129</v>
      </c>
      <c r="C130">
        <v>9</v>
      </c>
      <c r="D130">
        <v>18463981</v>
      </c>
      <c r="E130">
        <f t="shared" si="13"/>
        <v>18.463981</v>
      </c>
      <c r="F130" s="17">
        <f t="shared" si="12"/>
        <v>19.642009957000351</v>
      </c>
      <c r="G130">
        <f t="shared" si="8"/>
        <v>-1.1780289570003504</v>
      </c>
      <c r="H130">
        <f t="shared" si="9"/>
        <v>1.3877522235313333</v>
      </c>
    </row>
    <row r="131" spans="1:8">
      <c r="A131">
        <v>1980</v>
      </c>
      <c r="B131">
        <f t="shared" si="10"/>
        <v>130</v>
      </c>
      <c r="C131">
        <v>10</v>
      </c>
      <c r="D131">
        <v>18951070</v>
      </c>
      <c r="E131">
        <f t="shared" si="13"/>
        <v>18.951070000000001</v>
      </c>
      <c r="F131" s="17">
        <f t="shared" si="12"/>
        <v>19.663966145613124</v>
      </c>
      <c r="G131">
        <f t="shared" ref="G131:G133" si="14">E131-F131</f>
        <v>-0.7128961456131222</v>
      </c>
      <c r="H131">
        <f t="shared" ref="H131:H133" si="15">G131^2</f>
        <v>0.50822091443004591</v>
      </c>
    </row>
    <row r="132" spans="1:8">
      <c r="A132">
        <v>1980</v>
      </c>
      <c r="B132">
        <f t="shared" ref="B132:B133" si="16">B131+1</f>
        <v>131</v>
      </c>
      <c r="C132">
        <v>11</v>
      </c>
      <c r="D132">
        <v>16899075</v>
      </c>
      <c r="E132">
        <f t="shared" ref="E132:E133" si="17">D132/1000000</f>
        <v>16.899075</v>
      </c>
      <c r="F132" s="17">
        <f t="shared" si="12"/>
        <v>18.049455726192104</v>
      </c>
      <c r="G132">
        <f t="shared" si="14"/>
        <v>-1.150380726192104</v>
      </c>
      <c r="H132">
        <f t="shared" si="15"/>
        <v>1.3233758151942725</v>
      </c>
    </row>
    <row r="133" spans="1:8">
      <c r="A133">
        <v>1980</v>
      </c>
      <c r="B133">
        <f t="shared" si="16"/>
        <v>132</v>
      </c>
      <c r="C133">
        <v>12</v>
      </c>
      <c r="D133">
        <v>19148505</v>
      </c>
      <c r="E133">
        <f t="shared" si="17"/>
        <v>19.148505</v>
      </c>
      <c r="F133" s="17">
        <f t="shared" si="12"/>
        <v>20.223672265234462</v>
      </c>
      <c r="G133">
        <f t="shared" si="14"/>
        <v>-1.0751672652344624</v>
      </c>
      <c r="H133">
        <f t="shared" si="15"/>
        <v>1.1559846482317528</v>
      </c>
    </row>
    <row r="134" spans="1:8" hidden="1">
      <c r="A134">
        <v>1981</v>
      </c>
      <c r="C134">
        <v>1</v>
      </c>
      <c r="D134">
        <v>18224444</v>
      </c>
    </row>
    <row r="135" spans="1:8" hidden="1">
      <c r="A135">
        <v>1981</v>
      </c>
      <c r="C135">
        <v>2</v>
      </c>
      <c r="D135">
        <v>16045824</v>
      </c>
    </row>
    <row r="136" spans="1:8" hidden="1">
      <c r="A136">
        <v>1981</v>
      </c>
      <c r="C136">
        <v>3</v>
      </c>
      <c r="D136">
        <v>18765833</v>
      </c>
    </row>
    <row r="137" spans="1:8" hidden="1">
      <c r="A137">
        <v>1981</v>
      </c>
      <c r="C137">
        <v>4</v>
      </c>
      <c r="D137">
        <v>19241203</v>
      </c>
    </row>
    <row r="138" spans="1:8" hidden="1">
      <c r="A138">
        <v>1981</v>
      </c>
      <c r="C138">
        <v>5</v>
      </c>
      <c r="D138">
        <v>20744610</v>
      </c>
    </row>
    <row r="139" spans="1:8" hidden="1">
      <c r="A139">
        <v>1981</v>
      </c>
      <c r="C139">
        <v>6</v>
      </c>
      <c r="D139">
        <v>21463561</v>
      </c>
    </row>
    <row r="140" spans="1:8" hidden="1">
      <c r="A140">
        <v>1981</v>
      </c>
      <c r="C140">
        <v>7</v>
      </c>
      <c r="D140">
        <v>23183844</v>
      </c>
    </row>
    <row r="141" spans="1:8" hidden="1">
      <c r="A141">
        <v>1981</v>
      </c>
      <c r="C141">
        <v>8</v>
      </c>
      <c r="D141">
        <v>23293501</v>
      </c>
    </row>
    <row r="142" spans="1:8" hidden="1">
      <c r="A142">
        <v>1981</v>
      </c>
      <c r="C142">
        <v>9</v>
      </c>
      <c r="D142">
        <v>18717668</v>
      </c>
    </row>
    <row r="143" spans="1:8" hidden="1">
      <c r="A143">
        <v>1981</v>
      </c>
      <c r="C143">
        <v>10</v>
      </c>
      <c r="D143">
        <v>19170466</v>
      </c>
    </row>
    <row r="144" spans="1:8" hidden="1">
      <c r="A144">
        <v>1981</v>
      </c>
      <c r="C144">
        <v>11</v>
      </c>
      <c r="D144">
        <v>17292854</v>
      </c>
    </row>
    <row r="145" spans="1:4" hidden="1">
      <c r="A145">
        <v>1981</v>
      </c>
      <c r="C145">
        <v>12</v>
      </c>
      <c r="D145">
        <v>19158670</v>
      </c>
    </row>
    <row r="146" spans="1:4" hidden="1">
      <c r="A146">
        <v>1982</v>
      </c>
      <c r="C146">
        <v>1</v>
      </c>
      <c r="D146">
        <v>18602035</v>
      </c>
    </row>
    <row r="147" spans="1:4" hidden="1">
      <c r="A147">
        <v>1982</v>
      </c>
      <c r="C147">
        <v>2</v>
      </c>
      <c r="D147">
        <v>16981003</v>
      </c>
    </row>
    <row r="148" spans="1:4" hidden="1">
      <c r="A148">
        <v>1982</v>
      </c>
      <c r="C148">
        <v>3</v>
      </c>
      <c r="D148">
        <v>20677117</v>
      </c>
    </row>
    <row r="149" spans="1:4" hidden="1">
      <c r="A149">
        <v>1982</v>
      </c>
      <c r="C149">
        <v>4</v>
      </c>
      <c r="D149">
        <v>20450117</v>
      </c>
    </row>
    <row r="150" spans="1:4" hidden="1">
      <c r="A150">
        <v>1982</v>
      </c>
      <c r="C150">
        <v>5</v>
      </c>
      <c r="D150">
        <v>20831958</v>
      </c>
    </row>
    <row r="151" spans="1:4" hidden="1">
      <c r="A151">
        <v>1982</v>
      </c>
      <c r="C151">
        <v>6</v>
      </c>
      <c r="D151">
        <v>23081980</v>
      </c>
    </row>
    <row r="152" spans="1:4" hidden="1">
      <c r="A152">
        <v>1982</v>
      </c>
      <c r="C152">
        <v>7</v>
      </c>
      <c r="D152">
        <v>24489917</v>
      </c>
    </row>
    <row r="153" spans="1:4" hidden="1">
      <c r="A153">
        <v>1982</v>
      </c>
      <c r="C153">
        <v>8</v>
      </c>
      <c r="D153">
        <v>25101870</v>
      </c>
    </row>
    <row r="154" spans="1:4" hidden="1">
      <c r="A154">
        <v>1982</v>
      </c>
      <c r="C154">
        <v>9</v>
      </c>
      <c r="D154">
        <v>19661081</v>
      </c>
    </row>
    <row r="155" spans="1:4" hidden="1">
      <c r="A155">
        <v>1982</v>
      </c>
      <c r="C155">
        <v>10</v>
      </c>
      <c r="D155">
        <v>20521372</v>
      </c>
    </row>
    <row r="156" spans="1:4" hidden="1">
      <c r="A156">
        <v>1982</v>
      </c>
      <c r="C156">
        <v>11</v>
      </c>
      <c r="D156">
        <v>18812692</v>
      </c>
    </row>
    <row r="157" spans="1:4" hidden="1">
      <c r="A157">
        <v>1982</v>
      </c>
      <c r="C157">
        <v>12</v>
      </c>
      <c r="D157">
        <v>20768163</v>
      </c>
    </row>
    <row r="158" spans="1:4" hidden="1">
      <c r="A158">
        <v>1983</v>
      </c>
      <c r="C158">
        <v>1</v>
      </c>
      <c r="D158">
        <v>20571953</v>
      </c>
    </row>
    <row r="159" spans="1:4" hidden="1">
      <c r="A159">
        <v>1983</v>
      </c>
      <c r="C159">
        <v>2</v>
      </c>
      <c r="D159">
        <v>19182406</v>
      </c>
    </row>
    <row r="160" spans="1:4" hidden="1">
      <c r="A160">
        <v>1983</v>
      </c>
      <c r="C160">
        <v>3</v>
      </c>
      <c r="D160">
        <v>24452800</v>
      </c>
    </row>
    <row r="161" spans="1:4" hidden="1">
      <c r="A161">
        <v>1983</v>
      </c>
      <c r="C161">
        <v>4</v>
      </c>
      <c r="D161">
        <v>21638830</v>
      </c>
    </row>
    <row r="162" spans="1:4" hidden="1">
      <c r="A162">
        <v>1983</v>
      </c>
      <c r="C162">
        <v>5</v>
      </c>
      <c r="D162">
        <v>22272054</v>
      </c>
    </row>
    <row r="163" spans="1:4" hidden="1">
      <c r="A163">
        <v>1983</v>
      </c>
      <c r="C163">
        <v>6</v>
      </c>
      <c r="D163">
        <v>25136628</v>
      </c>
    </row>
    <row r="164" spans="1:4" hidden="1">
      <c r="A164">
        <v>1983</v>
      </c>
      <c r="C164">
        <v>7</v>
      </c>
      <c r="D164">
        <v>25861690</v>
      </c>
    </row>
    <row r="165" spans="1:4" hidden="1">
      <c r="A165">
        <v>1983</v>
      </c>
      <c r="C165">
        <v>8</v>
      </c>
      <c r="D165">
        <v>26304210</v>
      </c>
    </row>
    <row r="166" spans="1:4" hidden="1">
      <c r="A166">
        <v>1983</v>
      </c>
      <c r="C166">
        <v>9</v>
      </c>
      <c r="D166">
        <v>21349163</v>
      </c>
    </row>
    <row r="167" spans="1:4" hidden="1">
      <c r="A167">
        <v>1983</v>
      </c>
      <c r="C167">
        <v>10</v>
      </c>
      <c r="D167">
        <v>22348192</v>
      </c>
    </row>
    <row r="168" spans="1:4" hidden="1">
      <c r="A168">
        <v>1983</v>
      </c>
      <c r="C168">
        <v>11</v>
      </c>
      <c r="D168">
        <v>20111543</v>
      </c>
    </row>
    <row r="169" spans="1:4" hidden="1">
      <c r="A169">
        <v>1983</v>
      </c>
      <c r="C169">
        <v>12</v>
      </c>
      <c r="D169">
        <v>21695077</v>
      </c>
    </row>
    <row r="170" spans="1:4" hidden="1">
      <c r="A170">
        <v>1984</v>
      </c>
      <c r="C170">
        <v>1</v>
      </c>
      <c r="D170">
        <v>20763689</v>
      </c>
    </row>
    <row r="171" spans="1:4" hidden="1">
      <c r="A171">
        <v>1984</v>
      </c>
      <c r="C171">
        <v>2</v>
      </c>
      <c r="D171">
        <v>19506315</v>
      </c>
    </row>
    <row r="172" spans="1:4" hidden="1">
      <c r="A172">
        <v>1984</v>
      </c>
      <c r="C172">
        <v>3</v>
      </c>
      <c r="D172">
        <v>23912658</v>
      </c>
    </row>
    <row r="173" spans="1:4" hidden="1">
      <c r="A173">
        <v>1984</v>
      </c>
      <c r="C173">
        <v>4</v>
      </c>
      <c r="D173">
        <v>23340775</v>
      </c>
    </row>
    <row r="174" spans="1:4" hidden="1">
      <c r="A174">
        <v>1984</v>
      </c>
      <c r="C174">
        <v>5</v>
      </c>
      <c r="D174">
        <v>24342854</v>
      </c>
    </row>
    <row r="175" spans="1:4" hidden="1">
      <c r="A175">
        <v>1984</v>
      </c>
      <c r="C175">
        <v>6</v>
      </c>
      <c r="D175">
        <v>26685554</v>
      </c>
    </row>
    <row r="176" spans="1:4" hidden="1">
      <c r="A176">
        <v>1984</v>
      </c>
      <c r="C176">
        <v>7</v>
      </c>
      <c r="D176">
        <v>27075058</v>
      </c>
    </row>
    <row r="177" spans="1:4" hidden="1">
      <c r="A177">
        <v>1984</v>
      </c>
      <c r="C177">
        <v>8</v>
      </c>
      <c r="D177">
        <v>28875238</v>
      </c>
    </row>
    <row r="178" spans="1:4" hidden="1">
      <c r="A178">
        <v>1984</v>
      </c>
      <c r="C178">
        <v>9</v>
      </c>
      <c r="D178">
        <v>23662639</v>
      </c>
    </row>
    <row r="179" spans="1:4" hidden="1">
      <c r="A179">
        <v>1984</v>
      </c>
      <c r="C179">
        <v>10</v>
      </c>
      <c r="D179">
        <v>24060953</v>
      </c>
    </row>
    <row r="180" spans="1:4" hidden="1">
      <c r="A180">
        <v>1984</v>
      </c>
      <c r="C180">
        <v>11</v>
      </c>
      <c r="D180">
        <v>22196264</v>
      </c>
    </row>
    <row r="181" spans="1:4" hidden="1">
      <c r="A181">
        <v>1984</v>
      </c>
      <c r="C181">
        <v>12</v>
      </c>
      <c r="D181">
        <v>23471451</v>
      </c>
    </row>
    <row r="182" spans="1:4" hidden="1">
      <c r="A182">
        <v>1985</v>
      </c>
      <c r="C182">
        <v>1</v>
      </c>
      <c r="D182">
        <v>22920951</v>
      </c>
    </row>
    <row r="183" spans="1:4" hidden="1">
      <c r="A183">
        <v>1985</v>
      </c>
      <c r="C183">
        <v>2</v>
      </c>
      <c r="D183">
        <v>20930439</v>
      </c>
    </row>
    <row r="184" spans="1:4" hidden="1">
      <c r="A184">
        <v>1985</v>
      </c>
      <c r="C184">
        <v>3</v>
      </c>
      <c r="D184">
        <v>27074946</v>
      </c>
    </row>
    <row r="185" spans="1:4" hidden="1">
      <c r="A185">
        <v>1985</v>
      </c>
      <c r="C185">
        <v>4</v>
      </c>
      <c r="D185">
        <v>26041326</v>
      </c>
    </row>
    <row r="186" spans="1:4" hidden="1">
      <c r="A186">
        <v>1985</v>
      </c>
      <c r="C186">
        <v>5</v>
      </c>
      <c r="D186">
        <v>27412406</v>
      </c>
    </row>
    <row r="187" spans="1:4" hidden="1">
      <c r="A187">
        <v>1985</v>
      </c>
      <c r="C187">
        <v>6</v>
      </c>
      <c r="D187">
        <v>28964979</v>
      </c>
    </row>
    <row r="188" spans="1:4" hidden="1">
      <c r="A188">
        <v>1985</v>
      </c>
      <c r="C188">
        <v>7</v>
      </c>
      <c r="D188">
        <v>30951538</v>
      </c>
    </row>
    <row r="189" spans="1:4" hidden="1">
      <c r="A189">
        <v>1985</v>
      </c>
      <c r="C189">
        <v>8</v>
      </c>
      <c r="D189">
        <v>31868347</v>
      </c>
    </row>
    <row r="190" spans="1:4" hidden="1">
      <c r="A190">
        <v>1985</v>
      </c>
      <c r="C190">
        <v>9</v>
      </c>
      <c r="D190">
        <v>24540425</v>
      </c>
    </row>
    <row r="191" spans="1:4" hidden="1">
      <c r="A191">
        <v>1985</v>
      </c>
      <c r="C191">
        <v>10</v>
      </c>
      <c r="D191">
        <v>25406701</v>
      </c>
    </row>
    <row r="192" spans="1:4" hidden="1">
      <c r="A192">
        <v>1985</v>
      </c>
      <c r="C192">
        <v>11</v>
      </c>
      <c r="D192">
        <v>22976538</v>
      </c>
    </row>
    <row r="193" spans="1:4" hidden="1">
      <c r="A193">
        <v>1985</v>
      </c>
      <c r="C193">
        <v>12</v>
      </c>
      <c r="D193">
        <v>26566014</v>
      </c>
    </row>
    <row r="194" spans="1:4" hidden="1">
      <c r="A194">
        <v>1986</v>
      </c>
      <c r="C194">
        <v>1</v>
      </c>
      <c r="D194">
        <v>25121787</v>
      </c>
    </row>
    <row r="195" spans="1:4" hidden="1">
      <c r="A195">
        <v>1986</v>
      </c>
      <c r="C195">
        <v>2</v>
      </c>
      <c r="D195">
        <v>23402061</v>
      </c>
    </row>
    <row r="196" spans="1:4" hidden="1">
      <c r="A196">
        <v>1986</v>
      </c>
      <c r="C196">
        <v>3</v>
      </c>
      <c r="D196">
        <v>29522388</v>
      </c>
    </row>
    <row r="197" spans="1:4" hidden="1">
      <c r="A197">
        <v>1986</v>
      </c>
      <c r="C197">
        <v>4</v>
      </c>
      <c r="D197">
        <v>27319572</v>
      </c>
    </row>
    <row r="198" spans="1:4" hidden="1">
      <c r="A198">
        <v>1986</v>
      </c>
      <c r="C198">
        <v>5</v>
      </c>
      <c r="D198">
        <v>28741781</v>
      </c>
    </row>
    <row r="199" spans="1:4" hidden="1">
      <c r="A199">
        <v>1986</v>
      </c>
      <c r="C199">
        <v>6</v>
      </c>
      <c r="D199">
        <v>30923349</v>
      </c>
    </row>
    <row r="200" spans="1:4" hidden="1">
      <c r="A200">
        <v>1986</v>
      </c>
      <c r="C200">
        <v>7</v>
      </c>
      <c r="D200">
        <v>33583578</v>
      </c>
    </row>
    <row r="201" spans="1:4" hidden="1">
      <c r="A201">
        <v>1986</v>
      </c>
      <c r="C201">
        <v>8</v>
      </c>
      <c r="D201">
        <v>36174025</v>
      </c>
    </row>
    <row r="202" spans="1:4" hidden="1">
      <c r="A202">
        <v>1986</v>
      </c>
      <c r="C202">
        <v>9</v>
      </c>
      <c r="D202">
        <v>27748521</v>
      </c>
    </row>
    <row r="203" spans="1:4" hidden="1">
      <c r="A203">
        <v>1986</v>
      </c>
      <c r="C203">
        <v>10</v>
      </c>
      <c r="D203">
        <v>28443765</v>
      </c>
    </row>
    <row r="204" spans="1:4" hidden="1">
      <c r="A204">
        <v>1986</v>
      </c>
      <c r="C204">
        <v>11</v>
      </c>
      <c r="D204">
        <v>26730665</v>
      </c>
    </row>
    <row r="205" spans="1:4" hidden="1">
      <c r="A205">
        <v>1986</v>
      </c>
      <c r="C205">
        <v>12</v>
      </c>
      <c r="D205">
        <v>29559329</v>
      </c>
    </row>
    <row r="206" spans="1:4" hidden="1">
      <c r="A206">
        <v>1987</v>
      </c>
      <c r="C206">
        <v>1</v>
      </c>
      <c r="D206">
        <v>28229052</v>
      </c>
    </row>
    <row r="207" spans="1:4" hidden="1">
      <c r="A207">
        <v>1987</v>
      </c>
      <c r="C207">
        <v>2</v>
      </c>
      <c r="D207">
        <v>27555828</v>
      </c>
    </row>
    <row r="208" spans="1:4" hidden="1">
      <c r="A208">
        <v>1987</v>
      </c>
      <c r="C208">
        <v>3</v>
      </c>
      <c r="D208">
        <v>34500059</v>
      </c>
    </row>
    <row r="209" spans="1:4" hidden="1">
      <c r="A209">
        <v>1987</v>
      </c>
      <c r="C209">
        <v>4</v>
      </c>
      <c r="D209">
        <v>33654013</v>
      </c>
    </row>
    <row r="210" spans="1:4" hidden="1">
      <c r="A210">
        <v>1987</v>
      </c>
      <c r="C210">
        <v>5</v>
      </c>
      <c r="D210">
        <v>34314680</v>
      </c>
    </row>
    <row r="211" spans="1:4" hidden="1">
      <c r="A211">
        <v>1987</v>
      </c>
      <c r="C211">
        <v>6</v>
      </c>
      <c r="D211">
        <v>35714792</v>
      </c>
    </row>
    <row r="212" spans="1:4" hidden="1">
      <c r="A212">
        <v>1987</v>
      </c>
      <c r="C212">
        <v>7</v>
      </c>
      <c r="D212">
        <v>39289976</v>
      </c>
    </row>
    <row r="213" spans="1:4" hidden="1">
      <c r="A213">
        <v>1987</v>
      </c>
      <c r="C213">
        <v>8</v>
      </c>
      <c r="D213">
        <v>41038152</v>
      </c>
    </row>
    <row r="214" spans="1:4" hidden="1">
      <c r="A214">
        <v>1987</v>
      </c>
      <c r="C214">
        <v>9</v>
      </c>
      <c r="D214">
        <v>31330255</v>
      </c>
    </row>
    <row r="215" spans="1:4" hidden="1">
      <c r="A215">
        <v>1987</v>
      </c>
      <c r="C215">
        <v>10</v>
      </c>
      <c r="D215">
        <v>32392072</v>
      </c>
    </row>
    <row r="216" spans="1:4" hidden="1">
      <c r="A216">
        <v>1987</v>
      </c>
      <c r="C216">
        <v>11</v>
      </c>
      <c r="D216">
        <v>29626430</v>
      </c>
    </row>
    <row r="217" spans="1:4" hidden="1">
      <c r="A217">
        <v>1987</v>
      </c>
      <c r="C217">
        <v>12</v>
      </c>
      <c r="D217">
        <v>31408465</v>
      </c>
    </row>
    <row r="218" spans="1:4" hidden="1">
      <c r="A218">
        <v>1988</v>
      </c>
      <c r="C218">
        <v>1</v>
      </c>
      <c r="D218">
        <v>30155865</v>
      </c>
    </row>
    <row r="219" spans="1:4" hidden="1">
      <c r="A219">
        <v>1988</v>
      </c>
      <c r="C219">
        <v>2</v>
      </c>
      <c r="D219">
        <v>29415931</v>
      </c>
    </row>
    <row r="220" spans="1:4" hidden="1">
      <c r="A220">
        <v>1988</v>
      </c>
      <c r="C220">
        <v>3</v>
      </c>
      <c r="D220">
        <v>35885639</v>
      </c>
    </row>
    <row r="221" spans="1:4" hidden="1">
      <c r="A221">
        <v>1988</v>
      </c>
      <c r="C221">
        <v>4</v>
      </c>
      <c r="D221">
        <v>33781984</v>
      </c>
    </row>
    <row r="222" spans="1:4" hidden="1">
      <c r="A222">
        <v>1988</v>
      </c>
      <c r="C222">
        <v>5</v>
      </c>
      <c r="D222">
        <v>35021883</v>
      </c>
    </row>
    <row r="223" spans="1:4" hidden="1">
      <c r="A223">
        <v>1988</v>
      </c>
      <c r="C223">
        <v>6</v>
      </c>
      <c r="D223">
        <v>37829675</v>
      </c>
    </row>
    <row r="224" spans="1:4" hidden="1">
      <c r="A224">
        <v>1988</v>
      </c>
      <c r="C224">
        <v>7</v>
      </c>
      <c r="D224">
        <v>40421181</v>
      </c>
    </row>
    <row r="225" spans="1:4" hidden="1">
      <c r="A225">
        <v>1988</v>
      </c>
      <c r="C225">
        <v>8</v>
      </c>
      <c r="D225">
        <v>42520021</v>
      </c>
    </row>
    <row r="226" spans="1:4" hidden="1">
      <c r="A226">
        <v>1988</v>
      </c>
      <c r="C226">
        <v>9</v>
      </c>
      <c r="D226">
        <v>33446941</v>
      </c>
    </row>
    <row r="227" spans="1:4" hidden="1">
      <c r="A227">
        <v>1988</v>
      </c>
      <c r="C227">
        <v>10</v>
      </c>
      <c r="D227">
        <v>35066349</v>
      </c>
    </row>
    <row r="228" spans="1:4" hidden="1">
      <c r="A228">
        <v>1988</v>
      </c>
      <c r="C228">
        <v>11</v>
      </c>
      <c r="D228">
        <v>32142316</v>
      </c>
    </row>
    <row r="229" spans="1:4" hidden="1">
      <c r="A229">
        <v>1988</v>
      </c>
      <c r="C229">
        <v>12</v>
      </c>
      <c r="D229">
        <v>33075791</v>
      </c>
    </row>
    <row r="230" spans="1:4" hidden="1">
      <c r="A230">
        <v>1989</v>
      </c>
      <c r="C230">
        <v>1</v>
      </c>
      <c r="D230">
        <v>31847259</v>
      </c>
    </row>
    <row r="231" spans="1:4" hidden="1">
      <c r="A231">
        <v>1989</v>
      </c>
      <c r="C231">
        <v>2</v>
      </c>
      <c r="D231">
        <v>29059006</v>
      </c>
    </row>
    <row r="232" spans="1:4" hidden="1">
      <c r="A232">
        <v>1989</v>
      </c>
      <c r="C232">
        <v>3</v>
      </c>
      <c r="D232">
        <v>35684128</v>
      </c>
    </row>
    <row r="233" spans="1:4" hidden="1">
      <c r="A233">
        <v>1989</v>
      </c>
      <c r="C233">
        <v>4</v>
      </c>
      <c r="D233">
        <v>33223675</v>
      </c>
    </row>
    <row r="234" spans="1:4" hidden="1">
      <c r="A234">
        <v>1989</v>
      </c>
      <c r="C234">
        <v>5</v>
      </c>
      <c r="D234">
        <v>35058897</v>
      </c>
    </row>
    <row r="235" spans="1:4" hidden="1">
      <c r="A235">
        <v>1989</v>
      </c>
      <c r="C235">
        <v>6</v>
      </c>
      <c r="D235">
        <v>39724389</v>
      </c>
    </row>
    <row r="236" spans="1:4" hidden="1">
      <c r="A236">
        <v>1989</v>
      </c>
      <c r="C236">
        <v>7</v>
      </c>
      <c r="D236">
        <v>41496902</v>
      </c>
    </row>
    <row r="237" spans="1:4" hidden="1">
      <c r="A237">
        <v>1989</v>
      </c>
      <c r="C237">
        <v>8</v>
      </c>
      <c r="D237">
        <v>43976160</v>
      </c>
    </row>
    <row r="238" spans="1:4" hidden="1">
      <c r="A238">
        <v>1989</v>
      </c>
      <c r="C238">
        <v>9</v>
      </c>
      <c r="D238">
        <v>34386570</v>
      </c>
    </row>
    <row r="239" spans="1:4" hidden="1">
      <c r="A239">
        <v>1989</v>
      </c>
      <c r="C239">
        <v>10</v>
      </c>
      <c r="D239">
        <v>35824241</v>
      </c>
    </row>
    <row r="240" spans="1:4" hidden="1">
      <c r="A240">
        <v>1989</v>
      </c>
      <c r="C240">
        <v>11</v>
      </c>
      <c r="D240">
        <v>33488285</v>
      </c>
    </row>
    <row r="241" spans="1:4" hidden="1">
      <c r="A241">
        <v>1989</v>
      </c>
      <c r="C241">
        <v>12</v>
      </c>
      <c r="D241">
        <v>34758162</v>
      </c>
    </row>
    <row r="242" spans="1:4" hidden="1">
      <c r="A242">
        <v>1990</v>
      </c>
      <c r="C242">
        <v>1</v>
      </c>
      <c r="D242">
        <v>33784252</v>
      </c>
    </row>
    <row r="243" spans="1:4" hidden="1">
      <c r="A243">
        <v>1990</v>
      </c>
      <c r="C243">
        <v>2</v>
      </c>
      <c r="D243">
        <v>31595968</v>
      </c>
    </row>
    <row r="244" spans="1:4" hidden="1">
      <c r="A244">
        <v>1990</v>
      </c>
      <c r="C244">
        <v>3</v>
      </c>
      <c r="D244">
        <v>38283268</v>
      </c>
    </row>
    <row r="245" spans="1:4" hidden="1">
      <c r="A245">
        <v>1990</v>
      </c>
      <c r="C245">
        <v>4</v>
      </c>
      <c r="D245">
        <v>36578004</v>
      </c>
    </row>
    <row r="246" spans="1:4" hidden="1">
      <c r="A246">
        <v>1990</v>
      </c>
      <c r="C246">
        <v>5</v>
      </c>
      <c r="D246">
        <v>37270770</v>
      </c>
    </row>
    <row r="247" spans="1:4" hidden="1">
      <c r="A247">
        <v>1990</v>
      </c>
      <c r="C247">
        <v>6</v>
      </c>
      <c r="D247">
        <v>41433961</v>
      </c>
    </row>
    <row r="248" spans="1:4" hidden="1">
      <c r="A248">
        <v>1990</v>
      </c>
      <c r="C248">
        <v>7</v>
      </c>
      <c r="D248">
        <v>43994930</v>
      </c>
    </row>
    <row r="249" spans="1:4" hidden="1">
      <c r="A249">
        <v>1990</v>
      </c>
      <c r="C249">
        <v>8</v>
      </c>
      <c r="D249">
        <v>46704131</v>
      </c>
    </row>
    <row r="250" spans="1:4" hidden="1">
      <c r="A250">
        <v>1990</v>
      </c>
      <c r="C250">
        <v>9</v>
      </c>
      <c r="D250">
        <v>36571824</v>
      </c>
    </row>
    <row r="251" spans="1:4" hidden="1">
      <c r="A251">
        <v>1990</v>
      </c>
      <c r="C251">
        <v>10</v>
      </c>
      <c r="D251">
        <v>37557015</v>
      </c>
    </row>
    <row r="252" spans="1:4" hidden="1">
      <c r="A252">
        <v>1990</v>
      </c>
      <c r="C252">
        <v>11</v>
      </c>
      <c r="D252">
        <v>34506061</v>
      </c>
    </row>
    <row r="253" spans="1:4" hidden="1">
      <c r="A253">
        <v>1990</v>
      </c>
      <c r="C253">
        <v>12</v>
      </c>
      <c r="D253">
        <v>35865930</v>
      </c>
    </row>
    <row r="254" spans="1:4" hidden="1">
      <c r="A254">
        <v>1991</v>
      </c>
      <c r="C254">
        <v>1</v>
      </c>
      <c r="D254">
        <v>33205218</v>
      </c>
    </row>
    <row r="255" spans="1:4" hidden="1">
      <c r="A255">
        <v>1991</v>
      </c>
      <c r="C255">
        <v>2</v>
      </c>
      <c r="D255">
        <v>28324500</v>
      </c>
    </row>
    <row r="256" spans="1:4" hidden="1">
      <c r="A256">
        <v>1991</v>
      </c>
      <c r="C256">
        <v>3</v>
      </c>
      <c r="D256">
        <v>33999736</v>
      </c>
    </row>
    <row r="257" spans="1:4" hidden="1">
      <c r="A257">
        <v>1991</v>
      </c>
      <c r="C257">
        <v>4</v>
      </c>
      <c r="D257">
        <v>34971280</v>
      </c>
    </row>
    <row r="258" spans="1:4" hidden="1">
      <c r="A258">
        <v>1991</v>
      </c>
      <c r="C258">
        <v>5</v>
      </c>
      <c r="D258">
        <v>37158876</v>
      </c>
    </row>
    <row r="259" spans="1:4" hidden="1">
      <c r="A259">
        <v>1991</v>
      </c>
      <c r="C259">
        <v>6</v>
      </c>
      <c r="D259">
        <v>40515803</v>
      </c>
    </row>
    <row r="260" spans="1:4" hidden="1">
      <c r="A260">
        <v>1991</v>
      </c>
      <c r="C260">
        <v>7</v>
      </c>
      <c r="D260">
        <v>43531978</v>
      </c>
    </row>
    <row r="261" spans="1:4" hidden="1">
      <c r="A261">
        <v>1991</v>
      </c>
      <c r="C261">
        <v>8</v>
      </c>
      <c r="D261">
        <v>46172216</v>
      </c>
    </row>
    <row r="262" spans="1:4" hidden="1">
      <c r="A262">
        <v>1991</v>
      </c>
      <c r="C262">
        <v>9</v>
      </c>
      <c r="D262">
        <v>36566697</v>
      </c>
    </row>
    <row r="263" spans="1:4" hidden="1">
      <c r="A263">
        <v>1991</v>
      </c>
      <c r="C263">
        <v>10</v>
      </c>
      <c r="D263">
        <v>37688862</v>
      </c>
    </row>
    <row r="264" spans="1:4" hidden="1">
      <c r="A264">
        <v>1991</v>
      </c>
      <c r="C264">
        <v>11</v>
      </c>
      <c r="D264">
        <v>33434415</v>
      </c>
    </row>
    <row r="265" spans="1:4" hidden="1">
      <c r="A265">
        <v>1991</v>
      </c>
      <c r="C265">
        <v>12</v>
      </c>
      <c r="D265">
        <v>37053977</v>
      </c>
    </row>
    <row r="266" spans="1:4" hidden="1">
      <c r="A266">
        <v>1992</v>
      </c>
      <c r="C266">
        <v>1</v>
      </c>
      <c r="D266">
        <v>33587330</v>
      </c>
    </row>
    <row r="267" spans="1:4" hidden="1">
      <c r="A267">
        <v>1992</v>
      </c>
      <c r="C267">
        <v>2</v>
      </c>
      <c r="D267">
        <v>32055101</v>
      </c>
    </row>
    <row r="268" spans="1:4" hidden="1">
      <c r="A268">
        <v>1992</v>
      </c>
      <c r="C268">
        <v>3</v>
      </c>
      <c r="D268">
        <v>37676259</v>
      </c>
    </row>
    <row r="269" spans="1:4" hidden="1">
      <c r="A269">
        <v>1992</v>
      </c>
      <c r="C269">
        <v>4</v>
      </c>
      <c r="D269">
        <v>35447356</v>
      </c>
    </row>
    <row r="270" spans="1:4" hidden="1">
      <c r="A270">
        <v>1992</v>
      </c>
      <c r="C270">
        <v>5</v>
      </c>
      <c r="D270">
        <v>37950665</v>
      </c>
    </row>
    <row r="271" spans="1:4" hidden="1">
      <c r="A271">
        <v>1992</v>
      </c>
      <c r="C271">
        <v>6</v>
      </c>
      <c r="D271">
        <v>43948846</v>
      </c>
    </row>
    <row r="272" spans="1:4" hidden="1">
      <c r="A272">
        <v>1992</v>
      </c>
      <c r="C272">
        <v>7</v>
      </c>
      <c r="D272">
        <v>48387284</v>
      </c>
    </row>
    <row r="273" spans="1:4" hidden="1">
      <c r="A273">
        <v>1992</v>
      </c>
      <c r="C273">
        <v>8</v>
      </c>
      <c r="D273">
        <v>50622572</v>
      </c>
    </row>
    <row r="274" spans="1:4" hidden="1">
      <c r="A274">
        <v>1992</v>
      </c>
      <c r="C274">
        <v>9</v>
      </c>
      <c r="D274">
        <v>39799559</v>
      </c>
    </row>
    <row r="275" spans="1:4" hidden="1">
      <c r="A275">
        <v>1992</v>
      </c>
      <c r="C275">
        <v>10</v>
      </c>
      <c r="D275">
        <v>38763675</v>
      </c>
    </row>
    <row r="276" spans="1:4" hidden="1">
      <c r="A276">
        <v>1992</v>
      </c>
      <c r="C276">
        <v>11</v>
      </c>
      <c r="D276">
        <v>35363847</v>
      </c>
    </row>
    <row r="277" spans="1:4" hidden="1">
      <c r="A277">
        <v>1992</v>
      </c>
      <c r="C277">
        <v>12</v>
      </c>
      <c r="D277">
        <v>37339787</v>
      </c>
    </row>
    <row r="278" spans="1:4" hidden="1">
      <c r="A278">
        <v>1993</v>
      </c>
      <c r="C278">
        <v>1</v>
      </c>
      <c r="D278">
        <v>35722829</v>
      </c>
    </row>
    <row r="279" spans="1:4" hidden="1">
      <c r="A279">
        <v>1993</v>
      </c>
      <c r="C279">
        <v>2</v>
      </c>
      <c r="D279">
        <v>32822005</v>
      </c>
    </row>
    <row r="280" spans="1:4" hidden="1">
      <c r="A280">
        <v>1993</v>
      </c>
      <c r="C280">
        <v>3</v>
      </c>
      <c r="D280">
        <v>39487287</v>
      </c>
    </row>
    <row r="281" spans="1:4" hidden="1">
      <c r="A281">
        <v>1993</v>
      </c>
      <c r="C281">
        <v>4</v>
      </c>
      <c r="D281">
        <v>38649904</v>
      </c>
    </row>
    <row r="282" spans="1:4" hidden="1">
      <c r="A282">
        <v>1993</v>
      </c>
      <c r="C282">
        <v>5</v>
      </c>
      <c r="D282">
        <v>40266226</v>
      </c>
    </row>
    <row r="283" spans="1:4" hidden="1">
      <c r="A283">
        <v>1993</v>
      </c>
      <c r="C283">
        <v>6</v>
      </c>
      <c r="D283">
        <v>42695464</v>
      </c>
    </row>
    <row r="284" spans="1:4" hidden="1">
      <c r="A284">
        <v>1993</v>
      </c>
      <c r="C284">
        <v>7</v>
      </c>
      <c r="D284">
        <v>45769648</v>
      </c>
    </row>
    <row r="285" spans="1:4" hidden="1">
      <c r="A285">
        <v>1993</v>
      </c>
      <c r="C285">
        <v>8</v>
      </c>
      <c r="D285">
        <v>47536328</v>
      </c>
    </row>
    <row r="286" spans="1:4" hidden="1">
      <c r="A286">
        <v>1993</v>
      </c>
      <c r="C286">
        <v>9</v>
      </c>
      <c r="D286">
        <v>39706294</v>
      </c>
    </row>
    <row r="287" spans="1:4" hidden="1">
      <c r="A287">
        <v>1993</v>
      </c>
      <c r="C287">
        <v>10</v>
      </c>
      <c r="D287">
        <v>41150285</v>
      </c>
    </row>
    <row r="288" spans="1:4" hidden="1">
      <c r="A288">
        <v>1993</v>
      </c>
      <c r="C288">
        <v>11</v>
      </c>
      <c r="D288">
        <v>36804344</v>
      </c>
    </row>
    <row r="289" spans="1:4" hidden="1">
      <c r="A289">
        <v>1993</v>
      </c>
      <c r="C289">
        <v>12</v>
      </c>
      <c r="D289">
        <v>38301074</v>
      </c>
    </row>
    <row r="290" spans="1:4" hidden="1">
      <c r="A290">
        <v>1994</v>
      </c>
      <c r="C290">
        <v>1</v>
      </c>
      <c r="D290">
        <v>36147521</v>
      </c>
    </row>
    <row r="291" spans="1:4" hidden="1">
      <c r="A291">
        <v>1994</v>
      </c>
      <c r="C291">
        <v>2</v>
      </c>
      <c r="D291">
        <v>33507570</v>
      </c>
    </row>
    <row r="292" spans="1:4" hidden="1">
      <c r="A292">
        <v>1994</v>
      </c>
      <c r="C292">
        <v>3</v>
      </c>
      <c r="D292">
        <v>42250601</v>
      </c>
    </row>
    <row r="293" spans="1:4" hidden="1">
      <c r="A293">
        <v>1994</v>
      </c>
      <c r="C293">
        <v>4</v>
      </c>
      <c r="D293">
        <v>39696851</v>
      </c>
    </row>
    <row r="294" spans="1:4" hidden="1">
      <c r="A294">
        <v>1994</v>
      </c>
      <c r="C294">
        <v>5</v>
      </c>
      <c r="D294">
        <v>41595696</v>
      </c>
    </row>
    <row r="295" spans="1:4" hidden="1">
      <c r="A295">
        <v>1994</v>
      </c>
      <c r="C295">
        <v>6</v>
      </c>
      <c r="D295">
        <v>44922125</v>
      </c>
    </row>
    <row r="296" spans="1:4" hidden="1">
      <c r="A296">
        <v>1994</v>
      </c>
      <c r="C296">
        <v>7</v>
      </c>
      <c r="D296">
        <v>48467134</v>
      </c>
    </row>
    <row r="297" spans="1:4" hidden="1">
      <c r="A297">
        <v>1994</v>
      </c>
      <c r="C297">
        <v>8</v>
      </c>
      <c r="D297">
        <v>49459244</v>
      </c>
    </row>
    <row r="298" spans="1:4" hidden="1">
      <c r="A298">
        <v>1994</v>
      </c>
      <c r="C298">
        <v>9</v>
      </c>
      <c r="D298">
        <v>42016203</v>
      </c>
    </row>
    <row r="299" spans="1:4" hidden="1">
      <c r="A299">
        <v>1994</v>
      </c>
      <c r="C299">
        <v>10</v>
      </c>
      <c r="D299">
        <v>43319244</v>
      </c>
    </row>
    <row r="300" spans="1:4" hidden="1">
      <c r="A300">
        <v>1994</v>
      </c>
      <c r="C300">
        <v>11</v>
      </c>
      <c r="D300">
        <v>40004315</v>
      </c>
    </row>
    <row r="301" spans="1:4" hidden="1">
      <c r="A301">
        <v>1994</v>
      </c>
      <c r="C301">
        <v>12</v>
      </c>
      <c r="D301">
        <v>41327699</v>
      </c>
    </row>
    <row r="302" spans="1:4" hidden="1">
      <c r="A302">
        <v>1995</v>
      </c>
      <c r="C302">
        <v>1</v>
      </c>
      <c r="D302">
        <v>39205009</v>
      </c>
    </row>
    <row r="303" spans="1:4" hidden="1">
      <c r="A303">
        <v>1995</v>
      </c>
      <c r="C303">
        <v>2</v>
      </c>
      <c r="D303">
        <v>35739554</v>
      </c>
    </row>
    <row r="304" spans="1:4" hidden="1">
      <c r="A304">
        <v>1995</v>
      </c>
      <c r="C304">
        <v>3</v>
      </c>
      <c r="D304">
        <v>43937773</v>
      </c>
    </row>
    <row r="305" spans="1:4" hidden="1">
      <c r="A305">
        <v>1995</v>
      </c>
      <c r="C305">
        <v>4</v>
      </c>
      <c r="D305">
        <v>42352538</v>
      </c>
    </row>
    <row r="306" spans="1:4" hidden="1">
      <c r="A306">
        <v>1995</v>
      </c>
      <c r="C306">
        <v>5</v>
      </c>
      <c r="D306">
        <v>43324514</v>
      </c>
    </row>
    <row r="307" spans="1:4" hidden="1">
      <c r="A307">
        <v>1995</v>
      </c>
      <c r="C307">
        <v>6</v>
      </c>
      <c r="D307">
        <v>46889629</v>
      </c>
    </row>
    <row r="308" spans="1:4" hidden="1">
      <c r="A308">
        <v>1995</v>
      </c>
      <c r="C308">
        <v>7</v>
      </c>
      <c r="D308">
        <v>48997717</v>
      </c>
    </row>
    <row r="309" spans="1:4" hidden="1">
      <c r="A309">
        <v>1995</v>
      </c>
      <c r="C309">
        <v>8</v>
      </c>
      <c r="D309">
        <v>50526787</v>
      </c>
    </row>
    <row r="310" spans="1:4" hidden="1">
      <c r="A310">
        <v>1995</v>
      </c>
      <c r="C310">
        <v>9</v>
      </c>
      <c r="D310">
        <v>42582573</v>
      </c>
    </row>
    <row r="311" spans="1:4" hidden="1">
      <c r="A311">
        <v>1995</v>
      </c>
      <c r="C311">
        <v>10</v>
      </c>
      <c r="D311">
        <v>44009178</v>
      </c>
    </row>
    <row r="312" spans="1:4" hidden="1">
      <c r="A312">
        <v>1995</v>
      </c>
      <c r="C312">
        <v>11</v>
      </c>
      <c r="D312">
        <v>40736831</v>
      </c>
    </row>
    <row r="313" spans="1:4" hidden="1">
      <c r="A313">
        <v>1995</v>
      </c>
      <c r="C313">
        <v>12</v>
      </c>
      <c r="D313">
        <v>41836154</v>
      </c>
    </row>
    <row r="314" spans="1:4" hidden="1">
      <c r="A314">
        <v>1996</v>
      </c>
      <c r="C314">
        <v>1</v>
      </c>
      <c r="D314">
        <v>39543018</v>
      </c>
    </row>
    <row r="315" spans="1:4" hidden="1">
      <c r="A315">
        <v>1996</v>
      </c>
      <c r="C315">
        <v>2</v>
      </c>
      <c r="D315">
        <v>39506864</v>
      </c>
    </row>
    <row r="316" spans="1:4" hidden="1">
      <c r="A316">
        <v>1996</v>
      </c>
      <c r="C316">
        <v>3</v>
      </c>
      <c r="D316">
        <v>47423431</v>
      </c>
    </row>
    <row r="317" spans="1:4" hidden="1">
      <c r="A317">
        <v>1996</v>
      </c>
      <c r="C317">
        <v>4</v>
      </c>
      <c r="D317">
        <v>44526750</v>
      </c>
    </row>
    <row r="318" spans="1:4" hidden="1">
      <c r="A318">
        <v>1996</v>
      </c>
      <c r="C318">
        <v>5</v>
      </c>
      <c r="D318">
        <v>46788716</v>
      </c>
    </row>
    <row r="319" spans="1:4" hidden="1">
      <c r="A319">
        <v>1996</v>
      </c>
      <c r="C319">
        <v>6</v>
      </c>
      <c r="D319">
        <v>50214714</v>
      </c>
    </row>
    <row r="320" spans="1:4" hidden="1">
      <c r="A320">
        <v>1996</v>
      </c>
      <c r="C320">
        <v>7</v>
      </c>
      <c r="D320">
        <v>52236468</v>
      </c>
    </row>
    <row r="321" spans="1:4" hidden="1">
      <c r="A321">
        <v>1996</v>
      </c>
      <c r="C321">
        <v>8</v>
      </c>
      <c r="D321">
        <v>54134690</v>
      </c>
    </row>
    <row r="322" spans="1:4" hidden="1">
      <c r="A322">
        <v>1996</v>
      </c>
      <c r="C322">
        <v>9</v>
      </c>
      <c r="D322">
        <v>44864961</v>
      </c>
    </row>
    <row r="323" spans="1:4" hidden="1">
      <c r="A323">
        <v>1996</v>
      </c>
      <c r="C323">
        <v>10</v>
      </c>
      <c r="D323">
        <v>47172091</v>
      </c>
    </row>
    <row r="324" spans="1:4" hidden="1">
      <c r="A324">
        <v>1996</v>
      </c>
      <c r="C324">
        <v>11</v>
      </c>
      <c r="D324">
        <v>42087969</v>
      </c>
    </row>
    <row r="325" spans="1:4" hidden="1">
      <c r="A325">
        <v>1996</v>
      </c>
      <c r="C325">
        <v>12</v>
      </c>
      <c r="D325">
        <v>46229951</v>
      </c>
    </row>
    <row r="326" spans="1:4" hidden="1">
      <c r="A326">
        <v>1997</v>
      </c>
      <c r="C326">
        <v>1</v>
      </c>
      <c r="D326">
        <v>43511658</v>
      </c>
    </row>
    <row r="327" spans="1:4" hidden="1">
      <c r="A327">
        <v>1997</v>
      </c>
      <c r="C327">
        <v>2</v>
      </c>
      <c r="D327">
        <v>40551896</v>
      </c>
    </row>
    <row r="328" spans="1:4" hidden="1">
      <c r="A328">
        <v>1997</v>
      </c>
      <c r="C328">
        <v>3</v>
      </c>
      <c r="D328">
        <v>50706540</v>
      </c>
    </row>
    <row r="329" spans="1:4" hidden="1">
      <c r="A329">
        <v>1997</v>
      </c>
      <c r="C329">
        <v>4</v>
      </c>
      <c r="D329">
        <v>46818886</v>
      </c>
    </row>
    <row r="330" spans="1:4" hidden="1">
      <c r="A330">
        <v>1997</v>
      </c>
      <c r="C330">
        <v>5</v>
      </c>
      <c r="D330">
        <v>48752398</v>
      </c>
    </row>
    <row r="331" spans="1:4" hidden="1">
      <c r="A331">
        <v>1997</v>
      </c>
      <c r="C331">
        <v>6</v>
      </c>
      <c r="D331">
        <v>51820936</v>
      </c>
    </row>
    <row r="332" spans="1:4" hidden="1">
      <c r="A332">
        <v>1997</v>
      </c>
      <c r="C332">
        <v>7</v>
      </c>
      <c r="D332">
        <v>54308154</v>
      </c>
    </row>
    <row r="333" spans="1:4" hidden="1">
      <c r="A333">
        <v>1997</v>
      </c>
      <c r="C333">
        <v>8</v>
      </c>
      <c r="D333">
        <v>55919283</v>
      </c>
    </row>
    <row r="334" spans="1:4" hidden="1">
      <c r="A334">
        <v>1997</v>
      </c>
      <c r="C334">
        <v>9</v>
      </c>
      <c r="D334">
        <v>46896533</v>
      </c>
    </row>
    <row r="335" spans="1:4" hidden="1">
      <c r="A335">
        <v>1997</v>
      </c>
      <c r="C335">
        <v>10</v>
      </c>
      <c r="D335">
        <v>48665485</v>
      </c>
    </row>
    <row r="336" spans="1:4" hidden="1">
      <c r="A336">
        <v>1997</v>
      </c>
      <c r="C336">
        <v>11</v>
      </c>
      <c r="D336">
        <v>44915457</v>
      </c>
    </row>
    <row r="337" spans="1:4" hidden="1">
      <c r="A337">
        <v>1997</v>
      </c>
      <c r="C337">
        <v>12</v>
      </c>
      <c r="D337">
        <v>47339463</v>
      </c>
    </row>
    <row r="338" spans="1:4" hidden="1">
      <c r="A338">
        <v>1998</v>
      </c>
      <c r="C338">
        <v>1</v>
      </c>
      <c r="D338">
        <v>44182984</v>
      </c>
    </row>
    <row r="339" spans="1:4" hidden="1">
      <c r="A339">
        <v>1998</v>
      </c>
      <c r="C339">
        <v>2</v>
      </c>
      <c r="D339">
        <v>42086273</v>
      </c>
    </row>
    <row r="340" spans="1:4" hidden="1">
      <c r="A340">
        <v>1998</v>
      </c>
      <c r="C340">
        <v>3</v>
      </c>
      <c r="D340">
        <v>50732233</v>
      </c>
    </row>
    <row r="341" spans="1:4" hidden="1">
      <c r="A341">
        <v>1998</v>
      </c>
      <c r="C341">
        <v>4</v>
      </c>
      <c r="D341">
        <v>49550579</v>
      </c>
    </row>
    <row r="342" spans="1:4" hidden="1">
      <c r="A342">
        <v>1998</v>
      </c>
      <c r="C342">
        <v>5</v>
      </c>
      <c r="D342">
        <v>51118479</v>
      </c>
    </row>
    <row r="343" spans="1:4" hidden="1">
      <c r="A343">
        <v>1998</v>
      </c>
      <c r="C343">
        <v>6</v>
      </c>
      <c r="D343">
        <v>53794004</v>
      </c>
    </row>
    <row r="344" spans="1:4" hidden="1">
      <c r="A344">
        <v>1998</v>
      </c>
      <c r="C344">
        <v>7</v>
      </c>
      <c r="D344">
        <v>56586490</v>
      </c>
    </row>
    <row r="345" spans="1:4" hidden="1">
      <c r="A345">
        <v>1998</v>
      </c>
      <c r="C345">
        <v>8</v>
      </c>
      <c r="D345">
        <v>56513991</v>
      </c>
    </row>
    <row r="346" spans="1:4" hidden="1">
      <c r="A346">
        <v>1998</v>
      </c>
      <c r="C346">
        <v>9</v>
      </c>
      <c r="D346">
        <v>46326013</v>
      </c>
    </row>
    <row r="347" spans="1:4" hidden="1">
      <c r="A347">
        <v>1998</v>
      </c>
      <c r="C347">
        <v>10</v>
      </c>
      <c r="D347">
        <v>50224401</v>
      </c>
    </row>
    <row r="348" spans="1:4" hidden="1">
      <c r="A348">
        <v>1998</v>
      </c>
      <c r="C348">
        <v>11</v>
      </c>
      <c r="D348">
        <v>46502635</v>
      </c>
    </row>
    <row r="349" spans="1:4" hidden="1">
      <c r="A349">
        <v>1998</v>
      </c>
      <c r="C349">
        <v>12</v>
      </c>
      <c r="D349">
        <v>48281368</v>
      </c>
    </row>
    <row r="350" spans="1:4" hidden="1">
      <c r="A350">
        <v>1999</v>
      </c>
      <c r="C350">
        <v>1</v>
      </c>
      <c r="D350">
        <v>45487238</v>
      </c>
    </row>
    <row r="351" spans="1:4" hidden="1">
      <c r="A351">
        <v>1999</v>
      </c>
      <c r="C351">
        <v>2</v>
      </c>
      <c r="D351">
        <v>42720310</v>
      </c>
    </row>
    <row r="352" spans="1:4" hidden="1">
      <c r="A352">
        <v>1999</v>
      </c>
      <c r="C352">
        <v>3</v>
      </c>
      <c r="D352">
        <v>53311859</v>
      </c>
    </row>
    <row r="353" spans="1:4" hidden="1">
      <c r="A353">
        <v>1999</v>
      </c>
      <c r="C353">
        <v>4</v>
      </c>
      <c r="D353">
        <v>51007230</v>
      </c>
    </row>
    <row r="354" spans="1:4" hidden="1">
      <c r="A354">
        <v>1999</v>
      </c>
      <c r="C354">
        <v>5</v>
      </c>
      <c r="D354">
        <v>51944258</v>
      </c>
    </row>
    <row r="355" spans="1:4" hidden="1">
      <c r="A355">
        <v>1999</v>
      </c>
      <c r="C355">
        <v>6</v>
      </c>
      <c r="D355">
        <v>55987230</v>
      </c>
    </row>
    <row r="356" spans="1:4" hidden="1">
      <c r="A356">
        <v>1999</v>
      </c>
      <c r="C356">
        <v>7</v>
      </c>
      <c r="D356">
        <v>59692609</v>
      </c>
    </row>
    <row r="357" spans="1:4" hidden="1">
      <c r="A357">
        <v>1999</v>
      </c>
      <c r="C357">
        <v>8</v>
      </c>
      <c r="D357">
        <v>59221314</v>
      </c>
    </row>
    <row r="358" spans="1:4" hidden="1">
      <c r="A358">
        <v>1999</v>
      </c>
      <c r="C358">
        <v>9</v>
      </c>
      <c r="D358">
        <v>50347207</v>
      </c>
    </row>
    <row r="359" spans="1:4" hidden="1">
      <c r="A359">
        <v>1999</v>
      </c>
      <c r="C359">
        <v>10</v>
      </c>
      <c r="D359">
        <v>53615572</v>
      </c>
    </row>
    <row r="360" spans="1:4" hidden="1">
      <c r="A360">
        <v>1999</v>
      </c>
      <c r="C360">
        <v>11</v>
      </c>
      <c r="D360">
        <v>50315566</v>
      </c>
    </row>
    <row r="361" spans="1:4" hidden="1">
      <c r="A361">
        <v>1999</v>
      </c>
      <c r="C361">
        <v>12</v>
      </c>
      <c r="D361">
        <v>48641246</v>
      </c>
    </row>
    <row r="362" spans="1:4" hidden="1">
      <c r="A362">
        <v>2000</v>
      </c>
      <c r="C362">
        <v>1</v>
      </c>
      <c r="D362">
        <v>46015874</v>
      </c>
    </row>
    <row r="363" spans="1:4" hidden="1">
      <c r="A363">
        <v>2000</v>
      </c>
      <c r="C363">
        <v>2</v>
      </c>
      <c r="D363">
        <v>46373713</v>
      </c>
    </row>
    <row r="364" spans="1:4" hidden="1">
      <c r="A364">
        <v>2000</v>
      </c>
      <c r="C364">
        <v>3</v>
      </c>
      <c r="D364">
        <v>56736209</v>
      </c>
    </row>
    <row r="365" spans="1:4" hidden="1">
      <c r="A365">
        <v>2000</v>
      </c>
      <c r="C365">
        <v>4</v>
      </c>
      <c r="D365">
        <v>54942720</v>
      </c>
    </row>
    <row r="366" spans="1:4" hidden="1">
      <c r="A366">
        <v>2000</v>
      </c>
      <c r="C366">
        <v>5</v>
      </c>
      <c r="D366">
        <v>56804185</v>
      </c>
    </row>
    <row r="367" spans="1:4" hidden="1">
      <c r="A367">
        <v>2000</v>
      </c>
      <c r="C367">
        <v>6</v>
      </c>
      <c r="D367">
        <v>60876153</v>
      </c>
    </row>
    <row r="368" spans="1:4" hidden="1">
      <c r="A368">
        <v>2000</v>
      </c>
      <c r="C368">
        <v>7</v>
      </c>
      <c r="D368">
        <v>63062000</v>
      </c>
    </row>
    <row r="369" spans="1:4" hidden="1">
      <c r="A369">
        <v>2000</v>
      </c>
      <c r="C369">
        <v>8</v>
      </c>
      <c r="D369">
        <v>61889686</v>
      </c>
    </row>
    <row r="370" spans="1:4" hidden="1">
      <c r="A370">
        <v>2000</v>
      </c>
      <c r="C370">
        <v>9</v>
      </c>
      <c r="D370">
        <v>52606002</v>
      </c>
    </row>
    <row r="371" spans="1:4" hidden="1">
      <c r="A371">
        <v>2000</v>
      </c>
      <c r="C371">
        <v>10</v>
      </c>
      <c r="D371">
        <v>54791011</v>
      </c>
    </row>
    <row r="372" spans="1:4" hidden="1">
      <c r="A372">
        <v>2000</v>
      </c>
      <c r="C372">
        <v>11</v>
      </c>
      <c r="D372">
        <v>52179189</v>
      </c>
    </row>
    <row r="373" spans="1:4" hidden="1">
      <c r="A373">
        <v>2000</v>
      </c>
      <c r="C373">
        <v>12</v>
      </c>
      <c r="D373">
        <v>51409251</v>
      </c>
    </row>
    <row r="374" spans="1:4" hidden="1">
      <c r="A374">
        <v>2001</v>
      </c>
      <c r="C374">
        <v>1</v>
      </c>
      <c r="D374">
        <v>49326551</v>
      </c>
    </row>
    <row r="375" spans="1:4" hidden="1">
      <c r="A375">
        <v>2001</v>
      </c>
      <c r="C375">
        <v>2</v>
      </c>
      <c r="D375">
        <v>46104811</v>
      </c>
    </row>
    <row r="376" spans="1:4" hidden="1">
      <c r="A376">
        <v>2001</v>
      </c>
      <c r="C376">
        <v>3</v>
      </c>
      <c r="D376">
        <v>57390184</v>
      </c>
    </row>
    <row r="377" spans="1:4" hidden="1">
      <c r="A377">
        <v>2001</v>
      </c>
      <c r="C377">
        <v>4</v>
      </c>
      <c r="D377">
        <v>55357669</v>
      </c>
    </row>
    <row r="378" spans="1:4" hidden="1">
      <c r="A378">
        <v>2001</v>
      </c>
      <c r="C378">
        <v>5</v>
      </c>
      <c r="D378">
        <v>56165228</v>
      </c>
    </row>
    <row r="379" spans="1:4" hidden="1">
      <c r="A379">
        <v>2001</v>
      </c>
      <c r="C379">
        <v>6</v>
      </c>
      <c r="D379">
        <v>60509825</v>
      </c>
    </row>
    <row r="380" spans="1:4" hidden="1">
      <c r="A380">
        <v>2001</v>
      </c>
      <c r="C380">
        <v>7</v>
      </c>
      <c r="D380">
        <v>63548437</v>
      </c>
    </row>
    <row r="381" spans="1:4" hidden="1">
      <c r="A381">
        <v>2001</v>
      </c>
      <c r="C381">
        <v>8</v>
      </c>
      <c r="D381">
        <v>63985244</v>
      </c>
    </row>
    <row r="382" spans="1:4" hidden="1">
      <c r="A382">
        <v>2001</v>
      </c>
      <c r="C382">
        <v>9</v>
      </c>
      <c r="D382">
        <v>36204817</v>
      </c>
    </row>
    <row r="383" spans="1:4" hidden="1">
      <c r="A383">
        <v>2001</v>
      </c>
      <c r="C383">
        <v>10</v>
      </c>
      <c r="D383">
        <v>41107872</v>
      </c>
    </row>
    <row r="384" spans="1:4" hidden="1">
      <c r="A384">
        <v>2001</v>
      </c>
      <c r="C384">
        <v>11</v>
      </c>
      <c r="D384">
        <v>41999542</v>
      </c>
    </row>
    <row r="385" spans="1:4" hidden="1">
      <c r="A385">
        <v>2001</v>
      </c>
      <c r="C385">
        <v>12</v>
      </c>
      <c r="D385">
        <v>44860314</v>
      </c>
    </row>
    <row r="386" spans="1:4" hidden="1">
      <c r="A386">
        <v>2002</v>
      </c>
      <c r="C386">
        <v>1</v>
      </c>
      <c r="D386">
        <v>43248403</v>
      </c>
    </row>
    <row r="387" spans="1:4" hidden="1">
      <c r="A387">
        <v>2002</v>
      </c>
      <c r="C387">
        <v>2</v>
      </c>
      <c r="D387">
        <v>41473991</v>
      </c>
    </row>
    <row r="388" spans="1:4" hidden="1">
      <c r="A388">
        <v>2002</v>
      </c>
      <c r="C388">
        <v>3</v>
      </c>
      <c r="D388">
        <v>52694682</v>
      </c>
    </row>
    <row r="389" spans="1:4" hidden="1">
      <c r="A389">
        <v>2002</v>
      </c>
      <c r="C389">
        <v>4</v>
      </c>
      <c r="D389">
        <v>48883539</v>
      </c>
    </row>
    <row r="390" spans="1:4" hidden="1">
      <c r="A390">
        <v>2002</v>
      </c>
      <c r="C390">
        <v>5</v>
      </c>
      <c r="D390">
        <v>51347720</v>
      </c>
    </row>
    <row r="391" spans="1:4" hidden="1">
      <c r="A391">
        <v>2002</v>
      </c>
      <c r="C391">
        <v>6</v>
      </c>
      <c r="D391">
        <v>55473097</v>
      </c>
    </row>
    <row r="392" spans="1:4" hidden="1">
      <c r="A392">
        <v>2002</v>
      </c>
      <c r="C392">
        <v>7</v>
      </c>
      <c r="D392">
        <v>58229403</v>
      </c>
    </row>
    <row r="393" spans="1:4" hidden="1">
      <c r="A393">
        <v>2002</v>
      </c>
      <c r="C393">
        <v>8</v>
      </c>
      <c r="D393">
        <v>58702568.340000004</v>
      </c>
    </row>
    <row r="394" spans="1:4" hidden="1">
      <c r="A394">
        <v>2002</v>
      </c>
      <c r="C394">
        <v>9</v>
      </c>
      <c r="D394">
        <v>45871018.759999998</v>
      </c>
    </row>
    <row r="395" spans="1:4" hidden="1">
      <c r="A395">
        <v>2002</v>
      </c>
      <c r="C395">
        <v>10</v>
      </c>
      <c r="D395">
        <v>49188255.32</v>
      </c>
    </row>
    <row r="396" spans="1:4" hidden="1">
      <c r="A396">
        <v>2002</v>
      </c>
      <c r="C396">
        <v>11</v>
      </c>
      <c r="D396">
        <v>45025063.969999999</v>
      </c>
    </row>
    <row r="397" spans="1:4" hidden="1">
      <c r="A397">
        <v>2002</v>
      </c>
      <c r="C397">
        <v>12</v>
      </c>
      <c r="D397">
        <v>50819815.210000001</v>
      </c>
    </row>
    <row r="398" spans="1:4" hidden="1">
      <c r="A398">
        <v>2003</v>
      </c>
      <c r="C398">
        <v>1</v>
      </c>
      <c r="D398">
        <v>45839363.869999997</v>
      </c>
    </row>
    <row r="399" spans="1:4" hidden="1">
      <c r="A399">
        <v>2003</v>
      </c>
      <c r="C399">
        <v>2</v>
      </c>
      <c r="D399">
        <v>41516226.600000001</v>
      </c>
    </row>
    <row r="400" spans="1:4" hidden="1">
      <c r="A400">
        <v>2003</v>
      </c>
      <c r="C400">
        <v>3</v>
      </c>
      <c r="D400">
        <v>50046567</v>
      </c>
    </row>
    <row r="401" spans="1:4" hidden="1">
      <c r="A401">
        <v>2003</v>
      </c>
      <c r="C401">
        <v>4</v>
      </c>
      <c r="D401">
        <v>45499365.840000004</v>
      </c>
    </row>
    <row r="402" spans="1:4" hidden="1">
      <c r="A402">
        <v>2003</v>
      </c>
      <c r="C402">
        <v>5</v>
      </c>
      <c r="D402">
        <v>48061446.939999998</v>
      </c>
    </row>
    <row r="403" spans="1:4" hidden="1">
      <c r="A403">
        <v>2003</v>
      </c>
      <c r="C403">
        <v>6</v>
      </c>
      <c r="D403">
        <v>53442226.789999999</v>
      </c>
    </row>
    <row r="404" spans="1:4" hidden="1">
      <c r="A404">
        <v>2003</v>
      </c>
      <c r="C404">
        <v>7</v>
      </c>
      <c r="D404">
        <v>58516551.880000003</v>
      </c>
    </row>
    <row r="405" spans="1:4" hidden="1">
      <c r="A405">
        <v>2003</v>
      </c>
      <c r="C405">
        <v>8</v>
      </c>
      <c r="D405">
        <v>57608972.270000003</v>
      </c>
    </row>
    <row r="406" spans="1:4" hidden="1">
      <c r="A406">
        <v>2003</v>
      </c>
      <c r="C406">
        <v>9</v>
      </c>
      <c r="D406">
        <v>46019935.719999999</v>
      </c>
    </row>
    <row r="407" spans="1:4" hidden="1">
      <c r="A407">
        <v>2003</v>
      </c>
      <c r="C407">
        <v>10</v>
      </c>
      <c r="D407">
        <v>49856880.240000002</v>
      </c>
    </row>
    <row r="408" spans="1:4" hidden="1">
      <c r="A408">
        <v>2003</v>
      </c>
      <c r="C408">
        <v>11</v>
      </c>
      <c r="D408">
        <v>47246316.789999999</v>
      </c>
    </row>
    <row r="409" spans="1:4" hidden="1">
      <c r="A409">
        <v>2003</v>
      </c>
      <c r="C409">
        <v>12</v>
      </c>
      <c r="D409">
        <v>51303892.020000003</v>
      </c>
    </row>
    <row r="410" spans="1:4" hidden="1">
      <c r="A410">
        <v>2004</v>
      </c>
      <c r="C410">
        <v>1</v>
      </c>
      <c r="D410">
        <v>47048446</v>
      </c>
    </row>
    <row r="411" spans="1:4" hidden="1">
      <c r="A411">
        <v>2004</v>
      </c>
      <c r="C411">
        <v>2</v>
      </c>
      <c r="D411">
        <v>45910086</v>
      </c>
    </row>
    <row r="412" spans="1:4" hidden="1">
      <c r="A412">
        <v>2004</v>
      </c>
      <c r="C412">
        <v>3</v>
      </c>
      <c r="D412">
        <v>55345202</v>
      </c>
    </row>
    <row r="413" spans="1:4" hidden="1">
      <c r="A413">
        <v>2004</v>
      </c>
      <c r="C413">
        <v>4</v>
      </c>
      <c r="D413">
        <v>54328181</v>
      </c>
    </row>
  </sheetData>
  <autoFilter ref="A1:E413">
    <filterColumn colId="0">
      <customFilters and="1">
        <customFilter operator="greaterThanOrEqual" val="1970"/>
        <customFilter operator="lessThanOrEqual" val="198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selection activeCell="F2" sqref="F2:F121"/>
    </sheetView>
  </sheetViews>
  <sheetFormatPr baseColWidth="10" defaultRowHeight="16"/>
  <cols>
    <col min="4" max="4" width="13.6640625" bestFit="1" customWidth="1"/>
    <col min="5" max="5" width="13.6640625" customWidth="1"/>
    <col min="6" max="6" width="16.83203125" customWidth="1"/>
    <col min="7" max="7" width="13.6640625" bestFit="1" customWidth="1"/>
    <col min="8" max="8" width="15.6640625" bestFit="1" customWidth="1"/>
    <col min="10" max="10" width="18" customWidth="1"/>
  </cols>
  <sheetData>
    <row r="1" spans="1:11">
      <c r="A1" s="12" t="s">
        <v>13</v>
      </c>
      <c r="B1" s="12" t="s">
        <v>24</v>
      </c>
      <c r="C1" s="12" t="s">
        <v>1</v>
      </c>
      <c r="D1" s="12" t="s">
        <v>17</v>
      </c>
      <c r="E1" s="12" t="s">
        <v>17</v>
      </c>
      <c r="F1" s="12" t="s">
        <v>4</v>
      </c>
      <c r="G1" s="12" t="s">
        <v>7</v>
      </c>
      <c r="H1" s="12" t="s">
        <v>8</v>
      </c>
      <c r="I1" s="15"/>
      <c r="J1" s="12" t="s">
        <v>14</v>
      </c>
    </row>
    <row r="2" spans="1:11">
      <c r="A2">
        <v>1981</v>
      </c>
      <c r="B2">
        <v>1</v>
      </c>
      <c r="C2">
        <v>1</v>
      </c>
      <c r="D2">
        <v>18224444</v>
      </c>
      <c r="E2">
        <f>D2/1000000</f>
        <v>18.224443999999998</v>
      </c>
      <c r="F2">
        <f>Base2*(MTrendFactor2^B2)*VLOOKUP(C2,MonthFactorTable2,2)</f>
        <v>17.291117121098544</v>
      </c>
      <c r="G2">
        <f>E2-F2</f>
        <v>0.93332687890145394</v>
      </c>
      <c r="H2">
        <f>G2^2</f>
        <v>0.87109906287992922</v>
      </c>
    </row>
    <row r="3" spans="1:11">
      <c r="A3">
        <v>1981</v>
      </c>
      <c r="B3">
        <f>B2+1</f>
        <v>2</v>
      </c>
      <c r="C3">
        <v>2</v>
      </c>
      <c r="D3">
        <v>16045824</v>
      </c>
      <c r="E3">
        <f t="shared" ref="E3:E66" si="0">D3/1000000</f>
        <v>16.045824</v>
      </c>
      <c r="F3">
        <f>Base2*(MTrendFactor2^B3)*VLOOKUP(C3,MonthFactorTable2,2)</f>
        <v>16.186399669925869</v>
      </c>
      <c r="G3">
        <f t="shared" ref="G3:G66" si="1">E3-F3</f>
        <v>-0.14057566992586956</v>
      </c>
      <c r="H3">
        <f t="shared" ref="H3:H66" si="2">G3^2</f>
        <v>1.9761518975107029E-2</v>
      </c>
      <c r="J3" s="12" t="s">
        <v>10</v>
      </c>
      <c r="K3">
        <f>SUM(H2:H133)</f>
        <v>153.22192639817496</v>
      </c>
    </row>
    <row r="4" spans="1:11">
      <c r="A4">
        <v>1981</v>
      </c>
      <c r="B4">
        <f t="shared" ref="B4:B67" si="3">B3+1</f>
        <v>3</v>
      </c>
      <c r="C4">
        <v>3</v>
      </c>
      <c r="D4">
        <v>18765833</v>
      </c>
      <c r="E4">
        <f t="shared" si="0"/>
        <v>18.765833000000001</v>
      </c>
      <c r="F4">
        <f>Base2*(MTrendFactor2^B4)*VLOOKUP(C4,MonthFactorTable2,2)</f>
        <v>19.992649056433084</v>
      </c>
      <c r="G4">
        <f t="shared" si="1"/>
        <v>-1.2268160564330834</v>
      </c>
      <c r="H4">
        <f t="shared" si="2"/>
        <v>1.5050776363220226</v>
      </c>
      <c r="J4" s="12" t="s">
        <v>11</v>
      </c>
      <c r="K4" s="14">
        <f>STDEV(G2:G133)</f>
        <v>1.1346694775685695</v>
      </c>
    </row>
    <row r="5" spans="1:11">
      <c r="A5">
        <v>1981</v>
      </c>
      <c r="B5">
        <f t="shared" si="3"/>
        <v>4</v>
      </c>
      <c r="C5">
        <v>4</v>
      </c>
      <c r="D5">
        <v>19241203</v>
      </c>
      <c r="E5">
        <f t="shared" si="0"/>
        <v>19.241202999999999</v>
      </c>
      <c r="F5">
        <f>Base2*(MTrendFactor2^B5)*VLOOKUP(C5,MonthFactorTable2,2)</f>
        <v>19.020981303902374</v>
      </c>
      <c r="G5">
        <f t="shared" si="1"/>
        <v>0.22022169609762443</v>
      </c>
      <c r="H5">
        <f t="shared" si="2"/>
        <v>4.8497595432114453E-2</v>
      </c>
    </row>
    <row r="6" spans="1:11">
      <c r="A6">
        <v>1981</v>
      </c>
      <c r="B6">
        <f t="shared" si="3"/>
        <v>5</v>
      </c>
      <c r="C6">
        <v>5</v>
      </c>
      <c r="D6">
        <v>20744610</v>
      </c>
      <c r="E6">
        <f t="shared" si="0"/>
        <v>20.744610000000002</v>
      </c>
      <c r="F6">
        <f>Base2*(MTrendFactor2^B6)*VLOOKUP(C6,MonthFactorTable2,2)</f>
        <v>19.742296587881143</v>
      </c>
      <c r="G6">
        <f t="shared" si="1"/>
        <v>1.002313412118859</v>
      </c>
      <c r="H6">
        <f t="shared" si="2"/>
        <v>1.0046321761133499</v>
      </c>
      <c r="J6" s="12" t="s">
        <v>18</v>
      </c>
      <c r="K6" s="16">
        <v>18.846153359951526</v>
      </c>
    </row>
    <row r="7" spans="1:11">
      <c r="A7">
        <v>1981</v>
      </c>
      <c r="B7">
        <f t="shared" si="3"/>
        <v>6</v>
      </c>
      <c r="C7">
        <v>6</v>
      </c>
      <c r="D7">
        <v>21463561</v>
      </c>
      <c r="E7">
        <f t="shared" si="0"/>
        <v>21.463560999999999</v>
      </c>
      <c r="F7">
        <f>Base2*(MTrendFactor2^B7)*VLOOKUP(C7,MonthFactorTable2,2)</f>
        <v>21.507301916291059</v>
      </c>
      <c r="G7">
        <f t="shared" si="1"/>
        <v>-4.3740916291060472E-2</v>
      </c>
      <c r="H7">
        <f t="shared" si="2"/>
        <v>1.9132677579815594E-3</v>
      </c>
      <c r="J7" s="12" t="s">
        <v>19</v>
      </c>
      <c r="K7">
        <v>1.0063985446485153</v>
      </c>
    </row>
    <row r="8" spans="1:11">
      <c r="A8">
        <v>1981</v>
      </c>
      <c r="B8">
        <f t="shared" si="3"/>
        <v>7</v>
      </c>
      <c r="C8">
        <v>7</v>
      </c>
      <c r="D8">
        <v>23183844</v>
      </c>
      <c r="E8">
        <f t="shared" si="0"/>
        <v>23.183844000000001</v>
      </c>
      <c r="F8">
        <f>Base2*(MTrendFactor2^B8)*VLOOKUP(C8,MonthFactorTable2,2)</f>
        <v>22.860264181017012</v>
      </c>
      <c r="G8">
        <f t="shared" si="1"/>
        <v>0.3235798189829886</v>
      </c>
      <c r="H8">
        <f t="shared" si="2"/>
        <v>0.10470389925306367</v>
      </c>
    </row>
    <row r="9" spans="1:11">
      <c r="A9">
        <v>1981</v>
      </c>
      <c r="B9">
        <f t="shared" si="3"/>
        <v>8</v>
      </c>
      <c r="C9">
        <v>8</v>
      </c>
      <c r="D9">
        <v>23293501</v>
      </c>
      <c r="E9">
        <f t="shared" si="0"/>
        <v>23.293500999999999</v>
      </c>
      <c r="F9">
        <f>Base2*(MTrendFactor2^B9)*VLOOKUP(C9,MonthFactorTable2,2)</f>
        <v>23.99811689582555</v>
      </c>
      <c r="G9">
        <f t="shared" si="1"/>
        <v>-0.70461589582555106</v>
      </c>
      <c r="H9">
        <f t="shared" si="2"/>
        <v>0.49648356065004384</v>
      </c>
      <c r="J9" s="12" t="s">
        <v>1</v>
      </c>
    </row>
    <row r="10" spans="1:11">
      <c r="A10">
        <v>1981</v>
      </c>
      <c r="B10">
        <f t="shared" si="3"/>
        <v>9</v>
      </c>
      <c r="C10">
        <v>9</v>
      </c>
      <c r="D10">
        <v>18717668</v>
      </c>
      <c r="E10">
        <f t="shared" si="0"/>
        <v>18.717668</v>
      </c>
      <c r="F10">
        <f>Base2*(MTrendFactor2^B10)*VLOOKUP(C10,MonthFactorTable2,2)</f>
        <v>18.799842324561549</v>
      </c>
      <c r="G10">
        <f t="shared" si="1"/>
        <v>-8.2174324561549383E-2</v>
      </c>
      <c r="H10">
        <f t="shared" si="2"/>
        <v>6.7526196171468584E-3</v>
      </c>
      <c r="J10">
        <v>1</v>
      </c>
      <c r="K10" s="13">
        <v>0.91165460819719113</v>
      </c>
    </row>
    <row r="11" spans="1:11">
      <c r="A11">
        <v>1981</v>
      </c>
      <c r="B11">
        <f t="shared" si="3"/>
        <v>10</v>
      </c>
      <c r="C11">
        <v>10</v>
      </c>
      <c r="D11">
        <v>19170466</v>
      </c>
      <c r="E11">
        <f t="shared" si="0"/>
        <v>19.170466000000001</v>
      </c>
      <c r="F11">
        <f>Base2*(MTrendFactor2^B11)*VLOOKUP(C11,MonthFactorTable2,2)</f>
        <v>19.453122283188364</v>
      </c>
      <c r="G11">
        <f t="shared" si="1"/>
        <v>-0.28265628318836278</v>
      </c>
      <c r="H11">
        <f t="shared" si="2"/>
        <v>7.9894574425859941E-2</v>
      </c>
      <c r="J11" s="15">
        <v>2</v>
      </c>
      <c r="K11" s="13">
        <v>0.84798376711461942</v>
      </c>
    </row>
    <row r="12" spans="1:11">
      <c r="A12">
        <v>1981</v>
      </c>
      <c r="B12">
        <f t="shared" si="3"/>
        <v>11</v>
      </c>
      <c r="C12">
        <v>11</v>
      </c>
      <c r="D12">
        <v>17292854</v>
      </c>
      <c r="E12">
        <f t="shared" si="0"/>
        <v>17.292853999999998</v>
      </c>
      <c r="F12">
        <f>Base2*(MTrendFactor2^B12)*VLOOKUP(C12,MonthFactorTable2,2)</f>
        <v>17.889822502295587</v>
      </c>
      <c r="G12">
        <f t="shared" si="1"/>
        <v>-0.59696850229558862</v>
      </c>
      <c r="H12">
        <f t="shared" si="2"/>
        <v>0.35637139273303819</v>
      </c>
      <c r="J12" s="15">
        <v>3</v>
      </c>
      <c r="K12" s="13">
        <v>1.0407289165297904</v>
      </c>
    </row>
    <row r="13" spans="1:11">
      <c r="A13">
        <v>1981</v>
      </c>
      <c r="B13">
        <f t="shared" si="3"/>
        <v>12</v>
      </c>
      <c r="C13">
        <v>12</v>
      </c>
      <c r="D13">
        <v>19158670</v>
      </c>
      <c r="E13">
        <f t="shared" si="0"/>
        <v>19.158670000000001</v>
      </c>
      <c r="F13">
        <f>Base2*(MTrendFactor2^B13)*VLOOKUP(C13,MonthFactorTable2,2)</f>
        <v>19.072472213964385</v>
      </c>
      <c r="G13">
        <f t="shared" si="1"/>
        <v>8.6197786035615565E-2</v>
      </c>
      <c r="H13">
        <f t="shared" si="2"/>
        <v>7.4300583174417619E-3</v>
      </c>
      <c r="J13" s="15">
        <v>4</v>
      </c>
      <c r="K13" s="13">
        <v>0.98385296225377439</v>
      </c>
    </row>
    <row r="14" spans="1:11">
      <c r="A14">
        <v>1982</v>
      </c>
      <c r="B14">
        <f t="shared" si="3"/>
        <v>13</v>
      </c>
      <c r="C14">
        <v>1</v>
      </c>
      <c r="D14">
        <v>18602035</v>
      </c>
      <c r="E14">
        <f t="shared" si="0"/>
        <v>18.602035000000001</v>
      </c>
      <c r="F14">
        <f>Base2*(MTrendFactor2^B14)*VLOOKUP(C14,MonthFactorTable2,2)</f>
        <v>18.666506820213435</v>
      </c>
      <c r="G14">
        <f t="shared" si="1"/>
        <v>-6.4471820213434228E-2</v>
      </c>
      <c r="H14">
        <f t="shared" si="2"/>
        <v>4.1566156016333861E-3</v>
      </c>
      <c r="J14" s="15">
        <v>5</v>
      </c>
      <c r="K14" s="13">
        <v>1.0146703053971662</v>
      </c>
    </row>
    <row r="15" spans="1:11">
      <c r="A15">
        <v>1982</v>
      </c>
      <c r="B15">
        <f t="shared" si="3"/>
        <v>14</v>
      </c>
      <c r="C15">
        <v>2</v>
      </c>
      <c r="D15">
        <v>16981003</v>
      </c>
      <c r="E15">
        <f t="shared" si="0"/>
        <v>16.981003000000001</v>
      </c>
      <c r="F15">
        <f>Base2*(MTrendFactor2^B15)*VLOOKUP(C15,MonthFactorTable2,2)</f>
        <v>17.473916677407587</v>
      </c>
      <c r="G15">
        <f t="shared" si="1"/>
        <v>-0.49291367740758574</v>
      </c>
      <c r="H15">
        <f t="shared" si="2"/>
        <v>0.2429638933754695</v>
      </c>
      <c r="J15" s="15">
        <v>6</v>
      </c>
      <c r="K15" s="13">
        <v>1.0983562115449421</v>
      </c>
    </row>
    <row r="16" spans="1:11">
      <c r="A16">
        <v>1982</v>
      </c>
      <c r="B16">
        <f t="shared" si="3"/>
        <v>15</v>
      </c>
      <c r="C16">
        <v>3</v>
      </c>
      <c r="D16">
        <v>20677117</v>
      </c>
      <c r="E16">
        <f t="shared" si="0"/>
        <v>20.677116999999999</v>
      </c>
      <c r="F16">
        <f>Base2*(MTrendFactor2^B16)*VLOOKUP(C16,MonthFactorTable2,2)</f>
        <v>21.582927080557077</v>
      </c>
      <c r="G16">
        <f t="shared" si="1"/>
        <v>-0.90581008055707812</v>
      </c>
      <c r="H16">
        <f t="shared" si="2"/>
        <v>0.82049190203882039</v>
      </c>
      <c r="J16" s="15">
        <v>7</v>
      </c>
      <c r="K16" s="13">
        <v>1.1600281376564119</v>
      </c>
    </row>
    <row r="17" spans="1:11">
      <c r="A17">
        <v>1982</v>
      </c>
      <c r="B17">
        <f t="shared" si="3"/>
        <v>16</v>
      </c>
      <c r="C17">
        <v>4</v>
      </c>
      <c r="D17">
        <v>20450117</v>
      </c>
      <c r="E17">
        <f t="shared" si="0"/>
        <v>20.450116999999999</v>
      </c>
      <c r="F17">
        <f>Base2*(MTrendFactor2^B17)*VLOOKUP(C17,MonthFactorTable2,2)</f>
        <v>20.533969826808303</v>
      </c>
      <c r="G17">
        <f t="shared" si="1"/>
        <v>-8.385282680830386E-2</v>
      </c>
      <c r="H17">
        <f t="shared" si="2"/>
        <v>7.031296563743402E-3</v>
      </c>
      <c r="J17" s="15">
        <v>8</v>
      </c>
      <c r="K17" s="13">
        <v>1.2100252780958538</v>
      </c>
    </row>
    <row r="18" spans="1:11">
      <c r="A18">
        <v>1982</v>
      </c>
      <c r="B18">
        <f t="shared" si="3"/>
        <v>17</v>
      </c>
      <c r="C18">
        <v>5</v>
      </c>
      <c r="D18">
        <v>20831958</v>
      </c>
      <c r="E18">
        <f t="shared" si="0"/>
        <v>20.831958</v>
      </c>
      <c r="F18">
        <f>Base2*(MTrendFactor2^B18)*VLOOKUP(C18,MonthFactorTable2,2)</f>
        <v>21.312660791285349</v>
      </c>
      <c r="G18">
        <f t="shared" si="1"/>
        <v>-0.48070279128534921</v>
      </c>
      <c r="H18">
        <f t="shared" si="2"/>
        <v>0.231075173549526</v>
      </c>
      <c r="J18">
        <v>9</v>
      </c>
      <c r="K18" s="13">
        <v>0.94189281792615376</v>
      </c>
    </row>
    <row r="19" spans="1:11">
      <c r="A19">
        <v>1982</v>
      </c>
      <c r="B19">
        <f t="shared" si="3"/>
        <v>18</v>
      </c>
      <c r="C19">
        <v>6</v>
      </c>
      <c r="D19">
        <v>23081980</v>
      </c>
      <c r="E19">
        <f t="shared" si="0"/>
        <v>23.081980000000001</v>
      </c>
      <c r="F19">
        <f>Base2*(MTrendFactor2^B19)*VLOOKUP(C19,MonthFactorTable2,2)</f>
        <v>23.218060180447758</v>
      </c>
      <c r="G19">
        <f t="shared" si="1"/>
        <v>-0.13608018044775605</v>
      </c>
      <c r="H19">
        <f t="shared" si="2"/>
        <v>1.8517815510693848E-2</v>
      </c>
      <c r="J19">
        <v>10</v>
      </c>
      <c r="K19" s="13">
        <v>0.96842634456474375</v>
      </c>
    </row>
    <row r="20" spans="1:11">
      <c r="A20">
        <v>1982</v>
      </c>
      <c r="B20">
        <f t="shared" si="3"/>
        <v>19</v>
      </c>
      <c r="C20">
        <v>7</v>
      </c>
      <c r="D20">
        <v>24489917</v>
      </c>
      <c r="E20">
        <f t="shared" si="0"/>
        <v>24.489916999999998</v>
      </c>
      <c r="F20">
        <f>Base2*(MTrendFactor2^B20)*VLOOKUP(C20,MonthFactorTable2,2)</f>
        <v>24.67864130803623</v>
      </c>
      <c r="G20">
        <f t="shared" si="1"/>
        <v>-0.18872430803623175</v>
      </c>
      <c r="H20">
        <f t="shared" si="2"/>
        <v>3.561686444375449E-2</v>
      </c>
      <c r="J20">
        <v>11</v>
      </c>
      <c r="K20" s="13">
        <v>0.88493894862280675</v>
      </c>
    </row>
    <row r="21" spans="1:11">
      <c r="A21">
        <v>1982</v>
      </c>
      <c r="B21">
        <f t="shared" si="3"/>
        <v>20</v>
      </c>
      <c r="C21">
        <v>8</v>
      </c>
      <c r="D21">
        <v>25101870</v>
      </c>
      <c r="E21">
        <f t="shared" si="0"/>
        <v>25.101870000000002</v>
      </c>
      <c r="F21">
        <f>Base2*(MTrendFactor2^B21)*VLOOKUP(C21,MonthFactorTable2,2)</f>
        <v>25.907002397294907</v>
      </c>
      <c r="G21">
        <f t="shared" si="1"/>
        <v>-0.80513239729490493</v>
      </c>
      <c r="H21">
        <f t="shared" si="2"/>
        <v>0.64823817717384069</v>
      </c>
      <c r="J21">
        <v>12</v>
      </c>
      <c r="K21" s="13">
        <v>0.93744170203634847</v>
      </c>
    </row>
    <row r="22" spans="1:11">
      <c r="A22">
        <v>1982</v>
      </c>
      <c r="B22">
        <f t="shared" si="3"/>
        <v>21</v>
      </c>
      <c r="C22">
        <v>9</v>
      </c>
      <c r="D22">
        <v>19661081</v>
      </c>
      <c r="E22">
        <f t="shared" si="0"/>
        <v>19.661080999999999</v>
      </c>
      <c r="F22">
        <f>Base2*(MTrendFactor2^B22)*VLOOKUP(C22,MonthFactorTable2,2)</f>
        <v>20.29524075932407</v>
      </c>
      <c r="G22">
        <f t="shared" si="1"/>
        <v>-0.63415975932407065</v>
      </c>
      <c r="H22">
        <f t="shared" si="2"/>
        <v>0.40215860034596324</v>
      </c>
    </row>
    <row r="23" spans="1:11">
      <c r="A23">
        <v>1982</v>
      </c>
      <c r="B23">
        <f t="shared" si="3"/>
        <v>22</v>
      </c>
      <c r="C23">
        <v>10</v>
      </c>
      <c r="D23">
        <v>20521372</v>
      </c>
      <c r="E23">
        <f t="shared" si="0"/>
        <v>20.521372</v>
      </c>
      <c r="F23">
        <f>Base2*(MTrendFactor2^B23)*VLOOKUP(C23,MonthFactorTable2,2)</f>
        <v>21.000484655239646</v>
      </c>
      <c r="G23">
        <f t="shared" si="1"/>
        <v>-0.4791126552396463</v>
      </c>
      <c r="H23">
        <f t="shared" si="2"/>
        <v>0.22954893641078417</v>
      </c>
      <c r="J23" s="12" t="s">
        <v>6</v>
      </c>
      <c r="K23">
        <f>AVERAGE(K10:K21)</f>
        <v>0.99999999999498368</v>
      </c>
    </row>
    <row r="24" spans="1:11">
      <c r="A24">
        <v>1982</v>
      </c>
      <c r="B24">
        <f t="shared" si="3"/>
        <v>23</v>
      </c>
      <c r="C24">
        <v>11</v>
      </c>
      <c r="D24">
        <v>18812692</v>
      </c>
      <c r="E24">
        <f t="shared" si="0"/>
        <v>18.812691999999998</v>
      </c>
      <c r="F24">
        <f>Base2*(MTrendFactor2^B24)*VLOOKUP(C24,MonthFactorTable2,2)</f>
        <v>19.312835105606663</v>
      </c>
      <c r="G24">
        <f t="shared" si="1"/>
        <v>-0.50014310560666431</v>
      </c>
      <c r="H24">
        <f t="shared" si="2"/>
        <v>0.25014312608587896</v>
      </c>
    </row>
    <row r="25" spans="1:11">
      <c r="A25">
        <v>1982</v>
      </c>
      <c r="B25">
        <f t="shared" si="3"/>
        <v>24</v>
      </c>
      <c r="C25">
        <v>12</v>
      </c>
      <c r="D25">
        <v>20768163</v>
      </c>
      <c r="E25">
        <f t="shared" si="0"/>
        <v>20.768163000000001</v>
      </c>
      <c r="F25">
        <f>Base2*(MTrendFactor2^B25)*VLOOKUP(C25,MonthFactorTable2,2)</f>
        <v>20.589556485386812</v>
      </c>
      <c r="G25">
        <f t="shared" si="1"/>
        <v>0.17860651461318966</v>
      </c>
      <c r="H25">
        <f t="shared" si="2"/>
        <v>3.1900287062271535E-2</v>
      </c>
    </row>
    <row r="26" spans="1:11">
      <c r="A26">
        <v>1983</v>
      </c>
      <c r="B26">
        <f t="shared" si="3"/>
        <v>25</v>
      </c>
      <c r="C26">
        <v>1</v>
      </c>
      <c r="D26">
        <v>20571953</v>
      </c>
      <c r="E26">
        <f t="shared" si="0"/>
        <v>20.571953000000001</v>
      </c>
      <c r="F26">
        <f>Base2*(MTrendFactor2^B26)*VLOOKUP(C26,MonthFactorTable2,2)</f>
        <v>20.151299330678391</v>
      </c>
      <c r="G26">
        <f t="shared" si="1"/>
        <v>0.42065366932160941</v>
      </c>
      <c r="H26">
        <f t="shared" si="2"/>
        <v>0.17694950951373392</v>
      </c>
    </row>
    <row r="27" spans="1:11">
      <c r="A27">
        <v>1983</v>
      </c>
      <c r="B27">
        <f t="shared" si="3"/>
        <v>26</v>
      </c>
      <c r="C27">
        <v>2</v>
      </c>
      <c r="D27">
        <v>19182406</v>
      </c>
      <c r="E27">
        <f t="shared" si="0"/>
        <v>19.182406</v>
      </c>
      <c r="F27">
        <f>Base2*(MTrendFactor2^B27)*VLOOKUP(C27,MonthFactorTable2,2)</f>
        <v>18.863846826684807</v>
      </c>
      <c r="G27">
        <f t="shared" si="1"/>
        <v>0.31855917331519379</v>
      </c>
      <c r="H27">
        <f t="shared" si="2"/>
        <v>0.10147994690325968</v>
      </c>
    </row>
    <row r="28" spans="1:11">
      <c r="A28">
        <v>1983</v>
      </c>
      <c r="B28">
        <f t="shared" si="3"/>
        <v>27</v>
      </c>
      <c r="C28">
        <v>3</v>
      </c>
      <c r="D28">
        <v>24452800</v>
      </c>
      <c r="E28">
        <f t="shared" si="0"/>
        <v>24.4528</v>
      </c>
      <c r="F28">
        <f>Base2*(MTrendFactor2^B28)*VLOOKUP(C28,MonthFactorTable2,2)</f>
        <v>23.299700807520306</v>
      </c>
      <c r="G28">
        <f t="shared" si="1"/>
        <v>1.1530991924796936</v>
      </c>
      <c r="H28">
        <f t="shared" si="2"/>
        <v>1.3296377476973216</v>
      </c>
    </row>
    <row r="29" spans="1:11">
      <c r="A29">
        <v>1983</v>
      </c>
      <c r="B29">
        <f t="shared" si="3"/>
        <v>28</v>
      </c>
      <c r="C29">
        <v>4</v>
      </c>
      <c r="D29">
        <v>21638830</v>
      </c>
      <c r="E29">
        <f t="shared" si="0"/>
        <v>21.638829999999999</v>
      </c>
      <c r="F29">
        <f>Base2*(MTrendFactor2^B29)*VLOOKUP(C29,MonthFactorTable2,2)</f>
        <v>22.167306203164639</v>
      </c>
      <c r="G29">
        <f t="shared" si="1"/>
        <v>-0.52847620316464017</v>
      </c>
      <c r="H29">
        <f t="shared" si="2"/>
        <v>0.27928709731131401</v>
      </c>
    </row>
    <row r="30" spans="1:11">
      <c r="A30">
        <v>1983</v>
      </c>
      <c r="B30">
        <f t="shared" si="3"/>
        <v>29</v>
      </c>
      <c r="C30">
        <v>5</v>
      </c>
      <c r="D30">
        <v>22272054</v>
      </c>
      <c r="E30">
        <f t="shared" si="0"/>
        <v>22.272054000000001</v>
      </c>
      <c r="F30">
        <f>Base2*(MTrendFactor2^B30)*VLOOKUP(C30,MonthFactorTable2,2)</f>
        <v>23.007936689757862</v>
      </c>
      <c r="G30">
        <f t="shared" si="1"/>
        <v>-0.73588268975786164</v>
      </c>
      <c r="H30">
        <f t="shared" si="2"/>
        <v>0.54152333308526523</v>
      </c>
    </row>
    <row r="31" spans="1:11">
      <c r="A31">
        <v>1983</v>
      </c>
      <c r="B31">
        <f t="shared" si="3"/>
        <v>30</v>
      </c>
      <c r="C31">
        <v>6</v>
      </c>
      <c r="D31">
        <v>25136628</v>
      </c>
      <c r="E31">
        <f t="shared" si="0"/>
        <v>25.136628000000002</v>
      </c>
      <c r="F31">
        <f>Base2*(MTrendFactor2^B31)*VLOOKUP(C31,MonthFactorTable2,2)</f>
        <v>25.064897523689847</v>
      </c>
      <c r="G31">
        <f t="shared" si="1"/>
        <v>7.1730476310154501E-2</v>
      </c>
      <c r="H31">
        <f t="shared" si="2"/>
        <v>5.1452612316816356E-3</v>
      </c>
    </row>
    <row r="32" spans="1:11">
      <c r="A32">
        <v>1983</v>
      </c>
      <c r="B32">
        <f t="shared" si="3"/>
        <v>31</v>
      </c>
      <c r="C32">
        <v>7</v>
      </c>
      <c r="D32">
        <v>25861690</v>
      </c>
      <c r="E32">
        <f t="shared" si="0"/>
        <v>25.861689999999999</v>
      </c>
      <c r="F32">
        <f>Base2*(MTrendFactor2^B32)*VLOOKUP(C32,MonthFactorTable2,2)</f>
        <v>26.64165785609995</v>
      </c>
      <c r="G32">
        <f t="shared" si="1"/>
        <v>-0.77996785609995101</v>
      </c>
      <c r="H32">
        <f t="shared" si="2"/>
        <v>0.60834985654915386</v>
      </c>
    </row>
    <row r="33" spans="1:8">
      <c r="A33">
        <v>1983</v>
      </c>
      <c r="B33">
        <f t="shared" si="3"/>
        <v>32</v>
      </c>
      <c r="C33">
        <v>8</v>
      </c>
      <c r="D33">
        <v>26304210</v>
      </c>
      <c r="E33">
        <f t="shared" si="0"/>
        <v>26.304210000000001</v>
      </c>
      <c r="F33">
        <f>Base2*(MTrendFactor2^B33)*VLOOKUP(C33,MonthFactorTable2,2)</f>
        <v>27.967726639842887</v>
      </c>
      <c r="G33">
        <f t="shared" si="1"/>
        <v>-1.6635166398428858</v>
      </c>
      <c r="H33">
        <f t="shared" si="2"/>
        <v>2.7672876110341655</v>
      </c>
    </row>
    <row r="34" spans="1:8">
      <c r="A34">
        <v>1983</v>
      </c>
      <c r="B34">
        <f t="shared" si="3"/>
        <v>33</v>
      </c>
      <c r="C34">
        <v>9</v>
      </c>
      <c r="D34">
        <v>21349163</v>
      </c>
      <c r="E34">
        <f t="shared" si="0"/>
        <v>21.349163000000001</v>
      </c>
      <c r="F34">
        <f>Base2*(MTrendFactor2^B34)*VLOOKUP(C34,MonthFactorTable2,2)</f>
        <v>21.90958787674488</v>
      </c>
      <c r="G34">
        <f t="shared" si="1"/>
        <v>-0.56042487674487873</v>
      </c>
      <c r="H34">
        <f t="shared" si="2"/>
        <v>0.31407604247451254</v>
      </c>
    </row>
    <row r="35" spans="1:8">
      <c r="A35">
        <v>1983</v>
      </c>
      <c r="B35">
        <f t="shared" si="3"/>
        <v>34</v>
      </c>
      <c r="C35">
        <v>10</v>
      </c>
      <c r="D35">
        <v>22348192</v>
      </c>
      <c r="E35">
        <f t="shared" si="0"/>
        <v>22.348192000000001</v>
      </c>
      <c r="F35">
        <f>Base2*(MTrendFactor2^B35)*VLOOKUP(C35,MonthFactorTable2,2)</f>
        <v>22.670929084535256</v>
      </c>
      <c r="G35">
        <f t="shared" si="1"/>
        <v>-0.32273708453525529</v>
      </c>
      <c r="H35">
        <f t="shared" si="2"/>
        <v>0.10415922573431652</v>
      </c>
    </row>
    <row r="36" spans="1:8">
      <c r="A36">
        <v>1983</v>
      </c>
      <c r="B36">
        <f t="shared" si="3"/>
        <v>35</v>
      </c>
      <c r="C36">
        <v>11</v>
      </c>
      <c r="D36">
        <v>20111543</v>
      </c>
      <c r="E36">
        <f t="shared" si="0"/>
        <v>20.111543000000001</v>
      </c>
      <c r="F36">
        <f>Base2*(MTrendFactor2^B36)*VLOOKUP(C36,MonthFactorTable2,2)</f>
        <v>20.849038595463561</v>
      </c>
      <c r="G36">
        <f t="shared" si="1"/>
        <v>-0.73749559546356025</v>
      </c>
      <c r="H36">
        <f t="shared" si="2"/>
        <v>0.54389975332815133</v>
      </c>
    </row>
    <row r="37" spans="1:8">
      <c r="A37">
        <v>1983</v>
      </c>
      <c r="B37">
        <f t="shared" si="3"/>
        <v>36</v>
      </c>
      <c r="C37">
        <v>12</v>
      </c>
      <c r="D37">
        <v>21695077</v>
      </c>
      <c r="E37">
        <f t="shared" si="0"/>
        <v>21.695077000000001</v>
      </c>
      <c r="F37">
        <f>Base2*(MTrendFactor2^B37)*VLOOKUP(C37,MonthFactorTable2,2)</f>
        <v>22.227314398945268</v>
      </c>
      <c r="G37">
        <f t="shared" si="1"/>
        <v>-0.53223739894526645</v>
      </c>
      <c r="H37">
        <f t="shared" si="2"/>
        <v>0.28327664883602272</v>
      </c>
    </row>
    <row r="38" spans="1:8">
      <c r="A38">
        <v>1984</v>
      </c>
      <c r="B38">
        <f t="shared" si="3"/>
        <v>37</v>
      </c>
      <c r="C38">
        <v>1</v>
      </c>
      <c r="D38">
        <v>20763689</v>
      </c>
      <c r="E38">
        <f t="shared" si="0"/>
        <v>20.763688999999999</v>
      </c>
      <c r="F38">
        <f>Base2*(MTrendFactor2^B38)*VLOOKUP(C38,MonthFactorTable2,2)</f>
        <v>21.754196895311566</v>
      </c>
      <c r="G38">
        <f t="shared" si="1"/>
        <v>-0.99050789531156624</v>
      </c>
      <c r="H38">
        <f t="shared" si="2"/>
        <v>0.98110589067454868</v>
      </c>
    </row>
    <row r="39" spans="1:8">
      <c r="A39">
        <v>1984</v>
      </c>
      <c r="B39">
        <f t="shared" si="3"/>
        <v>38</v>
      </c>
      <c r="C39">
        <v>2</v>
      </c>
      <c r="D39">
        <v>19506315</v>
      </c>
      <c r="E39">
        <f t="shared" si="0"/>
        <v>19.506315000000001</v>
      </c>
      <c r="F39">
        <f>Base2*(MTrendFactor2^B39)*VLOOKUP(C39,MonthFactorTable2,2)</f>
        <v>20.364336380332286</v>
      </c>
      <c r="G39">
        <f t="shared" si="1"/>
        <v>-0.85802138033228559</v>
      </c>
      <c r="H39">
        <f t="shared" si="2"/>
        <v>0.73620068910732073</v>
      </c>
    </row>
    <row r="40" spans="1:8">
      <c r="A40">
        <v>1984</v>
      </c>
      <c r="B40">
        <f t="shared" si="3"/>
        <v>39</v>
      </c>
      <c r="C40">
        <v>3</v>
      </c>
      <c r="D40">
        <v>23912658</v>
      </c>
      <c r="E40">
        <f t="shared" si="0"/>
        <v>23.912658</v>
      </c>
      <c r="F40">
        <f>Base2*(MTrendFactor2^B40)*VLOOKUP(C40,MonthFactorTable2,2)</f>
        <v>25.153032102351439</v>
      </c>
      <c r="G40">
        <f t="shared" si="1"/>
        <v>-1.2403741023514385</v>
      </c>
      <c r="H40">
        <f t="shared" si="2"/>
        <v>1.5385279137841368</v>
      </c>
    </row>
    <row r="41" spans="1:8">
      <c r="A41">
        <v>1984</v>
      </c>
      <c r="B41">
        <f t="shared" si="3"/>
        <v>40</v>
      </c>
      <c r="C41">
        <v>4</v>
      </c>
      <c r="D41">
        <v>23340775</v>
      </c>
      <c r="E41">
        <f t="shared" si="0"/>
        <v>23.340775000000001</v>
      </c>
      <c r="F41">
        <f>Base2*(MTrendFactor2^B41)*VLOOKUP(C41,MonthFactorTable2,2)</f>
        <v>23.930563278773487</v>
      </c>
      <c r="G41">
        <f t="shared" si="1"/>
        <v>-0.5897882787734865</v>
      </c>
      <c r="H41">
        <f t="shared" si="2"/>
        <v>0.34785021377859182</v>
      </c>
    </row>
    <row r="42" spans="1:8">
      <c r="A42">
        <v>1984</v>
      </c>
      <c r="B42">
        <f t="shared" si="3"/>
        <v>41</v>
      </c>
      <c r="C42">
        <v>5</v>
      </c>
      <c r="D42">
        <v>24342854</v>
      </c>
      <c r="E42">
        <f t="shared" si="0"/>
        <v>24.342853999999999</v>
      </c>
      <c r="F42">
        <f>Base2*(MTrendFactor2^B42)*VLOOKUP(C42,MonthFactorTable2,2)</f>
        <v>24.838060151380105</v>
      </c>
      <c r="G42">
        <f t="shared" si="1"/>
        <v>-0.49520615138010626</v>
      </c>
      <c r="H42">
        <f t="shared" si="2"/>
        <v>0.24522913236469673</v>
      </c>
    </row>
    <row r="43" spans="1:8">
      <c r="A43">
        <v>1984</v>
      </c>
      <c r="B43">
        <f t="shared" si="3"/>
        <v>42</v>
      </c>
      <c r="C43">
        <v>6</v>
      </c>
      <c r="D43">
        <v>26685554</v>
      </c>
      <c r="E43">
        <f t="shared" si="0"/>
        <v>26.685554</v>
      </c>
      <c r="F43">
        <f>Base2*(MTrendFactor2^B43)*VLOOKUP(C43,MonthFactorTable2,2)</f>
        <v>27.058638102856275</v>
      </c>
      <c r="G43">
        <f t="shared" si="1"/>
        <v>-0.37308410285627502</v>
      </c>
      <c r="H43">
        <f t="shared" si="2"/>
        <v>0.13919174780407159</v>
      </c>
    </row>
    <row r="44" spans="1:8">
      <c r="A44">
        <v>1984</v>
      </c>
      <c r="B44">
        <f t="shared" si="3"/>
        <v>43</v>
      </c>
      <c r="C44">
        <v>7</v>
      </c>
      <c r="D44">
        <v>27075058</v>
      </c>
      <c r="E44">
        <f t="shared" si="0"/>
        <v>27.075057999999999</v>
      </c>
      <c r="F44">
        <f>Base2*(MTrendFactor2^B44)*VLOOKUP(C44,MonthFactorTable2,2)</f>
        <v>28.760818898500847</v>
      </c>
      <c r="G44">
        <f t="shared" si="1"/>
        <v>-1.685760898500849</v>
      </c>
      <c r="H44">
        <f t="shared" si="2"/>
        <v>2.8417898069143899</v>
      </c>
    </row>
    <row r="45" spans="1:8">
      <c r="A45">
        <v>1984</v>
      </c>
      <c r="B45">
        <f t="shared" si="3"/>
        <v>44</v>
      </c>
      <c r="C45">
        <v>8</v>
      </c>
      <c r="D45">
        <v>28875238</v>
      </c>
      <c r="E45">
        <f t="shared" si="0"/>
        <v>28.875238</v>
      </c>
      <c r="F45">
        <f>Base2*(MTrendFactor2^B45)*VLOOKUP(C45,MonthFactorTable2,2)</f>
        <v>30.192367353262405</v>
      </c>
      <c r="G45">
        <f t="shared" si="1"/>
        <v>-1.3171293532624055</v>
      </c>
      <c r="H45">
        <f t="shared" si="2"/>
        <v>1.7348297332254428</v>
      </c>
    </row>
    <row r="46" spans="1:8">
      <c r="A46">
        <v>1984</v>
      </c>
      <c r="B46">
        <f t="shared" si="3"/>
        <v>45</v>
      </c>
      <c r="C46">
        <v>9</v>
      </c>
      <c r="D46">
        <v>23662639</v>
      </c>
      <c r="E46">
        <f t="shared" si="0"/>
        <v>23.662638999999999</v>
      </c>
      <c r="F46">
        <f>Base2*(MTrendFactor2^B46)*VLOOKUP(C46,MonthFactorTable2,2)</f>
        <v>23.652345228191987</v>
      </c>
      <c r="G46">
        <f t="shared" si="1"/>
        <v>1.0293771808012053E-2</v>
      </c>
      <c r="H46">
        <f t="shared" si="2"/>
        <v>1.0596173803542373E-4</v>
      </c>
    </row>
    <row r="47" spans="1:8">
      <c r="A47">
        <v>1984</v>
      </c>
      <c r="B47">
        <f t="shared" si="3"/>
        <v>46</v>
      </c>
      <c r="C47">
        <v>10</v>
      </c>
      <c r="D47">
        <v>24060953</v>
      </c>
      <c r="E47">
        <f t="shared" si="0"/>
        <v>24.060953000000001</v>
      </c>
      <c r="F47">
        <f>Base2*(MTrendFactor2^B47)*VLOOKUP(C47,MonthFactorTable2,2)</f>
        <v>24.474245904024418</v>
      </c>
      <c r="G47">
        <f t="shared" si="1"/>
        <v>-0.41329290402441643</v>
      </c>
      <c r="H47">
        <f t="shared" si="2"/>
        <v>0.1708110245169355</v>
      </c>
    </row>
    <row r="48" spans="1:8">
      <c r="A48">
        <v>1984</v>
      </c>
      <c r="B48">
        <f t="shared" si="3"/>
        <v>47</v>
      </c>
      <c r="C48">
        <v>11</v>
      </c>
      <c r="D48">
        <v>22196264</v>
      </c>
      <c r="E48">
        <f t="shared" si="0"/>
        <v>22.196263999999999</v>
      </c>
      <c r="F48">
        <f>Base2*(MTrendFactor2^B48)*VLOOKUP(C48,MonthFactorTable2,2)</f>
        <v>22.507436530068933</v>
      </c>
      <c r="G48">
        <f t="shared" si="1"/>
        <v>-0.31117253006893364</v>
      </c>
      <c r="H48">
        <f t="shared" si="2"/>
        <v>9.6828343469501407E-2</v>
      </c>
    </row>
    <row r="49" spans="1:8">
      <c r="A49">
        <v>1984</v>
      </c>
      <c r="B49">
        <f t="shared" si="3"/>
        <v>48</v>
      </c>
      <c r="C49">
        <v>12</v>
      </c>
      <c r="D49">
        <v>23471451</v>
      </c>
      <c r="E49">
        <f t="shared" si="0"/>
        <v>23.471450999999998</v>
      </c>
      <c r="F49">
        <f>Base2*(MTrendFactor2^B49)*VLOOKUP(C49,MonthFactorTable2,2)</f>
        <v>23.995344714695925</v>
      </c>
      <c r="G49">
        <f t="shared" si="1"/>
        <v>-0.5238937146959266</v>
      </c>
      <c r="H49">
        <f t="shared" si="2"/>
        <v>0.27446462429789692</v>
      </c>
    </row>
    <row r="50" spans="1:8">
      <c r="A50">
        <v>1985</v>
      </c>
      <c r="B50">
        <f t="shared" si="3"/>
        <v>49</v>
      </c>
      <c r="C50">
        <v>1</v>
      </c>
      <c r="D50">
        <v>22920951</v>
      </c>
      <c r="E50">
        <f t="shared" si="0"/>
        <v>22.920950999999999</v>
      </c>
      <c r="F50">
        <f>Base2*(MTrendFactor2^B50)*VLOOKUP(C50,MonthFactorTable2,2)</f>
        <v>23.484593960624355</v>
      </c>
      <c r="G50">
        <f t="shared" si="1"/>
        <v>-0.5636429606243567</v>
      </c>
      <c r="H50">
        <f t="shared" si="2"/>
        <v>0.31769338706139011</v>
      </c>
    </row>
    <row r="51" spans="1:8">
      <c r="A51">
        <v>1985</v>
      </c>
      <c r="B51">
        <f t="shared" si="3"/>
        <v>50</v>
      </c>
      <c r="C51">
        <v>2</v>
      </c>
      <c r="D51">
        <v>20930439</v>
      </c>
      <c r="E51">
        <f t="shared" si="0"/>
        <v>20.930439</v>
      </c>
      <c r="F51">
        <f>Base2*(MTrendFactor2^B51)*VLOOKUP(C51,MonthFactorTable2,2)</f>
        <v>21.984179580205318</v>
      </c>
      <c r="G51">
        <f t="shared" si="1"/>
        <v>-1.0537405802053179</v>
      </c>
      <c r="H51">
        <f t="shared" si="2"/>
        <v>1.11036921037144</v>
      </c>
    </row>
    <row r="52" spans="1:8">
      <c r="A52">
        <v>1985</v>
      </c>
      <c r="B52">
        <f t="shared" si="3"/>
        <v>51</v>
      </c>
      <c r="C52">
        <v>3</v>
      </c>
      <c r="D52">
        <v>27074946</v>
      </c>
      <c r="E52">
        <f t="shared" si="0"/>
        <v>27.074946000000001</v>
      </c>
      <c r="F52">
        <f>Base2*(MTrendFactor2^B52)*VLOOKUP(C52,MonthFactorTable2,2)</f>
        <v>27.153783182388224</v>
      </c>
      <c r="G52">
        <f t="shared" si="1"/>
        <v>-7.8837182388223681E-2</v>
      </c>
      <c r="H52">
        <f t="shared" si="2"/>
        <v>6.2153013269140465E-3</v>
      </c>
    </row>
    <row r="53" spans="1:8">
      <c r="A53">
        <v>1985</v>
      </c>
      <c r="B53">
        <f t="shared" si="3"/>
        <v>52</v>
      </c>
      <c r="C53">
        <v>4</v>
      </c>
      <c r="D53">
        <v>26041326</v>
      </c>
      <c r="E53">
        <f t="shared" si="0"/>
        <v>26.041326000000002</v>
      </c>
      <c r="F53">
        <f>Base2*(MTrendFactor2^B53)*VLOOKUP(C53,MonthFactorTable2,2)</f>
        <v>25.834075353622652</v>
      </c>
      <c r="G53">
        <f t="shared" si="1"/>
        <v>0.20725064637735002</v>
      </c>
      <c r="H53">
        <f t="shared" si="2"/>
        <v>4.2952830423829386E-2</v>
      </c>
    </row>
    <row r="54" spans="1:8">
      <c r="A54">
        <v>1985</v>
      </c>
      <c r="B54">
        <f t="shared" si="3"/>
        <v>53</v>
      </c>
      <c r="C54">
        <v>5</v>
      </c>
      <c r="D54">
        <v>27412406</v>
      </c>
      <c r="E54">
        <f t="shared" si="0"/>
        <v>27.412406000000001</v>
      </c>
      <c r="F54">
        <f>Base2*(MTrendFactor2^B54)*VLOOKUP(C54,MonthFactorTable2,2)</f>
        <v>26.81375737435016</v>
      </c>
      <c r="G54">
        <f t="shared" si="1"/>
        <v>0.59864862564984023</v>
      </c>
      <c r="H54">
        <f t="shared" si="2"/>
        <v>0.35838017699244257</v>
      </c>
    </row>
    <row r="55" spans="1:8">
      <c r="A55">
        <v>1985</v>
      </c>
      <c r="B55">
        <f t="shared" si="3"/>
        <v>54</v>
      </c>
      <c r="C55">
        <v>6</v>
      </c>
      <c r="D55">
        <v>28964979</v>
      </c>
      <c r="E55">
        <f t="shared" si="0"/>
        <v>28.964979</v>
      </c>
      <c r="F55">
        <f>Base2*(MTrendFactor2^B55)*VLOOKUP(C55,MonthFactorTable2,2)</f>
        <v>29.210967062176966</v>
      </c>
      <c r="G55">
        <f t="shared" si="1"/>
        <v>-0.24598806217696634</v>
      </c>
      <c r="H55">
        <f t="shared" si="2"/>
        <v>6.0510126733579056E-2</v>
      </c>
    </row>
    <row r="56" spans="1:8">
      <c r="A56">
        <v>1985</v>
      </c>
      <c r="B56">
        <f t="shared" si="3"/>
        <v>55</v>
      </c>
      <c r="C56">
        <v>7</v>
      </c>
      <c r="D56">
        <v>30951538</v>
      </c>
      <c r="E56">
        <f t="shared" si="0"/>
        <v>30.951537999999999</v>
      </c>
      <c r="F56">
        <f>Base2*(MTrendFactor2^B56)*VLOOKUP(C56,MonthFactorTable2,2)</f>
        <v>31.048544658153432</v>
      </c>
      <c r="G56">
        <f t="shared" si="1"/>
        <v>-9.7006658153432568E-2</v>
      </c>
      <c r="H56">
        <f t="shared" si="2"/>
        <v>9.4102917260969251E-3</v>
      </c>
    </row>
    <row r="57" spans="1:8">
      <c r="A57">
        <v>1985</v>
      </c>
      <c r="B57">
        <f t="shared" si="3"/>
        <v>56</v>
      </c>
      <c r="C57">
        <v>8</v>
      </c>
      <c r="D57">
        <v>31868347</v>
      </c>
      <c r="E57">
        <f t="shared" si="0"/>
        <v>31.868347</v>
      </c>
      <c r="F57">
        <f>Base2*(MTrendFactor2^B57)*VLOOKUP(C57,MonthFactorTable2,2)</f>
        <v>32.593962967862673</v>
      </c>
      <c r="G57">
        <f t="shared" si="1"/>
        <v>-0.72561596786267302</v>
      </c>
      <c r="H57">
        <f t="shared" si="2"/>
        <v>0.52651853281728367</v>
      </c>
    </row>
    <row r="58" spans="1:8">
      <c r="A58">
        <v>1985</v>
      </c>
      <c r="B58">
        <f t="shared" si="3"/>
        <v>57</v>
      </c>
      <c r="C58">
        <v>9</v>
      </c>
      <c r="D58">
        <v>24540425</v>
      </c>
      <c r="E58">
        <f t="shared" si="0"/>
        <v>24.540424999999999</v>
      </c>
      <c r="F58">
        <f>Base2*(MTrendFactor2^B58)*VLOOKUP(C58,MonthFactorTable2,2)</f>
        <v>25.533726966510685</v>
      </c>
      <c r="G58">
        <f t="shared" si="1"/>
        <v>-0.99330196651068547</v>
      </c>
      <c r="H58">
        <f t="shared" si="2"/>
        <v>0.98664879667399497</v>
      </c>
    </row>
    <row r="59" spans="1:8">
      <c r="A59">
        <v>1985</v>
      </c>
      <c r="B59">
        <f t="shared" si="3"/>
        <v>58</v>
      </c>
      <c r="C59">
        <v>10</v>
      </c>
      <c r="D59">
        <v>25406701</v>
      </c>
      <c r="E59">
        <f t="shared" si="0"/>
        <v>25.406701000000002</v>
      </c>
      <c r="F59">
        <f>Base2*(MTrendFactor2^B59)*VLOOKUP(C59,MonthFactorTable2,2)</f>
        <v>26.421004200452028</v>
      </c>
      <c r="G59">
        <f t="shared" si="1"/>
        <v>-1.0143032004520265</v>
      </c>
      <c r="H59">
        <f t="shared" si="2"/>
        <v>1.0288109824472238</v>
      </c>
    </row>
    <row r="60" spans="1:8">
      <c r="A60">
        <v>1985</v>
      </c>
      <c r="B60">
        <f t="shared" si="3"/>
        <v>59</v>
      </c>
      <c r="C60">
        <v>11</v>
      </c>
      <c r="D60">
        <v>22976538</v>
      </c>
      <c r="E60">
        <f t="shared" si="0"/>
        <v>22.976538000000001</v>
      </c>
      <c r="F60">
        <f>Base2*(MTrendFactor2^B60)*VLOOKUP(C60,MonthFactorTable2,2)</f>
        <v>24.297748638889598</v>
      </c>
      <c r="G60">
        <f t="shared" si="1"/>
        <v>-1.3212106388895961</v>
      </c>
      <c r="H60">
        <f t="shared" si="2"/>
        <v>1.7455975523150546</v>
      </c>
    </row>
    <row r="61" spans="1:8">
      <c r="A61">
        <v>1985</v>
      </c>
      <c r="B61">
        <f t="shared" si="3"/>
        <v>60</v>
      </c>
      <c r="C61">
        <v>12</v>
      </c>
      <c r="D61">
        <v>26566014</v>
      </c>
      <c r="E61">
        <f t="shared" si="0"/>
        <v>26.566013999999999</v>
      </c>
      <c r="F61">
        <f>Base2*(MTrendFactor2^B61)*VLOOKUP(C61,MonthFactorTable2,2)</f>
        <v>25.904009708181725</v>
      </c>
      <c r="G61">
        <f t="shared" si="1"/>
        <v>0.66200429181827403</v>
      </c>
      <c r="H61">
        <f t="shared" si="2"/>
        <v>0.43824968238581452</v>
      </c>
    </row>
    <row r="62" spans="1:8">
      <c r="A62">
        <v>1986</v>
      </c>
      <c r="B62">
        <f t="shared" si="3"/>
        <v>61</v>
      </c>
      <c r="C62">
        <v>1</v>
      </c>
      <c r="D62">
        <v>25121787</v>
      </c>
      <c r="E62">
        <f t="shared" si="0"/>
        <v>25.121787000000001</v>
      </c>
      <c r="F62">
        <f>Base2*(MTrendFactor2^B62)*VLOOKUP(C62,MonthFactorTable2,2)</f>
        <v>25.352632236874641</v>
      </c>
      <c r="G62">
        <f t="shared" si="1"/>
        <v>-0.23084523687463943</v>
      </c>
      <c r="H62">
        <f t="shared" si="2"/>
        <v>5.3289523387708385E-2</v>
      </c>
    </row>
    <row r="63" spans="1:8">
      <c r="A63">
        <v>1986</v>
      </c>
      <c r="B63">
        <f t="shared" si="3"/>
        <v>62</v>
      </c>
      <c r="C63">
        <v>2</v>
      </c>
      <c r="D63">
        <v>23402061</v>
      </c>
      <c r="E63">
        <f t="shared" si="0"/>
        <v>23.402061</v>
      </c>
      <c r="F63">
        <f>Base2*(MTrendFactor2^B63)*VLOOKUP(C63,MonthFactorTable2,2)</f>
        <v>23.732870189744453</v>
      </c>
      <c r="G63">
        <f t="shared" si="1"/>
        <v>-0.33080918974445339</v>
      </c>
      <c r="H63">
        <f t="shared" si="2"/>
        <v>0.10943472001938177</v>
      </c>
    </row>
    <row r="64" spans="1:8">
      <c r="A64">
        <v>1986</v>
      </c>
      <c r="B64">
        <f t="shared" si="3"/>
        <v>63</v>
      </c>
      <c r="C64">
        <v>3</v>
      </c>
      <c r="D64">
        <v>29522388</v>
      </c>
      <c r="E64">
        <f t="shared" si="0"/>
        <v>29.522387999999999</v>
      </c>
      <c r="F64">
        <f>Base2*(MTrendFactor2^B64)*VLOOKUP(C64,MonthFactorTable2,2)</f>
        <v>29.313680279810882</v>
      </c>
      <c r="G64">
        <f t="shared" si="1"/>
        <v>0.20870772018911765</v>
      </c>
      <c r="H64">
        <f t="shared" si="2"/>
        <v>4.3558912466539028E-2</v>
      </c>
    </row>
    <row r="65" spans="1:8">
      <c r="A65">
        <v>1986</v>
      </c>
      <c r="B65">
        <f t="shared" si="3"/>
        <v>64</v>
      </c>
      <c r="C65">
        <v>4</v>
      </c>
      <c r="D65">
        <v>27319572</v>
      </c>
      <c r="E65">
        <f t="shared" si="0"/>
        <v>27.319572000000001</v>
      </c>
      <c r="F65">
        <f>Base2*(MTrendFactor2^B65)*VLOOKUP(C65,MonthFactorTable2,2)</f>
        <v>27.888998750340299</v>
      </c>
      <c r="G65">
        <f t="shared" si="1"/>
        <v>-0.56942675034029833</v>
      </c>
      <c r="H65">
        <f t="shared" si="2"/>
        <v>0.32424682400311244</v>
      </c>
    </row>
    <row r="66" spans="1:8">
      <c r="A66">
        <v>1986</v>
      </c>
      <c r="B66">
        <f t="shared" si="3"/>
        <v>65</v>
      </c>
      <c r="C66">
        <v>5</v>
      </c>
      <c r="D66">
        <v>28741781</v>
      </c>
      <c r="E66">
        <f t="shared" si="0"/>
        <v>28.741781</v>
      </c>
      <c r="F66">
        <f>Base2*(MTrendFactor2^B66)*VLOOKUP(C66,MonthFactorTable2,2)</f>
        <v>28.946607752319501</v>
      </c>
      <c r="G66">
        <f t="shared" si="1"/>
        <v>-0.20482675231950154</v>
      </c>
      <c r="H66">
        <f t="shared" si="2"/>
        <v>4.1953998465754427E-2</v>
      </c>
    </row>
    <row r="67" spans="1:8">
      <c r="A67">
        <v>1986</v>
      </c>
      <c r="B67">
        <f t="shared" si="3"/>
        <v>66</v>
      </c>
      <c r="C67">
        <v>6</v>
      </c>
      <c r="D67">
        <v>30923349</v>
      </c>
      <c r="E67">
        <f t="shared" ref="E67:E121" si="4">D67/1000000</f>
        <v>30.923349000000002</v>
      </c>
      <c r="F67">
        <f>Base2*(MTrendFactor2^B67)*VLOOKUP(C67,MonthFactorTable2,2)</f>
        <v>31.534499018910953</v>
      </c>
      <c r="G67">
        <f t="shared" ref="G67:G121" si="5">E67-F67</f>
        <v>-0.61115001891095133</v>
      </c>
      <c r="H67">
        <f t="shared" ref="H67:H121" si="6">G67^2</f>
        <v>0.37350434561485618</v>
      </c>
    </row>
    <row r="68" spans="1:8">
      <c r="A68">
        <v>1986</v>
      </c>
      <c r="B68">
        <f t="shared" ref="B68:B121" si="7">B67+1</f>
        <v>67</v>
      </c>
      <c r="C68">
        <v>7</v>
      </c>
      <c r="D68">
        <v>33583578</v>
      </c>
      <c r="E68">
        <f t="shared" si="4"/>
        <v>33.583578000000003</v>
      </c>
      <c r="F68">
        <f>Base2*(MTrendFactor2^B68)*VLOOKUP(C68,MonthFactorTable2,2)</f>
        <v>33.518243301465844</v>
      </c>
      <c r="G68">
        <f t="shared" si="5"/>
        <v>6.533469853415852E-2</v>
      </c>
      <c r="H68">
        <f t="shared" si="6"/>
        <v>4.2686228325493755E-3</v>
      </c>
    </row>
    <row r="69" spans="1:8">
      <c r="A69">
        <v>1986</v>
      </c>
      <c r="B69">
        <f t="shared" si="7"/>
        <v>68</v>
      </c>
      <c r="C69">
        <v>8</v>
      </c>
      <c r="D69">
        <v>36174025</v>
      </c>
      <c r="E69">
        <f t="shared" si="4"/>
        <v>36.174025</v>
      </c>
      <c r="F69">
        <f>Base2*(MTrendFactor2^B69)*VLOOKUP(C69,MonthFactorTable2,2)</f>
        <v>35.186589031602068</v>
      </c>
      <c r="G69">
        <f t="shared" si="5"/>
        <v>0.98743596839793213</v>
      </c>
      <c r="H69">
        <f t="shared" si="6"/>
        <v>0.97502979168596204</v>
      </c>
    </row>
    <row r="70" spans="1:8">
      <c r="A70">
        <v>1986</v>
      </c>
      <c r="B70">
        <f t="shared" si="7"/>
        <v>69</v>
      </c>
      <c r="C70">
        <v>9</v>
      </c>
      <c r="D70">
        <v>27748521</v>
      </c>
      <c r="E70">
        <f t="shared" si="4"/>
        <v>27.748521</v>
      </c>
      <c r="F70">
        <f>Base2*(MTrendFactor2^B70)*VLOOKUP(C70,MonthFactorTable2,2)</f>
        <v>27.564759710305999</v>
      </c>
      <c r="G70">
        <f t="shared" si="5"/>
        <v>0.18376128969400085</v>
      </c>
      <c r="H70">
        <f t="shared" si="6"/>
        <v>3.3768211590002505E-2</v>
      </c>
    </row>
    <row r="71" spans="1:8">
      <c r="A71">
        <v>1986</v>
      </c>
      <c r="B71">
        <f t="shared" si="7"/>
        <v>70</v>
      </c>
      <c r="C71">
        <v>10</v>
      </c>
      <c r="D71">
        <v>28443765</v>
      </c>
      <c r="E71">
        <f t="shared" si="4"/>
        <v>28.443764999999999</v>
      </c>
      <c r="F71">
        <f>Base2*(MTrendFactor2^B71)*VLOOKUP(C71,MonthFactorTable2,2)</f>
        <v>28.522613758878538</v>
      </c>
      <c r="G71">
        <f t="shared" si="5"/>
        <v>-7.8848758878539371E-2</v>
      </c>
      <c r="H71">
        <f t="shared" si="6"/>
        <v>6.2171267766860409E-3</v>
      </c>
    </row>
    <row r="72" spans="1:8">
      <c r="A72">
        <v>1986</v>
      </c>
      <c r="B72">
        <f t="shared" si="7"/>
        <v>71</v>
      </c>
      <c r="C72">
        <v>11</v>
      </c>
      <c r="D72">
        <v>26730665</v>
      </c>
      <c r="E72">
        <f t="shared" si="4"/>
        <v>26.730664999999998</v>
      </c>
      <c r="F72">
        <f>Base2*(MTrendFactor2^B72)*VLOOKUP(C72,MonthFactorTable2,2)</f>
        <v>26.230467789165555</v>
      </c>
      <c r="G72">
        <f t="shared" si="5"/>
        <v>0.50019721083444324</v>
      </c>
      <c r="H72">
        <f t="shared" si="6"/>
        <v>0.25019724972655644</v>
      </c>
    </row>
    <row r="73" spans="1:8">
      <c r="A73">
        <v>1986</v>
      </c>
      <c r="B73">
        <f t="shared" si="7"/>
        <v>72</v>
      </c>
      <c r="C73">
        <v>12</v>
      </c>
      <c r="D73">
        <v>29559329</v>
      </c>
      <c r="E73">
        <f t="shared" si="4"/>
        <v>29.559329000000002</v>
      </c>
      <c r="F73">
        <f>Base2*(MTrendFactor2^B73)*VLOOKUP(C73,MonthFactorTable2,2)</f>
        <v>27.964495902849393</v>
      </c>
      <c r="G73">
        <f t="shared" si="5"/>
        <v>1.5948330971506088</v>
      </c>
      <c r="H73">
        <f t="shared" si="6"/>
        <v>2.5434926077670035</v>
      </c>
    </row>
    <row r="74" spans="1:8">
      <c r="A74">
        <v>1987</v>
      </c>
      <c r="B74">
        <f t="shared" si="7"/>
        <v>73</v>
      </c>
      <c r="C74">
        <v>1</v>
      </c>
      <c r="D74">
        <v>28229052</v>
      </c>
      <c r="E74">
        <f t="shared" si="4"/>
        <v>28.229051999999999</v>
      </c>
      <c r="F74">
        <f>Base2*(MTrendFactor2^B74)*VLOOKUP(C74,MonthFactorTable2,2)</f>
        <v>27.369260137769349</v>
      </c>
      <c r="G74">
        <f t="shared" si="5"/>
        <v>0.85979186223065085</v>
      </c>
      <c r="H74">
        <f t="shared" si="6"/>
        <v>0.73924204635805046</v>
      </c>
    </row>
    <row r="75" spans="1:8">
      <c r="A75">
        <v>1987</v>
      </c>
      <c r="B75">
        <f t="shared" si="7"/>
        <v>74</v>
      </c>
      <c r="C75">
        <v>2</v>
      </c>
      <c r="D75">
        <v>27555828</v>
      </c>
      <c r="E75">
        <f t="shared" si="4"/>
        <v>27.555828000000002</v>
      </c>
      <c r="F75">
        <f>Base2*(MTrendFactor2^B75)*VLOOKUP(C75,MonthFactorTable2,2)</f>
        <v>25.620657136116815</v>
      </c>
      <c r="G75">
        <f t="shared" si="5"/>
        <v>1.9351708638831866</v>
      </c>
      <c r="H75">
        <f t="shared" si="6"/>
        <v>3.7448862724223986</v>
      </c>
    </row>
    <row r="76" spans="1:8">
      <c r="A76">
        <v>1987</v>
      </c>
      <c r="B76">
        <f t="shared" si="7"/>
        <v>75</v>
      </c>
      <c r="C76">
        <v>3</v>
      </c>
      <c r="D76">
        <v>34500059</v>
      </c>
      <c r="E76">
        <f t="shared" si="4"/>
        <v>34.500059</v>
      </c>
      <c r="F76">
        <f>Base2*(MTrendFactor2^B76)*VLOOKUP(C76,MonthFactorTable2,2)</f>
        <v>31.645382368093181</v>
      </c>
      <c r="G76">
        <f t="shared" si="5"/>
        <v>2.8546766319068198</v>
      </c>
      <c r="H76">
        <f t="shared" si="6"/>
        <v>8.1491786727548643</v>
      </c>
    </row>
    <row r="77" spans="1:8">
      <c r="A77">
        <v>1987</v>
      </c>
      <c r="B77">
        <f t="shared" si="7"/>
        <v>76</v>
      </c>
      <c r="C77">
        <v>4</v>
      </c>
      <c r="D77">
        <v>33654013</v>
      </c>
      <c r="E77">
        <f t="shared" si="4"/>
        <v>33.654012999999999</v>
      </c>
      <c r="F77">
        <f>Base2*(MTrendFactor2^B77)*VLOOKUP(C77,MonthFactorTable2,2)</f>
        <v>30.107377200454533</v>
      </c>
      <c r="G77">
        <f t="shared" si="5"/>
        <v>3.5466357995454665</v>
      </c>
      <c r="H77">
        <f t="shared" si="6"/>
        <v>12.57862549461751</v>
      </c>
    </row>
    <row r="78" spans="1:8">
      <c r="A78">
        <v>1987</v>
      </c>
      <c r="B78">
        <f t="shared" si="7"/>
        <v>77</v>
      </c>
      <c r="C78">
        <v>5</v>
      </c>
      <c r="D78">
        <v>34314680</v>
      </c>
      <c r="E78">
        <f t="shared" si="4"/>
        <v>34.314680000000003</v>
      </c>
      <c r="F78">
        <f>Base2*(MTrendFactor2^B78)*VLOOKUP(C78,MonthFactorTable2,2)</f>
        <v>31.249111740235939</v>
      </c>
      <c r="G78">
        <f t="shared" si="5"/>
        <v>3.0655682597640634</v>
      </c>
      <c r="H78">
        <f t="shared" si="6"/>
        <v>9.397708755272868</v>
      </c>
    </row>
    <row r="79" spans="1:8">
      <c r="A79">
        <v>1987</v>
      </c>
      <c r="B79">
        <f t="shared" si="7"/>
        <v>78</v>
      </c>
      <c r="C79">
        <v>6</v>
      </c>
      <c r="D79">
        <v>35714792</v>
      </c>
      <c r="E79">
        <f t="shared" si="4"/>
        <v>35.714792000000003</v>
      </c>
      <c r="F79">
        <f>Base2*(MTrendFactor2^B79)*VLOOKUP(C79,MonthFactorTable2,2)</f>
        <v>34.042851996546858</v>
      </c>
      <c r="G79">
        <f t="shared" si="5"/>
        <v>1.6719400034531446</v>
      </c>
      <c r="H79">
        <f t="shared" si="6"/>
        <v>2.7953833751469013</v>
      </c>
    </row>
    <row r="80" spans="1:8">
      <c r="A80">
        <v>1987</v>
      </c>
      <c r="B80">
        <f t="shared" si="7"/>
        <v>79</v>
      </c>
      <c r="C80">
        <v>7</v>
      </c>
      <c r="D80">
        <v>39289976</v>
      </c>
      <c r="E80">
        <f t="shared" si="4"/>
        <v>39.289976000000003</v>
      </c>
      <c r="F80">
        <f>Base2*(MTrendFactor2^B80)*VLOOKUP(C80,MonthFactorTable2,2)</f>
        <v>36.184389522464549</v>
      </c>
      <c r="G80">
        <f t="shared" si="5"/>
        <v>3.1055864775354536</v>
      </c>
      <c r="H80">
        <f t="shared" si="6"/>
        <v>9.6446673694510672</v>
      </c>
    </row>
    <row r="81" spans="1:8">
      <c r="A81">
        <v>1987</v>
      </c>
      <c r="B81">
        <f t="shared" si="7"/>
        <v>80</v>
      </c>
      <c r="C81">
        <v>8</v>
      </c>
      <c r="D81">
        <v>41038152</v>
      </c>
      <c r="E81">
        <f t="shared" si="4"/>
        <v>41.038151999999997</v>
      </c>
      <c r="F81">
        <f>Base2*(MTrendFactor2^B81)*VLOOKUP(C81,MonthFactorTable2,2)</f>
        <v>37.985440705679444</v>
      </c>
      <c r="G81">
        <f t="shared" si="5"/>
        <v>3.0527112943205523</v>
      </c>
      <c r="H81">
        <f t="shared" si="6"/>
        <v>9.3190462464722614</v>
      </c>
    </row>
    <row r="82" spans="1:8">
      <c r="A82">
        <v>1987</v>
      </c>
      <c r="B82">
        <f t="shared" si="7"/>
        <v>81</v>
      </c>
      <c r="C82">
        <v>9</v>
      </c>
      <c r="D82">
        <v>31330255</v>
      </c>
      <c r="E82">
        <f t="shared" si="4"/>
        <v>31.330255000000001</v>
      </c>
      <c r="F82">
        <f>Base2*(MTrendFactor2^B82)*VLOOKUP(C82,MonthFactorTable2,2)</f>
        <v>29.757347170017997</v>
      </c>
      <c r="G82">
        <f t="shared" si="5"/>
        <v>1.5729078299820038</v>
      </c>
      <c r="H82">
        <f t="shared" si="6"/>
        <v>2.4740390416186964</v>
      </c>
    </row>
    <row r="83" spans="1:8">
      <c r="A83">
        <v>1987</v>
      </c>
      <c r="B83">
        <f t="shared" si="7"/>
        <v>82</v>
      </c>
      <c r="C83">
        <v>10</v>
      </c>
      <c r="D83">
        <v>32392072</v>
      </c>
      <c r="E83">
        <f t="shared" si="4"/>
        <v>32.392071999999999</v>
      </c>
      <c r="F83">
        <f>Base2*(MTrendFactor2^B83)*VLOOKUP(C83,MonthFactorTable2,2)</f>
        <v>30.791391934461327</v>
      </c>
      <c r="G83">
        <f t="shared" si="5"/>
        <v>1.6006800655386719</v>
      </c>
      <c r="H83">
        <f t="shared" si="6"/>
        <v>2.5621766722128871</v>
      </c>
    </row>
    <row r="84" spans="1:8">
      <c r="A84">
        <v>1987</v>
      </c>
      <c r="B84">
        <f t="shared" si="7"/>
        <v>83</v>
      </c>
      <c r="C84">
        <v>11</v>
      </c>
      <c r="D84">
        <v>29626430</v>
      </c>
      <c r="E84">
        <f t="shared" si="4"/>
        <v>29.626429999999999</v>
      </c>
      <c r="F84">
        <f>Base2*(MTrendFactor2^B84)*VLOOKUP(C84,MonthFactorTable2,2)</f>
        <v>28.316921483713848</v>
      </c>
      <c r="G84">
        <f t="shared" si="5"/>
        <v>1.3095085162861508</v>
      </c>
      <c r="H84">
        <f t="shared" si="6"/>
        <v>1.7148125542259562</v>
      </c>
    </row>
    <row r="85" spans="1:8">
      <c r="A85">
        <v>1987</v>
      </c>
      <c r="B85">
        <f t="shared" si="7"/>
        <v>84</v>
      </c>
      <c r="C85">
        <v>12</v>
      </c>
      <c r="D85">
        <v>31408465</v>
      </c>
      <c r="E85">
        <f t="shared" si="4"/>
        <v>31.408465</v>
      </c>
      <c r="F85">
        <f>Base2*(MTrendFactor2^B85)*VLOOKUP(C85,MonthFactorTable2,2)</f>
        <v>30.188879633313427</v>
      </c>
      <c r="G85">
        <f t="shared" si="5"/>
        <v>1.219585366686573</v>
      </c>
      <c r="H85">
        <f t="shared" si="6"/>
        <v>1.4873884666360229</v>
      </c>
    </row>
    <row r="86" spans="1:8">
      <c r="A86">
        <v>1988</v>
      </c>
      <c r="B86">
        <f t="shared" si="7"/>
        <v>85</v>
      </c>
      <c r="C86">
        <v>1</v>
      </c>
      <c r="D86">
        <v>30155865</v>
      </c>
      <c r="E86">
        <f t="shared" si="4"/>
        <v>30.155864999999999</v>
      </c>
      <c r="F86">
        <f>Base2*(MTrendFactor2^B86)*VLOOKUP(C86,MonthFactorTable2,2)</f>
        <v>29.54629694818755</v>
      </c>
      <c r="G86">
        <f t="shared" si="5"/>
        <v>0.60956805181244889</v>
      </c>
      <c r="H86">
        <f t="shared" si="6"/>
        <v>0.37157320979042435</v>
      </c>
    </row>
    <row r="87" spans="1:8">
      <c r="A87">
        <v>1988</v>
      </c>
      <c r="B87">
        <f t="shared" si="7"/>
        <v>86</v>
      </c>
      <c r="C87">
        <v>2</v>
      </c>
      <c r="D87">
        <v>29415931</v>
      </c>
      <c r="E87">
        <f t="shared" si="4"/>
        <v>29.415931</v>
      </c>
      <c r="F87">
        <f>Base2*(MTrendFactor2^B87)*VLOOKUP(C87,MonthFactorTable2,2)</f>
        <v>27.658604578307916</v>
      </c>
      <c r="G87">
        <f t="shared" si="5"/>
        <v>1.7573264216920848</v>
      </c>
      <c r="H87">
        <f t="shared" si="6"/>
        <v>3.0881961523771069</v>
      </c>
    </row>
    <row r="88" spans="1:8">
      <c r="A88">
        <v>1988</v>
      </c>
      <c r="B88">
        <f t="shared" si="7"/>
        <v>87</v>
      </c>
      <c r="C88">
        <v>3</v>
      </c>
      <c r="D88">
        <v>35885639</v>
      </c>
      <c r="E88">
        <f t="shared" si="4"/>
        <v>35.885638999999998</v>
      </c>
      <c r="F88">
        <f>Base2*(MTrendFactor2^B88)*VLOOKUP(C88,MonthFactorTable2,2)</f>
        <v>34.162555355170966</v>
      </c>
      <c r="G88">
        <f t="shared" si="5"/>
        <v>1.7230836448290319</v>
      </c>
      <c r="H88">
        <f t="shared" si="6"/>
        <v>2.9690172470773013</v>
      </c>
    </row>
    <row r="89" spans="1:8">
      <c r="A89">
        <v>1988</v>
      </c>
      <c r="B89">
        <f t="shared" si="7"/>
        <v>88</v>
      </c>
      <c r="C89">
        <v>4</v>
      </c>
      <c r="D89">
        <v>33781984</v>
      </c>
      <c r="E89">
        <f t="shared" si="4"/>
        <v>33.781984000000001</v>
      </c>
      <c r="F89">
        <f>Base2*(MTrendFactor2^B89)*VLOOKUP(C89,MonthFactorTable2,2)</f>
        <v>32.502212431681102</v>
      </c>
      <c r="G89">
        <f t="shared" si="5"/>
        <v>1.2797715683188997</v>
      </c>
      <c r="H89">
        <f t="shared" si="6"/>
        <v>1.6378152670774162</v>
      </c>
    </row>
    <row r="90" spans="1:8">
      <c r="A90">
        <v>1988</v>
      </c>
      <c r="B90">
        <f t="shared" si="7"/>
        <v>89</v>
      </c>
      <c r="C90">
        <v>5</v>
      </c>
      <c r="D90">
        <v>35021883</v>
      </c>
      <c r="E90">
        <f t="shared" si="4"/>
        <v>35.021883000000003</v>
      </c>
      <c r="F90">
        <f>Base2*(MTrendFactor2^B90)*VLOOKUP(C90,MonthFactorTable2,2)</f>
        <v>33.734764118448517</v>
      </c>
      <c r="G90">
        <f t="shared" si="5"/>
        <v>1.2871188815514856</v>
      </c>
      <c r="H90">
        <f t="shared" si="6"/>
        <v>1.6566750152463472</v>
      </c>
    </row>
    <row r="91" spans="1:8">
      <c r="A91">
        <v>1988</v>
      </c>
      <c r="B91">
        <f t="shared" si="7"/>
        <v>90</v>
      </c>
      <c r="C91">
        <v>6</v>
      </c>
      <c r="D91">
        <v>37829675</v>
      </c>
      <c r="E91">
        <f t="shared" si="4"/>
        <v>37.829675000000002</v>
      </c>
      <c r="F91">
        <f>Base2*(MTrendFactor2^B91)*VLOOKUP(C91,MonthFactorTable2,2)</f>
        <v>36.750727238882206</v>
      </c>
      <c r="G91">
        <f t="shared" si="5"/>
        <v>1.0789477611177958</v>
      </c>
      <c r="H91">
        <f t="shared" si="6"/>
        <v>1.1641282712211041</v>
      </c>
    </row>
    <row r="92" spans="1:8">
      <c r="A92">
        <v>1988</v>
      </c>
      <c r="B92">
        <f t="shared" si="7"/>
        <v>91</v>
      </c>
      <c r="C92">
        <v>7</v>
      </c>
      <c r="D92">
        <v>40421181</v>
      </c>
      <c r="E92">
        <f t="shared" si="4"/>
        <v>40.421180999999997</v>
      </c>
      <c r="F92">
        <f>Base2*(MTrendFactor2^B92)*VLOOKUP(C92,MonthFactorTable2,2)</f>
        <v>39.062609377746909</v>
      </c>
      <c r="G92">
        <f t="shared" si="5"/>
        <v>1.3585716222530877</v>
      </c>
      <c r="H92">
        <f t="shared" si="6"/>
        <v>1.8457168527913863</v>
      </c>
    </row>
    <row r="93" spans="1:8">
      <c r="A93">
        <v>1988</v>
      </c>
      <c r="B93">
        <f t="shared" si="7"/>
        <v>92</v>
      </c>
      <c r="C93">
        <v>8</v>
      </c>
      <c r="D93">
        <v>42520021</v>
      </c>
      <c r="E93">
        <f t="shared" si="4"/>
        <v>42.520021</v>
      </c>
      <c r="F93">
        <f>Base2*(MTrendFactor2^B93)*VLOOKUP(C93,MonthFactorTable2,2)</f>
        <v>41.006921822083555</v>
      </c>
      <c r="G93">
        <f t="shared" si="5"/>
        <v>1.5130991779164447</v>
      </c>
      <c r="H93">
        <f t="shared" si="6"/>
        <v>2.2894691222114205</v>
      </c>
    </row>
    <row r="94" spans="1:8">
      <c r="A94">
        <v>1988</v>
      </c>
      <c r="B94">
        <f t="shared" si="7"/>
        <v>93</v>
      </c>
      <c r="C94">
        <v>9</v>
      </c>
      <c r="D94">
        <v>33446941</v>
      </c>
      <c r="E94">
        <f t="shared" si="4"/>
        <v>33.446941000000002</v>
      </c>
      <c r="F94">
        <f>Base2*(MTrendFactor2^B94)*VLOOKUP(C94,MonthFactorTable2,2)</f>
        <v>32.124339914557815</v>
      </c>
      <c r="G94">
        <f t="shared" si="5"/>
        <v>1.3226010854421872</v>
      </c>
      <c r="H94">
        <f t="shared" si="6"/>
        <v>1.7492736312128518</v>
      </c>
    </row>
    <row r="95" spans="1:8">
      <c r="A95">
        <v>1988</v>
      </c>
      <c r="B95">
        <f t="shared" si="7"/>
        <v>94</v>
      </c>
      <c r="C95">
        <v>10</v>
      </c>
      <c r="D95">
        <v>35066349</v>
      </c>
      <c r="E95">
        <f t="shared" si="4"/>
        <v>35.066349000000002</v>
      </c>
      <c r="F95">
        <f>Base2*(MTrendFactor2^B95)*VLOOKUP(C95,MonthFactorTable2,2)</f>
        <v>33.240635843427278</v>
      </c>
      <c r="G95">
        <f t="shared" si="5"/>
        <v>1.8257131565727249</v>
      </c>
      <c r="H95">
        <f t="shared" si="6"/>
        <v>3.3332285300827431</v>
      </c>
    </row>
    <row r="96" spans="1:8">
      <c r="A96">
        <v>1988</v>
      </c>
      <c r="B96">
        <f t="shared" si="7"/>
        <v>95</v>
      </c>
      <c r="C96">
        <v>11</v>
      </c>
      <c r="D96">
        <v>32142316</v>
      </c>
      <c r="E96">
        <f t="shared" si="4"/>
        <v>32.142316000000001</v>
      </c>
      <c r="F96">
        <f>Base2*(MTrendFactor2^B96)*VLOOKUP(C96,MonthFactorTable2,2)</f>
        <v>30.569338250460664</v>
      </c>
      <c r="G96">
        <f t="shared" si="5"/>
        <v>1.5729777495393371</v>
      </c>
      <c r="H96">
        <f t="shared" si="6"/>
        <v>2.4742590005458376</v>
      </c>
    </row>
    <row r="97" spans="1:8">
      <c r="A97">
        <v>1988</v>
      </c>
      <c r="B97">
        <f t="shared" si="7"/>
        <v>96</v>
      </c>
      <c r="C97">
        <v>12</v>
      </c>
      <c r="D97">
        <v>33075791</v>
      </c>
      <c r="E97">
        <f t="shared" si="4"/>
        <v>33.075791000000002</v>
      </c>
      <c r="F97">
        <f>Base2*(MTrendFactor2^B97)*VLOOKUP(C97,MonthFactorTable2,2)</f>
        <v>32.590197823727763</v>
      </c>
      <c r="G97">
        <f t="shared" si="5"/>
        <v>0.48559317627223919</v>
      </c>
      <c r="H97">
        <f t="shared" si="6"/>
        <v>0.23580073284216196</v>
      </c>
    </row>
    <row r="98" spans="1:8">
      <c r="A98">
        <v>1989</v>
      </c>
      <c r="B98">
        <f t="shared" si="7"/>
        <v>97</v>
      </c>
      <c r="C98">
        <v>1</v>
      </c>
      <c r="D98">
        <v>31847259</v>
      </c>
      <c r="E98">
        <f t="shared" si="4"/>
        <v>31.847259000000001</v>
      </c>
      <c r="F98">
        <f>Base2*(MTrendFactor2^B98)*VLOOKUP(C98,MonthFactorTable2,2)</f>
        <v>31.896502096005381</v>
      </c>
      <c r="G98">
        <f t="shared" si="5"/>
        <v>-4.9243096005380238E-2</v>
      </c>
      <c r="H98">
        <f t="shared" si="6"/>
        <v>2.4248825041950951E-3</v>
      </c>
    </row>
    <row r="99" spans="1:8">
      <c r="A99">
        <v>1989</v>
      </c>
      <c r="B99">
        <f t="shared" si="7"/>
        <v>98</v>
      </c>
      <c r="C99">
        <v>2</v>
      </c>
      <c r="D99">
        <v>29059006</v>
      </c>
      <c r="E99">
        <f t="shared" si="4"/>
        <v>29.059006</v>
      </c>
      <c r="F99">
        <f>Base2*(MTrendFactor2^B99)*VLOOKUP(C99,MonthFactorTable2,2)</f>
        <v>29.858656753217936</v>
      </c>
      <c r="G99">
        <f t="shared" si="5"/>
        <v>-0.79965075321793577</v>
      </c>
      <c r="H99">
        <f t="shared" si="6"/>
        <v>0.63944132712201207</v>
      </c>
    </row>
    <row r="100" spans="1:8">
      <c r="A100">
        <v>1989</v>
      </c>
      <c r="B100">
        <f t="shared" si="7"/>
        <v>99</v>
      </c>
      <c r="C100">
        <v>3</v>
      </c>
      <c r="D100">
        <v>35684128</v>
      </c>
      <c r="E100">
        <f t="shared" si="4"/>
        <v>35.684128000000001</v>
      </c>
      <c r="F100">
        <f>Base2*(MTrendFactor2^B100)*VLOOKUP(C100,MonthFactorTable2,2)</f>
        <v>36.879952178168104</v>
      </c>
      <c r="G100">
        <f t="shared" si="5"/>
        <v>-1.1958241781681025</v>
      </c>
      <c r="H100">
        <f t="shared" si="6"/>
        <v>1.4299954650914177</v>
      </c>
    </row>
    <row r="101" spans="1:8">
      <c r="A101">
        <v>1989</v>
      </c>
      <c r="B101">
        <f t="shared" si="7"/>
        <v>100</v>
      </c>
      <c r="C101">
        <v>4</v>
      </c>
      <c r="D101">
        <v>33223675</v>
      </c>
      <c r="E101">
        <f t="shared" si="4"/>
        <v>33.223675</v>
      </c>
      <c r="F101">
        <f>Base2*(MTrendFactor2^B101)*VLOOKUP(C101,MonthFactorTable2,2)</f>
        <v>35.087540369945515</v>
      </c>
      <c r="G101">
        <f t="shared" si="5"/>
        <v>-1.8638653699455148</v>
      </c>
      <c r="H101">
        <f t="shared" si="6"/>
        <v>3.4739941172821305</v>
      </c>
    </row>
    <row r="102" spans="1:8">
      <c r="A102">
        <v>1989</v>
      </c>
      <c r="B102">
        <f t="shared" si="7"/>
        <v>101</v>
      </c>
      <c r="C102">
        <v>5</v>
      </c>
      <c r="D102">
        <v>35058897</v>
      </c>
      <c r="E102">
        <f t="shared" si="4"/>
        <v>35.058897000000002</v>
      </c>
      <c r="F102">
        <f>Base2*(MTrendFactor2^B102)*VLOOKUP(C102,MonthFactorTable2,2)</f>
        <v>36.418133084469197</v>
      </c>
      <c r="G102">
        <f t="shared" si="5"/>
        <v>-1.3592360844691953</v>
      </c>
      <c r="H102">
        <f t="shared" si="6"/>
        <v>1.8475227333231494</v>
      </c>
    </row>
    <row r="103" spans="1:8">
      <c r="A103">
        <v>1989</v>
      </c>
      <c r="B103">
        <f t="shared" si="7"/>
        <v>102</v>
      </c>
      <c r="C103">
        <v>6</v>
      </c>
      <c r="D103">
        <v>39724389</v>
      </c>
      <c r="E103">
        <f t="shared" si="4"/>
        <v>39.724389000000002</v>
      </c>
      <c r="F103">
        <f>Base2*(MTrendFactor2^B103)*VLOOKUP(C103,MonthFactorTable2,2)</f>
        <v>39.673995372764828</v>
      </c>
      <c r="G103">
        <f t="shared" si="5"/>
        <v>5.039362723517371E-2</v>
      </c>
      <c r="H103">
        <f t="shared" si="6"/>
        <v>2.5395176659176416E-3</v>
      </c>
    </row>
    <row r="104" spans="1:8">
      <c r="A104">
        <v>1989</v>
      </c>
      <c r="B104">
        <f t="shared" si="7"/>
        <v>103</v>
      </c>
      <c r="C104">
        <v>7</v>
      </c>
      <c r="D104">
        <v>41496902</v>
      </c>
      <c r="E104">
        <f t="shared" si="4"/>
        <v>41.496901999999999</v>
      </c>
      <c r="F104">
        <f>Base2*(MTrendFactor2^B104)*VLOOKUP(C104,MonthFactorTable2,2)</f>
        <v>42.169771869471937</v>
      </c>
      <c r="G104">
        <f t="shared" si="5"/>
        <v>-0.67286986947193839</v>
      </c>
      <c r="H104">
        <f t="shared" si="6"/>
        <v>0.4527538612431834</v>
      </c>
    </row>
    <row r="105" spans="1:8">
      <c r="A105">
        <v>1989</v>
      </c>
      <c r="B105">
        <f t="shared" si="7"/>
        <v>104</v>
      </c>
      <c r="C105">
        <v>8</v>
      </c>
      <c r="D105">
        <v>43976160</v>
      </c>
      <c r="E105">
        <f t="shared" si="4"/>
        <v>43.97616</v>
      </c>
      <c r="F105">
        <f>Base2*(MTrendFactor2^B105)*VLOOKUP(C105,MonthFactorTable2,2)</f>
        <v>44.268741025059384</v>
      </c>
      <c r="G105">
        <f t="shared" si="5"/>
        <v>-0.2925810250593841</v>
      </c>
      <c r="H105">
        <f t="shared" si="6"/>
        <v>8.5603656224799943E-2</v>
      </c>
    </row>
    <row r="106" spans="1:8">
      <c r="A106">
        <v>1989</v>
      </c>
      <c r="B106">
        <f t="shared" si="7"/>
        <v>105</v>
      </c>
      <c r="C106">
        <v>9</v>
      </c>
      <c r="D106">
        <v>34386570</v>
      </c>
      <c r="E106">
        <f t="shared" si="4"/>
        <v>34.386569999999999</v>
      </c>
      <c r="F106">
        <f>Base2*(MTrendFactor2^B106)*VLOOKUP(C106,MonthFactorTable2,2)</f>
        <v>34.67961068740081</v>
      </c>
      <c r="G106">
        <f t="shared" si="5"/>
        <v>-0.29304068740081135</v>
      </c>
      <c r="H106">
        <f t="shared" si="6"/>
        <v>8.5872844472340032E-2</v>
      </c>
    </row>
    <row r="107" spans="1:8">
      <c r="A107">
        <v>1989</v>
      </c>
      <c r="B107">
        <f t="shared" si="7"/>
        <v>106</v>
      </c>
      <c r="C107">
        <v>10</v>
      </c>
      <c r="D107">
        <v>35824241</v>
      </c>
      <c r="E107">
        <f t="shared" si="4"/>
        <v>35.824241000000001</v>
      </c>
      <c r="F107">
        <f>Base2*(MTrendFactor2^B107)*VLOOKUP(C107,MonthFactorTable2,2)</f>
        <v>35.884700296341855</v>
      </c>
      <c r="G107">
        <f t="shared" si="5"/>
        <v>-6.0459296341853985E-2</v>
      </c>
      <c r="H107">
        <f t="shared" si="6"/>
        <v>3.6553265141521189E-3</v>
      </c>
    </row>
    <row r="108" spans="1:8">
      <c r="A108">
        <v>1989</v>
      </c>
      <c r="B108">
        <f t="shared" si="7"/>
        <v>107</v>
      </c>
      <c r="C108">
        <v>11</v>
      </c>
      <c r="D108">
        <v>33488285</v>
      </c>
      <c r="E108">
        <f t="shared" si="4"/>
        <v>33.488284999999998</v>
      </c>
      <c r="F108">
        <f>Base2*(MTrendFactor2^B108)*VLOOKUP(C108,MonthFactorTable2,2)</f>
        <v>33.000919312805074</v>
      </c>
      <c r="G108">
        <f t="shared" si="5"/>
        <v>0.48736568719492368</v>
      </c>
      <c r="H108">
        <f t="shared" si="6"/>
        <v>0.2375253130549802</v>
      </c>
    </row>
    <row r="109" spans="1:8">
      <c r="A109">
        <v>1989</v>
      </c>
      <c r="B109">
        <f t="shared" si="7"/>
        <v>108</v>
      </c>
      <c r="C109">
        <v>12</v>
      </c>
      <c r="D109">
        <v>34758162</v>
      </c>
      <c r="E109">
        <f t="shared" si="4"/>
        <v>34.758161999999999</v>
      </c>
      <c r="F109">
        <f>Base2*(MTrendFactor2^B109)*VLOOKUP(C109,MonthFactorTable2,2)</f>
        <v>35.182524396091175</v>
      </c>
      <c r="G109">
        <f t="shared" si="5"/>
        <v>-0.42436239609117621</v>
      </c>
      <c r="H109">
        <f t="shared" si="6"/>
        <v>0.18008344321624434</v>
      </c>
    </row>
    <row r="110" spans="1:8">
      <c r="A110">
        <v>1990</v>
      </c>
      <c r="B110">
        <f t="shared" si="7"/>
        <v>109</v>
      </c>
      <c r="C110">
        <v>1</v>
      </c>
      <c r="D110">
        <v>33784252</v>
      </c>
      <c r="E110">
        <f t="shared" si="4"/>
        <v>33.784252000000002</v>
      </c>
      <c r="F110">
        <f>Base2*(MTrendFactor2^B110)*VLOOKUP(C110,MonthFactorTable2,2)</f>
        <v>34.433649934019407</v>
      </c>
      <c r="G110">
        <f t="shared" si="5"/>
        <v>-0.64939793401940449</v>
      </c>
      <c r="H110">
        <f t="shared" si="6"/>
        <v>0.42171767670867083</v>
      </c>
    </row>
    <row r="111" spans="1:8">
      <c r="A111">
        <v>1990</v>
      </c>
      <c r="B111">
        <f t="shared" si="7"/>
        <v>110</v>
      </c>
      <c r="C111">
        <v>2</v>
      </c>
      <c r="D111">
        <v>31595968</v>
      </c>
      <c r="E111">
        <f t="shared" si="4"/>
        <v>31.595967999999999</v>
      </c>
      <c r="F111">
        <f>Base2*(MTrendFactor2^B111)*VLOOKUP(C111,MonthFactorTable2,2)</f>
        <v>32.233707979819897</v>
      </c>
      <c r="G111">
        <f t="shared" si="5"/>
        <v>-0.63773997981989794</v>
      </c>
      <c r="H111">
        <f t="shared" si="6"/>
        <v>0.40671228186068381</v>
      </c>
    </row>
    <row r="112" spans="1:8">
      <c r="A112">
        <v>1990</v>
      </c>
      <c r="B112">
        <f t="shared" si="7"/>
        <v>111</v>
      </c>
      <c r="C112">
        <v>3</v>
      </c>
      <c r="D112">
        <v>38283268</v>
      </c>
      <c r="E112">
        <f t="shared" si="4"/>
        <v>38.283268</v>
      </c>
      <c r="F112">
        <f>Base2*(MTrendFactor2^B112)*VLOOKUP(C112,MonthFactorTable2,2)</f>
        <v>39.813499269108142</v>
      </c>
      <c r="G112">
        <f t="shared" si="5"/>
        <v>-1.5302312691081426</v>
      </c>
      <c r="H112">
        <f t="shared" si="6"/>
        <v>2.3416077369563166</v>
      </c>
    </row>
    <row r="113" spans="1:8">
      <c r="A113">
        <v>1990</v>
      </c>
      <c r="B113">
        <f t="shared" si="7"/>
        <v>112</v>
      </c>
      <c r="C113">
        <v>4</v>
      </c>
      <c r="D113">
        <v>36578004</v>
      </c>
      <c r="E113">
        <f t="shared" si="4"/>
        <v>36.578004</v>
      </c>
      <c r="F113">
        <f>Base2*(MTrendFactor2^B113)*VLOOKUP(C113,MonthFactorTable2,2)</f>
        <v>37.878513402752951</v>
      </c>
      <c r="G113">
        <f t="shared" si="5"/>
        <v>-1.3005094027529509</v>
      </c>
      <c r="H113">
        <f t="shared" si="6"/>
        <v>1.6913247066488371</v>
      </c>
    </row>
    <row r="114" spans="1:8">
      <c r="A114">
        <v>1990</v>
      </c>
      <c r="B114">
        <f t="shared" si="7"/>
        <v>113</v>
      </c>
      <c r="C114">
        <v>5</v>
      </c>
      <c r="D114">
        <v>37270770</v>
      </c>
      <c r="E114">
        <f t="shared" si="4"/>
        <v>37.270769999999999</v>
      </c>
      <c r="F114">
        <f>Base2*(MTrendFactor2^B114)*VLOOKUP(C114,MonthFactorTable2,2)</f>
        <v>39.314945635941399</v>
      </c>
      <c r="G114">
        <f t="shared" si="5"/>
        <v>-2.0441756359414001</v>
      </c>
      <c r="H114">
        <f t="shared" si="6"/>
        <v>4.1786540305764275</v>
      </c>
    </row>
    <row r="115" spans="1:8">
      <c r="A115">
        <v>1990</v>
      </c>
      <c r="B115">
        <f t="shared" si="7"/>
        <v>114</v>
      </c>
      <c r="C115">
        <v>6</v>
      </c>
      <c r="D115">
        <v>41433961</v>
      </c>
      <c r="E115">
        <f t="shared" si="4"/>
        <v>41.433960999999996</v>
      </c>
      <c r="F115">
        <f>Base2*(MTrendFactor2^B115)*VLOOKUP(C115,MonthFactorTable2,2)</f>
        <v>42.829789424489221</v>
      </c>
      <c r="G115">
        <f t="shared" si="5"/>
        <v>-1.3958284244892241</v>
      </c>
      <c r="H115">
        <f t="shared" si="6"/>
        <v>1.9483369906120696</v>
      </c>
    </row>
    <row r="116" spans="1:8">
      <c r="A116">
        <v>1990</v>
      </c>
      <c r="B116">
        <f t="shared" si="7"/>
        <v>115</v>
      </c>
      <c r="C116">
        <v>7</v>
      </c>
      <c r="D116">
        <v>43994930</v>
      </c>
      <c r="E116">
        <f t="shared" si="4"/>
        <v>43.994929999999997</v>
      </c>
      <c r="F116">
        <f>Base2*(MTrendFactor2^B116)*VLOOKUP(C116,MonthFactorTable2,2)</f>
        <v>45.524087813149485</v>
      </c>
      <c r="G116">
        <f t="shared" si="5"/>
        <v>-1.5291578131494887</v>
      </c>
      <c r="H116">
        <f t="shared" si="6"/>
        <v>2.3383236175161266</v>
      </c>
    </row>
    <row r="117" spans="1:8">
      <c r="A117">
        <v>1990</v>
      </c>
      <c r="B117">
        <f t="shared" si="7"/>
        <v>116</v>
      </c>
      <c r="C117">
        <v>8</v>
      </c>
      <c r="D117">
        <v>46704131</v>
      </c>
      <c r="E117">
        <f t="shared" si="4"/>
        <v>46.704130999999997</v>
      </c>
      <c r="F117">
        <f>Base2*(MTrendFactor2^B117)*VLOOKUP(C117,MonthFactorTable2,2)</f>
        <v>47.790015559968282</v>
      </c>
      <c r="G117">
        <f t="shared" si="5"/>
        <v>-1.0858845599682851</v>
      </c>
      <c r="H117">
        <f t="shared" si="6"/>
        <v>1.1791452775775162</v>
      </c>
    </row>
    <row r="118" spans="1:8">
      <c r="A118">
        <v>1990</v>
      </c>
      <c r="B118">
        <f t="shared" si="7"/>
        <v>117</v>
      </c>
      <c r="C118">
        <v>9</v>
      </c>
      <c r="D118">
        <v>36571824</v>
      </c>
      <c r="E118">
        <f t="shared" si="4"/>
        <v>36.571823999999999</v>
      </c>
      <c r="F118">
        <f>Base2*(MTrendFactor2^B118)*VLOOKUP(C118,MonthFactorTable2,2)</f>
        <v>37.438135713558026</v>
      </c>
      <c r="G118">
        <f t="shared" si="5"/>
        <v>-0.8663117135580265</v>
      </c>
      <c r="H118">
        <f t="shared" si="6"/>
        <v>0.75049598504784421</v>
      </c>
    </row>
    <row r="119" spans="1:8">
      <c r="A119">
        <v>1990</v>
      </c>
      <c r="B119">
        <f t="shared" si="7"/>
        <v>118</v>
      </c>
      <c r="C119">
        <v>10</v>
      </c>
      <c r="D119">
        <v>37557015</v>
      </c>
      <c r="E119">
        <f t="shared" si="4"/>
        <v>37.557015</v>
      </c>
      <c r="F119">
        <f>Base2*(MTrendFactor2^B119)*VLOOKUP(C119,MonthFactorTable2,2)</f>
        <v>38.739081930434786</v>
      </c>
      <c r="G119">
        <f t="shared" si="5"/>
        <v>-1.1820669304347859</v>
      </c>
      <c r="H119">
        <f t="shared" si="6"/>
        <v>1.397282228027517</v>
      </c>
    </row>
    <row r="120" spans="1:8">
      <c r="A120">
        <v>1990</v>
      </c>
      <c r="B120">
        <f t="shared" si="7"/>
        <v>119</v>
      </c>
      <c r="C120">
        <v>11</v>
      </c>
      <c r="D120">
        <v>34506061</v>
      </c>
      <c r="E120">
        <f t="shared" si="4"/>
        <v>34.506061000000003</v>
      </c>
      <c r="F120">
        <f>Base2*(MTrendFactor2^B120)*VLOOKUP(C120,MonthFactorTable2,2)</f>
        <v>35.625915960868383</v>
      </c>
      <c r="G120">
        <f t="shared" si="5"/>
        <v>-1.1198549608683805</v>
      </c>
      <c r="H120">
        <f t="shared" si="6"/>
        <v>1.2540751333815221</v>
      </c>
    </row>
    <row r="121" spans="1:8">
      <c r="A121">
        <v>1990</v>
      </c>
      <c r="B121">
        <f t="shared" si="7"/>
        <v>120</v>
      </c>
      <c r="C121">
        <v>12</v>
      </c>
      <c r="D121">
        <v>35865930</v>
      </c>
      <c r="E121">
        <f t="shared" si="4"/>
        <v>35.865929999999999</v>
      </c>
      <c r="F121">
        <f>Base2*(MTrendFactor2^B121)*VLOOKUP(C121,MonthFactorTable2,2)</f>
        <v>37.981052756308998</v>
      </c>
      <c r="G121">
        <f t="shared" si="5"/>
        <v>-2.1151227563089989</v>
      </c>
      <c r="H121">
        <f t="shared" si="6"/>
        <v>4.4737442742561768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workbookViewId="0">
      <selection activeCell="F2" sqref="F2:F113"/>
    </sheetView>
  </sheetViews>
  <sheetFormatPr baseColWidth="10" defaultRowHeight="16"/>
  <cols>
    <col min="4" max="4" width="13.6640625" bestFit="1" customWidth="1"/>
    <col min="5" max="5" width="13.1640625" bestFit="1" customWidth="1"/>
    <col min="8" max="8" width="12.1640625" bestFit="1" customWidth="1"/>
    <col min="10" max="10" width="14.6640625" customWidth="1"/>
    <col min="11" max="11" width="12.1640625" bestFit="1" customWidth="1"/>
  </cols>
  <sheetData>
    <row r="1" spans="1:11">
      <c r="A1" s="12" t="s">
        <v>13</v>
      </c>
      <c r="B1" s="12" t="s">
        <v>24</v>
      </c>
      <c r="C1" s="12" t="s">
        <v>1</v>
      </c>
      <c r="D1" s="12" t="s">
        <v>17</v>
      </c>
      <c r="E1" s="12" t="s">
        <v>17</v>
      </c>
      <c r="F1" s="12" t="s">
        <v>4</v>
      </c>
      <c r="G1" s="12" t="s">
        <v>7</v>
      </c>
      <c r="H1" s="12" t="s">
        <v>8</v>
      </c>
      <c r="J1" s="12" t="s">
        <v>14</v>
      </c>
    </row>
    <row r="2" spans="1:11">
      <c r="A2">
        <v>1995</v>
      </c>
      <c r="B2">
        <v>1</v>
      </c>
      <c r="C2">
        <v>1</v>
      </c>
      <c r="D2">
        <v>39205009</v>
      </c>
      <c r="E2">
        <f>D2/1000000</f>
        <v>39.205008999999997</v>
      </c>
      <c r="F2">
        <f>Base3*(MTrendFactor3^B2)*VLOOKUP(C2,MonthFactorTable3,2)</f>
        <v>41.273692387078007</v>
      </c>
      <c r="G2">
        <f>E2-F2</f>
        <v>-2.0686833870780106</v>
      </c>
      <c r="H2">
        <f>G2^2</f>
        <v>4.2794509559725498</v>
      </c>
    </row>
    <row r="3" spans="1:11">
      <c r="A3">
        <v>1995</v>
      </c>
      <c r="B3">
        <f>B2+1</f>
        <v>2</v>
      </c>
      <c r="C3">
        <v>2</v>
      </c>
      <c r="D3">
        <v>35739554</v>
      </c>
      <c r="E3">
        <f t="shared" ref="E3:E66" si="0">D3/1000000</f>
        <v>35.739553999999998</v>
      </c>
      <c r="F3">
        <f>Base3*(MTrendFactor3^B3)*VLOOKUP(C3,MonthFactorTable3,2)</f>
        <v>39.224198478400979</v>
      </c>
      <c r="G3">
        <f t="shared" ref="G3:G66" si="1">E3-F3</f>
        <v>-3.4846444784009805</v>
      </c>
      <c r="H3">
        <f t="shared" ref="H3:H66" si="2">G3^2</f>
        <v>12.142747140850441</v>
      </c>
      <c r="J3" s="12" t="s">
        <v>10</v>
      </c>
      <c r="K3">
        <f>SUM(H2:H133)</f>
        <v>1163.294424153162</v>
      </c>
    </row>
    <row r="4" spans="1:11">
      <c r="A4">
        <v>1995</v>
      </c>
      <c r="B4">
        <f t="shared" ref="B4:B67" si="3">B3+1</f>
        <v>3</v>
      </c>
      <c r="C4">
        <v>3</v>
      </c>
      <c r="D4">
        <v>43937773</v>
      </c>
      <c r="E4">
        <f t="shared" si="0"/>
        <v>43.937773</v>
      </c>
      <c r="F4">
        <f>Base3*(MTrendFactor3^B4)*VLOOKUP(C4,MonthFactorTable3,2)</f>
        <v>48.225667180636407</v>
      </c>
      <c r="G4">
        <f t="shared" si="1"/>
        <v>-4.2878941806364068</v>
      </c>
      <c r="H4">
        <f t="shared" si="2"/>
        <v>18.386036504335564</v>
      </c>
      <c r="J4" s="12" t="s">
        <v>11</v>
      </c>
      <c r="K4" s="14">
        <f>STDEV(G2:G133)</f>
        <v>3.2372997325273496</v>
      </c>
    </row>
    <row r="5" spans="1:11">
      <c r="A5">
        <v>1995</v>
      </c>
      <c r="B5">
        <f t="shared" si="3"/>
        <v>4</v>
      </c>
      <c r="C5">
        <v>4</v>
      </c>
      <c r="D5">
        <v>42352538</v>
      </c>
      <c r="E5">
        <f t="shared" si="0"/>
        <v>42.352538000000003</v>
      </c>
      <c r="F5">
        <f>Base3*(MTrendFactor3^B5)*VLOOKUP(C5,MonthFactorTable3,2)</f>
        <v>45.902253099886629</v>
      </c>
      <c r="G5">
        <f t="shared" si="1"/>
        <v>-3.549715099886626</v>
      </c>
      <c r="H5">
        <f t="shared" si="2"/>
        <v>12.60047729036312</v>
      </c>
    </row>
    <row r="6" spans="1:11">
      <c r="A6">
        <v>1995</v>
      </c>
      <c r="B6">
        <f t="shared" si="3"/>
        <v>5</v>
      </c>
      <c r="C6">
        <v>5</v>
      </c>
      <c r="D6">
        <v>43324514</v>
      </c>
      <c r="E6">
        <f t="shared" si="0"/>
        <v>43.324514000000001</v>
      </c>
      <c r="F6">
        <f>Base3*(MTrendFactor3^B6)*VLOOKUP(C6,MonthFactorTable3,2)</f>
        <v>47.338944932870014</v>
      </c>
      <c r="G6">
        <f t="shared" si="1"/>
        <v>-4.0144309328700132</v>
      </c>
      <c r="H6">
        <f t="shared" si="2"/>
        <v>16.115655714783603</v>
      </c>
      <c r="J6" s="12" t="s">
        <v>20</v>
      </c>
      <c r="K6" s="16">
        <v>46.00813797111816</v>
      </c>
    </row>
    <row r="7" spans="1:11">
      <c r="A7">
        <v>1995</v>
      </c>
      <c r="B7">
        <f t="shared" si="3"/>
        <v>6</v>
      </c>
      <c r="C7">
        <v>6</v>
      </c>
      <c r="D7">
        <v>46889629</v>
      </c>
      <c r="E7">
        <f t="shared" si="0"/>
        <v>46.889628999999999</v>
      </c>
      <c r="F7">
        <f>Base3*(MTrendFactor3^B7)*VLOOKUP(C7,MonthFactorTable3,2)</f>
        <v>50.972474429917582</v>
      </c>
      <c r="G7">
        <f t="shared" si="1"/>
        <v>-4.0828454299175831</v>
      </c>
      <c r="H7">
        <f t="shared" si="2"/>
        <v>16.669626804598895</v>
      </c>
      <c r="J7" s="12" t="s">
        <v>21</v>
      </c>
      <c r="K7">
        <v>1.0013235734570525</v>
      </c>
    </row>
    <row r="8" spans="1:11">
      <c r="A8">
        <v>1995</v>
      </c>
      <c r="B8">
        <f t="shared" si="3"/>
        <v>7</v>
      </c>
      <c r="C8">
        <v>7</v>
      </c>
      <c r="D8">
        <v>48997717</v>
      </c>
      <c r="E8">
        <f t="shared" si="0"/>
        <v>48.997717000000002</v>
      </c>
      <c r="F8">
        <f>Base3*(MTrendFactor3^B8)*VLOOKUP(C8,MonthFactorTable3,2)</f>
        <v>53.683831717208577</v>
      </c>
      <c r="G8">
        <f t="shared" si="1"/>
        <v>-4.6861147172085751</v>
      </c>
      <c r="H8">
        <f t="shared" si="2"/>
        <v>21.959671142838804</v>
      </c>
    </row>
    <row r="9" spans="1:11">
      <c r="A9">
        <v>1995</v>
      </c>
      <c r="B9">
        <f t="shared" si="3"/>
        <v>8</v>
      </c>
      <c r="C9">
        <v>8</v>
      </c>
      <c r="D9">
        <v>50526787</v>
      </c>
      <c r="E9">
        <f t="shared" si="0"/>
        <v>50.526786999999999</v>
      </c>
      <c r="F9">
        <f>Base3*(MTrendFactor3^B9)*VLOOKUP(C9,MonthFactorTable3,2)</f>
        <v>54.012405045285291</v>
      </c>
      <c r="G9">
        <f t="shared" si="1"/>
        <v>-3.4856180452852925</v>
      </c>
      <c r="H9">
        <f t="shared" si="2"/>
        <v>12.149533157618464</v>
      </c>
      <c r="J9" s="12" t="s">
        <v>1</v>
      </c>
    </row>
    <row r="10" spans="1:11">
      <c r="A10">
        <v>1995</v>
      </c>
      <c r="B10">
        <f t="shared" si="3"/>
        <v>9</v>
      </c>
      <c r="C10">
        <v>9</v>
      </c>
      <c r="D10">
        <v>42582573</v>
      </c>
      <c r="E10">
        <f t="shared" si="0"/>
        <v>42.582572999999996</v>
      </c>
      <c r="F10">
        <f>Base3*(MTrendFactor3^B10)*VLOOKUP(C10,MonthFactorTable3,2)</f>
        <v>42.903495500534817</v>
      </c>
      <c r="G10">
        <f t="shared" si="1"/>
        <v>-0.32092250053482019</v>
      </c>
      <c r="H10">
        <f t="shared" si="2"/>
        <v>0.10299125134952167</v>
      </c>
      <c r="J10">
        <v>1</v>
      </c>
      <c r="K10" s="13">
        <v>0.89590967273751376</v>
      </c>
    </row>
    <row r="11" spans="1:11">
      <c r="A11">
        <v>1995</v>
      </c>
      <c r="B11">
        <f t="shared" si="3"/>
        <v>10</v>
      </c>
      <c r="C11">
        <v>10</v>
      </c>
      <c r="D11">
        <v>44009178</v>
      </c>
      <c r="E11">
        <f t="shared" si="0"/>
        <v>44.009177999999999</v>
      </c>
      <c r="F11">
        <f>Base3*(MTrendFactor3^B11)*VLOOKUP(C11,MonthFactorTable3,2)</f>
        <v>45.742346796174132</v>
      </c>
      <c r="G11">
        <f t="shared" si="1"/>
        <v>-1.7331687961741338</v>
      </c>
      <c r="H11">
        <f t="shared" si="2"/>
        <v>3.0038740760316962</v>
      </c>
      <c r="J11" s="15">
        <v>2</v>
      </c>
      <c r="K11" s="13">
        <v>0.85029679027981986</v>
      </c>
    </row>
    <row r="12" spans="1:11">
      <c r="A12">
        <v>1995</v>
      </c>
      <c r="B12">
        <f t="shared" si="3"/>
        <v>11</v>
      </c>
      <c r="C12">
        <v>11</v>
      </c>
      <c r="D12">
        <v>40736831</v>
      </c>
      <c r="E12">
        <f t="shared" si="0"/>
        <v>40.736831000000002</v>
      </c>
      <c r="F12">
        <f>Base3*(MTrendFactor3^B12)*VLOOKUP(C12,MonthFactorTable3,2)</f>
        <v>42.769985802852197</v>
      </c>
      <c r="G12">
        <f t="shared" si="1"/>
        <v>-2.0331548028521951</v>
      </c>
      <c r="H12">
        <f t="shared" si="2"/>
        <v>4.1337184523609478</v>
      </c>
      <c r="J12" s="15">
        <v>3</v>
      </c>
      <c r="K12" s="13">
        <v>1.04404751958374</v>
      </c>
    </row>
    <row r="13" spans="1:11">
      <c r="A13">
        <v>1995</v>
      </c>
      <c r="B13">
        <f t="shared" si="3"/>
        <v>12</v>
      </c>
      <c r="C13">
        <v>12</v>
      </c>
      <c r="D13">
        <v>41836154</v>
      </c>
      <c r="E13">
        <f t="shared" si="0"/>
        <v>41.836154000000001</v>
      </c>
      <c r="F13">
        <f>Base3*(MTrendFactor3^B13)*VLOOKUP(C13,MonthFactorTable3,2)</f>
        <v>44.850808316654422</v>
      </c>
      <c r="G13">
        <f t="shared" si="1"/>
        <v>-3.014654316654422</v>
      </c>
      <c r="H13">
        <f t="shared" si="2"/>
        <v>9.0881406489231402</v>
      </c>
      <c r="J13" s="15">
        <v>4</v>
      </c>
      <c r="K13" s="13">
        <v>0.99243388477529304</v>
      </c>
    </row>
    <row r="14" spans="1:11">
      <c r="A14">
        <v>1996</v>
      </c>
      <c r="B14">
        <f t="shared" si="3"/>
        <v>13</v>
      </c>
      <c r="C14">
        <v>1</v>
      </c>
      <c r="D14">
        <v>39543018</v>
      </c>
      <c r="E14">
        <f t="shared" si="0"/>
        <v>39.543018000000004</v>
      </c>
      <c r="F14">
        <f>Base3*(MTrendFactor3^B14)*VLOOKUP(C14,MonthFactorTable3,2)</f>
        <v>41.934030810785501</v>
      </c>
      <c r="G14">
        <f t="shared" si="1"/>
        <v>-2.3910128107854973</v>
      </c>
      <c r="H14">
        <f t="shared" si="2"/>
        <v>5.716942261340364</v>
      </c>
      <c r="J14" s="15">
        <v>5</v>
      </c>
      <c r="K14" s="13">
        <v>1.0221431311651075</v>
      </c>
    </row>
    <row r="15" spans="1:11">
      <c r="A15">
        <v>1996</v>
      </c>
      <c r="B15">
        <f t="shared" si="3"/>
        <v>14</v>
      </c>
      <c r="C15">
        <v>2</v>
      </c>
      <c r="D15">
        <v>39506864</v>
      </c>
      <c r="E15">
        <f t="shared" si="0"/>
        <v>39.506864</v>
      </c>
      <c r="F15">
        <f>Base3*(MTrendFactor3^B15)*VLOOKUP(C15,MonthFactorTable3,2)</f>
        <v>39.851747018316104</v>
      </c>
      <c r="G15">
        <f t="shared" si="1"/>
        <v>-0.34488301831610357</v>
      </c>
      <c r="H15">
        <f t="shared" si="2"/>
        <v>0.11894429632282583</v>
      </c>
      <c r="J15" s="15">
        <v>6</v>
      </c>
      <c r="K15" s="13">
        <v>1.0991435513582346</v>
      </c>
    </row>
    <row r="16" spans="1:11">
      <c r="A16">
        <v>1996</v>
      </c>
      <c r="B16">
        <f t="shared" si="3"/>
        <v>15</v>
      </c>
      <c r="C16">
        <v>3</v>
      </c>
      <c r="D16">
        <v>47423431</v>
      </c>
      <c r="E16">
        <f t="shared" si="0"/>
        <v>47.423431000000001</v>
      </c>
      <c r="F16">
        <f>Base3*(MTrendFactor3^B16)*VLOOKUP(C16,MonthFactorTable3,2)</f>
        <v>48.997230353362717</v>
      </c>
      <c r="G16">
        <f t="shared" si="1"/>
        <v>-1.5737993533627161</v>
      </c>
      <c r="H16">
        <f t="shared" si="2"/>
        <v>2.4768444046449036</v>
      </c>
      <c r="J16" s="15">
        <v>7</v>
      </c>
      <c r="K16" s="13">
        <v>1.1560796733294756</v>
      </c>
    </row>
    <row r="17" spans="1:11">
      <c r="A17">
        <v>1996</v>
      </c>
      <c r="B17">
        <f t="shared" si="3"/>
        <v>16</v>
      </c>
      <c r="C17">
        <v>4</v>
      </c>
      <c r="D17">
        <v>44526750</v>
      </c>
      <c r="E17">
        <f t="shared" si="0"/>
        <v>44.52675</v>
      </c>
      <c r="F17">
        <f>Base3*(MTrendFactor3^B17)*VLOOKUP(C17,MonthFactorTable3,2)</f>
        <v>46.636643935878105</v>
      </c>
      <c r="G17">
        <f t="shared" si="1"/>
        <v>-2.1098939358781053</v>
      </c>
      <c r="H17">
        <f t="shared" si="2"/>
        <v>4.4516524206552024</v>
      </c>
      <c r="J17" s="15">
        <v>8</v>
      </c>
      <c r="K17" s="13">
        <v>1.1616180031392254</v>
      </c>
    </row>
    <row r="18" spans="1:11">
      <c r="A18">
        <v>1996</v>
      </c>
      <c r="B18">
        <f t="shared" si="3"/>
        <v>17</v>
      </c>
      <c r="C18">
        <v>5</v>
      </c>
      <c r="D18">
        <v>46788716</v>
      </c>
      <c r="E18">
        <f t="shared" si="0"/>
        <v>46.788716000000001</v>
      </c>
      <c r="F18">
        <f>Base3*(MTrendFactor3^B18)*VLOOKUP(C18,MonthFactorTable3,2)</f>
        <v>48.096321423051293</v>
      </c>
      <c r="G18">
        <f t="shared" si="1"/>
        <v>-1.3076054230512923</v>
      </c>
      <c r="H18">
        <f t="shared" si="2"/>
        <v>1.7098319423931492</v>
      </c>
      <c r="J18">
        <v>9</v>
      </c>
      <c r="K18" s="13">
        <v>0.92148454351134212</v>
      </c>
    </row>
    <row r="19" spans="1:11">
      <c r="A19">
        <v>1996</v>
      </c>
      <c r="B19">
        <f t="shared" si="3"/>
        <v>18</v>
      </c>
      <c r="C19">
        <v>6</v>
      </c>
      <c r="D19">
        <v>50214714</v>
      </c>
      <c r="E19">
        <f t="shared" si="0"/>
        <v>50.214714000000001</v>
      </c>
      <c r="F19">
        <f>Base3*(MTrendFactor3^B19)*VLOOKUP(C19,MonthFactorTable3,2)</f>
        <v>51.787983813033982</v>
      </c>
      <c r="G19">
        <f t="shared" si="1"/>
        <v>-1.5732698130339813</v>
      </c>
      <c r="H19">
        <f t="shared" si="2"/>
        <v>2.4751779046039784</v>
      </c>
      <c r="J19">
        <v>10</v>
      </c>
      <c r="K19" s="13">
        <v>0.98115897184860856</v>
      </c>
    </row>
    <row r="20" spans="1:11">
      <c r="A20">
        <v>1996</v>
      </c>
      <c r="B20">
        <f t="shared" si="3"/>
        <v>19</v>
      </c>
      <c r="C20">
        <v>7</v>
      </c>
      <c r="D20">
        <v>52236468</v>
      </c>
      <c r="E20">
        <f t="shared" si="0"/>
        <v>52.236468000000002</v>
      </c>
      <c r="F20">
        <f>Base3*(MTrendFactor3^B20)*VLOOKUP(C20,MonthFactorTable3,2)</f>
        <v>54.542720146241351</v>
      </c>
      <c r="G20">
        <f t="shared" si="1"/>
        <v>-2.3062521462413486</v>
      </c>
      <c r="H20">
        <f t="shared" si="2"/>
        <v>5.3187989620428269</v>
      </c>
      <c r="J20">
        <v>11</v>
      </c>
      <c r="K20" s="13">
        <v>0.91619011719151</v>
      </c>
    </row>
    <row r="21" spans="1:11">
      <c r="A21">
        <v>1996</v>
      </c>
      <c r="B21">
        <f t="shared" si="3"/>
        <v>20</v>
      </c>
      <c r="C21">
        <v>8</v>
      </c>
      <c r="D21">
        <v>54134690</v>
      </c>
      <c r="E21">
        <f t="shared" si="0"/>
        <v>54.134689999999999</v>
      </c>
      <c r="F21">
        <f>Base3*(MTrendFactor3^B21)*VLOOKUP(C21,MonthFactorTable3,2)</f>
        <v>54.876550323923368</v>
      </c>
      <c r="G21">
        <f t="shared" si="1"/>
        <v>-0.74186032392336898</v>
      </c>
      <c r="H21">
        <f t="shared" si="2"/>
        <v>0.5503567402116859</v>
      </c>
      <c r="J21">
        <v>12</v>
      </c>
      <c r="K21" s="13">
        <v>0.9594941486194154</v>
      </c>
    </row>
    <row r="22" spans="1:11">
      <c r="A22">
        <v>1996</v>
      </c>
      <c r="B22">
        <f t="shared" si="3"/>
        <v>21</v>
      </c>
      <c r="C22">
        <v>9</v>
      </c>
      <c r="D22">
        <v>44864961</v>
      </c>
      <c r="E22">
        <f t="shared" si="0"/>
        <v>44.864961000000001</v>
      </c>
      <c r="F22">
        <f>Base3*(MTrendFactor3^B22)*VLOOKUP(C22,MonthFactorTable3,2)</f>
        <v>43.589909168705553</v>
      </c>
      <c r="G22">
        <f t="shared" si="1"/>
        <v>1.2750518312944479</v>
      </c>
      <c r="H22">
        <f t="shared" si="2"/>
        <v>1.6257571724873252</v>
      </c>
    </row>
    <row r="23" spans="1:11">
      <c r="A23">
        <v>1996</v>
      </c>
      <c r="B23">
        <f t="shared" si="3"/>
        <v>22</v>
      </c>
      <c r="C23">
        <v>10</v>
      </c>
      <c r="D23">
        <v>47172091</v>
      </c>
      <c r="E23">
        <f t="shared" si="0"/>
        <v>47.172091000000002</v>
      </c>
      <c r="F23">
        <f>Base3*(MTrendFactor3^B23)*VLOOKUP(C23,MonthFactorTable3,2)</f>
        <v>46.474179288813517</v>
      </c>
      <c r="G23">
        <f t="shared" si="1"/>
        <v>0.69791171118648521</v>
      </c>
      <c r="H23">
        <f t="shared" si="2"/>
        <v>0.48708075661124794</v>
      </c>
      <c r="J23" s="12" t="s">
        <v>6</v>
      </c>
      <c r="K23">
        <f>AVERAGE(K10:K21)</f>
        <v>1.0000000006282739</v>
      </c>
    </row>
    <row r="24" spans="1:11">
      <c r="A24">
        <v>1996</v>
      </c>
      <c r="B24">
        <f t="shared" si="3"/>
        <v>23</v>
      </c>
      <c r="C24">
        <v>11</v>
      </c>
      <c r="D24">
        <v>42087969</v>
      </c>
      <c r="E24">
        <f t="shared" si="0"/>
        <v>42.087969000000001</v>
      </c>
      <c r="F24">
        <f>Base3*(MTrendFactor3^B24)*VLOOKUP(C24,MonthFactorTable3,2)</f>
        <v>43.454263447366735</v>
      </c>
      <c r="G24">
        <f t="shared" si="1"/>
        <v>-1.3662944473667338</v>
      </c>
      <c r="H24">
        <f t="shared" si="2"/>
        <v>1.8667605169051684</v>
      </c>
    </row>
    <row r="25" spans="1:11">
      <c r="A25">
        <v>1996</v>
      </c>
      <c r="B25">
        <f t="shared" si="3"/>
        <v>24</v>
      </c>
      <c r="C25">
        <v>12</v>
      </c>
      <c r="D25">
        <v>46229951</v>
      </c>
      <c r="E25">
        <f t="shared" si="0"/>
        <v>46.229951</v>
      </c>
      <c r="F25">
        <f>Base3*(MTrendFactor3^B25)*VLOOKUP(C25,MonthFactorTable3,2)</f>
        <v>45.568377071784717</v>
      </c>
      <c r="G25">
        <f t="shared" si="1"/>
        <v>0.66157392821528305</v>
      </c>
      <c r="H25">
        <f t="shared" si="2"/>
        <v>0.43768006249420049</v>
      </c>
    </row>
    <row r="26" spans="1:11">
      <c r="A26">
        <v>1997</v>
      </c>
      <c r="B26">
        <f t="shared" si="3"/>
        <v>25</v>
      </c>
      <c r="C26">
        <v>1</v>
      </c>
      <c r="D26">
        <v>43511658</v>
      </c>
      <c r="E26">
        <f t="shared" si="0"/>
        <v>43.511657999999997</v>
      </c>
      <c r="F26">
        <f>Base3*(MTrendFactor3^B26)*VLOOKUP(C26,MonthFactorTable3,2)</f>
        <v>42.604933998840579</v>
      </c>
      <c r="G26">
        <f t="shared" si="1"/>
        <v>0.90672400115941798</v>
      </c>
      <c r="H26">
        <f t="shared" si="2"/>
        <v>0.82214841427854424</v>
      </c>
    </row>
    <row r="27" spans="1:11">
      <c r="A27">
        <v>1997</v>
      </c>
      <c r="B27">
        <f t="shared" si="3"/>
        <v>26</v>
      </c>
      <c r="C27">
        <v>2</v>
      </c>
      <c r="D27">
        <v>40551896</v>
      </c>
      <c r="E27">
        <f t="shared" si="0"/>
        <v>40.551895999999999</v>
      </c>
      <c r="F27">
        <f>Base3*(MTrendFactor3^B27)*VLOOKUP(C27,MonthFactorTable3,2)</f>
        <v>40.489335716736115</v>
      </c>
      <c r="G27">
        <f t="shared" si="1"/>
        <v>6.2560283263884742E-2</v>
      </c>
      <c r="H27">
        <f t="shared" si="2"/>
        <v>3.9137890420574972E-3</v>
      </c>
    </row>
    <row r="28" spans="1:11">
      <c r="A28">
        <v>1997</v>
      </c>
      <c r="B28">
        <f t="shared" si="3"/>
        <v>27</v>
      </c>
      <c r="C28">
        <v>3</v>
      </c>
      <c r="D28">
        <v>50706540</v>
      </c>
      <c r="E28">
        <f t="shared" si="0"/>
        <v>50.706539999999997</v>
      </c>
      <c r="F28">
        <f>Base3*(MTrendFactor3^B28)*VLOOKUP(C28,MonthFactorTable3,2)</f>
        <v>49.78113777686481</v>
      </c>
      <c r="G28">
        <f t="shared" si="1"/>
        <v>0.92540222313518683</v>
      </c>
      <c r="H28">
        <f t="shared" si="2"/>
        <v>0.85636927458354617</v>
      </c>
    </row>
    <row r="29" spans="1:11">
      <c r="A29">
        <v>1997</v>
      </c>
      <c r="B29">
        <f t="shared" si="3"/>
        <v>28</v>
      </c>
      <c r="C29">
        <v>4</v>
      </c>
      <c r="D29">
        <v>46818886</v>
      </c>
      <c r="E29">
        <f t="shared" si="0"/>
        <v>46.818885999999999</v>
      </c>
      <c r="F29">
        <f>Base3*(MTrendFactor3^B29)*VLOOKUP(C29,MonthFactorTable3,2)</f>
        <v>47.382784301872277</v>
      </c>
      <c r="G29">
        <f t="shared" si="1"/>
        <v>-0.5638983018722783</v>
      </c>
      <c r="H29">
        <f t="shared" si="2"/>
        <v>0.3179812948544391</v>
      </c>
    </row>
    <row r="30" spans="1:11">
      <c r="A30">
        <v>1997</v>
      </c>
      <c r="B30">
        <f t="shared" si="3"/>
        <v>29</v>
      </c>
      <c r="C30">
        <v>5</v>
      </c>
      <c r="D30">
        <v>48752398</v>
      </c>
      <c r="E30">
        <f t="shared" si="0"/>
        <v>48.752397999999999</v>
      </c>
      <c r="F30">
        <f>Base3*(MTrendFactor3^B30)*VLOOKUP(C30,MonthFactorTable3,2)</f>
        <v>48.8658151910615</v>
      </c>
      <c r="G30">
        <f t="shared" si="1"/>
        <v>-0.11341719106150094</v>
      </c>
      <c r="H30">
        <f t="shared" si="2"/>
        <v>1.2863459228281009E-2</v>
      </c>
    </row>
    <row r="31" spans="1:11">
      <c r="A31">
        <v>1997</v>
      </c>
      <c r="B31">
        <f t="shared" si="3"/>
        <v>30</v>
      </c>
      <c r="C31">
        <v>6</v>
      </c>
      <c r="D31">
        <v>51820936</v>
      </c>
      <c r="E31">
        <f t="shared" si="0"/>
        <v>51.820936000000003</v>
      </c>
      <c r="F31">
        <f>Base3*(MTrendFactor3^B31)*VLOOKUP(C31,MonthFactorTable3,2)</f>
        <v>52.616540543005513</v>
      </c>
      <c r="G31">
        <f t="shared" si="1"/>
        <v>-0.79560454300550987</v>
      </c>
      <c r="H31">
        <f t="shared" si="2"/>
        <v>0.63298658885100623</v>
      </c>
    </row>
    <row r="32" spans="1:11">
      <c r="A32">
        <v>1997</v>
      </c>
      <c r="B32">
        <f t="shared" si="3"/>
        <v>31</v>
      </c>
      <c r="C32">
        <v>7</v>
      </c>
      <c r="D32">
        <v>54308154</v>
      </c>
      <c r="E32">
        <f t="shared" si="0"/>
        <v>54.308154000000002</v>
      </c>
      <c r="F32">
        <f>Base3*(MTrendFactor3^B32)*VLOOKUP(C32,MonthFactorTable3,2)</f>
        <v>55.415349944135663</v>
      </c>
      <c r="G32">
        <f t="shared" si="1"/>
        <v>-1.1071959441356611</v>
      </c>
      <c r="H32">
        <f t="shared" si="2"/>
        <v>1.225882858710458</v>
      </c>
    </row>
    <row r="33" spans="1:8">
      <c r="A33">
        <v>1997</v>
      </c>
      <c r="B33">
        <f t="shared" si="3"/>
        <v>32</v>
      </c>
      <c r="C33">
        <v>8</v>
      </c>
      <c r="D33">
        <v>55919283</v>
      </c>
      <c r="E33">
        <f t="shared" si="0"/>
        <v>55.919283</v>
      </c>
      <c r="F33">
        <f>Base3*(MTrendFactor3^B33)*VLOOKUP(C33,MonthFactorTable3,2)</f>
        <v>55.754521075838689</v>
      </c>
      <c r="G33">
        <f t="shared" si="1"/>
        <v>0.16476192416131141</v>
      </c>
      <c r="H33">
        <f t="shared" si="2"/>
        <v>2.7146491653337733E-2</v>
      </c>
    </row>
    <row r="34" spans="1:8">
      <c r="A34">
        <v>1997</v>
      </c>
      <c r="B34">
        <f t="shared" si="3"/>
        <v>33</v>
      </c>
      <c r="C34">
        <v>9</v>
      </c>
      <c r="D34">
        <v>46896533</v>
      </c>
      <c r="E34">
        <f t="shared" si="0"/>
        <v>46.896532999999998</v>
      </c>
      <c r="F34">
        <f>Base3*(MTrendFactor3^B34)*VLOOKUP(C34,MonthFactorTable3,2)</f>
        <v>44.287304779451233</v>
      </c>
      <c r="G34">
        <f t="shared" si="1"/>
        <v>2.6092282205487649</v>
      </c>
      <c r="H34">
        <f t="shared" si="2"/>
        <v>6.808071906908074</v>
      </c>
    </row>
    <row r="35" spans="1:8">
      <c r="A35">
        <v>1997</v>
      </c>
      <c r="B35">
        <f t="shared" si="3"/>
        <v>34</v>
      </c>
      <c r="C35">
        <v>10</v>
      </c>
      <c r="D35">
        <v>48665485</v>
      </c>
      <c r="E35">
        <f t="shared" si="0"/>
        <v>48.665484999999997</v>
      </c>
      <c r="F35">
        <f>Base3*(MTrendFactor3^B35)*VLOOKUP(C35,MonthFactorTable3,2)</f>
        <v>47.217720380481943</v>
      </c>
      <c r="G35">
        <f t="shared" si="1"/>
        <v>1.447764619518054</v>
      </c>
      <c r="H35">
        <f t="shared" si="2"/>
        <v>2.0960223935282558</v>
      </c>
    </row>
    <row r="36" spans="1:8">
      <c r="A36">
        <v>1997</v>
      </c>
      <c r="B36">
        <f t="shared" si="3"/>
        <v>35</v>
      </c>
      <c r="C36">
        <v>11</v>
      </c>
      <c r="D36">
        <v>44915457</v>
      </c>
      <c r="E36">
        <f t="shared" si="0"/>
        <v>44.915457000000004</v>
      </c>
      <c r="F36">
        <f>Base3*(MTrendFactor3^B36)*VLOOKUP(C36,MonthFactorTable3,2)</f>
        <v>44.149488860181698</v>
      </c>
      <c r="G36">
        <f t="shared" si="1"/>
        <v>0.76596813981830536</v>
      </c>
      <c r="H36">
        <f t="shared" si="2"/>
        <v>0.586707191216715</v>
      </c>
    </row>
    <row r="37" spans="1:8">
      <c r="A37">
        <v>1997</v>
      </c>
      <c r="B37">
        <f t="shared" si="3"/>
        <v>36</v>
      </c>
      <c r="C37">
        <v>12</v>
      </c>
      <c r="D37">
        <v>47339463</v>
      </c>
      <c r="E37">
        <f t="shared" si="0"/>
        <v>47.339463000000002</v>
      </c>
      <c r="F37">
        <f>Base3*(MTrendFactor3^B37)*VLOOKUP(C37,MonthFactorTable3,2)</f>
        <v>46.297426220193628</v>
      </c>
      <c r="G37">
        <f t="shared" si="1"/>
        <v>1.0420367798063737</v>
      </c>
      <c r="H37">
        <f t="shared" si="2"/>
        <v>1.0858406504692368</v>
      </c>
    </row>
    <row r="38" spans="1:8">
      <c r="A38">
        <v>1998</v>
      </c>
      <c r="B38">
        <f t="shared" si="3"/>
        <v>37</v>
      </c>
      <c r="C38">
        <v>1</v>
      </c>
      <c r="D38">
        <v>44182984</v>
      </c>
      <c r="E38">
        <f t="shared" si="0"/>
        <v>44.182983999999998</v>
      </c>
      <c r="F38">
        <f>Base3*(MTrendFactor3^B38)*VLOOKUP(C38,MonthFactorTable3,2)</f>
        <v>43.286570977066546</v>
      </c>
      <c r="G38">
        <f t="shared" si="1"/>
        <v>0.89641302293345149</v>
      </c>
      <c r="H38">
        <f t="shared" si="2"/>
        <v>0.80355630768468866</v>
      </c>
    </row>
    <row r="39" spans="1:8">
      <c r="A39">
        <v>1998</v>
      </c>
      <c r="B39">
        <f t="shared" si="3"/>
        <v>38</v>
      </c>
      <c r="C39">
        <v>2</v>
      </c>
      <c r="D39">
        <v>42086273</v>
      </c>
      <c r="E39">
        <f t="shared" si="0"/>
        <v>42.086272999999998</v>
      </c>
      <c r="F39">
        <f>Base3*(MTrendFactor3^B39)*VLOOKUP(C39,MonthFactorTable3,2)</f>
        <v>41.137125206307523</v>
      </c>
      <c r="G39">
        <f t="shared" si="1"/>
        <v>0.94914779369247526</v>
      </c>
      <c r="H39">
        <f t="shared" si="2"/>
        <v>0.90088153427129358</v>
      </c>
    </row>
    <row r="40" spans="1:8">
      <c r="A40">
        <v>1998</v>
      </c>
      <c r="B40">
        <f t="shared" si="3"/>
        <v>39</v>
      </c>
      <c r="C40">
        <v>3</v>
      </c>
      <c r="D40">
        <v>50732233</v>
      </c>
      <c r="E40">
        <f t="shared" si="0"/>
        <v>50.732233000000001</v>
      </c>
      <c r="F40">
        <f>Base3*(MTrendFactor3^B40)*VLOOKUP(C40,MonthFactorTable3,2)</f>
        <v>50.577586946996043</v>
      </c>
      <c r="G40">
        <f t="shared" si="1"/>
        <v>0.15464605300395817</v>
      </c>
      <c r="H40">
        <f t="shared" si="2"/>
        <v>2.3915401709703042E-2</v>
      </c>
    </row>
    <row r="41" spans="1:8">
      <c r="A41">
        <v>1998</v>
      </c>
      <c r="B41">
        <f t="shared" si="3"/>
        <v>40</v>
      </c>
      <c r="C41">
        <v>4</v>
      </c>
      <c r="D41">
        <v>49550579</v>
      </c>
      <c r="E41">
        <f t="shared" si="0"/>
        <v>49.550578999999999</v>
      </c>
      <c r="F41">
        <f>Base3*(MTrendFactor3^B41)*VLOOKUP(C41,MonthFactorTable3,2)</f>
        <v>48.140862178775933</v>
      </c>
      <c r="G41">
        <f t="shared" si="1"/>
        <v>1.4097168212240661</v>
      </c>
      <c r="H41">
        <f t="shared" si="2"/>
        <v>1.9873015160420855</v>
      </c>
    </row>
    <row r="42" spans="1:8">
      <c r="A42">
        <v>1998</v>
      </c>
      <c r="B42">
        <f t="shared" si="3"/>
        <v>41</v>
      </c>
      <c r="C42">
        <v>5</v>
      </c>
      <c r="D42">
        <v>51118479</v>
      </c>
      <c r="E42">
        <f t="shared" si="0"/>
        <v>51.118479000000001</v>
      </c>
      <c r="F42">
        <f>Base3*(MTrendFactor3^B42)*VLOOKUP(C42,MonthFactorTable3,2)</f>
        <v>49.647620101410375</v>
      </c>
      <c r="G42">
        <f t="shared" si="1"/>
        <v>1.4708588985896256</v>
      </c>
      <c r="H42">
        <f t="shared" si="2"/>
        <v>2.1634258995602864</v>
      </c>
    </row>
    <row r="43" spans="1:8">
      <c r="A43">
        <v>1998</v>
      </c>
      <c r="B43">
        <f t="shared" si="3"/>
        <v>42</v>
      </c>
      <c r="C43">
        <v>6</v>
      </c>
      <c r="D43">
        <v>53794004</v>
      </c>
      <c r="E43">
        <f t="shared" si="0"/>
        <v>53.794004000000001</v>
      </c>
      <c r="F43">
        <f>Base3*(MTrendFactor3^B43)*VLOOKUP(C43,MonthFactorTable3,2)</f>
        <v>53.458353364530232</v>
      </c>
      <c r="G43">
        <f t="shared" si="1"/>
        <v>0.33565063546976859</v>
      </c>
      <c r="H43">
        <f t="shared" si="2"/>
        <v>0.11266134909125948</v>
      </c>
    </row>
    <row r="44" spans="1:8">
      <c r="A44">
        <v>1998</v>
      </c>
      <c r="B44">
        <f t="shared" si="3"/>
        <v>43</v>
      </c>
      <c r="C44">
        <v>7</v>
      </c>
      <c r="D44">
        <v>56586490</v>
      </c>
      <c r="E44">
        <f t="shared" si="0"/>
        <v>56.586489999999998</v>
      </c>
      <c r="F44">
        <f>Base3*(MTrendFactor3^B44)*VLOOKUP(C44,MonthFactorTable3,2)</f>
        <v>56.301940959258069</v>
      </c>
      <c r="G44">
        <f t="shared" si="1"/>
        <v>0.2845490407419291</v>
      </c>
      <c r="H44">
        <f t="shared" si="2"/>
        <v>8.0968156587152035E-2</v>
      </c>
    </row>
    <row r="45" spans="1:8">
      <c r="A45">
        <v>1998</v>
      </c>
      <c r="B45">
        <f t="shared" si="3"/>
        <v>44</v>
      </c>
      <c r="C45">
        <v>8</v>
      </c>
      <c r="D45">
        <v>56513991</v>
      </c>
      <c r="E45">
        <f t="shared" si="0"/>
        <v>56.513990999999997</v>
      </c>
      <c r="F45">
        <f>Base3*(MTrendFactor3^B45)*VLOOKUP(C45,MonthFactorTable3,2)</f>
        <v>56.646538494985606</v>
      </c>
      <c r="G45">
        <f t="shared" si="1"/>
        <v>-0.13254749498560869</v>
      </c>
      <c r="H45">
        <f t="shared" si="2"/>
        <v>1.756883842695996E-2</v>
      </c>
    </row>
    <row r="46" spans="1:8">
      <c r="A46">
        <v>1998</v>
      </c>
      <c r="B46">
        <f t="shared" si="3"/>
        <v>45</v>
      </c>
      <c r="C46">
        <v>9</v>
      </c>
      <c r="D46">
        <v>46326013</v>
      </c>
      <c r="E46">
        <f t="shared" si="0"/>
        <v>46.326013000000003</v>
      </c>
      <c r="F46">
        <f>Base3*(MTrendFactor3^B46)*VLOOKUP(C46,MonthFactorTable3,2)</f>
        <v>44.995858033035887</v>
      </c>
      <c r="G46">
        <f t="shared" si="1"/>
        <v>1.3301549669641162</v>
      </c>
      <c r="H46">
        <f t="shared" si="2"/>
        <v>1.769312236139309</v>
      </c>
    </row>
    <row r="47" spans="1:8">
      <c r="A47">
        <v>1998</v>
      </c>
      <c r="B47">
        <f t="shared" si="3"/>
        <v>46</v>
      </c>
      <c r="C47">
        <v>10</v>
      </c>
      <c r="D47">
        <v>50224401</v>
      </c>
      <c r="E47">
        <f t="shared" si="0"/>
        <v>50.224401</v>
      </c>
      <c r="F47">
        <f>Base3*(MTrendFactor3^B47)*VLOOKUP(C47,MonthFactorTable3,2)</f>
        <v>47.973157397230906</v>
      </c>
      <c r="G47">
        <f t="shared" si="1"/>
        <v>2.2512436027690939</v>
      </c>
      <c r="H47">
        <f t="shared" si="2"/>
        <v>5.0680977590087695</v>
      </c>
    </row>
    <row r="48" spans="1:8">
      <c r="A48">
        <v>1998</v>
      </c>
      <c r="B48">
        <f t="shared" si="3"/>
        <v>47</v>
      </c>
      <c r="C48">
        <v>11</v>
      </c>
      <c r="D48">
        <v>46502635</v>
      </c>
      <c r="E48">
        <f t="shared" si="0"/>
        <v>46.502634999999998</v>
      </c>
      <c r="F48">
        <f>Base3*(MTrendFactor3^B48)*VLOOKUP(C48,MonthFactorTable3,2)</f>
        <v>44.855837194806362</v>
      </c>
      <c r="G48">
        <f t="shared" si="1"/>
        <v>1.6467978051936356</v>
      </c>
      <c r="H48">
        <f t="shared" si="2"/>
        <v>2.7119430111905753</v>
      </c>
    </row>
    <row r="49" spans="1:8">
      <c r="A49">
        <v>1998</v>
      </c>
      <c r="B49">
        <f t="shared" si="3"/>
        <v>48</v>
      </c>
      <c r="C49">
        <v>12</v>
      </c>
      <c r="D49">
        <v>48281368</v>
      </c>
      <c r="E49">
        <f t="shared" si="0"/>
        <v>48.281368000000001</v>
      </c>
      <c r="F49">
        <f>Base3*(MTrendFactor3^B49)*VLOOKUP(C49,MonthFactorTable3,2)</f>
        <v>47.038139436865471</v>
      </c>
      <c r="G49">
        <f t="shared" si="1"/>
        <v>1.2432285631345295</v>
      </c>
      <c r="H49">
        <f t="shared" si="2"/>
        <v>1.5456172601935467</v>
      </c>
    </row>
    <row r="50" spans="1:8">
      <c r="A50">
        <v>1999</v>
      </c>
      <c r="B50">
        <f t="shared" si="3"/>
        <v>49</v>
      </c>
      <c r="C50">
        <v>1</v>
      </c>
      <c r="D50">
        <v>45487238</v>
      </c>
      <c r="E50">
        <f t="shared" si="0"/>
        <v>45.487237999999998</v>
      </c>
      <c r="F50">
        <f>Base3*(MTrendFactor3^B50)*VLOOKUP(C50,MonthFactorTable3,2)</f>
        <v>43.979113475533381</v>
      </c>
      <c r="G50">
        <f t="shared" si="1"/>
        <v>1.5081245244666164</v>
      </c>
      <c r="H50">
        <f t="shared" si="2"/>
        <v>2.2744395812976577</v>
      </c>
    </row>
    <row r="51" spans="1:8">
      <c r="A51">
        <v>1999</v>
      </c>
      <c r="B51">
        <f t="shared" si="3"/>
        <v>50</v>
      </c>
      <c r="C51">
        <v>2</v>
      </c>
      <c r="D51">
        <v>42720310</v>
      </c>
      <c r="E51">
        <f t="shared" si="0"/>
        <v>42.720309999999998</v>
      </c>
      <c r="F51">
        <f>Base3*(MTrendFactor3^B51)*VLOOKUP(C51,MonthFactorTable3,2)</f>
        <v>41.795278689641023</v>
      </c>
      <c r="G51">
        <f t="shared" si="1"/>
        <v>0.92503131035897468</v>
      </c>
      <c r="H51">
        <f t="shared" si="2"/>
        <v>0.85568292514444177</v>
      </c>
    </row>
    <row r="52" spans="1:8">
      <c r="A52">
        <v>1999</v>
      </c>
      <c r="B52">
        <f t="shared" si="3"/>
        <v>51</v>
      </c>
      <c r="C52">
        <v>3</v>
      </c>
      <c r="D52">
        <v>53311859</v>
      </c>
      <c r="E52">
        <f t="shared" si="0"/>
        <v>53.311858999999998</v>
      </c>
      <c r="F52">
        <f>Base3*(MTrendFactor3^B52)*VLOOKUP(C52,MonthFactorTable3,2)</f>
        <v>51.386778519348908</v>
      </c>
      <c r="G52">
        <f t="shared" si="1"/>
        <v>1.9250804806510899</v>
      </c>
      <c r="H52">
        <f t="shared" si="2"/>
        <v>3.7059348569838315</v>
      </c>
    </row>
    <row r="53" spans="1:8">
      <c r="A53">
        <v>1999</v>
      </c>
      <c r="B53">
        <f t="shared" si="3"/>
        <v>52</v>
      </c>
      <c r="C53">
        <v>4</v>
      </c>
      <c r="D53">
        <v>51007230</v>
      </c>
      <c r="E53">
        <f t="shared" si="0"/>
        <v>51.00723</v>
      </c>
      <c r="F53">
        <f>Base3*(MTrendFactor3^B53)*VLOOKUP(C53,MonthFactorTable3,2)</f>
        <v>48.91106855500518</v>
      </c>
      <c r="G53">
        <f t="shared" si="1"/>
        <v>2.09616144499482</v>
      </c>
      <c r="H53">
        <f t="shared" si="2"/>
        <v>4.393892803482772</v>
      </c>
    </row>
    <row r="54" spans="1:8">
      <c r="A54">
        <v>1999</v>
      </c>
      <c r="B54">
        <f t="shared" si="3"/>
        <v>53</v>
      </c>
      <c r="C54">
        <v>5</v>
      </c>
      <c r="D54">
        <v>51944258</v>
      </c>
      <c r="E54">
        <f t="shared" si="0"/>
        <v>51.944257999999998</v>
      </c>
      <c r="F54">
        <f>Base3*(MTrendFactor3^B54)*VLOOKUP(C54,MonthFactorTable3,2)</f>
        <v>50.44193312024894</v>
      </c>
      <c r="G54">
        <f t="shared" si="1"/>
        <v>1.5023248797510576</v>
      </c>
      <c r="H54">
        <f t="shared" si="2"/>
        <v>2.2569800443190293</v>
      </c>
    </row>
    <row r="55" spans="1:8">
      <c r="A55">
        <v>1999</v>
      </c>
      <c r="B55">
        <f t="shared" si="3"/>
        <v>54</v>
      </c>
      <c r="C55">
        <v>6</v>
      </c>
      <c r="D55">
        <v>55987230</v>
      </c>
      <c r="E55">
        <f t="shared" si="0"/>
        <v>55.987229999999997</v>
      </c>
      <c r="F55">
        <f>Base3*(MTrendFactor3^B55)*VLOOKUP(C55,MonthFactorTable3,2)</f>
        <v>54.313634362015769</v>
      </c>
      <c r="G55">
        <f t="shared" si="1"/>
        <v>1.6735956379842278</v>
      </c>
      <c r="H55">
        <f t="shared" si="2"/>
        <v>2.8009223594798347</v>
      </c>
    </row>
    <row r="56" spans="1:8">
      <c r="A56">
        <v>1999</v>
      </c>
      <c r="B56">
        <f t="shared" si="3"/>
        <v>55</v>
      </c>
      <c r="C56">
        <v>7</v>
      </c>
      <c r="D56">
        <v>59692609</v>
      </c>
      <c r="E56">
        <f t="shared" si="0"/>
        <v>59.692608999999997</v>
      </c>
      <c r="F56">
        <f>Base3*(MTrendFactor3^B56)*VLOOKUP(C56,MonthFactorTable3,2)</f>
        <v>57.202716557332465</v>
      </c>
      <c r="G56">
        <f t="shared" si="1"/>
        <v>2.4898924426675322</v>
      </c>
      <c r="H56">
        <f t="shared" si="2"/>
        <v>6.1995643760528898</v>
      </c>
    </row>
    <row r="57" spans="1:8">
      <c r="A57">
        <v>1999</v>
      </c>
      <c r="B57">
        <f t="shared" si="3"/>
        <v>56</v>
      </c>
      <c r="C57">
        <v>8</v>
      </c>
      <c r="D57">
        <v>59221314</v>
      </c>
      <c r="E57">
        <f t="shared" si="0"/>
        <v>59.221314</v>
      </c>
      <c r="F57">
        <f>Base3*(MTrendFactor3^B57)*VLOOKUP(C57,MonthFactorTable3,2)</f>
        <v>57.55282731420391</v>
      </c>
      <c r="G57">
        <f t="shared" si="1"/>
        <v>1.6684866857960898</v>
      </c>
      <c r="H57">
        <f t="shared" si="2"/>
        <v>2.7838478206788198</v>
      </c>
    </row>
    <row r="58" spans="1:8">
      <c r="A58">
        <v>1999</v>
      </c>
      <c r="B58">
        <f t="shared" si="3"/>
        <v>57</v>
      </c>
      <c r="C58">
        <v>9</v>
      </c>
      <c r="D58">
        <v>50347207</v>
      </c>
      <c r="E58">
        <f t="shared" si="0"/>
        <v>50.347206999999997</v>
      </c>
      <c r="F58">
        <f>Base3*(MTrendFactor3^B58)*VLOOKUP(C58,MonthFactorTable3,2)</f>
        <v>45.715747440754662</v>
      </c>
      <c r="G58">
        <f t="shared" si="1"/>
        <v>4.6314595592453358</v>
      </c>
      <c r="H58">
        <f t="shared" si="2"/>
        <v>21.450417648925001</v>
      </c>
    </row>
    <row r="59" spans="1:8">
      <c r="A59">
        <v>1999</v>
      </c>
      <c r="B59">
        <f t="shared" si="3"/>
        <v>58</v>
      </c>
      <c r="C59">
        <v>10</v>
      </c>
      <c r="D59">
        <v>53615572</v>
      </c>
      <c r="E59">
        <f t="shared" si="0"/>
        <v>53.615572</v>
      </c>
      <c r="F59">
        <f>Base3*(MTrendFactor3^B59)*VLOOKUP(C59,MonthFactorTable3,2)</f>
        <v>48.740680662144236</v>
      </c>
      <c r="G59">
        <f t="shared" si="1"/>
        <v>4.8748913378557646</v>
      </c>
      <c r="H59">
        <f t="shared" si="2"/>
        <v>23.764565555901164</v>
      </c>
    </row>
    <row r="60" spans="1:8">
      <c r="A60">
        <v>1999</v>
      </c>
      <c r="B60">
        <f t="shared" si="3"/>
        <v>59</v>
      </c>
      <c r="C60">
        <v>11</v>
      </c>
      <c r="D60">
        <v>50315566</v>
      </c>
      <c r="E60">
        <f t="shared" si="0"/>
        <v>50.315565999999997</v>
      </c>
      <c r="F60">
        <f>Base3*(MTrendFactor3^B60)*VLOOKUP(C60,MonthFactorTable3,2)</f>
        <v>45.57348640703367</v>
      </c>
      <c r="G60">
        <f t="shared" si="1"/>
        <v>4.7420795929663271</v>
      </c>
      <c r="H60">
        <f t="shared" si="2"/>
        <v>22.487318866027685</v>
      </c>
    </row>
    <row r="61" spans="1:8">
      <c r="A61">
        <v>1999</v>
      </c>
      <c r="B61">
        <f t="shared" si="3"/>
        <v>60</v>
      </c>
      <c r="C61">
        <v>12</v>
      </c>
      <c r="D61">
        <v>48641246</v>
      </c>
      <c r="E61">
        <f t="shared" si="0"/>
        <v>48.641246000000002</v>
      </c>
      <c r="F61">
        <f>Base3*(MTrendFactor3^B61)*VLOOKUP(C61,MonthFactorTable3,2)</f>
        <v>47.790703335403357</v>
      </c>
      <c r="G61">
        <f t="shared" si="1"/>
        <v>0.85054266459664518</v>
      </c>
      <c r="H61">
        <f t="shared" si="2"/>
        <v>0.72342282429916127</v>
      </c>
    </row>
    <row r="62" spans="1:8">
      <c r="A62">
        <v>2000</v>
      </c>
      <c r="B62">
        <f t="shared" si="3"/>
        <v>61</v>
      </c>
      <c r="C62">
        <v>1</v>
      </c>
      <c r="D62">
        <v>46015874</v>
      </c>
      <c r="E62">
        <f t="shared" si="0"/>
        <v>46.015873999999997</v>
      </c>
      <c r="F62">
        <f>Base3*(MTrendFactor3^B62)*VLOOKUP(C62,MonthFactorTable3,2)</f>
        <v>44.682735971823028</v>
      </c>
      <c r="G62">
        <f t="shared" si="1"/>
        <v>1.3331380281769682</v>
      </c>
      <c r="H62">
        <f t="shared" si="2"/>
        <v>1.777257002171575</v>
      </c>
    </row>
    <row r="63" spans="1:8">
      <c r="A63">
        <v>2000</v>
      </c>
      <c r="B63">
        <f t="shared" si="3"/>
        <v>62</v>
      </c>
      <c r="C63">
        <v>2</v>
      </c>
      <c r="D63">
        <v>46373713</v>
      </c>
      <c r="E63">
        <f t="shared" si="0"/>
        <v>46.373713000000002</v>
      </c>
      <c r="F63">
        <f>Base3*(MTrendFactor3^B63)*VLOOKUP(C63,MonthFactorTable3,2)</f>
        <v>42.463961980428294</v>
      </c>
      <c r="G63">
        <f t="shared" si="1"/>
        <v>3.9097510195717078</v>
      </c>
      <c r="H63">
        <f t="shared" si="2"/>
        <v>15.286153035042009</v>
      </c>
    </row>
    <row r="64" spans="1:8">
      <c r="A64">
        <v>2000</v>
      </c>
      <c r="B64">
        <f t="shared" si="3"/>
        <v>63</v>
      </c>
      <c r="C64">
        <v>3</v>
      </c>
      <c r="D64">
        <v>56736209</v>
      </c>
      <c r="E64">
        <f t="shared" si="0"/>
        <v>56.736209000000002</v>
      </c>
      <c r="F64">
        <f>Base3*(MTrendFactor3^B64)*VLOOKUP(C64,MonthFactorTable3,2)</f>
        <v>52.208916359807688</v>
      </c>
      <c r="G64">
        <f t="shared" si="1"/>
        <v>4.5272926401923144</v>
      </c>
      <c r="H64">
        <f t="shared" si="2"/>
        <v>20.496378649939498</v>
      </c>
    </row>
    <row r="65" spans="1:8">
      <c r="A65">
        <v>2000</v>
      </c>
      <c r="B65">
        <f t="shared" si="3"/>
        <v>64</v>
      </c>
      <c r="C65">
        <v>4</v>
      </c>
      <c r="D65">
        <v>54942720</v>
      </c>
      <c r="E65">
        <f t="shared" si="0"/>
        <v>54.942720000000001</v>
      </c>
      <c r="F65">
        <f>Base3*(MTrendFactor3^B65)*VLOOKUP(C65,MonthFactorTable3,2)</f>
        <v>49.693597474602718</v>
      </c>
      <c r="G65">
        <f t="shared" si="1"/>
        <v>5.2491225253972829</v>
      </c>
      <c r="H65">
        <f t="shared" si="2"/>
        <v>27.553287286633147</v>
      </c>
    </row>
    <row r="66" spans="1:8">
      <c r="A66">
        <v>2000</v>
      </c>
      <c r="B66">
        <f t="shared" si="3"/>
        <v>65</v>
      </c>
      <c r="C66">
        <v>5</v>
      </c>
      <c r="D66">
        <v>56804185</v>
      </c>
      <c r="E66">
        <f t="shared" si="0"/>
        <v>56.804184999999997</v>
      </c>
      <c r="F66">
        <f>Base3*(MTrendFactor3^B66)*VLOOKUP(C66,MonthFactorTable3,2)</f>
        <v>51.248954364992521</v>
      </c>
      <c r="G66">
        <f t="shared" si="1"/>
        <v>5.5552306350074758</v>
      </c>
      <c r="H66">
        <f t="shared" si="2"/>
        <v>30.860587408125564</v>
      </c>
    </row>
    <row r="67" spans="1:8">
      <c r="A67">
        <v>2000</v>
      </c>
      <c r="B67">
        <f t="shared" si="3"/>
        <v>66</v>
      </c>
      <c r="C67">
        <v>6</v>
      </c>
      <c r="D67">
        <v>60876153</v>
      </c>
      <c r="E67">
        <f t="shared" ref="E67:E113" si="4">D67/1000000</f>
        <v>60.876153000000002</v>
      </c>
      <c r="F67">
        <f>Base3*(MTrendFactor3^B67)*VLOOKUP(C67,MonthFactorTable3,2)</f>
        <v>55.182599013011412</v>
      </c>
      <c r="G67">
        <f t="shared" ref="G67:G113" si="5">E67-F67</f>
        <v>5.6935539869885901</v>
      </c>
      <c r="H67">
        <f t="shared" ref="H67:H113" si="6">G67^2</f>
        <v>32.41655700275367</v>
      </c>
    </row>
    <row r="68" spans="1:8">
      <c r="A68">
        <v>2000</v>
      </c>
      <c r="B68">
        <f t="shared" ref="B68:B113" si="7">B67+1</f>
        <v>67</v>
      </c>
      <c r="C68">
        <v>7</v>
      </c>
      <c r="D68">
        <v>63062000</v>
      </c>
      <c r="E68">
        <f t="shared" si="4"/>
        <v>63.061999999999998</v>
      </c>
      <c r="F68">
        <f>Base3*(MTrendFactor3^B68)*VLOOKUP(C68,MonthFactorTable3,2)</f>
        <v>58.117903677714281</v>
      </c>
      <c r="G68">
        <f t="shared" si="5"/>
        <v>4.9440963222857164</v>
      </c>
      <c r="H68">
        <f t="shared" si="6"/>
        <v>24.444088444039146</v>
      </c>
    </row>
    <row r="69" spans="1:8">
      <c r="A69">
        <v>2000</v>
      </c>
      <c r="B69">
        <f t="shared" si="7"/>
        <v>68</v>
      </c>
      <c r="C69">
        <v>8</v>
      </c>
      <c r="D69">
        <v>61889686</v>
      </c>
      <c r="E69">
        <f t="shared" si="4"/>
        <v>61.889685999999998</v>
      </c>
      <c r="F69">
        <f>Base3*(MTrendFactor3^B69)*VLOOKUP(C69,MonthFactorTable3,2)</f>
        <v>58.473615861837452</v>
      </c>
      <c r="G69">
        <f t="shared" si="5"/>
        <v>3.4160701381625458</v>
      </c>
      <c r="H69">
        <f t="shared" si="6"/>
        <v>11.669535188845874</v>
      </c>
    </row>
    <row r="70" spans="1:8">
      <c r="A70">
        <v>2000</v>
      </c>
      <c r="B70">
        <f t="shared" si="7"/>
        <v>69</v>
      </c>
      <c r="C70">
        <v>9</v>
      </c>
      <c r="D70">
        <v>52606002</v>
      </c>
      <c r="E70">
        <f t="shared" si="4"/>
        <v>52.606001999999997</v>
      </c>
      <c r="F70">
        <f>Base3*(MTrendFactor3^B70)*VLOOKUP(C70,MonthFactorTable3,2)</f>
        <v>46.447154369907651</v>
      </c>
      <c r="G70">
        <f t="shared" si="5"/>
        <v>6.158847630092346</v>
      </c>
      <c r="H70">
        <f t="shared" si="6"/>
        <v>37.931404130694105</v>
      </c>
    </row>
    <row r="71" spans="1:8">
      <c r="A71">
        <v>2000</v>
      </c>
      <c r="B71">
        <f t="shared" si="7"/>
        <v>70</v>
      </c>
      <c r="C71">
        <v>10</v>
      </c>
      <c r="D71">
        <v>54791011</v>
      </c>
      <c r="E71">
        <f t="shared" si="4"/>
        <v>54.791010999999997</v>
      </c>
      <c r="F71">
        <f>Base3*(MTrendFactor3^B71)*VLOOKUP(C71,MonthFactorTable3,2)</f>
        <v>49.520483543287654</v>
      </c>
      <c r="G71">
        <f t="shared" si="5"/>
        <v>5.2705274567123439</v>
      </c>
      <c r="H71">
        <f t="shared" si="6"/>
        <v>27.778459671958689</v>
      </c>
    </row>
    <row r="72" spans="1:8">
      <c r="A72">
        <v>2000</v>
      </c>
      <c r="B72">
        <f t="shared" si="7"/>
        <v>71</v>
      </c>
      <c r="C72">
        <v>11</v>
      </c>
      <c r="D72">
        <v>52179189</v>
      </c>
      <c r="E72">
        <f t="shared" si="4"/>
        <v>52.179189000000001</v>
      </c>
      <c r="F72">
        <f>Base3*(MTrendFactor3^B72)*VLOOKUP(C72,MonthFactorTable3,2)</f>
        <v>46.302617299773893</v>
      </c>
      <c r="G72">
        <f t="shared" si="5"/>
        <v>5.8765717002261084</v>
      </c>
      <c r="H72">
        <f t="shared" si="6"/>
        <v>34.534094947898375</v>
      </c>
    </row>
    <row r="73" spans="1:8">
      <c r="A73">
        <v>2000</v>
      </c>
      <c r="B73">
        <f t="shared" si="7"/>
        <v>72</v>
      </c>
      <c r="C73">
        <v>12</v>
      </c>
      <c r="D73">
        <v>51409251</v>
      </c>
      <c r="E73">
        <f t="shared" si="4"/>
        <v>51.409250999999998</v>
      </c>
      <c r="F73">
        <f>Base3*(MTrendFactor3^B73)*VLOOKUP(C73,MonthFactorTable3,2)</f>
        <v>48.555307515044255</v>
      </c>
      <c r="G73">
        <f t="shared" si="5"/>
        <v>2.8539434849557423</v>
      </c>
      <c r="H73">
        <f t="shared" si="6"/>
        <v>8.144993415321327</v>
      </c>
    </row>
    <row r="74" spans="1:8">
      <c r="A74">
        <v>2001</v>
      </c>
      <c r="B74">
        <f t="shared" si="7"/>
        <v>73</v>
      </c>
      <c r="C74">
        <v>1</v>
      </c>
      <c r="D74">
        <v>49326551</v>
      </c>
      <c r="E74">
        <f t="shared" si="4"/>
        <v>49.326551000000002</v>
      </c>
      <c r="F74">
        <f>Base3*(MTrendFactor3^B74)*VLOOKUP(C74,MonthFactorTable3,2)</f>
        <v>45.397615734986857</v>
      </c>
      <c r="G74">
        <f t="shared" si="5"/>
        <v>3.9289352650131448</v>
      </c>
      <c r="H74">
        <f t="shared" si="6"/>
        <v>15.436532316663911</v>
      </c>
    </row>
    <row r="75" spans="1:8">
      <c r="A75">
        <v>2001</v>
      </c>
      <c r="B75">
        <f t="shared" si="7"/>
        <v>74</v>
      </c>
      <c r="C75">
        <v>2</v>
      </c>
      <c r="D75">
        <v>46104811</v>
      </c>
      <c r="E75">
        <f t="shared" si="4"/>
        <v>46.104810999999998</v>
      </c>
      <c r="F75">
        <f>Base3*(MTrendFactor3^B75)*VLOOKUP(C75,MonthFactorTable3,2)</f>
        <v>43.143343545216766</v>
      </c>
      <c r="G75">
        <f t="shared" si="5"/>
        <v>2.9614674547832323</v>
      </c>
      <c r="H75">
        <f t="shared" si="6"/>
        <v>8.7702894857402764</v>
      </c>
    </row>
    <row r="76" spans="1:8">
      <c r="A76">
        <v>2001</v>
      </c>
      <c r="B76">
        <f t="shared" si="7"/>
        <v>75</v>
      </c>
      <c r="C76">
        <v>3</v>
      </c>
      <c r="D76">
        <v>57390184</v>
      </c>
      <c r="E76">
        <f t="shared" si="4"/>
        <v>57.390183999999998</v>
      </c>
      <c r="F76">
        <f>Base3*(MTrendFactor3^B76)*VLOOKUP(C76,MonthFactorTable3,2)</f>
        <v>53.044207595910073</v>
      </c>
      <c r="G76">
        <f t="shared" si="5"/>
        <v>4.3459764040899245</v>
      </c>
      <c r="H76">
        <f t="shared" si="6"/>
        <v>18.887510904906389</v>
      </c>
    </row>
    <row r="77" spans="1:8">
      <c r="A77">
        <v>2001</v>
      </c>
      <c r="B77">
        <f t="shared" si="7"/>
        <v>76</v>
      </c>
      <c r="C77">
        <v>4</v>
      </c>
      <c r="D77">
        <v>55357669</v>
      </c>
      <c r="E77">
        <f t="shared" si="4"/>
        <v>55.357669000000001</v>
      </c>
      <c r="F77">
        <f>Base3*(MTrendFactor3^B77)*VLOOKUP(C77,MonthFactorTable3,2)</f>
        <v>50.488646086124753</v>
      </c>
      <c r="G77">
        <f t="shared" si="5"/>
        <v>4.8690229138752485</v>
      </c>
      <c r="H77">
        <f t="shared" si="6"/>
        <v>23.707384135842215</v>
      </c>
    </row>
    <row r="78" spans="1:8">
      <c r="A78">
        <v>2001</v>
      </c>
      <c r="B78">
        <f t="shared" si="7"/>
        <v>77</v>
      </c>
      <c r="C78">
        <v>5</v>
      </c>
      <c r="D78">
        <v>56165228</v>
      </c>
      <c r="E78">
        <f t="shared" si="4"/>
        <v>56.165227999999999</v>
      </c>
      <c r="F78">
        <f>Base3*(MTrendFactor3^B78)*VLOOKUP(C78,MonthFactorTable3,2)</f>
        <v>52.068887154738071</v>
      </c>
      <c r="G78">
        <f t="shared" si="5"/>
        <v>4.0963408452619277</v>
      </c>
      <c r="H78">
        <f t="shared" si="6"/>
        <v>16.780008320561205</v>
      </c>
    </row>
    <row r="79" spans="1:8">
      <c r="A79">
        <v>2001</v>
      </c>
      <c r="B79">
        <f t="shared" si="7"/>
        <v>78</v>
      </c>
      <c r="C79">
        <v>6</v>
      </c>
      <c r="D79">
        <v>60509825</v>
      </c>
      <c r="E79">
        <f t="shared" si="4"/>
        <v>60.509824999999999</v>
      </c>
      <c r="F79">
        <f>Base3*(MTrendFactor3^B79)*VLOOKUP(C79,MonthFactorTable3,2)</f>
        <v>56.065466242494935</v>
      </c>
      <c r="G79">
        <f t="shared" si="5"/>
        <v>4.4443587575050643</v>
      </c>
      <c r="H79">
        <f t="shared" si="6"/>
        <v>19.752324765411959</v>
      </c>
    </row>
    <row r="80" spans="1:8">
      <c r="A80">
        <v>2001</v>
      </c>
      <c r="B80">
        <f t="shared" si="7"/>
        <v>79</v>
      </c>
      <c r="C80">
        <v>7</v>
      </c>
      <c r="D80">
        <v>63548437</v>
      </c>
      <c r="E80">
        <f t="shared" si="4"/>
        <v>63.548437</v>
      </c>
      <c r="F80">
        <f>Base3*(MTrendFactor3^B80)*VLOOKUP(C80,MonthFactorTable3,2)</f>
        <v>59.047732890565158</v>
      </c>
      <c r="G80">
        <f t="shared" si="5"/>
        <v>4.5007041094348423</v>
      </c>
      <c r="H80">
        <f t="shared" si="6"/>
        <v>20.256337480683676</v>
      </c>
    </row>
    <row r="81" spans="1:8">
      <c r="A81">
        <v>2001</v>
      </c>
      <c r="B81">
        <f t="shared" si="7"/>
        <v>80</v>
      </c>
      <c r="C81">
        <v>8</v>
      </c>
      <c r="D81">
        <v>63985244</v>
      </c>
      <c r="E81">
        <f t="shared" si="4"/>
        <v>63.985244000000002</v>
      </c>
      <c r="F81">
        <f>Base3*(MTrendFactor3^B81)*VLOOKUP(C81,MonthFactorTable3,2)</f>
        <v>59.409136119258655</v>
      </c>
      <c r="G81">
        <f t="shared" si="5"/>
        <v>4.5761078807413469</v>
      </c>
      <c r="H81">
        <f t="shared" si="6"/>
        <v>20.940763336183061</v>
      </c>
    </row>
    <row r="82" spans="1:8">
      <c r="A82">
        <v>2001</v>
      </c>
      <c r="B82">
        <f t="shared" si="7"/>
        <v>81</v>
      </c>
      <c r="C82">
        <v>9</v>
      </c>
      <c r="D82">
        <v>36204817</v>
      </c>
      <c r="E82">
        <f t="shared" si="4"/>
        <v>36.204816999999998</v>
      </c>
      <c r="F82">
        <f>Base3*(MTrendFactor3^B82)*VLOOKUP(C82,MonthFactorTable3,2)</f>
        <v>47.190263089493051</v>
      </c>
      <c r="G82">
        <f t="shared" si="5"/>
        <v>-10.985446089493053</v>
      </c>
      <c r="H82">
        <f t="shared" si="6"/>
        <v>120.68002578515821</v>
      </c>
    </row>
    <row r="83" spans="1:8">
      <c r="A83">
        <v>2001</v>
      </c>
      <c r="B83">
        <f t="shared" si="7"/>
        <v>82</v>
      </c>
      <c r="C83">
        <v>10</v>
      </c>
      <c r="D83">
        <v>41107872</v>
      </c>
      <c r="E83">
        <f t="shared" si="4"/>
        <v>41.107872</v>
      </c>
      <c r="F83">
        <f>Base3*(MTrendFactor3^B83)*VLOOKUP(C83,MonthFactorTable3,2)</f>
        <v>50.312762502425436</v>
      </c>
      <c r="G83">
        <f t="shared" si="5"/>
        <v>-9.2048905024254353</v>
      </c>
      <c r="H83">
        <f t="shared" si="6"/>
        <v>84.730009161641988</v>
      </c>
    </row>
    <row r="84" spans="1:8">
      <c r="A84">
        <v>2001</v>
      </c>
      <c r="B84">
        <f t="shared" si="7"/>
        <v>83</v>
      </c>
      <c r="C84">
        <v>11</v>
      </c>
      <c r="D84">
        <v>41999542</v>
      </c>
      <c r="E84">
        <f t="shared" si="4"/>
        <v>41.999541999999998</v>
      </c>
      <c r="F84">
        <f>Base3*(MTrendFactor3^B84)*VLOOKUP(C84,MonthFactorTable3,2)</f>
        <v>47.043413568605807</v>
      </c>
      <c r="G84">
        <f t="shared" si="5"/>
        <v>-5.0438715686058089</v>
      </c>
      <c r="H84">
        <f t="shared" si="6"/>
        <v>25.440640400590024</v>
      </c>
    </row>
    <row r="85" spans="1:8">
      <c r="A85">
        <v>2001</v>
      </c>
      <c r="B85">
        <f t="shared" si="7"/>
        <v>84</v>
      </c>
      <c r="C85">
        <v>12</v>
      </c>
      <c r="D85">
        <v>44860314</v>
      </c>
      <c r="E85">
        <f t="shared" si="4"/>
        <v>44.860314000000002</v>
      </c>
      <c r="F85">
        <f>Base3*(MTrendFactor3^B85)*VLOOKUP(C85,MonthFactorTable3,2)</f>
        <v>49.332144608426162</v>
      </c>
      <c r="G85">
        <f t="shared" si="5"/>
        <v>-4.4718306084261599</v>
      </c>
      <c r="H85">
        <f t="shared" si="6"/>
        <v>19.99726899045708</v>
      </c>
    </row>
    <row r="86" spans="1:8">
      <c r="A86">
        <v>2002</v>
      </c>
      <c r="B86">
        <f t="shared" si="7"/>
        <v>85</v>
      </c>
      <c r="C86">
        <v>1</v>
      </c>
      <c r="D86">
        <v>43248403</v>
      </c>
      <c r="E86">
        <f t="shared" si="4"/>
        <v>43.248403000000003</v>
      </c>
      <c r="F86">
        <f>Base3*(MTrendFactor3^B86)*VLOOKUP(C86,MonthFactorTable3,2)</f>
        <v>46.123932870206517</v>
      </c>
      <c r="G86">
        <f t="shared" si="5"/>
        <v>-2.8755298702065133</v>
      </c>
      <c r="H86">
        <f t="shared" si="6"/>
        <v>8.268672034449887</v>
      </c>
    </row>
    <row r="87" spans="1:8">
      <c r="A87">
        <v>2002</v>
      </c>
      <c r="B87">
        <f t="shared" si="7"/>
        <v>86</v>
      </c>
      <c r="C87">
        <v>2</v>
      </c>
      <c r="D87">
        <v>41473991</v>
      </c>
      <c r="E87">
        <f t="shared" si="4"/>
        <v>41.473990999999998</v>
      </c>
      <c r="F87">
        <f>Base3*(MTrendFactor3^B87)*VLOOKUP(C87,MonthFactorTable3,2)</f>
        <v>43.833594545852655</v>
      </c>
      <c r="G87">
        <f t="shared" si="5"/>
        <v>-2.3596035458526572</v>
      </c>
      <c r="H87">
        <f t="shared" si="6"/>
        <v>5.5677288936004325</v>
      </c>
    </row>
    <row r="88" spans="1:8">
      <c r="A88">
        <v>2002</v>
      </c>
      <c r="B88">
        <f t="shared" si="7"/>
        <v>87</v>
      </c>
      <c r="C88">
        <v>3</v>
      </c>
      <c r="D88">
        <v>52694682</v>
      </c>
      <c r="E88">
        <f t="shared" si="4"/>
        <v>52.694682</v>
      </c>
      <c r="F88">
        <f>Base3*(MTrendFactor3^B88)*VLOOKUP(C88,MonthFactorTable3,2)</f>
        <v>53.892862669030272</v>
      </c>
      <c r="G88">
        <f t="shared" si="5"/>
        <v>-1.1981806690302719</v>
      </c>
      <c r="H88">
        <f t="shared" si="6"/>
        <v>1.4356369156378299</v>
      </c>
    </row>
    <row r="89" spans="1:8">
      <c r="A89">
        <v>2002</v>
      </c>
      <c r="B89">
        <f t="shared" si="7"/>
        <v>88</v>
      </c>
      <c r="C89">
        <v>4</v>
      </c>
      <c r="D89">
        <v>48883539</v>
      </c>
      <c r="E89">
        <f t="shared" si="4"/>
        <v>48.883538999999999</v>
      </c>
      <c r="F89">
        <f>Base3*(MTrendFactor3^B89)*VLOOKUP(C89,MonthFactorTable3,2)</f>
        <v>51.296414692310201</v>
      </c>
      <c r="G89">
        <f t="shared" si="5"/>
        <v>-2.4128756923102017</v>
      </c>
      <c r="H89">
        <f t="shared" si="6"/>
        <v>5.8219691065414354</v>
      </c>
    </row>
    <row r="90" spans="1:8">
      <c r="A90">
        <v>2002</v>
      </c>
      <c r="B90">
        <f t="shared" si="7"/>
        <v>89</v>
      </c>
      <c r="C90">
        <v>5</v>
      </c>
      <c r="D90">
        <v>51347720</v>
      </c>
      <c r="E90">
        <f t="shared" si="4"/>
        <v>51.347720000000002</v>
      </c>
      <c r="F90">
        <f>Base3*(MTrendFactor3^B90)*VLOOKUP(C90,MonthFactorTable3,2)</f>
        <v>52.901938061487748</v>
      </c>
      <c r="G90">
        <f t="shared" si="5"/>
        <v>-1.5542180614877452</v>
      </c>
      <c r="H90">
        <f t="shared" si="6"/>
        <v>2.4155937826547245</v>
      </c>
    </row>
    <row r="91" spans="1:8">
      <c r="A91">
        <v>2002</v>
      </c>
      <c r="B91">
        <f t="shared" si="7"/>
        <v>90</v>
      </c>
      <c r="C91">
        <v>6</v>
      </c>
      <c r="D91">
        <v>55473097</v>
      </c>
      <c r="E91">
        <f t="shared" si="4"/>
        <v>55.473097000000003</v>
      </c>
      <c r="F91">
        <f>Base3*(MTrendFactor3^B91)*VLOOKUP(C91,MonthFactorTable3,2)</f>
        <v>56.962458478028125</v>
      </c>
      <c r="G91">
        <f t="shared" si="5"/>
        <v>-1.4893614780281226</v>
      </c>
      <c r="H91">
        <f t="shared" si="6"/>
        <v>2.218197612234114</v>
      </c>
    </row>
    <row r="92" spans="1:8">
      <c r="A92">
        <v>2002</v>
      </c>
      <c r="B92">
        <f t="shared" si="7"/>
        <v>91</v>
      </c>
      <c r="C92">
        <v>7</v>
      </c>
      <c r="D92">
        <v>58229403</v>
      </c>
      <c r="E92">
        <f t="shared" si="4"/>
        <v>58.229402999999998</v>
      </c>
      <c r="F92">
        <f>Base3*(MTrendFactor3^B92)*VLOOKUP(C92,MonthFactorTable3,2)</f>
        <v>59.992438454942146</v>
      </c>
      <c r="G92">
        <f t="shared" si="5"/>
        <v>-1.7630354549421483</v>
      </c>
      <c r="H92">
        <f t="shared" si="6"/>
        <v>3.108294015383068</v>
      </c>
    </row>
    <row r="93" spans="1:8">
      <c r="A93">
        <v>2002</v>
      </c>
      <c r="B93">
        <f t="shared" si="7"/>
        <v>92</v>
      </c>
      <c r="C93">
        <v>8</v>
      </c>
      <c r="D93">
        <v>58702568.340000004</v>
      </c>
      <c r="E93">
        <f t="shared" si="4"/>
        <v>58.702568340000006</v>
      </c>
      <c r="F93">
        <f>Base3*(MTrendFactor3^B93)*VLOOKUP(C93,MonthFactorTable3,2)</f>
        <v>60.359623779313438</v>
      </c>
      <c r="G93">
        <f t="shared" si="5"/>
        <v>-1.6570554393134316</v>
      </c>
      <c r="H93">
        <f t="shared" si="6"/>
        <v>2.7458327289582298</v>
      </c>
    </row>
    <row r="94" spans="1:8">
      <c r="A94">
        <v>2002</v>
      </c>
      <c r="B94">
        <f t="shared" si="7"/>
        <v>93</v>
      </c>
      <c r="C94">
        <v>9</v>
      </c>
      <c r="D94">
        <v>45871018.759999998</v>
      </c>
      <c r="E94">
        <f t="shared" si="4"/>
        <v>45.871018759999998</v>
      </c>
      <c r="F94">
        <f>Base3*(MTrendFactor3^B94)*VLOOKUP(C94,MonthFactorTable3,2)</f>
        <v>47.945260816631553</v>
      </c>
      <c r="G94">
        <f t="shared" si="5"/>
        <v>-2.0742420566315545</v>
      </c>
      <c r="H94">
        <f t="shared" si="6"/>
        <v>4.3024801094991005</v>
      </c>
    </row>
    <row r="95" spans="1:8">
      <c r="A95">
        <v>2002</v>
      </c>
      <c r="B95">
        <f t="shared" si="7"/>
        <v>94</v>
      </c>
      <c r="C95">
        <v>10</v>
      </c>
      <c r="D95">
        <v>49188255.32</v>
      </c>
      <c r="E95">
        <f t="shared" si="4"/>
        <v>49.188255320000003</v>
      </c>
      <c r="F95">
        <f>Base3*(MTrendFactor3^B95)*VLOOKUP(C95,MonthFactorTable3,2)</f>
        <v>51.117717144516604</v>
      </c>
      <c r="G95">
        <f t="shared" si="5"/>
        <v>-1.9294618245166006</v>
      </c>
      <c r="H95">
        <f t="shared" si="6"/>
        <v>3.7228229322669293</v>
      </c>
    </row>
    <row r="96" spans="1:8">
      <c r="A96">
        <v>2002</v>
      </c>
      <c r="B96">
        <f t="shared" si="7"/>
        <v>95</v>
      </c>
      <c r="C96">
        <v>11</v>
      </c>
      <c r="D96">
        <v>45025063.969999999</v>
      </c>
      <c r="E96">
        <f t="shared" si="4"/>
        <v>45.025063969999998</v>
      </c>
      <c r="F96">
        <f>Base3*(MTrendFactor3^B96)*VLOOKUP(C96,MonthFactorTable3,2)</f>
        <v>47.796061848056524</v>
      </c>
      <c r="G96">
        <f t="shared" si="5"/>
        <v>-2.7709978780565265</v>
      </c>
      <c r="H96">
        <f t="shared" si="6"/>
        <v>7.6784292401937728</v>
      </c>
    </row>
    <row r="97" spans="1:8">
      <c r="A97">
        <v>2002</v>
      </c>
      <c r="B97">
        <f t="shared" si="7"/>
        <v>96</v>
      </c>
      <c r="C97">
        <v>12</v>
      </c>
      <c r="D97">
        <v>50819815.210000001</v>
      </c>
      <c r="E97">
        <f t="shared" si="4"/>
        <v>50.819815210000002</v>
      </c>
      <c r="F97">
        <f>Base3*(MTrendFactor3^B97)*VLOOKUP(C97,MonthFactorTable3,2)</f>
        <v>50.121410330119552</v>
      </c>
      <c r="G97">
        <f t="shared" si="5"/>
        <v>0.69840487988044941</v>
      </c>
      <c r="H97">
        <f t="shared" si="6"/>
        <v>0.48776937624082495</v>
      </c>
    </row>
    <row r="98" spans="1:8">
      <c r="A98">
        <v>2003</v>
      </c>
      <c r="B98">
        <f t="shared" si="7"/>
        <v>97</v>
      </c>
      <c r="C98">
        <v>1</v>
      </c>
      <c r="D98">
        <v>45839363.869999997</v>
      </c>
      <c r="E98">
        <f t="shared" si="4"/>
        <v>45.83936387</v>
      </c>
      <c r="F98">
        <f>Base3*(MTrendFactor3^B98)*VLOOKUP(C98,MonthFactorTable3,2)</f>
        <v>46.861870364169079</v>
      </c>
      <c r="G98">
        <f t="shared" si="5"/>
        <v>-1.0225064941690789</v>
      </c>
      <c r="H98">
        <f t="shared" si="6"/>
        <v>1.0455195306179406</v>
      </c>
    </row>
    <row r="99" spans="1:8">
      <c r="A99">
        <v>2003</v>
      </c>
      <c r="B99">
        <f t="shared" si="7"/>
        <v>98</v>
      </c>
      <c r="C99">
        <v>2</v>
      </c>
      <c r="D99">
        <v>41516226.600000001</v>
      </c>
      <c r="E99">
        <f t="shared" si="4"/>
        <v>41.516226600000003</v>
      </c>
      <c r="F99">
        <f>Base3*(MTrendFactor3^B99)*VLOOKUP(C99,MonthFactorTable3,2)</f>
        <v>44.534888882603198</v>
      </c>
      <c r="G99">
        <f t="shared" si="5"/>
        <v>-3.018662282603195</v>
      </c>
      <c r="H99">
        <f t="shared" si="6"/>
        <v>9.1123219764111312</v>
      </c>
    </row>
    <row r="100" spans="1:8">
      <c r="A100">
        <v>2003</v>
      </c>
      <c r="B100">
        <f t="shared" si="7"/>
        <v>99</v>
      </c>
      <c r="C100">
        <v>3</v>
      </c>
      <c r="D100">
        <v>50046567</v>
      </c>
      <c r="E100">
        <f t="shared" si="4"/>
        <v>50.046567000000003</v>
      </c>
      <c r="F100">
        <f>Base3*(MTrendFactor3^B100)*VLOOKUP(C100,MonthFactorTable3,2)</f>
        <v>54.755095387397226</v>
      </c>
      <c r="G100">
        <f t="shared" si="5"/>
        <v>-4.708528387397223</v>
      </c>
      <c r="H100">
        <f t="shared" si="6"/>
        <v>22.170239574925493</v>
      </c>
    </row>
    <row r="101" spans="1:8">
      <c r="A101">
        <v>2003</v>
      </c>
      <c r="B101">
        <f t="shared" si="7"/>
        <v>100</v>
      </c>
      <c r="C101">
        <v>4</v>
      </c>
      <c r="D101">
        <v>45499365.840000004</v>
      </c>
      <c r="E101">
        <f t="shared" si="4"/>
        <v>45.499365840000003</v>
      </c>
      <c r="F101">
        <f>Base3*(MTrendFactor3^B101)*VLOOKUP(C101,MonthFactorTable3,2)</f>
        <v>52.117106800544505</v>
      </c>
      <c r="G101">
        <f t="shared" si="5"/>
        <v>-6.6177409605445021</v>
      </c>
      <c r="H101">
        <f t="shared" si="6"/>
        <v>43.794495420868472</v>
      </c>
    </row>
    <row r="102" spans="1:8">
      <c r="A102">
        <v>2003</v>
      </c>
      <c r="B102">
        <f t="shared" si="7"/>
        <v>101</v>
      </c>
      <c r="C102">
        <v>5</v>
      </c>
      <c r="D102">
        <v>48061446.939999998</v>
      </c>
      <c r="E102">
        <f t="shared" si="4"/>
        <v>48.061446939999996</v>
      </c>
      <c r="F102">
        <f>Base3*(MTrendFactor3^B102)*VLOOKUP(C102,MonthFactorTable3,2)</f>
        <v>53.748316962192327</v>
      </c>
      <c r="G102">
        <f t="shared" si="5"/>
        <v>-5.6868700221923305</v>
      </c>
      <c r="H102">
        <f t="shared" si="6"/>
        <v>32.3404906493098</v>
      </c>
    </row>
    <row r="103" spans="1:8">
      <c r="A103">
        <v>2003</v>
      </c>
      <c r="B103">
        <f t="shared" si="7"/>
        <v>102</v>
      </c>
      <c r="C103">
        <v>6</v>
      </c>
      <c r="D103">
        <v>53442226.789999999</v>
      </c>
      <c r="E103">
        <f t="shared" si="4"/>
        <v>53.442226789999999</v>
      </c>
      <c r="F103">
        <f>Base3*(MTrendFactor3^B103)*VLOOKUP(C103,MonthFactorTable3,2)</f>
        <v>57.873801705794698</v>
      </c>
      <c r="G103">
        <f t="shared" si="5"/>
        <v>-4.4315749157946982</v>
      </c>
      <c r="H103">
        <f t="shared" si="6"/>
        <v>19.638856234300786</v>
      </c>
    </row>
    <row r="104" spans="1:8">
      <c r="A104">
        <v>2003</v>
      </c>
      <c r="B104">
        <f t="shared" si="7"/>
        <v>103</v>
      </c>
      <c r="C104">
        <v>7</v>
      </c>
      <c r="D104">
        <v>58516551.880000003</v>
      </c>
      <c r="E104">
        <f t="shared" si="4"/>
        <v>58.516551880000002</v>
      </c>
      <c r="F104">
        <f>Base3*(MTrendFactor3^B104)*VLOOKUP(C104,MonthFactorTable3,2)</f>
        <v>60.952258377816491</v>
      </c>
      <c r="G104">
        <f t="shared" si="5"/>
        <v>-2.43570649781649</v>
      </c>
      <c r="H104">
        <f t="shared" si="6"/>
        <v>5.9326661435054708</v>
      </c>
    </row>
    <row r="105" spans="1:8">
      <c r="A105">
        <v>2003</v>
      </c>
      <c r="B105">
        <f t="shared" si="7"/>
        <v>104</v>
      </c>
      <c r="C105">
        <v>8</v>
      </c>
      <c r="D105">
        <v>57608972.270000003</v>
      </c>
      <c r="E105">
        <f t="shared" si="4"/>
        <v>57.608972270000002</v>
      </c>
      <c r="F105">
        <f>Base3*(MTrendFactor3^B105)*VLOOKUP(C105,MonthFactorTable3,2)</f>
        <v>61.325318305701096</v>
      </c>
      <c r="G105">
        <f t="shared" si="5"/>
        <v>-3.7163460357010933</v>
      </c>
      <c r="H105">
        <f t="shared" si="6"/>
        <v>13.811227857071232</v>
      </c>
    </row>
    <row r="106" spans="1:8">
      <c r="A106">
        <v>2003</v>
      </c>
      <c r="B106">
        <f t="shared" si="7"/>
        <v>105</v>
      </c>
      <c r="C106">
        <v>9</v>
      </c>
      <c r="D106">
        <v>46019935.719999999</v>
      </c>
      <c r="E106">
        <f t="shared" si="4"/>
        <v>46.019935719999999</v>
      </c>
      <c r="F106">
        <f>Base3*(MTrendFactor3^B106)*VLOOKUP(C106,MonthFactorTable3,2)</f>
        <v>48.712337763733359</v>
      </c>
      <c r="G106">
        <f t="shared" si="5"/>
        <v>-2.6924020437333596</v>
      </c>
      <c r="H106">
        <f t="shared" si="6"/>
        <v>7.2490287650995713</v>
      </c>
    </row>
    <row r="107" spans="1:8">
      <c r="A107">
        <v>2003</v>
      </c>
      <c r="B107">
        <f t="shared" si="7"/>
        <v>106</v>
      </c>
      <c r="C107">
        <v>10</v>
      </c>
      <c r="D107">
        <v>49856880.240000002</v>
      </c>
      <c r="E107">
        <f t="shared" si="4"/>
        <v>49.856880240000002</v>
      </c>
      <c r="F107">
        <f>Base3*(MTrendFactor3^B107)*VLOOKUP(C107,MonthFactorTable3,2)</f>
        <v>51.935550268002871</v>
      </c>
      <c r="G107">
        <f t="shared" si="5"/>
        <v>-2.0786700280028683</v>
      </c>
      <c r="H107">
        <f t="shared" si="6"/>
        <v>4.3208690853174447</v>
      </c>
    </row>
    <row r="108" spans="1:8">
      <c r="A108">
        <v>2003</v>
      </c>
      <c r="B108">
        <f t="shared" si="7"/>
        <v>107</v>
      </c>
      <c r="C108">
        <v>11</v>
      </c>
      <c r="D108">
        <v>47246316.789999999</v>
      </c>
      <c r="E108">
        <f t="shared" si="4"/>
        <v>47.246316790000002</v>
      </c>
      <c r="F108">
        <f>Base3*(MTrendFactor3^B108)*VLOOKUP(C108,MonthFactorTable3,2)</f>
        <v>48.560751758621755</v>
      </c>
      <c r="G108">
        <f t="shared" si="5"/>
        <v>-1.3144349686217538</v>
      </c>
      <c r="H108">
        <f t="shared" si="6"/>
        <v>1.7277392867356709</v>
      </c>
    </row>
    <row r="109" spans="1:8">
      <c r="A109">
        <v>2003</v>
      </c>
      <c r="B109">
        <f t="shared" si="7"/>
        <v>108</v>
      </c>
      <c r="C109">
        <v>12</v>
      </c>
      <c r="D109">
        <v>51303892.020000003</v>
      </c>
      <c r="E109">
        <f t="shared" si="4"/>
        <v>51.303892020000006</v>
      </c>
      <c r="F109">
        <f>Base3*(MTrendFactor3^B109)*VLOOKUP(C109,MonthFactorTable3,2)</f>
        <v>50.923303525935239</v>
      </c>
      <c r="G109">
        <f t="shared" si="5"/>
        <v>0.38058849406476725</v>
      </c>
      <c r="H109">
        <f t="shared" si="6"/>
        <v>0.14484760181448739</v>
      </c>
    </row>
    <row r="110" spans="1:8">
      <c r="A110">
        <v>2004</v>
      </c>
      <c r="B110">
        <f t="shared" si="7"/>
        <v>109</v>
      </c>
      <c r="C110">
        <v>1</v>
      </c>
      <c r="D110">
        <v>47048446</v>
      </c>
      <c r="E110">
        <f t="shared" si="4"/>
        <v>47.048445999999998</v>
      </c>
      <c r="F110">
        <f>Base3*(MTrendFactor3^B110)*VLOOKUP(C110,MonthFactorTable3,2)</f>
        <v>47.61161413116843</v>
      </c>
      <c r="G110">
        <f t="shared" si="5"/>
        <v>-0.56316813116843178</v>
      </c>
      <c r="H110">
        <f t="shared" si="6"/>
        <v>0.31715834396374398</v>
      </c>
    </row>
    <row r="111" spans="1:8">
      <c r="A111">
        <v>2004</v>
      </c>
      <c r="B111">
        <f t="shared" si="7"/>
        <v>110</v>
      </c>
      <c r="C111">
        <v>2</v>
      </c>
      <c r="D111">
        <v>45910086</v>
      </c>
      <c r="E111">
        <f t="shared" si="4"/>
        <v>45.910086</v>
      </c>
      <c r="F111">
        <f>Base3*(MTrendFactor3^B111)*VLOOKUP(C111,MonthFactorTable3,2)</f>
        <v>45.247403237968548</v>
      </c>
      <c r="G111">
        <f t="shared" si="5"/>
        <v>0.66268276203145149</v>
      </c>
      <c r="H111">
        <f t="shared" si="6"/>
        <v>0.43914844309363338</v>
      </c>
    </row>
    <row r="112" spans="1:8">
      <c r="A112">
        <v>2004</v>
      </c>
      <c r="B112">
        <f t="shared" si="7"/>
        <v>111</v>
      </c>
      <c r="C112">
        <v>3</v>
      </c>
      <c r="D112">
        <v>55345202</v>
      </c>
      <c r="E112">
        <f t="shared" si="4"/>
        <v>55.345202</v>
      </c>
      <c r="F112">
        <f>Base3*(MTrendFactor3^B112)*VLOOKUP(C112,MonthFactorTable3,2)</f>
        <v>55.631122979960921</v>
      </c>
      <c r="G112">
        <f t="shared" si="5"/>
        <v>-0.28592097996092036</v>
      </c>
      <c r="H112">
        <f t="shared" si="6"/>
        <v>8.1750806781813026E-2</v>
      </c>
    </row>
    <row r="113" spans="1:8">
      <c r="A113">
        <v>2004</v>
      </c>
      <c r="B113">
        <f t="shared" si="7"/>
        <v>112</v>
      </c>
      <c r="C113">
        <v>4</v>
      </c>
      <c r="D113">
        <v>54328181</v>
      </c>
      <c r="E113">
        <f t="shared" si="4"/>
        <v>54.328181000000001</v>
      </c>
      <c r="F113">
        <f>Base3*(MTrendFactor3^B113)*VLOOKUP(C113,MonthFactorTable3,2)</f>
        <v>52.95092917413087</v>
      </c>
      <c r="G113">
        <f t="shared" si="5"/>
        <v>1.3772518258691306</v>
      </c>
      <c r="H113">
        <f t="shared" si="6"/>
        <v>1.8968225918598542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Additive</vt:lpstr>
      <vt:lpstr>Problem 12.1</vt:lpstr>
      <vt:lpstr>Problem 12.2</vt:lpstr>
      <vt:lpstr>Problem 12.3</vt:lpstr>
      <vt:lpstr>Base</vt:lpstr>
      <vt:lpstr>Base2</vt:lpstr>
      <vt:lpstr>Base3</vt:lpstr>
      <vt:lpstr>Constant1</vt:lpstr>
      <vt:lpstr>MonthFactorTable</vt:lpstr>
      <vt:lpstr>MonthFactorTable2</vt:lpstr>
      <vt:lpstr>MonthFactorTable3</vt:lpstr>
      <vt:lpstr>MTrendFactor</vt:lpstr>
      <vt:lpstr>MTrendFactor2</vt:lpstr>
      <vt:lpstr>MTrendFactor3</vt:lpstr>
      <vt:lpstr>SeasonalityFactors</vt:lpstr>
      <vt:lpstr>Trend1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2018-02-24T02:06:13Z</dcterms:created>
  <dcterms:modified xsi:type="dcterms:W3CDTF">2018-02-27T15:51:32Z</dcterms:modified>
</cp:coreProperties>
</file>