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Marketing Analytics Book/Ken's Practice Files/"/>
    </mc:Choice>
  </mc:AlternateContent>
  <bookViews>
    <workbookView xWindow="0" yWindow="460" windowWidth="25600" windowHeight="14280" activeTab="5"/>
  </bookViews>
  <sheets>
    <sheet name="Price &amp; Demand Curve Generation" sheetId="1" r:id="rId1"/>
    <sheet name="Problem 8.1" sheetId="2" r:id="rId2"/>
    <sheet name="Problem 8.4" sheetId="3" r:id="rId3"/>
    <sheet name="Problem 8.5" sheetId="4" r:id="rId4"/>
    <sheet name="Problem 8.6" sheetId="5" r:id="rId5"/>
    <sheet name="Problem 8.7" sheetId="6" r:id="rId6"/>
  </sheets>
  <definedNames>
    <definedName name="AfterChristmasDemand">'Problem 8.7'!$B$7</definedName>
    <definedName name="AfterChristmasPrice">'Problem 8.7'!$B$9</definedName>
    <definedName name="AfterChristmasProfit">'Problem 8.7'!$B$11</definedName>
    <definedName name="BeforeChristmasDemand">'Problem 8.7'!$B$8</definedName>
    <definedName name="BeforeChristmasPrice">'Problem 8.7'!$B$10</definedName>
    <definedName name="BeforeChristmasProfit">'Problem 8.7'!$B$12</definedName>
    <definedName name="Cost">'Problem 8.7'!$B$5</definedName>
    <definedName name="Demand">'Price &amp; Demand Curve Generation'!$B$25</definedName>
    <definedName name="HighDemand" localSheetId="5">'Problem 8.7'!$B$8</definedName>
    <definedName name="HighDemand">'Price &amp; Demand Curve Generation'!$H$24</definedName>
    <definedName name="HighPrice" localSheetId="3">'Problem 8.5'!$B$6</definedName>
    <definedName name="HighPrice" localSheetId="5">'Problem 8.7'!$B$10</definedName>
    <definedName name="HighPrice">'Price &amp; Demand Curve Generation'!$H$26</definedName>
    <definedName name="LowDemand" localSheetId="5">'Problem 8.7'!$B$7</definedName>
    <definedName name="LowDemand">'Price &amp; Demand Curve Generation'!$H$23</definedName>
    <definedName name="LowPrice" localSheetId="3">'Problem 8.5'!$B$5</definedName>
    <definedName name="LowPrice" localSheetId="5">'Problem 8.7'!$B$9</definedName>
    <definedName name="LowPrice">'Price &amp; Demand Curve Generation'!$H$25</definedName>
    <definedName name="NewHighDemand">'Price &amp; Demand Curve Generation'!$H$36</definedName>
    <definedName name="NewHighPrice">'Price &amp; Demand Curve Generation'!$H$39</definedName>
    <definedName name="NewLowDemand">'Price &amp; Demand Curve Generation'!$H$35</definedName>
    <definedName name="NewLowPrice">'Price &amp; Demand Curve Generation'!$H$38</definedName>
    <definedName name="NewRevenueHigh">'Price &amp; Demand Curve Generation'!$H$41</definedName>
    <definedName name="NewRevenueLow">'Price &amp; Demand Curve Generation'!$H$40</definedName>
    <definedName name="NewRevenueTotal">'Price &amp; Demand Curve Generation'!$H$42</definedName>
    <definedName name="Price">'Price &amp; Demand Curve Generation'!$B$24</definedName>
    <definedName name="ProfitHigh">'Problem 8.7'!$B$12</definedName>
    <definedName name="ProfitLow">'Problem 8.7'!$B$11</definedName>
    <definedName name="ProfitTotal">'Problem 8.7'!$B$13</definedName>
    <definedName name="RevenueHigh" localSheetId="5">'Problem 8.7'!$B$12</definedName>
    <definedName name="RevenueHigh">'Price &amp; Demand Curve Generation'!$H$28</definedName>
    <definedName name="RevenueLow" localSheetId="5">'Problem 8.7'!$B$11</definedName>
    <definedName name="RevenueLow">'Price &amp; Demand Curve Generation'!$H$27</definedName>
    <definedName name="RevenueTotal">'Problem 8.7'!$B$13</definedName>
    <definedName name="solver_adj" localSheetId="0" hidden="1">'Price &amp; Demand Curve Generation'!$H$38:$H$39</definedName>
    <definedName name="solver_adj" localSheetId="5" hidden="1">'Problem 8.7'!$B$9:$B$10</definedName>
    <definedName name="solver_cvg" localSheetId="0" hidden="1">0.0001</definedName>
    <definedName name="solver_cvg" localSheetId="5" hidden="1">0.0001</definedName>
    <definedName name="solver_drv" localSheetId="0" hidden="1">1</definedName>
    <definedName name="solver_drv" localSheetId="5" hidden="1">1</definedName>
    <definedName name="solver_eng" localSheetId="0" hidden="1">1</definedName>
    <definedName name="solver_eng" localSheetId="5" hidden="1">1</definedName>
    <definedName name="solver_itr" localSheetId="0" hidden="1">2147483647</definedName>
    <definedName name="solver_itr" localSheetId="5" hidden="1">2147483647</definedName>
    <definedName name="solver_lhs1" localSheetId="0" hidden="1">'Price &amp; Demand Curve Generation'!$H$37</definedName>
    <definedName name="solver_lhs1" localSheetId="5" hidden="1">'Problem 8.7'!$B$7</definedName>
    <definedName name="solver_lhs2" localSheetId="0" hidden="1">'Price &amp; Demand Curve Generation'!$H$38:$H$39</definedName>
    <definedName name="solver_lhs2" localSheetId="5" hidden="1">'Problem 8.7'!$B$9</definedName>
    <definedName name="solver_lin" localSheetId="0" hidden="1">2</definedName>
    <definedName name="solver_lin" localSheetId="5" hidden="1">2</definedName>
    <definedName name="solver_mip" localSheetId="0" hidden="1">2147483647</definedName>
    <definedName name="solver_mip" localSheetId="5" hidden="1">2147483647</definedName>
    <definedName name="solver_mni" localSheetId="0" hidden="1">30</definedName>
    <definedName name="solver_mni" localSheetId="5" hidden="1">30</definedName>
    <definedName name="solver_mrt" localSheetId="0" hidden="1">0.075</definedName>
    <definedName name="solver_mrt" localSheetId="5" hidden="1">0.075</definedName>
    <definedName name="solver_msl" localSheetId="0" hidden="1">2</definedName>
    <definedName name="solver_msl" localSheetId="5" hidden="1">2</definedName>
    <definedName name="solver_neg" localSheetId="0" hidden="1">1</definedName>
    <definedName name="solver_neg" localSheetId="5" hidden="1">1</definedName>
    <definedName name="solver_nod" localSheetId="0" hidden="1">2147483647</definedName>
    <definedName name="solver_nod" localSheetId="5" hidden="1">2147483647</definedName>
    <definedName name="solver_num" localSheetId="0" hidden="1">2</definedName>
    <definedName name="solver_num" localSheetId="5" hidden="1">2</definedName>
    <definedName name="solver_opt" localSheetId="0" hidden="1">'Price &amp; Demand Curve Generation'!$H$42</definedName>
    <definedName name="solver_opt" localSheetId="5" hidden="1">'Problem 8.7'!$B$13</definedName>
    <definedName name="solver_pre" localSheetId="0" hidden="1">0.000001</definedName>
    <definedName name="solver_pre" localSheetId="5" hidden="1">0.000001</definedName>
    <definedName name="solver_rbv" localSheetId="0" hidden="1">1</definedName>
    <definedName name="solver_rbv" localSheetId="5" hidden="1">1</definedName>
    <definedName name="solver_rel1" localSheetId="0" hidden="1">1</definedName>
    <definedName name="solver_rel1" localSheetId="5" hidden="1">3</definedName>
    <definedName name="solver_rel2" localSheetId="0" hidden="1">3</definedName>
    <definedName name="solver_rel2" localSheetId="5" hidden="1">3</definedName>
    <definedName name="solver_rhs1" localSheetId="0" hidden="1">300</definedName>
    <definedName name="solver_rhs1" localSheetId="5" hidden="1">1</definedName>
    <definedName name="solver_rhs2" localSheetId="0" hidden="1">0</definedName>
    <definedName name="solver_rhs2" localSheetId="5" hidden="1">0.1</definedName>
    <definedName name="solver_rlx" localSheetId="0" hidden="1">2</definedName>
    <definedName name="solver_rlx" localSheetId="5" hidden="1">2</definedName>
    <definedName name="solver_rsd" localSheetId="0" hidden="1">0</definedName>
    <definedName name="solver_rsd" localSheetId="5" hidden="1">0</definedName>
    <definedName name="solver_scl" localSheetId="0" hidden="1">1</definedName>
    <definedName name="solver_scl" localSheetId="5" hidden="1">1</definedName>
    <definedName name="solver_sho" localSheetId="0" hidden="1">2</definedName>
    <definedName name="solver_sho" localSheetId="5" hidden="1">2</definedName>
    <definedName name="solver_ssz" localSheetId="0" hidden="1">100</definedName>
    <definedName name="solver_ssz" localSheetId="5" hidden="1">100</definedName>
    <definedName name="solver_tim" localSheetId="0" hidden="1">2147483647</definedName>
    <definedName name="solver_tim" localSheetId="5" hidden="1">2147483647</definedName>
    <definedName name="solver_tol" localSheetId="0" hidden="1">0.01</definedName>
    <definedName name="solver_tol" localSheetId="5" hidden="1">0.01</definedName>
    <definedName name="solver_typ" localSheetId="0" hidden="1">1</definedName>
    <definedName name="solver_typ" localSheetId="5" hidden="1">1</definedName>
    <definedName name="solver_val" localSheetId="0" hidden="1">0</definedName>
    <definedName name="solver_val" localSheetId="5" hidden="1">0</definedName>
    <definedName name="solver_ver" localSheetId="0" hidden="1">2</definedName>
    <definedName name="solver_ver" localSheetId="5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11" i="6" s="1"/>
  <c r="B8" i="6"/>
  <c r="B12" i="6" s="1"/>
  <c r="B13" i="6" l="1"/>
  <c r="E12" i="5"/>
  <c r="G10" i="5"/>
  <c r="E9" i="5"/>
  <c r="E8" i="5"/>
  <c r="H8" i="4" l="1"/>
  <c r="F7" i="4"/>
  <c r="F8" i="4"/>
  <c r="F9" i="4" s="1"/>
  <c r="H8" i="3"/>
  <c r="F8" i="3" l="1"/>
  <c r="F9" i="3" s="1"/>
  <c r="F7" i="3"/>
  <c r="E6" i="2"/>
  <c r="E13" i="2"/>
  <c r="E11" i="2"/>
  <c r="E10" i="2"/>
  <c r="E8" i="2"/>
  <c r="E4" i="2"/>
  <c r="E5" i="2"/>
  <c r="E7" i="2"/>
  <c r="E12" i="2"/>
  <c r="E9" i="2"/>
  <c r="H36" i="1" l="1"/>
  <c r="H41" i="1" s="1"/>
  <c r="H35" i="1"/>
  <c r="H40" i="1" s="1"/>
  <c r="H37" i="1" l="1"/>
  <c r="H23" i="1"/>
  <c r="H24" i="1"/>
  <c r="H27" i="1"/>
  <c r="B25" i="1"/>
  <c r="B26" i="1" s="1"/>
  <c r="H12" i="1"/>
  <c r="H7" i="1"/>
  <c r="H5" i="1"/>
  <c r="H4" i="1"/>
  <c r="H8" i="1"/>
  <c r="H10" i="1"/>
  <c r="H11" i="1"/>
  <c r="H13" i="1"/>
  <c r="H6" i="1"/>
  <c r="H9" i="1"/>
  <c r="E5" i="1"/>
  <c r="E6" i="1"/>
  <c r="E7" i="1"/>
  <c r="E8" i="1"/>
  <c r="E9" i="1"/>
  <c r="E10" i="1"/>
  <c r="E11" i="1"/>
  <c r="E12" i="1"/>
  <c r="E13" i="1"/>
  <c r="E4" i="1"/>
  <c r="H28" i="1" l="1"/>
  <c r="H42" i="1"/>
  <c r="H29" i="1"/>
</calcChain>
</file>

<file path=xl/sharedStrings.xml><?xml version="1.0" encoding="utf-8"?>
<sst xmlns="http://schemas.openxmlformats.org/spreadsheetml/2006/main" count="120" uniqueCount="100">
  <si>
    <t>Customer</t>
  </si>
  <si>
    <t>Value</t>
  </si>
  <si>
    <t>Number</t>
  </si>
  <si>
    <t>Sort --&gt;</t>
  </si>
  <si>
    <t>Price</t>
  </si>
  <si>
    <t>Quantity</t>
  </si>
  <si>
    <t>2% of Demand</t>
  </si>
  <si>
    <t>P=-50*Q + 565</t>
  </si>
  <si>
    <t>Q=(565 - P)/50</t>
  </si>
  <si>
    <t xml:space="preserve">Multiply by 50 to account for </t>
  </si>
  <si>
    <t>2% of the market.</t>
  </si>
  <si>
    <t>Q=565 - P</t>
  </si>
  <si>
    <t>Maximize Revenue</t>
  </si>
  <si>
    <t>P*Q = 565P-P^2</t>
  </si>
  <si>
    <t>Demand</t>
  </si>
  <si>
    <t>Revenue</t>
  </si>
  <si>
    <t>Charging a Single Price to Maximize Revenue</t>
  </si>
  <si>
    <t>Charging 2 Different Prices to Maximize Revenue</t>
  </si>
  <si>
    <t>Last Minute Purchase</t>
  </si>
  <si>
    <t>Advance Purchase + Last Minute Purchase</t>
  </si>
  <si>
    <t>LowDemand</t>
  </si>
  <si>
    <t>HighDemand</t>
  </si>
  <si>
    <t>LowPrice</t>
  </si>
  <si>
    <t>HighPrice</t>
  </si>
  <si>
    <t>RevenueLow</t>
  </si>
  <si>
    <t>RevenueHigh</t>
  </si>
  <si>
    <t>RevenueTotal</t>
  </si>
  <si>
    <t>LowDemand = 565 - LowPrice</t>
  </si>
  <si>
    <t>HighDemand = 565 - HighPrice</t>
  </si>
  <si>
    <t>Advance Purchase Demand = (565 - LowPrice) - (565 - HighPrice)</t>
  </si>
  <si>
    <t>So we can improve total revenue by charging two different prices</t>
  </si>
  <si>
    <t>Charging 2 Different Prices to Maximize Revenue With Capacity Constraint</t>
  </si>
  <si>
    <t>NewLowDemand</t>
  </si>
  <si>
    <t>NewHighDemand</t>
  </si>
  <si>
    <t>NewLowPrice</t>
  </si>
  <si>
    <t>NewRevenueLow</t>
  </si>
  <si>
    <t>NewRevenueTotal</t>
  </si>
  <si>
    <t>NewHighPrice</t>
  </si>
  <si>
    <t>Total Demand</t>
  </si>
  <si>
    <t>NewRevenueHigh</t>
  </si>
  <si>
    <t>Demand = a*( price)^(-b)</t>
  </si>
  <si>
    <t>a = 413.65</t>
  </si>
  <si>
    <t>b = 0.825</t>
  </si>
  <si>
    <t>If the demand curve is elastic (power &lt;-1)</t>
  </si>
  <si>
    <t>then price will drop to 0</t>
  </si>
  <si>
    <t>Here demand is inelastic which would indicate</t>
  </si>
  <si>
    <t>If the demand curve is inelastic</t>
  </si>
  <si>
    <t>revenue can be made infinite</t>
  </si>
  <si>
    <t>(-1&lt;power&lt;0)</t>
  </si>
  <si>
    <t>Probably better to fit a quadratic or cubic demand curve to this data.</t>
  </si>
  <si>
    <t>146 seat flight</t>
  </si>
  <si>
    <t>HighDemand:</t>
  </si>
  <si>
    <t>mean</t>
  </si>
  <si>
    <t>Std. Dev.</t>
  </si>
  <si>
    <t>What booking limit maximizes expected revenues? Assume there are no no-shows and always enough advanced purchasers to fill the flight.</t>
  </si>
  <si>
    <t>Going from Q+1 down to Q, we would lose (1-F(Q)) * $114.</t>
  </si>
  <si>
    <t>Therefore, we need to ensure (1-F(Q)) * $114 &lt;= LowPrice = $74</t>
  </si>
  <si>
    <t xml:space="preserve">1-F(Q) &gt;= </t>
  </si>
  <si>
    <t>-F(Q) &gt;=</t>
  </si>
  <si>
    <t>F(Q) &lt;=</t>
  </si>
  <si>
    <t>35.1%ile of full fare tickets is</t>
  </si>
  <si>
    <t>so F(80)&lt;=.351</t>
  </si>
  <si>
    <t>and F(81)&gt;.351</t>
  </si>
  <si>
    <t>so airline should protect 81 seats and booking limit is 146-81 = 65 seats.</t>
  </si>
  <si>
    <t>Suppose a Marriot offers a $ 159 discount rate for a midweek stay. Its regular rate is $ 225. The hotel has 118 rooms. Suppose it is April 1 and the Marriott wants to maximize profit from May 29 bookings.</t>
  </si>
  <si>
    <t>The number of business travelers who will reserve a room is unknown, and you can assume it is normal with the mean = 27.3 and a standard deviation of 6.</t>
  </si>
  <si>
    <t>Going from Q+1 down to Q, we would lose (1-F(Q)) * $225.</t>
  </si>
  <si>
    <t>Therefore, we need to ensure (1-F(Q)) * $225 &lt;= LowPrice = $159</t>
  </si>
  <si>
    <t>so F(24)&lt;=0.2933</t>
  </si>
  <si>
    <t>and F(25)&gt;0.2933</t>
  </si>
  <si>
    <t>so hotel should protect 24 rooms and booking limit is 118-24 = 94 rooms.</t>
  </si>
  <si>
    <t>FBN Airlines</t>
  </si>
  <si>
    <t>Seats</t>
  </si>
  <si>
    <t>Fare</t>
  </si>
  <si>
    <t>Overbook</t>
  </si>
  <si>
    <t>No shows</t>
  </si>
  <si>
    <t xml:space="preserve">With Probability F( Q – 209.5) reducing the ticket limit from Q + 1 to Q saves $ 300. </t>
  </si>
  <si>
    <t>With probability 1 – F( Q – 209.5) reducing the ticket limit from Q + 1 to Q costs $ 105.</t>
  </si>
  <si>
    <t>Therefore reducing the ticket limit from Q + 1 to Q benefits us if:</t>
  </si>
  <si>
    <t>300* F(Q – 209.5) - 105* (1 - F(Q - 209.5)) &gt;= 0</t>
  </si>
  <si>
    <t>300*F(Q - 209.5) &gt;= 105 * (1 - F(Q - 209.5))</t>
  </si>
  <si>
    <t>*F(Q - 209.5) &lt;= 1 - F(Q - 209.5)</t>
  </si>
  <si>
    <t>*F(Q - 209.5) &lt;= 1</t>
  </si>
  <si>
    <t xml:space="preserve">F(Q - 209.5) &gt;= </t>
  </si>
  <si>
    <t>Number of seats to overbook.</t>
  </si>
  <si>
    <t>Q = 2000 - 300 * HighPrice</t>
  </si>
  <si>
    <t>Q = 1000 - 400 * LowPrice</t>
  </si>
  <si>
    <t>Hallmark Christmas Cards</t>
  </si>
  <si>
    <t xml:space="preserve">  </t>
  </si>
  <si>
    <t>ProfitTotal</t>
  </si>
  <si>
    <t>Cost</t>
  </si>
  <si>
    <t xml:space="preserve">Before Christmas: </t>
  </si>
  <si>
    <t>After Christmas:</t>
  </si>
  <si>
    <t>BeforeChristmasDemand</t>
  </si>
  <si>
    <t>AfterChristmasDemand</t>
  </si>
  <si>
    <t>AfterChristmasPrice</t>
  </si>
  <si>
    <t>BeforeChristmasPrice</t>
  </si>
  <si>
    <t>AfterChristmasProfit</t>
  </si>
  <si>
    <t>BeforeChristmasProfit</t>
  </si>
  <si>
    <t>So, we should order 850 + 300 = 1150 cards.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</si>
</sst>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Fill="1"/>
    <xf numFmtId="0" fontId="2" fillId="0" borderId="0" xfId="0" applyFont="1"/>
    <xf numFmtId="0" fontId="0" fillId="2" borderId="0" xfId="0" quotePrefix="1" applyFill="1" applyAlignment="1">
      <alignment horizontal="center"/>
    </xf>
    <xf numFmtId="166" fontId="0" fillId="2" borderId="0" xfId="0" applyNumberFormat="1" applyFill="1"/>
    <xf numFmtId="44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Quantity Demanded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992563186681066"/>
                  <c:y val="-0.119336541265675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-0.0196x + 11.116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&amp; Demand Curve Generation'!$G$4:$G$13</c:f>
              <c:numCache>
                <c:formatCode>_("$"* #,##0_);_("$"* \(#,##0\);_("$"* "-"??_);_(@_)</c:formatCode>
                <c:ptCount val="10"/>
                <c:pt idx="0">
                  <c:v>50</c:v>
                </c:pt>
                <c:pt idx="1">
                  <c:v>113</c:v>
                </c:pt>
                <c:pt idx="2">
                  <c:v>151</c:v>
                </c:pt>
                <c:pt idx="3">
                  <c:v>225</c:v>
                </c:pt>
                <c:pt idx="4">
                  <c:v>284</c:v>
                </c:pt>
                <c:pt idx="5">
                  <c:v>323</c:v>
                </c:pt>
                <c:pt idx="6">
                  <c:v>358</c:v>
                </c:pt>
                <c:pt idx="7">
                  <c:v>378</c:v>
                </c:pt>
                <c:pt idx="8">
                  <c:v>456</c:v>
                </c:pt>
                <c:pt idx="9">
                  <c:v>534</c:v>
                </c:pt>
              </c:numCache>
            </c:numRef>
          </c:xVal>
          <c:yVal>
            <c:numRef>
              <c:f>'Price &amp; Demand Curve Generation'!$H$4:$H$13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A7-B641-818B-9ABBF8C4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621583"/>
        <c:axId val="2024623279"/>
      </c:scatterChart>
      <c:valAx>
        <c:axId val="20246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23279"/>
        <c:crosses val="autoZero"/>
        <c:crossBetween val="midCat"/>
      </c:valAx>
      <c:valAx>
        <c:axId val="20246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Demanded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2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022381769666477"/>
                  <c:y val="-0.14884004082822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-50.485x + 564.87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&amp; Demand Curve Generation'!$H$4:$H$13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'Price &amp; Demand Curve Generation'!$G$4:$G$13</c:f>
              <c:numCache>
                <c:formatCode>_("$"* #,##0_);_("$"* \(#,##0\);_("$"* "-"??_);_(@_)</c:formatCode>
                <c:ptCount val="10"/>
                <c:pt idx="0">
                  <c:v>50</c:v>
                </c:pt>
                <c:pt idx="1">
                  <c:v>113</c:v>
                </c:pt>
                <c:pt idx="2">
                  <c:v>151</c:v>
                </c:pt>
                <c:pt idx="3">
                  <c:v>225</c:v>
                </c:pt>
                <c:pt idx="4">
                  <c:v>284</c:v>
                </c:pt>
                <c:pt idx="5">
                  <c:v>323</c:v>
                </c:pt>
                <c:pt idx="6">
                  <c:v>358</c:v>
                </c:pt>
                <c:pt idx="7">
                  <c:v>378</c:v>
                </c:pt>
                <c:pt idx="8">
                  <c:v>456</c:v>
                </c:pt>
                <c:pt idx="9">
                  <c:v>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1-6048-A38D-64277B58C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26815"/>
        <c:axId val="1869546047"/>
      </c:scatterChart>
      <c:valAx>
        <c:axId val="186952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Demanded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46047"/>
        <c:crosses val="autoZero"/>
        <c:crossBetween val="midCat"/>
      </c:valAx>
      <c:valAx>
        <c:axId val="18695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2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1345270506896825"/>
                  <c:y val="-0.38883161888886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8.1'!$D$4:$D$13</c:f>
              <c:numCache>
                <c:formatCode>_("$"* #,##0_);_("$"* \(#,##0\);_("$"* "-"??_);_(@_)</c:formatCode>
                <c:ptCount val="10"/>
                <c:pt idx="0">
                  <c:v>50</c:v>
                </c:pt>
                <c:pt idx="1">
                  <c:v>113</c:v>
                </c:pt>
                <c:pt idx="2">
                  <c:v>151</c:v>
                </c:pt>
                <c:pt idx="3">
                  <c:v>225</c:v>
                </c:pt>
                <c:pt idx="4">
                  <c:v>284</c:v>
                </c:pt>
                <c:pt idx="5">
                  <c:v>323</c:v>
                </c:pt>
                <c:pt idx="6">
                  <c:v>358</c:v>
                </c:pt>
                <c:pt idx="7">
                  <c:v>378</c:v>
                </c:pt>
                <c:pt idx="8">
                  <c:v>456</c:v>
                </c:pt>
                <c:pt idx="9">
                  <c:v>534</c:v>
                </c:pt>
              </c:numCache>
            </c:numRef>
          </c:xVal>
          <c:yVal>
            <c:numRef>
              <c:f>'Problem 8.1'!$E$4:$E$13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4-C341-B2D0-9A2C01A33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22911"/>
        <c:axId val="888733983"/>
      </c:scatterChart>
      <c:valAx>
        <c:axId val="8887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33983"/>
        <c:crosses val="autoZero"/>
        <c:crossBetween val="midCat"/>
      </c:valAx>
      <c:valAx>
        <c:axId val="8887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2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379730</xdr:colOff>
      <xdr:row>1</xdr:row>
      <xdr:rowOff>2540</xdr:rowOff>
    </xdr:from>
    <xdr:to>
      <xdr:col>14</xdr:col>
      <xdr:colOff>1270</xdr:colOff>
      <xdr:row>14</xdr:row>
      <xdr:rowOff>104140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7CD0D-E6C5-3741-A0B1-016BBB622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1</xdr:row>
      <xdr:rowOff>0</xdr:rowOff>
    </xdr:from>
    <xdr:to>
      <xdr:col>19</xdr:col>
      <xdr:colOff>723900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6D94B2-C92E-E14A-8EC6-A38BEB03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2</xdr:row>
      <xdr:rowOff>6350</xdr:rowOff>
    </xdr:from>
    <xdr:to>
      <xdr:col>11</xdr:col>
      <xdr:colOff>31750</xdr:colOff>
      <xdr:row>13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428D0-D202-F84E-A31F-BBFDCF9C3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Normal="100" workbookViewId="0">
      <selection activeCell="G23" sqref="G23:M29"/>
    </sheetView>
  </sheetViews>
  <sheetFormatPr baseColWidth="10" defaultRowHeight="16"/>
  <cols>
    <col min="1" max="1" width="16.33203125" customWidth="1"/>
    <col min="2" max="2" width="15.1640625" customWidth="1"/>
    <col min="3" max="3" width="1.6640625" customWidth="1"/>
    <col min="6" max="6" width="7.33203125" bestFit="1" customWidth="1"/>
    <col min="7" max="7" width="16.83203125" customWidth="1"/>
    <col min="8" max="8" width="12.5" bestFit="1" customWidth="1"/>
  </cols>
  <sheetData>
    <row r="1" spans="1:8">
      <c r="A1" t="s">
        <v>6</v>
      </c>
    </row>
    <row r="3" spans="1:8">
      <c r="A3" s="2" t="s">
        <v>0</v>
      </c>
      <c r="B3" s="2" t="s">
        <v>1</v>
      </c>
      <c r="D3" s="2" t="s">
        <v>1</v>
      </c>
      <c r="E3" s="2" t="s">
        <v>2</v>
      </c>
      <c r="F3" s="3" t="s">
        <v>3</v>
      </c>
      <c r="G3" s="2" t="s">
        <v>4</v>
      </c>
      <c r="H3" s="2" t="s">
        <v>5</v>
      </c>
    </row>
    <row r="4" spans="1:8">
      <c r="A4" s="3">
        <v>1</v>
      </c>
      <c r="B4" s="4">
        <v>323</v>
      </c>
      <c r="D4" s="4">
        <v>323</v>
      </c>
      <c r="E4" s="3">
        <f t="shared" ref="E4:E13" si="0">COUNTIF($D$4:$D$13,"&gt;="&amp;D4)</f>
        <v>5</v>
      </c>
      <c r="G4" s="4">
        <v>50</v>
      </c>
      <c r="H4" s="3">
        <f t="shared" ref="H4:H13" si="1">COUNTIF($D$4:$D$13,"&gt;="&amp;G4)</f>
        <v>10</v>
      </c>
    </row>
    <row r="5" spans="1:8">
      <c r="A5" s="3">
        <v>2</v>
      </c>
      <c r="B5" s="4">
        <v>151</v>
      </c>
      <c r="D5" s="4">
        <v>151</v>
      </c>
      <c r="E5" s="3">
        <f t="shared" si="0"/>
        <v>8</v>
      </c>
      <c r="G5" s="4">
        <v>113</v>
      </c>
      <c r="H5" s="3">
        <f t="shared" si="1"/>
        <v>9</v>
      </c>
    </row>
    <row r="6" spans="1:8">
      <c r="A6" s="3">
        <v>3</v>
      </c>
      <c r="B6" s="4">
        <v>534</v>
      </c>
      <c r="D6" s="4">
        <v>534</v>
      </c>
      <c r="E6" s="3">
        <f t="shared" si="0"/>
        <v>1</v>
      </c>
      <c r="G6" s="4">
        <v>151</v>
      </c>
      <c r="H6" s="3">
        <f t="shared" si="1"/>
        <v>8</v>
      </c>
    </row>
    <row r="7" spans="1:8">
      <c r="A7" s="3">
        <v>4</v>
      </c>
      <c r="B7" s="4">
        <v>378</v>
      </c>
      <c r="D7" s="4">
        <v>378</v>
      </c>
      <c r="E7" s="3">
        <f t="shared" si="0"/>
        <v>3</v>
      </c>
      <c r="G7" s="4">
        <v>225</v>
      </c>
      <c r="H7" s="3">
        <f t="shared" si="1"/>
        <v>7</v>
      </c>
    </row>
    <row r="8" spans="1:8">
      <c r="A8" s="3">
        <v>5</v>
      </c>
      <c r="B8" s="4">
        <v>358</v>
      </c>
      <c r="D8" s="4">
        <v>358</v>
      </c>
      <c r="E8" s="3">
        <f t="shared" si="0"/>
        <v>4</v>
      </c>
      <c r="G8" s="4">
        <v>284</v>
      </c>
      <c r="H8" s="3">
        <f t="shared" si="1"/>
        <v>6</v>
      </c>
    </row>
    <row r="9" spans="1:8">
      <c r="A9" s="3">
        <v>6</v>
      </c>
      <c r="B9" s="4">
        <v>284</v>
      </c>
      <c r="D9" s="4">
        <v>284</v>
      </c>
      <c r="E9" s="3">
        <f t="shared" si="0"/>
        <v>6</v>
      </c>
      <c r="G9" s="4">
        <v>323</v>
      </c>
      <c r="H9" s="3">
        <f t="shared" si="1"/>
        <v>5</v>
      </c>
    </row>
    <row r="10" spans="1:8">
      <c r="A10" s="3">
        <v>7</v>
      </c>
      <c r="B10" s="4">
        <v>50</v>
      </c>
      <c r="D10" s="4">
        <v>50</v>
      </c>
      <c r="E10" s="3">
        <f t="shared" si="0"/>
        <v>10</v>
      </c>
      <c r="G10" s="4">
        <v>358</v>
      </c>
      <c r="H10" s="3">
        <f t="shared" si="1"/>
        <v>4</v>
      </c>
    </row>
    <row r="11" spans="1:8">
      <c r="A11" s="3">
        <v>8</v>
      </c>
      <c r="B11" s="4">
        <v>113</v>
      </c>
      <c r="D11" s="4">
        <v>113</v>
      </c>
      <c r="E11" s="3">
        <f t="shared" si="0"/>
        <v>9</v>
      </c>
      <c r="G11" s="4">
        <v>378</v>
      </c>
      <c r="H11" s="3">
        <f t="shared" si="1"/>
        <v>3</v>
      </c>
    </row>
    <row r="12" spans="1:8">
      <c r="A12" s="3">
        <v>9</v>
      </c>
      <c r="B12" s="4">
        <v>225</v>
      </c>
      <c r="D12" s="4">
        <v>225</v>
      </c>
      <c r="E12" s="3">
        <f t="shared" si="0"/>
        <v>7</v>
      </c>
      <c r="G12" s="4">
        <v>456</v>
      </c>
      <c r="H12" s="3">
        <f t="shared" si="1"/>
        <v>2</v>
      </c>
    </row>
    <row r="13" spans="1:8">
      <c r="A13" s="3">
        <v>10</v>
      </c>
      <c r="B13" s="4">
        <v>456</v>
      </c>
      <c r="D13" s="4">
        <v>456</v>
      </c>
      <c r="E13" s="3">
        <f t="shared" si="0"/>
        <v>2</v>
      </c>
      <c r="G13" s="4">
        <v>534</v>
      </c>
      <c r="H13" s="3">
        <f t="shared" si="1"/>
        <v>1</v>
      </c>
    </row>
    <row r="16" spans="1:8">
      <c r="A16" t="s">
        <v>7</v>
      </c>
      <c r="B16" t="s">
        <v>8</v>
      </c>
      <c r="D16" s="1" t="s">
        <v>11</v>
      </c>
    </row>
    <row r="17" spans="1:13">
      <c r="A17" t="s">
        <v>9</v>
      </c>
      <c r="G17" s="1" t="s">
        <v>17</v>
      </c>
      <c r="H17" s="1"/>
      <c r="I17" s="1"/>
      <c r="J17" s="1"/>
    </row>
    <row r="18" spans="1:13">
      <c r="A18" t="s">
        <v>10</v>
      </c>
    </row>
    <row r="19" spans="1:13">
      <c r="G19" t="s">
        <v>27</v>
      </c>
      <c r="J19" t="s">
        <v>19</v>
      </c>
    </row>
    <row r="20" spans="1:13">
      <c r="A20" s="1" t="s">
        <v>16</v>
      </c>
      <c r="B20" s="1"/>
      <c r="C20" s="1"/>
      <c r="D20" s="1"/>
      <c r="G20" t="s">
        <v>28</v>
      </c>
      <c r="J20" t="s">
        <v>18</v>
      </c>
    </row>
    <row r="21" spans="1:13">
      <c r="G21" t="s">
        <v>29</v>
      </c>
    </row>
    <row r="22" spans="1:13">
      <c r="A22" s="1" t="s">
        <v>12</v>
      </c>
      <c r="B22" t="s">
        <v>13</v>
      </c>
    </row>
    <row r="23" spans="1:13">
      <c r="G23" s="1" t="s">
        <v>20</v>
      </c>
      <c r="H23" s="7">
        <f>(565-LowPrice)-(565-HighPrice)</f>
        <v>188.33345877290145</v>
      </c>
    </row>
    <row r="24" spans="1:13">
      <c r="A24" s="1" t="s">
        <v>4</v>
      </c>
      <c r="B24" s="5">
        <v>282.49999939004249</v>
      </c>
      <c r="G24" s="1" t="s">
        <v>21</v>
      </c>
      <c r="H24" s="7">
        <f>565-HighPrice</f>
        <v>188.33346110265137</v>
      </c>
    </row>
    <row r="25" spans="1:13">
      <c r="A25" s="1" t="s">
        <v>14</v>
      </c>
      <c r="B25" s="7">
        <f>565-Price</f>
        <v>282.50000060995751</v>
      </c>
      <c r="G25" s="1" t="s">
        <v>22</v>
      </c>
      <c r="H25" s="6">
        <v>188.33308012444715</v>
      </c>
    </row>
    <row r="26" spans="1:13">
      <c r="A26" s="1" t="s">
        <v>15</v>
      </c>
      <c r="B26" s="6">
        <f>Price*Demand</f>
        <v>79806.25</v>
      </c>
      <c r="G26" s="1" t="s">
        <v>23</v>
      </c>
      <c r="H26" s="6">
        <v>376.66653889734863</v>
      </c>
    </row>
    <row r="27" spans="1:13">
      <c r="G27" s="1" t="s">
        <v>24</v>
      </c>
      <c r="H27" s="6">
        <f>LowPrice*LowDemand</f>
        <v>35469.420381191114</v>
      </c>
    </row>
    <row r="28" spans="1:13">
      <c r="G28" s="1" t="s">
        <v>25</v>
      </c>
      <c r="H28" s="6">
        <f>HighPrice*HighDemand</f>
        <v>70938.912952094121</v>
      </c>
    </row>
    <row r="29" spans="1:13">
      <c r="A29" s="8"/>
      <c r="G29" s="1" t="s">
        <v>26</v>
      </c>
      <c r="H29" s="6">
        <f>SUM(H27:H28)</f>
        <v>106408.33333328523</v>
      </c>
      <c r="I29" s="1" t="s">
        <v>30</v>
      </c>
      <c r="J29" s="1"/>
      <c r="K29" s="1"/>
      <c r="L29" s="1"/>
      <c r="M29" s="1"/>
    </row>
    <row r="33" spans="7:13">
      <c r="G33" s="1" t="s">
        <v>31</v>
      </c>
      <c r="H33" s="1"/>
      <c r="I33" s="1"/>
      <c r="J33" s="1"/>
      <c r="K33" s="1"/>
      <c r="L33" s="8"/>
    </row>
    <row r="35" spans="7:13">
      <c r="G35" s="1" t="s">
        <v>32</v>
      </c>
      <c r="H35" s="7">
        <f>(565-NewLowPrice)-(565-NewHighPrice)</f>
        <v>150.00000000000023</v>
      </c>
    </row>
    <row r="36" spans="7:13">
      <c r="G36" s="1" t="s">
        <v>33</v>
      </c>
      <c r="H36" s="7">
        <f>565-NewHighPrice</f>
        <v>149.99999999999977</v>
      </c>
    </row>
    <row r="37" spans="7:13">
      <c r="G37" s="1" t="s">
        <v>38</v>
      </c>
      <c r="H37" s="7">
        <f>NewLowDemand+NewHighDemand</f>
        <v>300</v>
      </c>
    </row>
    <row r="38" spans="7:13">
      <c r="G38" s="1" t="s">
        <v>34</v>
      </c>
      <c r="H38" s="6">
        <v>265</v>
      </c>
    </row>
    <row r="39" spans="7:13">
      <c r="G39" s="1" t="s">
        <v>37</v>
      </c>
      <c r="H39" s="6">
        <v>415.00000000000023</v>
      </c>
    </row>
    <row r="40" spans="7:13">
      <c r="G40" s="1" t="s">
        <v>35</v>
      </c>
      <c r="H40" s="6">
        <f>NewLowPrice*NewLowDemand</f>
        <v>39750.000000000058</v>
      </c>
    </row>
    <row r="41" spans="7:13">
      <c r="G41" s="1" t="s">
        <v>39</v>
      </c>
      <c r="H41" s="6">
        <f>NewHighPrice*NewHighDemand</f>
        <v>62249.999999999942</v>
      </c>
    </row>
    <row r="42" spans="7:13">
      <c r="G42" s="1" t="s">
        <v>36</v>
      </c>
      <c r="H42" s="6">
        <f>SUM(H40:H41)</f>
        <v>102000</v>
      </c>
      <c r="I42" s="1" t="s">
        <v>30</v>
      </c>
      <c r="J42" s="1"/>
      <c r="K42" s="1"/>
      <c r="L42" s="1"/>
      <c r="M42" s="1"/>
    </row>
    <row r="46" spans="7:13">
      <c r="J46" s="8"/>
      <c r="K46" s="8"/>
      <c r="L46" s="8"/>
      <c r="M46" s="8"/>
    </row>
  </sheetData>
  <sortState ref="G4:H13">
    <sortCondition ref="G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23" sqref="F23"/>
    </sheetView>
  </sheetViews>
  <sheetFormatPr baseColWidth="10" defaultRowHeight="16"/>
  <sheetData>
    <row r="1" spans="1:13" ht="24">
      <c r="A1" s="9" t="s">
        <v>40</v>
      </c>
      <c r="B1" s="9"/>
    </row>
    <row r="3" spans="1:13">
      <c r="A3" s="2" t="s">
        <v>0</v>
      </c>
      <c r="B3" s="2" t="s">
        <v>1</v>
      </c>
      <c r="D3" s="2" t="s">
        <v>1</v>
      </c>
      <c r="E3" s="2" t="s">
        <v>2</v>
      </c>
    </row>
    <row r="4" spans="1:13">
      <c r="A4" s="3">
        <v>1</v>
      </c>
      <c r="B4" s="4">
        <v>323</v>
      </c>
      <c r="D4" s="4">
        <v>50</v>
      </c>
      <c r="E4">
        <f t="shared" ref="E4:E13" si="0">COUNTIF($D$4:$D$13,"&gt;="&amp;D4)</f>
        <v>10</v>
      </c>
      <c r="M4" t="s">
        <v>41</v>
      </c>
    </row>
    <row r="5" spans="1:13">
      <c r="A5" s="3">
        <v>2</v>
      </c>
      <c r="B5" s="4">
        <v>151</v>
      </c>
      <c r="D5" s="4">
        <v>113</v>
      </c>
      <c r="E5">
        <f t="shared" si="0"/>
        <v>9</v>
      </c>
      <c r="M5" t="s">
        <v>42</v>
      </c>
    </row>
    <row r="6" spans="1:13">
      <c r="A6" s="3">
        <v>3</v>
      </c>
      <c r="B6" s="4">
        <v>534</v>
      </c>
      <c r="D6" s="4">
        <v>151</v>
      </c>
      <c r="E6">
        <f t="shared" si="0"/>
        <v>8</v>
      </c>
    </row>
    <row r="7" spans="1:13">
      <c r="A7" s="3">
        <v>4</v>
      </c>
      <c r="B7" s="4">
        <v>378</v>
      </c>
      <c r="D7" s="4">
        <v>225</v>
      </c>
      <c r="E7">
        <f t="shared" si="0"/>
        <v>7</v>
      </c>
    </row>
    <row r="8" spans="1:13">
      <c r="A8" s="3">
        <v>5</v>
      </c>
      <c r="B8" s="4">
        <v>358</v>
      </c>
      <c r="D8" s="4">
        <v>284</v>
      </c>
      <c r="E8">
        <f t="shared" si="0"/>
        <v>6</v>
      </c>
    </row>
    <row r="9" spans="1:13">
      <c r="A9" s="3">
        <v>6</v>
      </c>
      <c r="B9" s="4">
        <v>284</v>
      </c>
      <c r="D9" s="4">
        <v>323</v>
      </c>
      <c r="E9">
        <f t="shared" si="0"/>
        <v>5</v>
      </c>
    </row>
    <row r="10" spans="1:13">
      <c r="A10" s="3">
        <v>7</v>
      </c>
      <c r="B10" s="4">
        <v>50</v>
      </c>
      <c r="D10" s="4">
        <v>358</v>
      </c>
      <c r="E10">
        <f t="shared" si="0"/>
        <v>4</v>
      </c>
    </row>
    <row r="11" spans="1:13">
      <c r="A11" s="3">
        <v>8</v>
      </c>
      <c r="B11" s="4">
        <v>113</v>
      </c>
      <c r="D11" s="4">
        <v>378</v>
      </c>
      <c r="E11">
        <f t="shared" si="0"/>
        <v>3</v>
      </c>
    </row>
    <row r="12" spans="1:13">
      <c r="A12" s="3">
        <v>9</v>
      </c>
      <c r="B12" s="4">
        <v>225</v>
      </c>
      <c r="D12" s="4">
        <v>456</v>
      </c>
      <c r="E12">
        <f t="shared" si="0"/>
        <v>2</v>
      </c>
    </row>
    <row r="13" spans="1:13">
      <c r="A13" s="3">
        <v>10</v>
      </c>
      <c r="B13" s="4">
        <v>456</v>
      </c>
      <c r="D13" s="4">
        <v>534</v>
      </c>
      <c r="E13">
        <f t="shared" si="0"/>
        <v>1</v>
      </c>
    </row>
    <row r="16" spans="1:13">
      <c r="A16" t="s">
        <v>43</v>
      </c>
    </row>
    <row r="17" spans="1:10">
      <c r="A17" t="s">
        <v>44</v>
      </c>
      <c r="E17" s="1" t="s">
        <v>45</v>
      </c>
      <c r="F17" s="1"/>
      <c r="G17" s="1"/>
      <c r="H17" s="1"/>
      <c r="I17" s="1"/>
      <c r="J17" s="1"/>
    </row>
    <row r="18" spans="1:10">
      <c r="A18" t="s">
        <v>46</v>
      </c>
      <c r="E18" s="1" t="s">
        <v>47</v>
      </c>
      <c r="F18" s="1"/>
      <c r="G18" s="1"/>
      <c r="H18" s="1"/>
      <c r="I18" s="1"/>
      <c r="J18" s="1"/>
    </row>
    <row r="19" spans="1:10">
      <c r="A19" t="s">
        <v>48</v>
      </c>
      <c r="E19" s="1" t="s">
        <v>49</v>
      </c>
      <c r="F19" s="1"/>
      <c r="G19" s="1"/>
      <c r="H19" s="1"/>
      <c r="I19" s="1"/>
      <c r="J19" s="1"/>
    </row>
  </sheetData>
  <sortState ref="D4:E13">
    <sortCondition ref="D4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H7" sqref="H7:M11"/>
    </sheetView>
  </sheetViews>
  <sheetFormatPr baseColWidth="10" defaultRowHeight="16"/>
  <cols>
    <col min="1" max="1" width="13" customWidth="1"/>
  </cols>
  <sheetData>
    <row r="2" spans="1:8">
      <c r="A2" t="s">
        <v>50</v>
      </c>
      <c r="D2" t="s">
        <v>54</v>
      </c>
    </row>
    <row r="4" spans="1:8">
      <c r="A4" t="s">
        <v>22</v>
      </c>
      <c r="B4">
        <v>74</v>
      </c>
      <c r="D4" t="s">
        <v>55</v>
      </c>
    </row>
    <row r="5" spans="1:8">
      <c r="A5" t="s">
        <v>23</v>
      </c>
      <c r="B5">
        <v>114</v>
      </c>
      <c r="D5" t="s">
        <v>56</v>
      </c>
    </row>
    <row r="7" spans="1:8">
      <c r="A7" t="s">
        <v>51</v>
      </c>
      <c r="B7">
        <v>92</v>
      </c>
      <c r="C7" t="s">
        <v>52</v>
      </c>
      <c r="E7" s="2" t="s">
        <v>57</v>
      </c>
      <c r="F7">
        <f>74/114</f>
        <v>0.64912280701754388</v>
      </c>
      <c r="H7" t="s">
        <v>60</v>
      </c>
    </row>
    <row r="8" spans="1:8">
      <c r="B8">
        <v>30</v>
      </c>
      <c r="C8" t="s">
        <v>53</v>
      </c>
      <c r="E8" s="10" t="s">
        <v>58</v>
      </c>
      <c r="F8">
        <f>-1+F7</f>
        <v>-0.35087719298245612</v>
      </c>
      <c r="H8" s="1">
        <f>NORMINV(F9,92,30)</f>
        <v>80.511400816234939</v>
      </c>
    </row>
    <row r="9" spans="1:8">
      <c r="E9" s="2" t="s">
        <v>59</v>
      </c>
      <c r="F9">
        <f>-F8</f>
        <v>0.35087719298245612</v>
      </c>
      <c r="H9" t="s">
        <v>61</v>
      </c>
    </row>
    <row r="10" spans="1:8">
      <c r="H10" t="s">
        <v>62</v>
      </c>
    </row>
    <row r="11" spans="1:8">
      <c r="H11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D4" sqref="D4:H5"/>
    </sheetView>
  </sheetViews>
  <sheetFormatPr baseColWidth="10" defaultRowHeight="16"/>
  <cols>
    <col min="1" max="1" width="12.33203125" customWidth="1"/>
  </cols>
  <sheetData>
    <row r="1" spans="1:13">
      <c r="A1" t="s">
        <v>64</v>
      </c>
    </row>
    <row r="2" spans="1:13">
      <c r="A2" t="s">
        <v>65</v>
      </c>
    </row>
    <row r="4" spans="1:13">
      <c r="D4" t="s">
        <v>66</v>
      </c>
    </row>
    <row r="5" spans="1:13">
      <c r="A5" t="s">
        <v>22</v>
      </c>
      <c r="B5">
        <v>159</v>
      </c>
      <c r="D5" t="s">
        <v>67</v>
      </c>
    </row>
    <row r="6" spans="1:13">
      <c r="A6" t="s">
        <v>23</v>
      </c>
      <c r="B6">
        <v>225</v>
      </c>
    </row>
    <row r="7" spans="1:13">
      <c r="E7" s="2" t="s">
        <v>57</v>
      </c>
      <c r="F7">
        <f>LowPrice/HighPrice</f>
        <v>0.70666666666666667</v>
      </c>
      <c r="H7" t="s">
        <v>60</v>
      </c>
    </row>
    <row r="8" spans="1:13">
      <c r="A8" t="s">
        <v>21</v>
      </c>
      <c r="B8">
        <v>27.3</v>
      </c>
      <c r="C8" t="s">
        <v>52</v>
      </c>
      <c r="E8" s="10" t="s">
        <v>58</v>
      </c>
      <c r="F8">
        <f>-1+F7</f>
        <v>-0.29333333333333333</v>
      </c>
      <c r="H8" s="1">
        <f>NORMINV(F9,B8,B9)</f>
        <v>24.03796331820708</v>
      </c>
    </row>
    <row r="9" spans="1:13">
      <c r="B9">
        <v>6</v>
      </c>
      <c r="C9" t="s">
        <v>53</v>
      </c>
      <c r="E9" s="2" t="s">
        <v>59</v>
      </c>
      <c r="F9">
        <f>-F8</f>
        <v>0.29333333333333333</v>
      </c>
      <c r="H9" t="s">
        <v>68</v>
      </c>
    </row>
    <row r="10" spans="1:13">
      <c r="H10" t="s">
        <v>69</v>
      </c>
    </row>
    <row r="11" spans="1:13">
      <c r="H11" s="1" t="s">
        <v>70</v>
      </c>
      <c r="I11" s="1"/>
      <c r="J11" s="1"/>
      <c r="K11" s="1"/>
      <c r="L11" s="1"/>
      <c r="M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2" sqref="E12"/>
    </sheetView>
  </sheetViews>
  <sheetFormatPr baseColWidth="10" defaultRowHeight="16"/>
  <cols>
    <col min="1" max="1" width="11.83203125" customWidth="1"/>
  </cols>
  <sheetData>
    <row r="1" spans="1:8">
      <c r="A1" t="s">
        <v>71</v>
      </c>
    </row>
    <row r="2" spans="1:8">
      <c r="E2" t="s">
        <v>76</v>
      </c>
    </row>
    <row r="3" spans="1:8">
      <c r="A3" t="s">
        <v>72</v>
      </c>
      <c r="B3">
        <v>210</v>
      </c>
      <c r="E3" t="s">
        <v>77</v>
      </c>
    </row>
    <row r="4" spans="1:8">
      <c r="A4" t="s">
        <v>73</v>
      </c>
      <c r="B4">
        <v>105</v>
      </c>
      <c r="E4" t="s">
        <v>78</v>
      </c>
    </row>
    <row r="5" spans="1:8">
      <c r="A5" t="s">
        <v>74</v>
      </c>
      <c r="B5">
        <v>300</v>
      </c>
    </row>
    <row r="6" spans="1:8">
      <c r="E6" t="s">
        <v>79</v>
      </c>
    </row>
    <row r="7" spans="1:8">
      <c r="A7" t="s">
        <v>75</v>
      </c>
      <c r="B7">
        <v>20</v>
      </c>
      <c r="C7" t="s">
        <v>52</v>
      </c>
      <c r="E7" t="s">
        <v>80</v>
      </c>
    </row>
    <row r="8" spans="1:8">
      <c r="B8">
        <v>5</v>
      </c>
      <c r="C8" t="s">
        <v>53</v>
      </c>
      <c r="E8">
        <f>300/105</f>
        <v>2.8571428571428572</v>
      </c>
      <c r="F8" t="s">
        <v>81</v>
      </c>
    </row>
    <row r="9" spans="1:8">
      <c r="E9">
        <f>E8+1</f>
        <v>3.8571428571428572</v>
      </c>
      <c r="F9" t="s">
        <v>82</v>
      </c>
    </row>
    <row r="10" spans="1:8">
      <c r="E10" t="s">
        <v>83</v>
      </c>
      <c r="G10">
        <f>1/E9</f>
        <v>0.25925925925925924</v>
      </c>
    </row>
    <row r="12" spans="1:8">
      <c r="E12" s="11">
        <f>_xlfn.NORM.INV(G10,B7,B8)</f>
        <v>16.77184625362009</v>
      </c>
      <c r="F12" s="1" t="s">
        <v>84</v>
      </c>
      <c r="G12" s="1"/>
      <c r="H1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8" sqref="D18"/>
    </sheetView>
  </sheetViews>
  <sheetFormatPr baseColWidth="10" defaultRowHeight="16"/>
  <cols>
    <col min="1" max="1" width="22" customWidth="1"/>
    <col min="2" max="2" width="13.6640625" customWidth="1"/>
  </cols>
  <sheetData>
    <row r="1" spans="1:7" ht="24">
      <c r="A1" s="9" t="s">
        <v>87</v>
      </c>
    </row>
    <row r="2" spans="1:7">
      <c r="A2" t="s">
        <v>88</v>
      </c>
    </row>
    <row r="3" spans="1:7">
      <c r="A3" t="s">
        <v>91</v>
      </c>
      <c r="B3" t="s">
        <v>85</v>
      </c>
    </row>
    <row r="4" spans="1:7">
      <c r="A4" t="s">
        <v>92</v>
      </c>
      <c r="B4" t="s">
        <v>86</v>
      </c>
    </row>
    <row r="5" spans="1:7">
      <c r="A5" t="s">
        <v>90</v>
      </c>
      <c r="B5">
        <v>1</v>
      </c>
    </row>
    <row r="7" spans="1:7">
      <c r="A7" s="1" t="s">
        <v>94</v>
      </c>
      <c r="B7" s="7">
        <f>1000-400*AfterChristmasPrice</f>
        <v>300.00007270569893</v>
      </c>
      <c r="C7" s="1" t="s">
        <v>99</v>
      </c>
      <c r="D7" s="1"/>
      <c r="E7" s="1"/>
      <c r="F7" s="1"/>
    </row>
    <row r="8" spans="1:7">
      <c r="A8" s="1" t="s">
        <v>93</v>
      </c>
      <c r="B8" s="7">
        <f>2000-300*BeforeChristmasPrice</f>
        <v>849.99999607246582</v>
      </c>
    </row>
    <row r="9" spans="1:7">
      <c r="A9" s="1" t="s">
        <v>95</v>
      </c>
      <c r="B9" s="12">
        <v>1.7499998182357526</v>
      </c>
    </row>
    <row r="10" spans="1:7">
      <c r="A10" s="1" t="s">
        <v>96</v>
      </c>
      <c r="B10" s="12">
        <v>3.833333346425114</v>
      </c>
    </row>
    <row r="11" spans="1:7">
      <c r="A11" s="1" t="s">
        <v>97</v>
      </c>
      <c r="B11" s="6">
        <f>(AfterChristmasPrice-Cost)*AfterChristmasDemand</f>
        <v>224.99999999998676</v>
      </c>
    </row>
    <row r="12" spans="1:7">
      <c r="A12" s="1" t="s">
        <v>98</v>
      </c>
      <c r="B12" s="6">
        <f>(BeforeChristmasPrice-Cost)*BeforeChristmasDemand</f>
        <v>2408.3333333333335</v>
      </c>
    </row>
    <row r="13" spans="1:7">
      <c r="A13" s="1" t="s">
        <v>89</v>
      </c>
      <c r="B13" s="6">
        <f>SUM(B11:B12)</f>
        <v>2633.3333333333203</v>
      </c>
      <c r="D13" s="8"/>
      <c r="E13" s="8"/>
      <c r="F13" s="8"/>
      <c r="G13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34</vt:i4>
      </vt:variant>
    </vt:vector>
  </HeadingPairs>
  <TitlesOfParts>
    <vt:vector size="40" baseType="lpstr">
      <vt:lpstr>Price &amp; Demand Curve Generation</vt:lpstr>
      <vt:lpstr>Problem 8.1</vt:lpstr>
      <vt:lpstr>Problem 8.4</vt:lpstr>
      <vt:lpstr>Problem 8.5</vt:lpstr>
      <vt:lpstr>Problem 8.6</vt:lpstr>
      <vt:lpstr>Problem 8.7</vt:lpstr>
      <vt:lpstr>AfterChristmasDemand</vt:lpstr>
      <vt:lpstr>AfterChristmasPrice</vt:lpstr>
      <vt:lpstr>AfterChristmasProfit</vt:lpstr>
      <vt:lpstr>BeforeChristmasDemand</vt:lpstr>
      <vt:lpstr>BeforeChristmasPrice</vt:lpstr>
      <vt:lpstr>BeforeChristmasProfit</vt:lpstr>
      <vt:lpstr>Cost</vt:lpstr>
      <vt:lpstr>Demand</vt:lpstr>
      <vt:lpstr>'Problem 8.7'!HighDemand</vt:lpstr>
      <vt:lpstr>HighDemand</vt:lpstr>
      <vt:lpstr>'Problem 8.5'!HighPrice</vt:lpstr>
      <vt:lpstr>'Problem 8.7'!HighPrice</vt:lpstr>
      <vt:lpstr>HighPrice</vt:lpstr>
      <vt:lpstr>'Problem 8.7'!LowDemand</vt:lpstr>
      <vt:lpstr>LowDemand</vt:lpstr>
      <vt:lpstr>'Problem 8.5'!LowPrice</vt:lpstr>
      <vt:lpstr>'Problem 8.7'!LowPrice</vt:lpstr>
      <vt:lpstr>LowPrice</vt:lpstr>
      <vt:lpstr>NewHighDemand</vt:lpstr>
      <vt:lpstr>NewHighPrice</vt:lpstr>
      <vt:lpstr>NewLowDemand</vt:lpstr>
      <vt:lpstr>NewLowPrice</vt:lpstr>
      <vt:lpstr>NewRevenueHigh</vt:lpstr>
      <vt:lpstr>NewRevenueLow</vt:lpstr>
      <vt:lpstr>NewRevenueTotal</vt:lpstr>
      <vt:lpstr>Price</vt:lpstr>
      <vt:lpstr>ProfitHigh</vt:lpstr>
      <vt:lpstr>ProfitLow</vt:lpstr>
      <vt:lpstr>ProfitTotal</vt:lpstr>
      <vt:lpstr>'Problem 8.7'!RevenueHigh</vt:lpstr>
      <vt:lpstr>RevenueHigh</vt:lpstr>
      <vt:lpstr>'Problem 8.7'!RevenueLow</vt:lpstr>
      <vt:lpstr>RevenueLow</vt:lpstr>
      <vt:lpstr>RevenueTotal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2018-02-20T17:28:43Z</dcterms:created>
  <dcterms:modified xsi:type="dcterms:W3CDTF">2018-02-21T02:18:09Z</dcterms:modified>
</cp:coreProperties>
</file>