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12_ncr:500000_{2002D34B-AF76-9C48-B20F-7C9B094D483C}" xr6:coauthVersionLast="31" xr6:coauthVersionMax="31" xr10:uidLastSave="{00000000-0000-0000-0000-000000000000}"/>
  <bookViews>
    <workbookView xWindow="-60" yWindow="480" windowWidth="25600" windowHeight="14280" firstSheet="9" activeTab="18" xr2:uid="{3126AC5A-87C4-214C-940B-484E8553612A}"/>
  </bookViews>
  <sheets>
    <sheet name="Text Manipulation" sheetId="1" r:id="rId1"/>
    <sheet name="Flash Fill" sheetId="2" r:id="rId2"/>
    <sheet name="Problem 6.1" sheetId="3" r:id="rId3"/>
    <sheet name="Problem 6.2" sheetId="4" r:id="rId4"/>
    <sheet name="Problem 6.3" sheetId="5" r:id="rId5"/>
    <sheet name="Problem 6.4" sheetId="7" r:id="rId6"/>
    <sheet name="Problem 6.5" sheetId="8" r:id="rId7"/>
    <sheet name="Problem 6.6" sheetId="9" r:id="rId8"/>
    <sheet name="Problem 6.7" sheetId="10" r:id="rId9"/>
    <sheet name="Problem 6.8" sheetId="11" r:id="rId10"/>
    <sheet name="Problem 6.9" sheetId="12" r:id="rId11"/>
    <sheet name="Problem 6.10" sheetId="13" r:id="rId12"/>
    <sheet name="Problem 6.11" sheetId="14" r:id="rId13"/>
    <sheet name="Problem 6.14" sheetId="15" r:id="rId14"/>
    <sheet name="Problem 6.18" sheetId="16" r:id="rId15"/>
    <sheet name="Problem 6.22" sheetId="17" r:id="rId16"/>
    <sheet name="Problem 6.23" sheetId="18" r:id="rId17"/>
    <sheet name="Problem 6.24" sheetId="19" r:id="rId18"/>
    <sheet name="Problem 6.25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2" i="19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3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3" i="17"/>
  <c r="C5" i="16"/>
  <c r="C8" i="16" s="1"/>
  <c r="B5" i="16"/>
  <c r="C6" i="16"/>
  <c r="C4" i="16"/>
  <c r="B6" i="16"/>
  <c r="B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4" i="16"/>
  <c r="E4" i="14" l="1"/>
  <c r="E5" i="14"/>
  <c r="E3" i="14"/>
  <c r="D4" i="14"/>
  <c r="D5" i="14"/>
  <c r="D3" i="14"/>
  <c r="C4" i="14"/>
  <c r="C5" i="14"/>
  <c r="B4" i="14"/>
  <c r="B5" i="14"/>
  <c r="C3" i="14"/>
  <c r="B3" i="14"/>
  <c r="B4" i="13" l="1"/>
  <c r="B5" i="13"/>
  <c r="B6" i="13"/>
  <c r="B3" i="13"/>
  <c r="A4" i="12" l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G4" i="10" l="1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E4" i="10"/>
  <c r="E5" i="10"/>
  <c r="E6" i="10"/>
  <c r="E7" i="10"/>
  <c r="E8" i="10"/>
  <c r="E9" i="10"/>
  <c r="E10" i="10"/>
  <c r="E11" i="10"/>
  <c r="E3" i="10"/>
  <c r="D4" i="10"/>
  <c r="D5" i="10"/>
  <c r="D6" i="10"/>
  <c r="D7" i="10"/>
  <c r="D8" i="10"/>
  <c r="D9" i="10"/>
  <c r="D10" i="10"/>
  <c r="D11" i="10"/>
  <c r="D3" i="10"/>
  <c r="C4" i="10"/>
  <c r="C5" i="10"/>
  <c r="C6" i="10"/>
  <c r="C7" i="10"/>
  <c r="C8" i="10"/>
  <c r="C9" i="10"/>
  <c r="C10" i="10"/>
  <c r="C11" i="10"/>
  <c r="C3" i="10"/>
  <c r="B4" i="10"/>
  <c r="B5" i="10"/>
  <c r="B6" i="10"/>
  <c r="B7" i="10"/>
  <c r="B8" i="10"/>
  <c r="B9" i="10"/>
  <c r="B10" i="10"/>
  <c r="B11" i="10"/>
  <c r="B3" i="10"/>
  <c r="D4" i="9"/>
  <c r="D5" i="9"/>
  <c r="D6" i="9"/>
  <c r="D7" i="9"/>
  <c r="D3" i="9"/>
  <c r="C4" i="9"/>
  <c r="C5" i="9"/>
  <c r="C6" i="9"/>
  <c r="C7" i="9"/>
  <c r="C3" i="9"/>
  <c r="F2" i="8" l="1"/>
  <c r="E3" i="8"/>
  <c r="E4" i="8"/>
  <c r="E5" i="8"/>
  <c r="E6" i="8"/>
  <c r="F6" i="8" s="1"/>
  <c r="E7" i="8"/>
  <c r="E8" i="8"/>
  <c r="E9" i="8"/>
  <c r="F9" i="8" s="1"/>
  <c r="E10" i="8"/>
  <c r="F10" i="8" s="1"/>
  <c r="E2" i="8"/>
  <c r="F3" i="8"/>
  <c r="F4" i="8"/>
  <c r="F5" i="8"/>
  <c r="F7" i="8"/>
  <c r="F8" i="8"/>
  <c r="C3" i="8"/>
  <c r="C4" i="8"/>
  <c r="C5" i="8"/>
  <c r="C6" i="8"/>
  <c r="C7" i="8"/>
  <c r="C8" i="8"/>
  <c r="C9" i="8"/>
  <c r="C10" i="8"/>
  <c r="C2" i="8"/>
  <c r="D3" i="8"/>
  <c r="D4" i="8"/>
  <c r="D5" i="8"/>
  <c r="D6" i="8"/>
  <c r="D7" i="8"/>
  <c r="D8" i="8"/>
  <c r="D9" i="8"/>
  <c r="D10" i="8"/>
  <c r="D2" i="8"/>
  <c r="B3" i="8"/>
  <c r="B4" i="8"/>
  <c r="B5" i="8"/>
  <c r="B6" i="8"/>
  <c r="B7" i="8"/>
  <c r="B8" i="8"/>
  <c r="B9" i="8"/>
  <c r="B10" i="8"/>
  <c r="B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2" i="7"/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4" i="5"/>
  <c r="E4" i="4"/>
  <c r="E5" i="4"/>
  <c r="E6" i="4"/>
  <c r="E7" i="4"/>
  <c r="E3" i="4"/>
  <c r="C4" i="4"/>
  <c r="C5" i="4"/>
  <c r="C6" i="4"/>
  <c r="C7" i="4"/>
  <c r="C3" i="4"/>
  <c r="D4" i="4"/>
  <c r="D5" i="4"/>
  <c r="D6" i="4"/>
  <c r="D7" i="4"/>
  <c r="D3" i="4"/>
  <c r="B4" i="4"/>
  <c r="B5" i="4"/>
  <c r="B6" i="4"/>
  <c r="B7" i="4"/>
  <c r="B3" i="4"/>
  <c r="G3" i="3" l="1"/>
  <c r="G4" i="3"/>
  <c r="G5" i="3"/>
  <c r="G2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C24" i="1" l="1"/>
  <c r="C23" i="1"/>
  <c r="C20" i="1"/>
  <c r="C19" i="1"/>
  <c r="C18" i="1"/>
  <c r="C15" i="1"/>
  <c r="C14" i="1"/>
  <c r="B3" i="1"/>
  <c r="C13" i="1"/>
  <c r="C12" i="1"/>
  <c r="C11" i="1"/>
  <c r="C10" i="1"/>
  <c r="C9" i="1"/>
  <c r="C8" i="1"/>
  <c r="C7" i="1"/>
  <c r="C6" i="1"/>
  <c r="C5" i="1"/>
  <c r="C17" i="1"/>
</calcChain>
</file>

<file path=xl/sharedStrings.xml><?xml version="1.0" encoding="utf-8"?>
<sst xmlns="http://schemas.openxmlformats.org/spreadsheetml/2006/main" count="1482" uniqueCount="1443">
  <si>
    <t>Reggie   Miller</t>
  </si>
  <si>
    <t>Left 4</t>
  </si>
  <si>
    <t>Right 4</t>
  </si>
  <si>
    <t>Trim spaces</t>
  </si>
  <si>
    <t>Number of characters</t>
  </si>
  <si>
    <t>Number of characters in trimmed result</t>
  </si>
  <si>
    <t>5 characters starting at space 2</t>
  </si>
  <si>
    <t>Find first space</t>
  </si>
  <si>
    <t>Find first r ( case sensitive)</t>
  </si>
  <si>
    <t>Find first r (not case sensitive)</t>
  </si>
  <si>
    <t>Combining first and Last Name</t>
  </si>
  <si>
    <t>Replace gg with nn</t>
  </si>
  <si>
    <t>Text 31</t>
  </si>
  <si>
    <t>Number 31</t>
  </si>
  <si>
    <t>31</t>
  </si>
  <si>
    <t>Change to lower case</t>
  </si>
  <si>
    <t>Change to Upper case</t>
  </si>
  <si>
    <t>Change to Proper case</t>
  </si>
  <si>
    <t>Replace all spaces by *</t>
  </si>
  <si>
    <t>Replace only third space by *</t>
  </si>
  <si>
    <t>Text functions</t>
  </si>
  <si>
    <t>I LOVE EXCEL 2016</t>
  </si>
  <si>
    <t>Full</t>
  </si>
  <si>
    <t>Tricia Lopez</t>
  </si>
  <si>
    <t>Will Wong</t>
  </si>
  <si>
    <t>Jack Spratt</t>
  </si>
  <si>
    <t>Vivian Hibbits</t>
  </si>
  <si>
    <t>Jose Gomez</t>
  </si>
  <si>
    <t>April Chou</t>
  </si>
  <si>
    <t>Tanya Walters</t>
  </si>
  <si>
    <t>James Jones</t>
  </si>
  <si>
    <t>Last</t>
  </si>
  <si>
    <t>First</t>
  </si>
  <si>
    <t>Lopez</t>
  </si>
  <si>
    <t>Wong</t>
  </si>
  <si>
    <t>Spratt</t>
  </si>
  <si>
    <t>Hibbits</t>
  </si>
  <si>
    <t>Gomez</t>
  </si>
  <si>
    <t>Chou</t>
  </si>
  <si>
    <t>Walters</t>
  </si>
  <si>
    <t>Jones</t>
  </si>
  <si>
    <t>Tricia</t>
  </si>
  <si>
    <t>Will</t>
  </si>
  <si>
    <t>Jack</t>
  </si>
  <si>
    <t>Vivian</t>
  </si>
  <si>
    <t>Jose</t>
  </si>
  <si>
    <t>April</t>
  </si>
  <si>
    <t>Tanya</t>
  </si>
  <si>
    <t>James</t>
  </si>
  <si>
    <t>Ctrl-e</t>
  </si>
  <si>
    <t>Price</t>
  </si>
  <si>
    <t>Dollars</t>
  </si>
  <si>
    <t>Cents</t>
  </si>
  <si>
    <t>Name</t>
  </si>
  <si>
    <t>E-mail</t>
  </si>
  <si>
    <t>Allie Mcbeal 1200 Lawyer Drive</t>
  </si>
  <si>
    <t>Drew Carey 1000 Hollywood Lane</t>
  </si>
  <si>
    <t>Britney Spears 300 Singer Road</t>
  </si>
  <si>
    <t>Peyton Manning 500 QB Street</t>
  </si>
  <si>
    <t>LastName</t>
  </si>
  <si>
    <t>FirstName</t>
  </si>
  <si>
    <t>Address</t>
  </si>
  <si>
    <t>FirstSpaceLocation</t>
  </si>
  <si>
    <t>SecondSpaceLocation</t>
  </si>
  <si>
    <t>TextLength</t>
  </si>
  <si>
    <t>Original Text</t>
  </si>
  <si>
    <t>ID and Price</t>
  </si>
  <si>
    <t>xa1 304</t>
  </si>
  <si>
    <t>za23 23</t>
  </si>
  <si>
    <t>xa13 4123</t>
  </si>
  <si>
    <t>zzx 12</t>
  </si>
  <si>
    <t>a12q 374</t>
  </si>
  <si>
    <t>ID</t>
  </si>
  <si>
    <t xml:space="preserve">  DATE      GNPC96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</si>
  <si>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</si>
  <si>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</si>
  <si>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</si>
  <si>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</si>
  <si>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</si>
  <si>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</si>
  <si>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</si>
  <si>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</si>
  <si>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</si>
  <si>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</si>
  <si>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</si>
  <si>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</si>
  <si>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</si>
  <si>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</si>
  <si>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</si>
  <si>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</si>
  <si>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</si>
  <si>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</si>
  <si>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</si>
  <si>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</si>
  <si>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</si>
  <si>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</si>
  <si>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</si>
  <si>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</si>
  <si>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</si>
  <si>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</si>
  <si>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</si>
  <si>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</si>
  <si>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</si>
  <si>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</si>
  <si>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</si>
  <si>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</si>
  <si>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</si>
  <si>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</si>
  <si>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</si>
  <si>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</si>
  <si>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</si>
  <si>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</si>
  <si>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</si>
  <si>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</si>
  <si>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</si>
  <si>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</si>
  <si>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</si>
  <si>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</si>
  <si>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</si>
  <si>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</si>
  <si>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</si>
  <si>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</si>
  <si>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</si>
  <si>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</si>
  <si>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</si>
  <si>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</si>
  <si>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</si>
  <si>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</si>
  <si>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</si>
  <si>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</si>
  <si>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</si>
  <si>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</si>
  <si>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</si>
  <si>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</si>
  <si>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</si>
  <si>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</si>
  <si>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</si>
  <si>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</si>
  <si>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</si>
  <si>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</si>
  <si>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</si>
  <si>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</si>
  <si>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</si>
  <si>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</si>
  <si>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</si>
  <si>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</si>
  <si>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</si>
  <si>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</si>
  <si>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</si>
  <si>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</si>
  <si>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</si>
  <si>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</si>
  <si>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</si>
  <si>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</si>
  <si>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</si>
  <si>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</si>
  <si>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</si>
  <si>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</si>
  <si>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</si>
  <si>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</si>
  <si>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</si>
  <si>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</si>
  <si>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</si>
  <si>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</si>
  <si>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</si>
  <si>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</si>
  <si>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</si>
  <si>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</si>
  <si>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</si>
  <si>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</si>
  <si>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</si>
  <si>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</si>
  <si>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</si>
  <si>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</si>
  <si>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</si>
  <si>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</si>
  <si>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</si>
  <si>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</si>
  <si>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</si>
  <si>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</si>
  <si>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</si>
  <si>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</si>
  <si>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</si>
  <si>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</si>
  <si>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</si>
  <si>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</si>
  <si>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</si>
  <si>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</si>
  <si>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</si>
  <si>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</si>
  <si>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</si>
  <si>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</si>
  <si>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</si>
  <si>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</si>
  <si>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</si>
  <si>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</si>
  <si>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</si>
  <si>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</si>
  <si>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</si>
  <si>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</si>
  <si>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</si>
  <si>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</si>
  <si>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</si>
  <si>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</si>
  <si>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</si>
  <si>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</si>
  <si>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</si>
  <si>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</si>
  <si>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</si>
  <si>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</si>
  <si>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</si>
  <si>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</si>
  <si>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</si>
  <si>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</si>
  <si>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</si>
  <si>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</si>
  <si>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</si>
  <si>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</si>
  <si>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</si>
  <si>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</si>
  <si>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</si>
  <si>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</si>
  <si>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</si>
  <si>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</si>
  <si>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</si>
  <si>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</si>
  <si>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</si>
  <si>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</si>
  <si>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</si>
  <si>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</si>
  <si>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</si>
  <si>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</si>
  <si>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</si>
  <si>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</si>
  <si>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</si>
  <si>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</si>
  <si>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</si>
  <si>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</si>
  <si>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</si>
  <si>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</si>
  <si>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</si>
  <si>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</si>
  <si>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</si>
  <si>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</si>
  <si>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</si>
  <si>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</si>
  <si>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</si>
  <si>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</si>
  <si>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</si>
  <si>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</si>
  <si>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</si>
  <si>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</si>
  <si>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</si>
  <si>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</si>
  <si>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</si>
  <si>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</si>
  <si>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</si>
  <si>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</si>
  <si>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</si>
  <si>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</si>
  <si>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</si>
  <si>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</si>
  <si>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</si>
  <si>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</si>
  <si>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</si>
  <si>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</si>
  <si>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</si>
  <si>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</si>
  <si>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</si>
  <si>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</si>
  <si>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</si>
  <si>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</si>
  <si>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</si>
  <si>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</si>
  <si>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</si>
  <si>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</si>
  <si>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</si>
  <si>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</si>
  <si>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</si>
  <si>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</si>
  <si>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</si>
  <si>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</si>
  <si>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</si>
  <si>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</si>
  <si>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Year</t>
  </si>
  <si>
    <t>Quarter</t>
  </si>
  <si>
    <t>GNP</t>
  </si>
  <si>
    <t>Item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</si>
  <si>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</si>
  <si>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</si>
  <si>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</si>
  <si>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</si>
  <si>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</si>
  <si>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</si>
  <si>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</si>
  <si>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</si>
  <si>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</si>
  <si>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</si>
  <si>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</si>
  <si>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</si>
  <si>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</si>
  <si>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</si>
  <si>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</si>
  <si>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</si>
  <si>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</si>
  <si>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</si>
  <si>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</si>
  <si>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</si>
  <si>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</si>
  <si>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</si>
  <si>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</si>
  <si>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</si>
  <si>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</si>
  <si>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</si>
  <si>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</si>
  <si>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</si>
  <si>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</si>
  <si>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</si>
  <si>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</si>
  <si>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</si>
  <si>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</si>
  <si>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</si>
  <si>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</si>
  <si>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</si>
  <si>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</si>
  <si>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</si>
  <si>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</si>
  <si>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</si>
  <si>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</si>
  <si>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</si>
  <si>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</si>
  <si>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</si>
  <si>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</si>
  <si>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</si>
  <si>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</si>
  <si>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</si>
  <si>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</si>
  <si>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</si>
  <si>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</si>
  <si>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</si>
  <si>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</si>
  <si>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</si>
  <si>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</si>
  <si>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</si>
  <si>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</si>
  <si>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</si>
  <si>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</si>
  <si>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</si>
  <si>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</si>
  <si>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</si>
  <si>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</si>
  <si>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</si>
  <si>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Style</t>
  </si>
  <si>
    <t>Color</t>
  </si>
  <si>
    <t>Size</t>
  </si>
  <si>
    <t>Text Length</t>
  </si>
  <si>
    <t>lopez@gmail.com</t>
  </si>
  <si>
    <t>wong@gmail.com</t>
  </si>
  <si>
    <t>spratt@gmail.com</t>
  </si>
  <si>
    <t>hibbits@gmail.com</t>
  </si>
  <si>
    <t>gomez@gmail.com</t>
  </si>
  <si>
    <t>chou@gmail.com</t>
  </si>
  <si>
    <t>walters@gmail.com</t>
  </si>
  <si>
    <t>jones@gmail.com</t>
  </si>
  <si>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</si>
  <si>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</si>
  <si>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</si>
  <si>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</si>
  <si>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</si>
  <si>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</si>
  <si>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</si>
  <si>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</si>
  <si>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</si>
  <si>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Raw Text</t>
  </si>
  <si>
    <t>FirstInitial</t>
  </si>
  <si>
    <t>username</t>
  </si>
  <si>
    <t>cflockhart@microsoft.com</t>
  </si>
  <si>
    <t>pmanning@microsoft.com</t>
  </si>
  <si>
    <t>jsimpson@microsoft.com</t>
  </si>
  <si>
    <t>bspears@microsoft.com</t>
  </si>
  <si>
    <t>vvaughn@microsoft.com</t>
  </si>
  <si>
    <t>owilson@microsoft.com</t>
  </si>
  <si>
    <t>dnowitzki@microsoft.com</t>
  </si>
  <si>
    <t>dwade@microsoft.com</t>
  </si>
  <si>
    <t>apuhols@microsoft.com</t>
  </si>
  <si>
    <t>Lineups</t>
  </si>
  <si>
    <t>Time played</t>
  </si>
  <si>
    <t>10.4m</t>
  </si>
  <si>
    <t>3.1m</t>
  </si>
  <si>
    <t>.21m</t>
  </si>
  <si>
    <t>12.43m</t>
  </si>
  <si>
    <t>5.13m</t>
  </si>
  <si>
    <t>Where is m?</t>
  </si>
  <si>
    <t>Time (min)</t>
  </si>
  <si>
    <t>Gregory William Winston</t>
  </si>
  <si>
    <t>Vivian June Winston</t>
  </si>
  <si>
    <t>Wayne Leslie Winston</t>
  </si>
  <si>
    <t>Jennifer Mae Winston</t>
  </si>
  <si>
    <t>Jeff Jack Sagarin</t>
  </si>
  <si>
    <t>Walter J. Gantz</t>
  </si>
  <si>
    <t>John F. Kennedy</t>
  </si>
  <si>
    <t>George Herbert Bush</t>
  </si>
  <si>
    <t>Richard Milhous Nixon</t>
  </si>
  <si>
    <t>Space1Loc</t>
  </si>
  <si>
    <t>Space2Loc</t>
  </si>
  <si>
    <t>First&amp;MiddleName</t>
  </si>
  <si>
    <t>&lt;$75k</t>
  </si>
  <si>
    <t>$75-$85 k</t>
  </si>
  <si>
    <t>$86-$95k</t>
  </si>
  <si>
    <t>$96-$105k</t>
  </si>
  <si>
    <t>Over $105k</t>
  </si>
  <si>
    <t>the rain in Spain falls mainly in the plain</t>
  </si>
  <si>
    <t>to dream the impossible dream</t>
  </si>
  <si>
    <t>running on empty</t>
  </si>
  <si>
    <t>heart like a wheel</t>
  </si>
  <si>
    <r>
      <t>S/N: 160768, vib roller,84" smooth drum,canopy Auction: 6/2-4/</t>
    </r>
    <r>
      <rPr>
        <b/>
        <sz val="12"/>
        <color indexed="10"/>
        <rFont val="Arial"/>
        <family val="2"/>
      </rPr>
      <t>2005</t>
    </r>
    <r>
      <rPr>
        <sz val="12"/>
        <color theme="1"/>
        <rFont val="Calibri"/>
        <family val="2"/>
        <scheme val="minor"/>
      </rPr>
      <t xml:space="preserve"> in Montgomery, Alabama</t>
    </r>
  </si>
  <si>
    <r>
      <t>S/N: 160321, OROPS,dsl,84" drum Auction: 4/6-8/</t>
    </r>
    <r>
      <rPr>
        <b/>
        <sz val="12"/>
        <color indexed="10"/>
        <rFont val="Arial"/>
        <family val="2"/>
      </rPr>
      <t>2006</t>
    </r>
    <r>
      <rPr>
        <sz val="12"/>
        <color theme="1"/>
        <rFont val="Calibri"/>
        <family val="2"/>
        <scheme val="minor"/>
      </rPr>
      <t xml:space="preserve"> in North Franklin, Connecticut</t>
    </r>
  </si>
  <si>
    <t>S/N: 156121, vib roller,Cummins dsl eng,OROPS Auction: 11/12/2004 in Pelham, New Hampshire</t>
  </si>
  <si>
    <t>First "/" Location</t>
  </si>
  <si>
    <t>Second "/" Location</t>
  </si>
  <si>
    <t>Third "/" Location</t>
  </si>
  <si>
    <t>Extract Year</t>
  </si>
  <si>
    <t>Movies</t>
  </si>
  <si>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</si>
  <si>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</si>
  <si>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</si>
  <si>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</si>
  <si>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</si>
  <si>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</si>
  <si>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</si>
  <si>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</si>
  <si>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</si>
  <si>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</si>
  <si>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</si>
  <si>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Seabiscuit</t>
  </si>
  <si>
    <t>Manhattan</t>
  </si>
  <si>
    <t>Laura Croft Tombraider</t>
  </si>
  <si>
    <t>Raiders of the Lost Ark</t>
  </si>
  <si>
    <t>Annie Hall</t>
  </si>
  <si>
    <t>Star Wars</t>
  </si>
  <si>
    <t>How to Deal</t>
  </si>
  <si>
    <t>The Matrix Reloaded</t>
  </si>
  <si>
    <t>Johnny English</t>
  </si>
  <si>
    <t>Rosemary's Baby</t>
  </si>
  <si>
    <t>High Noon</t>
  </si>
  <si>
    <t>Use FlashFill (Ctrl-e) to extract Movie Name</t>
  </si>
  <si>
    <t>Original</t>
  </si>
  <si>
    <t xml:space="preserve">$ 79, 572.00 </t>
  </si>
  <si>
    <t>Trim Function</t>
  </si>
  <si>
    <t>Cleaning Hidden Characters from Text</t>
  </si>
  <si>
    <t>City</t>
  </si>
  <si>
    <t>New York,New York,8491079</t>
  </si>
  <si>
    <t>Los Angeles,California,3928864</t>
  </si>
  <si>
    <t>Chicago,Illinois,2722389</t>
  </si>
  <si>
    <t>Houston,Texas,2239558</t>
  </si>
  <si>
    <t>Philadelphia,Pennsylvania,1560297</t>
  </si>
  <si>
    <t>Phoenix,Arizona,1537058</t>
  </si>
  <si>
    <t>San Antonio,Texas,1436697</t>
  </si>
  <si>
    <t>San Diego,California,1381069</t>
  </si>
  <si>
    <t>Dallas,Texas,1281047</t>
  </si>
  <si>
    <t>San Jose,California,1015785</t>
  </si>
  <si>
    <t>Austin,Texas,912791</t>
  </si>
  <si>
    <t>Jacksonville,Florida,853382</t>
  </si>
  <si>
    <t>San Francisco,California,852469</t>
  </si>
  <si>
    <t>Indianapolis,Indiana,848788</t>
  </si>
  <si>
    <t>Columbus,Ohio,835957</t>
  </si>
  <si>
    <t>Fort Worth,Texas,812238</t>
  </si>
  <si>
    <t>Charlotte,North Carolina,809958</t>
  </si>
  <si>
    <t>Detroit,Michigan,680250</t>
  </si>
  <si>
    <t>El Paso,Texas,679036</t>
  </si>
  <si>
    <t>Seattle,Washington,668342</t>
  </si>
  <si>
    <t>Denver,Colorado,663862</t>
  </si>
  <si>
    <t>Washington,District of Columbia,658893</t>
  </si>
  <si>
    <t>Memphis,Tennessee,656861</t>
  </si>
  <si>
    <t>Boston,Massachusetts,655884</t>
  </si>
  <si>
    <t>Nashville,Tennessee,644014</t>
  </si>
  <si>
    <t>FirstComma</t>
  </si>
  <si>
    <t>SecondComma</t>
  </si>
  <si>
    <t>State</t>
  </si>
  <si>
    <t>Data</t>
  </si>
  <si>
    <t xml:space="preserve"> Nick Foles 119.2,203</t>
  </si>
  <si>
    <t xml:space="preserve"> Peyton Manning 115.1,450</t>
  </si>
  <si>
    <t xml:space="preserve"> Josh McCown 109,149</t>
  </si>
  <si>
    <t xml:space="preserve"> Philip Rivers 105.5,378</t>
  </si>
  <si>
    <t xml:space="preserve"> Aaron Rodgers 104.9,193</t>
  </si>
  <si>
    <t xml:space="preserve"> Drew Brees 104.7,446</t>
  </si>
  <si>
    <t xml:space="preserve"> Russell Wilson 101.2,257</t>
  </si>
  <si>
    <t xml:space="preserve"> Tony Romo 96.7,342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</si>
  <si>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</si>
  <si>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</si>
  <si>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</si>
  <si>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</si>
  <si>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</si>
  <si>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</si>
  <si>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</si>
  <si>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</si>
  <si>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</si>
  <si>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</si>
  <si>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</si>
  <si>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</si>
  <si>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</si>
  <si>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</si>
  <si>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</si>
  <si>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</si>
  <si>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</si>
  <si>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</si>
  <si>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</si>
  <si>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</si>
  <si>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</si>
  <si>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</si>
  <si>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</si>
  <si>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</si>
  <si>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</si>
  <si>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</si>
  <si>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</si>
  <si>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</si>
  <si>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 xml:space="preserve"> Geno Smith 66.5,47</t>
  </si>
  <si>
    <t>76635 COOLIDGETX 31.735252 96.707168</t>
  </si>
  <si>
    <t>76636 COVINGTONTX 32.149005 97.250764</t>
  </si>
  <si>
    <t>76637 CRANFILLS GAPTX 31.777023 97.778769</t>
  </si>
  <si>
    <t>76638 CRAWFORDTX 31.544081 97.448594</t>
  </si>
  <si>
    <t>76639 DAWSONTX 31.879287 96.665418</t>
  </si>
  <si>
    <t>76640 ELM MOTTTX 31.683528 97.068198</t>
  </si>
  <si>
    <t>76641 FROSTTX 32.033269 96.781411</t>
  </si>
  <si>
    <t>76642 GROESBECKTX 31.54575 96.562658</t>
  </si>
  <si>
    <t>76643 HEWITTTX 31.456802 97.187257</t>
  </si>
  <si>
    <t>76644 LAGUNA PARKTX 31.8049 97.4831</t>
  </si>
  <si>
    <t>76645 HILLSBOROTX 32.027813 97.104478</t>
  </si>
  <si>
    <t>76648 HUBBARDTX 31.840139 96.809216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</si>
  <si>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</si>
  <si>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</si>
  <si>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</si>
  <si>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</si>
  <si>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</si>
  <si>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</si>
  <si>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</si>
  <si>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</si>
  <si>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</si>
  <si>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</si>
  <si>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</si>
  <si>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</si>
  <si>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</si>
  <si>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</si>
  <si>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</si>
  <si>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</si>
  <si>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</si>
  <si>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</si>
  <si>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</si>
  <si>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</si>
  <si>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</si>
  <si>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</si>
  <si>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</si>
  <si>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</si>
  <si>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</si>
  <si>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</si>
  <si>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</si>
  <si>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</si>
  <si>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</si>
  <si>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</si>
  <si>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</si>
  <si>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</si>
  <si>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</si>
  <si>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</si>
  <si>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</si>
  <si>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</si>
  <si>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</si>
  <si>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</si>
  <si>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</si>
  <si>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</si>
  <si>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</si>
  <si>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</si>
  <si>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</si>
  <si>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</si>
  <si>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</si>
  <si>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</si>
  <si>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</si>
  <si>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</si>
  <si>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</si>
  <si>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</si>
  <si>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</si>
  <si>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</si>
  <si>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</si>
  <si>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</si>
  <si>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</si>
  <si>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</si>
  <si>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</si>
  <si>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</si>
  <si>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</si>
  <si>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</si>
  <si>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</si>
  <si>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</si>
  <si>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</si>
  <si>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</si>
  <si>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</si>
  <si>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</si>
  <si>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</si>
  <si>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</si>
  <si>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</si>
  <si>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</si>
  <si>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</si>
  <si>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</si>
  <si>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</si>
  <si>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</si>
  <si>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</si>
  <si>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</si>
  <si>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</si>
  <si>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</si>
  <si>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</si>
  <si>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</si>
  <si>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</si>
  <si>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</si>
  <si>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</si>
  <si>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</si>
  <si>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</si>
  <si>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</si>
  <si>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</si>
  <si>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</si>
  <si>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</si>
  <si>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</si>
  <si>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</si>
  <si>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</si>
  <si>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</si>
  <si>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</si>
  <si>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</si>
  <si>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</si>
  <si>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</si>
  <si>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</si>
  <si>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</si>
  <si>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</si>
  <si>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</si>
  <si>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</si>
  <si>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</si>
  <si>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</si>
  <si>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</si>
  <si>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</si>
  <si>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</si>
  <si>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</si>
  <si>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</si>
  <si>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</si>
  <si>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</si>
  <si>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</si>
  <si>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</si>
  <si>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</si>
  <si>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</si>
  <si>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</si>
  <si>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</si>
  <si>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</si>
  <si>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</si>
  <si>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</si>
  <si>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</si>
  <si>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</si>
  <si>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</si>
  <si>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</si>
  <si>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</si>
  <si>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</si>
  <si>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</si>
  <si>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</si>
  <si>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</si>
  <si>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</si>
  <si>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</si>
  <si>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</si>
  <si>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</si>
  <si>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</si>
  <si>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</si>
  <si>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</si>
  <si>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</si>
  <si>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</si>
  <si>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</si>
  <si>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</si>
  <si>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</si>
  <si>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</si>
  <si>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</si>
  <si>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</si>
  <si>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</si>
  <si>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</si>
  <si>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</si>
  <si>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</si>
  <si>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</si>
  <si>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</si>
  <si>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</si>
  <si>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</si>
  <si>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</si>
  <si>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</si>
  <si>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</si>
  <si>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</si>
  <si>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</si>
  <si>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</si>
  <si>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</si>
  <si>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</si>
  <si>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</si>
  <si>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</si>
  <si>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</si>
  <si>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</si>
  <si>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</si>
  <si>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</si>
  <si>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</si>
  <si>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</si>
  <si>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</si>
  <si>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</si>
  <si>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</si>
  <si>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</si>
  <si>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</si>
  <si>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</si>
  <si>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</si>
  <si>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</si>
  <si>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</si>
  <si>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</si>
  <si>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</si>
  <si>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</si>
  <si>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</si>
  <si>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</si>
  <si>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</si>
  <si>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</si>
  <si>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</si>
  <si>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</si>
  <si>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</si>
  <si>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</si>
  <si>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</si>
  <si>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</si>
  <si>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</si>
  <si>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</si>
  <si>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</si>
  <si>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</si>
  <si>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</si>
  <si>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</si>
  <si>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</si>
  <si>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</si>
  <si>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</si>
  <si>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</si>
  <si>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</si>
  <si>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</si>
  <si>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</si>
  <si>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</si>
  <si>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</si>
  <si>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</si>
  <si>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</si>
  <si>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</si>
  <si>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</si>
  <si>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</si>
  <si>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</si>
  <si>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</si>
  <si>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</si>
  <si>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</si>
  <si>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</si>
  <si>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</si>
  <si>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</si>
  <si>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</si>
  <si>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</si>
  <si>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</si>
  <si>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</si>
  <si>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</si>
  <si>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</si>
  <si>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</si>
  <si>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</si>
  <si>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</si>
  <si>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</si>
  <si>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</si>
  <si>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</si>
  <si>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</si>
  <si>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</si>
  <si>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</si>
  <si>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</si>
  <si>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</si>
  <si>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</si>
  <si>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</si>
  <si>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</si>
  <si>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</si>
  <si>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</si>
  <si>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</si>
  <si>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</si>
  <si>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</si>
  <si>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</si>
  <si>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</si>
  <si>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</si>
  <si>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</si>
  <si>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</si>
  <si>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</si>
  <si>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</si>
  <si>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</si>
  <si>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</si>
  <si>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</si>
  <si>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</si>
  <si>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</si>
  <si>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</si>
  <si>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</si>
  <si>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</si>
  <si>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</si>
  <si>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</si>
  <si>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</si>
  <si>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</si>
  <si>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</si>
  <si>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</si>
  <si>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</si>
  <si>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</si>
  <si>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</si>
  <si>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</si>
  <si>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</si>
  <si>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</si>
  <si>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</si>
  <si>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</si>
  <si>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</si>
  <si>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</si>
  <si>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</si>
  <si>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</si>
  <si>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</si>
  <si>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</si>
  <si>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</si>
  <si>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</si>
  <si>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</si>
  <si>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</si>
  <si>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</si>
  <si>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</si>
  <si>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</si>
  <si>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</si>
  <si>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</si>
  <si>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</si>
  <si>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</si>
  <si>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</si>
  <si>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</si>
  <si>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</si>
  <si>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</si>
  <si>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</si>
  <si>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</si>
  <si>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</si>
  <si>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</si>
  <si>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</si>
  <si>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</si>
  <si>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</si>
  <si>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</si>
  <si>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</si>
  <si>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</si>
  <si>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</si>
  <si>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</si>
  <si>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</si>
  <si>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</si>
  <si>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</si>
  <si>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</si>
  <si>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</si>
  <si>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</si>
  <si>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</si>
  <si>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</si>
  <si>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</si>
  <si>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</si>
  <si>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</si>
  <si>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</si>
  <si>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</si>
  <si>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</si>
  <si>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</si>
  <si>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</si>
  <si>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</si>
  <si>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</si>
  <si>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</si>
  <si>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</si>
  <si>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</si>
  <si>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</si>
  <si>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</si>
  <si>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</si>
  <si>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</si>
  <si>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</si>
  <si>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</si>
  <si>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</si>
  <si>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</si>
  <si>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</si>
  <si>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</si>
  <si>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</si>
  <si>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</si>
  <si>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</si>
  <si>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</si>
  <si>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</si>
  <si>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</si>
  <si>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</si>
  <si>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</si>
  <si>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</si>
  <si>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</si>
  <si>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</si>
  <si>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</si>
  <si>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</si>
  <si>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</si>
  <si>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</si>
  <si>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</si>
  <si>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</si>
  <si>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</si>
  <si>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</si>
  <si>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</si>
  <si>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</si>
  <si>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</si>
  <si>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</si>
  <si>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</si>
  <si>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</si>
  <si>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</si>
  <si>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</si>
  <si>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</si>
  <si>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</si>
  <si>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</si>
  <si>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</si>
  <si>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</si>
  <si>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</si>
  <si>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</si>
  <si>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</si>
  <si>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</si>
  <si>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</si>
  <si>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</si>
  <si>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</si>
  <si>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</si>
  <si>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</si>
  <si>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</si>
  <si>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</si>
  <si>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</si>
  <si>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</si>
  <si>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</si>
  <si>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</si>
  <si>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</si>
  <si>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</si>
  <si>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</si>
  <si>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</si>
  <si>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</si>
  <si>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</si>
  <si>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</si>
  <si>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</si>
  <si>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</si>
  <si>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</si>
  <si>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</si>
  <si>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</si>
  <si>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</si>
  <si>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</si>
  <si>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</si>
  <si>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</si>
  <si>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</si>
  <si>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</si>
  <si>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</si>
  <si>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</si>
  <si>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</si>
  <si>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</si>
  <si>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</si>
  <si>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</si>
  <si>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</si>
  <si>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</si>
  <si>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</si>
  <si>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</si>
  <si>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</si>
  <si>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</si>
  <si>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</si>
  <si>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</si>
  <si>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</si>
  <si>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</si>
  <si>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</si>
  <si>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</si>
  <si>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</si>
  <si>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</si>
  <si>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</si>
  <si>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</si>
  <si>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</si>
  <si>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</si>
  <si>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</si>
  <si>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</si>
  <si>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</si>
  <si>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</si>
  <si>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</si>
  <si>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</si>
  <si>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</si>
  <si>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</si>
  <si>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</si>
  <si>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</si>
  <si>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</si>
  <si>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</si>
  <si>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</si>
  <si>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</si>
  <si>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</si>
  <si>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</si>
  <si>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</si>
  <si>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</si>
  <si>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</si>
  <si>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</si>
  <si>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</si>
  <si>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</si>
  <si>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</si>
  <si>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</si>
  <si>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</si>
  <si>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</si>
  <si>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</si>
  <si>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</si>
  <si>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</si>
  <si>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</si>
  <si>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</si>
  <si>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</si>
  <si>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</si>
  <si>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</si>
  <si>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</si>
  <si>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</si>
  <si>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</si>
  <si>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</si>
  <si>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</si>
  <si>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</si>
  <si>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</si>
  <si>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</si>
  <si>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</si>
  <si>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</si>
  <si>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</si>
  <si>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</si>
  <si>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</si>
  <si>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</si>
  <si>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</si>
  <si>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</si>
  <si>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</si>
  <si>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</si>
  <si>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</si>
  <si>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</si>
  <si>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</si>
  <si>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</si>
  <si>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</si>
  <si>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</si>
  <si>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</si>
  <si>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</si>
  <si>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</si>
  <si>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</si>
  <si>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</si>
  <si>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</si>
  <si>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</si>
  <si>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</si>
  <si>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</si>
  <si>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</si>
  <si>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</si>
  <si>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</si>
  <si>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</si>
  <si>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</si>
  <si>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</si>
  <si>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</si>
  <si>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</si>
  <si>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</si>
  <si>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</si>
  <si>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</si>
  <si>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</si>
  <si>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</si>
  <si>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</si>
  <si>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</si>
  <si>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</si>
  <si>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</si>
  <si>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</si>
  <si>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</si>
  <si>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</si>
  <si>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</si>
  <si>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</si>
  <si>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</si>
  <si>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</si>
  <si>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</si>
  <si>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</si>
  <si>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</si>
  <si>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</si>
  <si>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</si>
  <si>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</si>
  <si>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</si>
  <si>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</si>
  <si>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</si>
  <si>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</si>
  <si>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</si>
  <si>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</si>
  <si>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</si>
  <si>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</si>
  <si>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</si>
  <si>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</si>
  <si>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</si>
  <si>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</si>
  <si>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</si>
  <si>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</si>
  <si>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</si>
  <si>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</si>
  <si>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</si>
  <si>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</si>
  <si>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</si>
  <si>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</si>
  <si>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</si>
  <si>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</si>
  <si>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</si>
  <si>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</si>
  <si>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</si>
  <si>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</si>
  <si>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</si>
  <si>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</si>
  <si>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</si>
  <si>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</si>
  <si>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</si>
  <si>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</si>
  <si>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</si>
  <si>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</si>
  <si>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</si>
  <si>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</si>
  <si>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</si>
  <si>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</si>
  <si>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</si>
  <si>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</si>
  <si>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</si>
  <si>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</si>
  <si>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</si>
  <si>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</si>
  <si>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</si>
  <si>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</si>
  <si>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</si>
  <si>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</si>
  <si>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</si>
  <si>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</si>
  <si>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</si>
  <si>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</si>
  <si>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</si>
  <si>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</si>
  <si>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</si>
  <si>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</si>
  <si>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</si>
  <si>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</si>
  <si>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</si>
  <si>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</si>
  <si>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</si>
  <si>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</si>
  <si>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</si>
  <si>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</si>
  <si>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</si>
  <si>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</si>
  <si>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</si>
  <si>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</si>
  <si>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</si>
  <si>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</si>
  <si>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</si>
  <si>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</si>
  <si>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</si>
  <si>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</si>
  <si>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</si>
  <si>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</si>
  <si>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</si>
  <si>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</si>
  <si>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</si>
  <si>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</si>
  <si>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</si>
  <si>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</si>
  <si>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</si>
  <si>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</si>
  <si>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</si>
  <si>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</si>
  <si>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</si>
  <si>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</si>
  <si>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</si>
  <si>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</si>
  <si>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</si>
  <si>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</si>
  <si>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</si>
  <si>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</si>
  <si>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</si>
  <si>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</si>
  <si>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</si>
  <si>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</si>
  <si>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</si>
  <si>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</si>
  <si>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</si>
  <si>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</si>
  <si>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</si>
  <si>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</si>
  <si>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</si>
  <si>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</si>
  <si>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</si>
  <si>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</si>
  <si>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</si>
  <si>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</si>
  <si>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</si>
  <si>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</si>
  <si>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</si>
  <si>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</si>
  <si>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</si>
  <si>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</si>
  <si>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</si>
  <si>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</si>
  <si>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</si>
  <si>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</si>
  <si>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</si>
  <si>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</si>
  <si>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</si>
  <si>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</si>
  <si>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</si>
  <si>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</si>
  <si>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</si>
  <si>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</si>
  <si>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</si>
  <si>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</si>
  <si>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</si>
  <si>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</si>
  <si>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</si>
  <si>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</si>
  <si>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</si>
  <si>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</si>
  <si>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</si>
  <si>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</si>
  <si>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</si>
  <si>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</si>
  <si>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</si>
  <si>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</si>
  <si>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</si>
  <si>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</si>
  <si>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</si>
  <si>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</si>
  <si>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</si>
  <si>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</si>
  <si>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</si>
  <si>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</si>
  <si>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</si>
  <si>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</si>
  <si>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</si>
  <si>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</si>
  <si>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</si>
  <si>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</si>
  <si>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</si>
  <si>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</si>
  <si>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</si>
  <si>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</si>
  <si>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</si>
  <si>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</si>
  <si>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</si>
  <si>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</si>
  <si>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</si>
  <si>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</si>
  <si>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</si>
  <si>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</si>
  <si>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</si>
  <si>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</si>
  <si>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</si>
  <si>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</si>
  <si>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</si>
  <si>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</si>
  <si>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</si>
  <si>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</si>
  <si>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</si>
  <si>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</si>
  <si>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</si>
  <si>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</si>
  <si>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</si>
  <si>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</si>
  <si>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</si>
  <si>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</si>
  <si>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</si>
  <si>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</si>
  <si>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</si>
  <si>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</si>
  <si>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</si>
  <si>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</si>
  <si>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</si>
  <si>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</si>
  <si>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</si>
  <si>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</si>
  <si>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</si>
  <si>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</si>
  <si>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</si>
  <si>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</si>
  <si>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</si>
  <si>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</si>
  <si>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</si>
  <si>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</si>
  <si>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</si>
  <si>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</si>
  <si>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</si>
  <si>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</si>
  <si>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</si>
  <si>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</si>
  <si>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</si>
  <si>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</si>
  <si>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</si>
  <si>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</si>
  <si>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</si>
  <si>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</si>
  <si>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</si>
  <si>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</si>
  <si>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</si>
  <si>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</si>
  <si>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</si>
  <si>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</si>
  <si>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</si>
  <si>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</si>
  <si>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</si>
  <si>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</si>
  <si>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</si>
  <si>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</si>
  <si>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</si>
  <si>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</si>
  <si>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</si>
  <si>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</si>
  <si>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</si>
  <si>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</si>
  <si>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</si>
  <si>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</si>
  <si>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</si>
  <si>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</si>
  <si>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</si>
  <si>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</si>
  <si>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</si>
  <si>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</si>
  <si>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</si>
  <si>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</si>
  <si>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</si>
  <si>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</si>
  <si>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</si>
  <si>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</si>
  <si>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</si>
  <si>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</si>
  <si>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</si>
  <si>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</si>
  <si>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</si>
  <si>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</si>
  <si>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</si>
  <si>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</si>
  <si>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</si>
  <si>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</si>
  <si>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</si>
  <si>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</si>
  <si>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</si>
  <si>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</si>
  <si>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</si>
  <si>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</si>
  <si>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</si>
  <si>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</si>
  <si>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</si>
  <si>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</si>
  <si>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</si>
  <si>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</si>
  <si>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</si>
  <si>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</si>
  <si>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</si>
  <si>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</si>
  <si>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</si>
  <si>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</si>
  <si>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</si>
  <si>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</si>
  <si>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</si>
  <si>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</si>
  <si>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</si>
  <si>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</si>
  <si>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</si>
  <si>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</si>
  <si>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</si>
  <si>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</si>
  <si>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</si>
  <si>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</si>
  <si>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</si>
  <si>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</si>
  <si>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</si>
  <si>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</si>
  <si>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</si>
  <si>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</si>
  <si>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</si>
  <si>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</si>
  <si>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</si>
  <si>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</si>
  <si>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</si>
  <si>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</si>
  <si>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</si>
  <si>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</si>
  <si>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</si>
  <si>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</si>
  <si>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</si>
  <si>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</si>
  <si>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</si>
  <si>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</si>
  <si>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</si>
  <si>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</si>
  <si>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</si>
  <si>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</si>
  <si>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</si>
  <si>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</si>
  <si>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</si>
  <si>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</si>
  <si>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</si>
  <si>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</si>
  <si>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</si>
  <si>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</si>
  <si>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</si>
  <si>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</si>
  <si>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</si>
  <si>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</si>
  <si>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</si>
  <si>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</si>
  <si>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</si>
  <si>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</si>
  <si>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</si>
  <si>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</si>
  <si>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</si>
  <si>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</si>
  <si>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</si>
  <si>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</si>
  <si>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</si>
  <si>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</si>
  <si>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</si>
  <si>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</si>
  <si>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</si>
  <si>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</si>
  <si>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</si>
  <si>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</si>
  <si>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</si>
  <si>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</si>
  <si>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</si>
  <si>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</si>
  <si>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</si>
  <si>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</si>
  <si>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</si>
  <si>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</si>
  <si>
    <t>First Space</t>
  </si>
  <si>
    <t>Aaron Rodgers QB GB-193, 290</t>
  </si>
  <si>
    <t>Alex Smith QB KC-308, 508</t>
  </si>
  <si>
    <t>Andrew Luck QB IND-343, 570</t>
  </si>
  <si>
    <t>Andy Dalton QB CIN-363, 586</t>
  </si>
  <si>
    <t>Ben Roethlisberger QB PIT-375, 584</t>
  </si>
  <si>
    <t>Brandon Weeden QB CLE-141, 267</t>
  </si>
  <si>
    <t>Cam Newton QB CAR-292, 473</t>
  </si>
  <si>
    <t>Carson Palmer QB ARI-362, 572</t>
  </si>
  <si>
    <t>Case Keenum QB HOU-137, 253</t>
  </si>
  <si>
    <t>Chad Henne QB JAX-305, 503</t>
  </si>
  <si>
    <t>Christian Ponder QB MIN-152, 239</t>
  </si>
  <si>
    <t>Colin Kaepernick QB SF-243, 416</t>
  </si>
  <si>
    <t>Drew Brees QB NO-446, 650</t>
  </si>
  <si>
    <t>EJ Manuel QB BUF-180, 306</t>
  </si>
  <si>
    <t>Eli Manning QB NYG-317, 551</t>
  </si>
  <si>
    <t>Geno Smith QB NYJ-247, 443</t>
  </si>
  <si>
    <t>Jake Locker QB TEN-111, 183</t>
  </si>
  <si>
    <t>Jason Campbell QB CLE-180, 317</t>
  </si>
  <si>
    <t>Jay Cutler QB CHI-224, 355</t>
  </si>
  <si>
    <t>Joe Flacco QB BAL-362, 614</t>
  </si>
  <si>
    <t>Josh McCown QB CHI-149, 224</t>
  </si>
  <si>
    <t>Kellen Clemens QB STL-142, 242</t>
  </si>
  <si>
    <t>Matt Cassel QB MIN-153, 254</t>
  </si>
  <si>
    <t>Matt McGloin QB OAK-118, 211</t>
  </si>
  <si>
    <t>Matt Ryan QB ATL-439, 651</t>
  </si>
  <si>
    <t>Matt Schaub QB HOU-219, 358</t>
  </si>
  <si>
    <t>Matthew Stafford QB DET-371, 634</t>
  </si>
  <si>
    <t>Michael Vick QB PHI-77, 141</t>
  </si>
  <si>
    <t>Mike Glennon QB TB-247, 416</t>
  </si>
  <si>
    <t>Nick Foles QB PHI-203, 317</t>
  </si>
  <si>
    <t>Peyton Manning QB DEN-450, 659</t>
  </si>
  <si>
    <t>Philip Rivers QB SD-378, 544</t>
  </si>
  <si>
    <t>Robert Griffin QB WSH-274, 456</t>
  </si>
  <si>
    <t>Russell Wilson QB SEA-257, 407</t>
  </si>
  <si>
    <t>Ryan Fitzpatrick QB TEN-217, 350</t>
  </si>
  <si>
    <t>Ryan Tannehill QB MIA-355, 588</t>
  </si>
  <si>
    <t>Sam Bradford QB STL-159, 262</t>
  </si>
  <si>
    <t>Terrelle Pryor QB OAK-156, 272</t>
  </si>
  <si>
    <t>Tom Brady QB NE-380, 628</t>
  </si>
  <si>
    <t>Tony Romo QB DAL-342, 535</t>
  </si>
  <si>
    <t>Where is "-"?</t>
  </si>
  <si>
    <t>Where is ","?</t>
  </si>
  <si>
    <t>Where is "TX"?</t>
  </si>
  <si>
    <t>Yards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</si>
</sst>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8" fontId="0" fillId="0" borderId="0" xfId="0" applyNumberFormat="1"/>
    <xf numFmtId="0" fontId="1" fillId="0" borderId="0" xfId="1"/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8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3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'Problem 6.8'!$A$2:$A$6</c:f>
              <c:strCache>
                <c:ptCount val="5"/>
                <c:pt idx="0">
                  <c:v>&lt;$75k</c:v>
                </c:pt>
                <c:pt idx="1">
                  <c:v>$75-$85 k</c:v>
                </c:pt>
                <c:pt idx="2">
                  <c:v>$86-$95k</c:v>
                </c:pt>
                <c:pt idx="3">
                  <c:v>$96-$105k</c:v>
                </c:pt>
                <c:pt idx="4">
                  <c:v>Over $105k</c:v>
                </c:pt>
              </c:strCache>
            </c:strRef>
          </c:cat>
          <c:val>
            <c:numRef>
              <c:f>'Problem 6.8'!$B$2:$B$6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50</c:v>
                </c:pt>
                <c:pt idx="3">
                  <c:v>45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F-C04D-AE9F-9B0CFD7C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72719"/>
        <c:axId val="960578191"/>
      </c:barChart>
      <c:catAx>
        <c:axId val="9607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78191"/>
        <c:crosses val="autoZero"/>
        <c:auto val="1"/>
        <c:lblAlgn val="ctr"/>
        <c:lblOffset val="100"/>
        <c:noMultiLvlLbl val="0"/>
      </c:catAx>
      <c:valAx>
        <c:axId val="9605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7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1</xdr:row>
      <xdr:rowOff>107950</xdr:rowOff>
    </xdr:from>
    <xdr:to>
      <xdr:col>9</xdr:col>
      <xdr:colOff>120650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7D1C9-E956-7049-B3EF-B355A189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nes@gmail.com" TargetMode="External"/><Relationship Id="rId3" Type="http://schemas.openxmlformats.org/officeDocument/2006/relationships/hyperlink" Target="mailto:spratt@gmail.com" TargetMode="External"/><Relationship Id="rId7" Type="http://schemas.openxmlformats.org/officeDocument/2006/relationships/hyperlink" Target="mailto:walters@gmail.com" TargetMode="External"/><Relationship Id="rId2" Type="http://schemas.openxmlformats.org/officeDocument/2006/relationships/hyperlink" Target="mailto:wong@gmail.com" TargetMode="External"/><Relationship Id="rId1" Type="http://schemas.openxmlformats.org/officeDocument/2006/relationships/hyperlink" Target="mailto:lopez@gmail.com" TargetMode="External"/><Relationship Id="rId6" Type="http://schemas.openxmlformats.org/officeDocument/2006/relationships/hyperlink" Target="mailto:chou@gmail.com" TargetMode="External"/><Relationship Id="rId5" Type="http://schemas.openxmlformats.org/officeDocument/2006/relationships/hyperlink" Target="mailto:gomez@gmail.com" TargetMode="External"/><Relationship Id="rId4" Type="http://schemas.openxmlformats.org/officeDocument/2006/relationships/hyperlink" Target="mailto:hibbit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wade@microsoft.com" TargetMode="External"/><Relationship Id="rId3" Type="http://schemas.openxmlformats.org/officeDocument/2006/relationships/hyperlink" Target="mailto:jsimpson@microsoft.com" TargetMode="External"/><Relationship Id="rId7" Type="http://schemas.openxmlformats.org/officeDocument/2006/relationships/hyperlink" Target="mailto:dnowitzki@microsoft.com" TargetMode="External"/><Relationship Id="rId2" Type="http://schemas.openxmlformats.org/officeDocument/2006/relationships/hyperlink" Target="mailto:pmanning@microsoft.com" TargetMode="External"/><Relationship Id="rId1" Type="http://schemas.openxmlformats.org/officeDocument/2006/relationships/hyperlink" Target="mailto:cflockhart@microsoft.com" TargetMode="External"/><Relationship Id="rId6" Type="http://schemas.openxmlformats.org/officeDocument/2006/relationships/hyperlink" Target="mailto:owilson@microsoft.com" TargetMode="External"/><Relationship Id="rId5" Type="http://schemas.openxmlformats.org/officeDocument/2006/relationships/hyperlink" Target="mailto:vvaughn@microsoft.com" TargetMode="External"/><Relationship Id="rId4" Type="http://schemas.openxmlformats.org/officeDocument/2006/relationships/hyperlink" Target="mailto:bspears@microsoft.com" TargetMode="External"/><Relationship Id="rId9" Type="http://schemas.openxmlformats.org/officeDocument/2006/relationships/hyperlink" Target="mailto:apuhols@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40EA-3470-3C44-BF20-DB82D3D92434}">
  <sheetPr codeName="Sheet1"/>
  <dimension ref="A1:C24"/>
  <sheetViews>
    <sheetView workbookViewId="0">
      <selection activeCell="C3" sqref="C3"/>
    </sheetView>
  </sheetViews>
  <sheetFormatPr baseColWidth="10" defaultRowHeight="16"/>
  <cols>
    <col min="1" max="1" width="16.5" bestFit="1" customWidth="1"/>
    <col min="2" max="2" width="33.83203125" bestFit="1" customWidth="1"/>
    <col min="3" max="3" width="18" bestFit="1" customWidth="1"/>
  </cols>
  <sheetData>
    <row r="1" spans="1:3">
      <c r="A1" t="s">
        <v>20</v>
      </c>
    </row>
    <row r="3" spans="1:3">
      <c r="A3" t="s">
        <v>0</v>
      </c>
      <c r="B3" s="2" t="str">
        <f>LEFT(A3,FIND(" ",A3,1)-1)</f>
        <v>Reggie</v>
      </c>
      <c r="C3" s="2"/>
    </row>
    <row r="5" spans="1:3">
      <c r="B5" t="s">
        <v>1</v>
      </c>
      <c r="C5" s="2" t="str">
        <f>LEFT(A3,4)</f>
        <v>Regg</v>
      </c>
    </row>
    <row r="6" spans="1:3">
      <c r="B6" t="s">
        <v>2</v>
      </c>
      <c r="C6" s="2" t="str">
        <f>RIGHT(A3,4)</f>
        <v>ller</v>
      </c>
    </row>
    <row r="7" spans="1:3">
      <c r="B7" t="s">
        <v>3</v>
      </c>
      <c r="C7" s="2" t="str">
        <f>TRIM(A3)</f>
        <v>Reggie Miller</v>
      </c>
    </row>
    <row r="8" spans="1:3">
      <c r="B8" t="s">
        <v>4</v>
      </c>
      <c r="C8" s="2">
        <f>LEN(A3)</f>
        <v>15</v>
      </c>
    </row>
    <row r="9" spans="1:3">
      <c r="B9" t="s">
        <v>5</v>
      </c>
      <c r="C9" s="2">
        <f>LEN(TRIM(A3))</f>
        <v>13</v>
      </c>
    </row>
    <row r="10" spans="1:3">
      <c r="B10" t="s">
        <v>6</v>
      </c>
      <c r="C10" s="2" t="str">
        <f>MID(A3,2,5)</f>
        <v>eggie</v>
      </c>
    </row>
    <row r="11" spans="1:3">
      <c r="B11" t="s">
        <v>7</v>
      </c>
      <c r="C11" s="2">
        <f>FIND(" ",A3,1)</f>
        <v>7</v>
      </c>
    </row>
    <row r="12" spans="1:3">
      <c r="B12" t="s">
        <v>8</v>
      </c>
      <c r="C12" s="2">
        <f>FIND("r",A3)</f>
        <v>15</v>
      </c>
    </row>
    <row r="13" spans="1:3">
      <c r="B13" t="s">
        <v>9</v>
      </c>
      <c r="C13" s="2">
        <f>SEARCH("r",A3)</f>
        <v>1</v>
      </c>
    </row>
    <row r="14" spans="1:3">
      <c r="B14" t="s">
        <v>10</v>
      </c>
      <c r="C14" s="2" t="str">
        <f>CONCATENATE(B3," ",C3)</f>
        <v xml:space="preserve">Reggie </v>
      </c>
    </row>
    <row r="15" spans="1:3">
      <c r="B15" t="s">
        <v>11</v>
      </c>
      <c r="C15" s="2" t="str">
        <f>REPLACE(A3,3,2,"nn")</f>
        <v>Rennie   Miller</v>
      </c>
    </row>
    <row r="16" spans="1:3">
      <c r="B16" t="s">
        <v>12</v>
      </c>
      <c r="C16" s="2" t="s">
        <v>13</v>
      </c>
    </row>
    <row r="17" spans="1:3">
      <c r="B17" s="1" t="s">
        <v>14</v>
      </c>
      <c r="C17" s="2">
        <f>VALUE(B17)</f>
        <v>31</v>
      </c>
    </row>
    <row r="18" spans="1:3">
      <c r="B18" t="s">
        <v>15</v>
      </c>
      <c r="C18" s="2" t="str">
        <f>LOWER(A3)</f>
        <v>reggie   miller</v>
      </c>
    </row>
    <row r="19" spans="1:3">
      <c r="B19" t="s">
        <v>16</v>
      </c>
      <c r="C19" s="2" t="str">
        <f>UPPER(A3)</f>
        <v>REGGIE   MILLER</v>
      </c>
    </row>
    <row r="20" spans="1:3">
      <c r="B20" t="s">
        <v>17</v>
      </c>
      <c r="C20" s="2" t="str">
        <f>PROPER(A3)</f>
        <v>Reggie   Miller</v>
      </c>
    </row>
    <row r="22" spans="1:3">
      <c r="A22" t="s">
        <v>21</v>
      </c>
    </row>
    <row r="23" spans="1:3">
      <c r="B23" t="s">
        <v>18</v>
      </c>
      <c r="C23" s="2" t="str">
        <f>SUBSTITUTE(A22," ","*")</f>
        <v>I*LOVE*EXCEL*2016</v>
      </c>
    </row>
    <row r="24" spans="1:3">
      <c r="B24" t="s">
        <v>19</v>
      </c>
      <c r="C24" s="2" t="str">
        <f>SUBSTITUTE(A22," ","*",3)</f>
        <v>I LOVE EXCEL*2016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F544-C4A8-B049-B827-DDD7FCF6C437}">
  <dimension ref="A2:B6"/>
  <sheetViews>
    <sheetView workbookViewId="0">
      <selection activeCell="L22" sqref="L22"/>
    </sheetView>
  </sheetViews>
  <sheetFormatPr baseColWidth="10" defaultRowHeight="16"/>
  <sheetData>
    <row r="2" spans="1:2">
      <c r="A2" t="s">
        <v>406</v>
      </c>
      <c r="B2">
        <v>30</v>
      </c>
    </row>
    <row r="3" spans="1:2">
      <c r="A3" t="s">
        <v>407</v>
      </c>
      <c r="B3">
        <v>50</v>
      </c>
    </row>
    <row r="4" spans="1:2">
      <c r="A4" t="s">
        <v>408</v>
      </c>
      <c r="B4">
        <v>50</v>
      </c>
    </row>
    <row r="5" spans="1:2">
      <c r="A5" t="s">
        <v>409</v>
      </c>
      <c r="B5">
        <v>45</v>
      </c>
    </row>
    <row r="6" spans="1:2">
      <c r="A6" t="s">
        <v>410</v>
      </c>
      <c r="B6">
        <v>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7462-83DA-3149-993F-CBC626C4DED1}">
  <dimension ref="A4:A29"/>
  <sheetViews>
    <sheetView workbookViewId="0">
      <selection activeCell="E5" sqref="E5"/>
    </sheetView>
  </sheetViews>
  <sheetFormatPr baseColWidth="10" defaultRowHeight="16"/>
  <sheetData>
    <row r="4" spans="1:1">
      <c r="A4" s="7" t="str">
        <f>CHAR(65)</f>
        <v>A</v>
      </c>
    </row>
    <row r="5" spans="1:1">
      <c r="A5" s="7" t="str">
        <f>CHAR(CODE(A4)+1)</f>
        <v>B</v>
      </c>
    </row>
    <row r="6" spans="1:1">
      <c r="A6" s="7" t="str">
        <f t="shared" ref="A6:A29" si="0">CHAR(CODE(A5)+1)</f>
        <v>C</v>
      </c>
    </row>
    <row r="7" spans="1:1">
      <c r="A7" s="7" t="str">
        <f t="shared" si="0"/>
        <v>D</v>
      </c>
    </row>
    <row r="8" spans="1:1">
      <c r="A8" s="7" t="str">
        <f t="shared" si="0"/>
        <v>E</v>
      </c>
    </row>
    <row r="9" spans="1:1">
      <c r="A9" s="7" t="str">
        <f t="shared" si="0"/>
        <v>F</v>
      </c>
    </row>
    <row r="10" spans="1:1">
      <c r="A10" s="7" t="str">
        <f t="shared" si="0"/>
        <v>G</v>
      </c>
    </row>
    <row r="11" spans="1:1">
      <c r="A11" s="7" t="str">
        <f t="shared" si="0"/>
        <v>H</v>
      </c>
    </row>
    <row r="12" spans="1:1">
      <c r="A12" s="7" t="str">
        <f t="shared" si="0"/>
        <v>I</v>
      </c>
    </row>
    <row r="13" spans="1:1">
      <c r="A13" s="7" t="str">
        <f t="shared" si="0"/>
        <v>J</v>
      </c>
    </row>
    <row r="14" spans="1:1">
      <c r="A14" s="7" t="str">
        <f t="shared" si="0"/>
        <v>K</v>
      </c>
    </row>
    <row r="15" spans="1:1">
      <c r="A15" s="7" t="str">
        <f t="shared" si="0"/>
        <v>L</v>
      </c>
    </row>
    <row r="16" spans="1:1">
      <c r="A16" s="7" t="str">
        <f t="shared" si="0"/>
        <v>M</v>
      </c>
    </row>
    <row r="17" spans="1:1">
      <c r="A17" s="7" t="str">
        <f t="shared" si="0"/>
        <v>N</v>
      </c>
    </row>
    <row r="18" spans="1:1">
      <c r="A18" s="7" t="str">
        <f t="shared" si="0"/>
        <v>O</v>
      </c>
    </row>
    <row r="19" spans="1:1">
      <c r="A19" s="7" t="str">
        <f t="shared" si="0"/>
        <v>P</v>
      </c>
    </row>
    <row r="20" spans="1:1">
      <c r="A20" s="7" t="str">
        <f t="shared" si="0"/>
        <v>Q</v>
      </c>
    </row>
    <row r="21" spans="1:1">
      <c r="A21" s="7" t="str">
        <f t="shared" si="0"/>
        <v>R</v>
      </c>
    </row>
    <row r="22" spans="1:1">
      <c r="A22" s="7" t="str">
        <f t="shared" si="0"/>
        <v>S</v>
      </c>
    </row>
    <row r="23" spans="1:1">
      <c r="A23" s="7" t="str">
        <f t="shared" si="0"/>
        <v>T</v>
      </c>
    </row>
    <row r="24" spans="1:1">
      <c r="A24" s="7" t="str">
        <f t="shared" si="0"/>
        <v>U</v>
      </c>
    </row>
    <row r="25" spans="1:1">
      <c r="A25" s="7" t="str">
        <f t="shared" si="0"/>
        <v>V</v>
      </c>
    </row>
    <row r="26" spans="1:1">
      <c r="A26" s="7" t="str">
        <f t="shared" si="0"/>
        <v>W</v>
      </c>
    </row>
    <row r="27" spans="1:1">
      <c r="A27" s="7" t="str">
        <f t="shared" si="0"/>
        <v>X</v>
      </c>
    </row>
    <row r="28" spans="1:1">
      <c r="A28" s="7" t="str">
        <f>CHAR(CODE(A27)+1)</f>
        <v>Y</v>
      </c>
    </row>
    <row r="29" spans="1:1">
      <c r="A29" s="7" t="str">
        <f t="shared" si="0"/>
        <v>Z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607C-810C-ED43-B284-E59BB6B0FBC3}">
  <dimension ref="A3:B6"/>
  <sheetViews>
    <sheetView workbookViewId="0">
      <selection activeCell="B6" sqref="B6"/>
    </sheetView>
  </sheetViews>
  <sheetFormatPr baseColWidth="10" defaultRowHeight="16"/>
  <cols>
    <col min="1" max="1" width="34.83203125" bestFit="1" customWidth="1"/>
    <col min="2" max="2" width="36.33203125" bestFit="1" customWidth="1"/>
  </cols>
  <sheetData>
    <row r="3" spans="1:2">
      <c r="A3" t="s">
        <v>411</v>
      </c>
      <c r="B3" t="str">
        <f>PROPER(A3)</f>
        <v>The Rain In Spain Falls Mainly In The Plain</v>
      </c>
    </row>
    <row r="4" spans="1:2">
      <c r="A4" t="s">
        <v>412</v>
      </c>
      <c r="B4" t="str">
        <f t="shared" ref="B4:B6" si="0">PROPER(A4)</f>
        <v>To Dream The Impossible Dream</v>
      </c>
    </row>
    <row r="5" spans="1:2">
      <c r="A5" t="s">
        <v>413</v>
      </c>
      <c r="B5" t="str">
        <f t="shared" si="0"/>
        <v>Running On Empty</v>
      </c>
    </row>
    <row r="6" spans="1:2">
      <c r="A6" t="s">
        <v>414</v>
      </c>
      <c r="B6" t="str">
        <f t="shared" si="0"/>
        <v>Heart Like A Wheel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B33C2-00DE-0448-A977-2ECD483141BE}">
  <dimension ref="A2:E5"/>
  <sheetViews>
    <sheetView workbookViewId="0">
      <selection activeCell="B3" sqref="B3"/>
    </sheetView>
  </sheetViews>
  <sheetFormatPr baseColWidth="10" defaultRowHeight="16"/>
  <cols>
    <col min="1" max="1" width="82.6640625" bestFit="1" customWidth="1"/>
    <col min="2" max="2" width="15.1640625" customWidth="1"/>
    <col min="3" max="3" width="17.5" customWidth="1"/>
    <col min="4" max="4" width="15.6640625" customWidth="1"/>
  </cols>
  <sheetData>
    <row r="2" spans="1:5">
      <c r="B2" t="s">
        <v>418</v>
      </c>
      <c r="C2" t="s">
        <v>419</v>
      </c>
      <c r="D2" t="s">
        <v>420</v>
      </c>
      <c r="E2" t="s">
        <v>421</v>
      </c>
    </row>
    <row r="3" spans="1:5">
      <c r="A3" t="s">
        <v>415</v>
      </c>
      <c r="B3">
        <f>FIND("/",A3,1)</f>
        <v>2</v>
      </c>
      <c r="C3">
        <f>FIND("/",A3,FIND("/",A3,1)+1)</f>
        <v>58</v>
      </c>
      <c r="D3">
        <f>FIND("/",A3,FIND("/",A3,FIND("/",A3,1)+1)+1)</f>
        <v>62</v>
      </c>
      <c r="E3" t="str">
        <f>MID(A3,D3+1,4)</f>
        <v>2005</v>
      </c>
    </row>
    <row r="4" spans="1:5">
      <c r="A4" t="s">
        <v>416</v>
      </c>
      <c r="B4">
        <f t="shared" ref="B4:B5" si="0">FIND("/",A4,1)</f>
        <v>2</v>
      </c>
      <c r="C4">
        <f t="shared" ref="C4:C5" si="1">FIND("/",A4,FIND("/",A4,1)+1)</f>
        <v>43</v>
      </c>
      <c r="D4">
        <f t="shared" ref="D4:D5" si="2">FIND("/",A4,FIND("/",A4,FIND("/",A4,1)+1)+1)</f>
        <v>47</v>
      </c>
      <c r="E4" t="str">
        <f t="shared" ref="E4:E5" si="3">MID(A4,D4+1,4)</f>
        <v>2006</v>
      </c>
    </row>
    <row r="5" spans="1:5">
      <c r="A5" t="s">
        <v>417</v>
      </c>
      <c r="B5">
        <f t="shared" si="0"/>
        <v>2</v>
      </c>
      <c r="C5">
        <f t="shared" si="1"/>
        <v>58</v>
      </c>
      <c r="D5">
        <f t="shared" si="2"/>
        <v>61</v>
      </c>
      <c r="E5" t="str">
        <f t="shared" si="3"/>
        <v>2004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7A09-639E-F84C-87CC-119B7D8361ED}">
  <dimension ref="A1:F14"/>
  <sheetViews>
    <sheetView workbookViewId="0">
      <selection activeCell="N26" sqref="N26"/>
    </sheetView>
  </sheetViews>
  <sheetFormatPr baseColWidth="10" defaultRowHeight="16"/>
  <cols>
    <col min="1" max="1" width="23" bestFit="1" customWidth="1"/>
    <col min="2" max="2" width="20.33203125" bestFit="1" customWidth="1"/>
    <col min="13" max="13" width="12.33203125" bestFit="1" customWidth="1"/>
  </cols>
  <sheetData>
    <row r="1" spans="1:6">
      <c r="A1" t="s">
        <v>445</v>
      </c>
    </row>
    <row r="3" spans="1:6">
      <c r="A3" t="s">
        <v>422</v>
      </c>
      <c r="C3" s="8"/>
    </row>
    <row r="4" spans="1:6">
      <c r="A4" t="s">
        <v>423</v>
      </c>
      <c r="B4" t="s">
        <v>434</v>
      </c>
      <c r="C4" s="8">
        <v>40</v>
      </c>
      <c r="D4" s="8"/>
      <c r="E4" s="8"/>
      <c r="F4" s="8"/>
    </row>
    <row r="5" spans="1:6">
      <c r="A5" t="s">
        <v>424</v>
      </c>
      <c r="B5" t="s">
        <v>436</v>
      </c>
      <c r="C5" s="8">
        <v>12</v>
      </c>
      <c r="D5" s="8"/>
      <c r="E5" s="8"/>
      <c r="F5" s="8"/>
    </row>
    <row r="6" spans="1:6">
      <c r="A6" t="s">
        <v>425</v>
      </c>
      <c r="B6" t="s">
        <v>437</v>
      </c>
      <c r="C6" s="8">
        <v>36</v>
      </c>
      <c r="D6" s="8"/>
      <c r="E6" s="8"/>
      <c r="F6" s="8"/>
    </row>
    <row r="7" spans="1:6">
      <c r="A7" t="s">
        <v>426</v>
      </c>
      <c r="B7" t="s">
        <v>438</v>
      </c>
      <c r="C7" s="8">
        <v>5</v>
      </c>
      <c r="D7" s="8"/>
      <c r="E7" s="8"/>
      <c r="F7" s="8"/>
    </row>
    <row r="8" spans="1:6">
      <c r="A8" t="s">
        <v>427</v>
      </c>
      <c r="B8" t="s">
        <v>435</v>
      </c>
      <c r="C8" s="8">
        <v>4</v>
      </c>
      <c r="D8" s="8"/>
      <c r="E8" s="8"/>
      <c r="F8" s="8"/>
    </row>
    <row r="9" spans="1:6">
      <c r="A9" t="s">
        <v>428</v>
      </c>
      <c r="B9" t="s">
        <v>439</v>
      </c>
      <c r="C9" s="8">
        <v>112</v>
      </c>
      <c r="D9" s="8"/>
      <c r="E9" s="8"/>
      <c r="F9" s="8"/>
    </row>
    <row r="10" spans="1:6">
      <c r="A10" t="s">
        <v>429</v>
      </c>
      <c r="B10" t="s">
        <v>440</v>
      </c>
      <c r="C10" s="8">
        <v>128</v>
      </c>
      <c r="D10" s="8"/>
      <c r="E10" s="8"/>
      <c r="F10" s="8"/>
    </row>
    <row r="11" spans="1:6">
      <c r="A11" t="s">
        <v>430</v>
      </c>
      <c r="B11" t="s">
        <v>441</v>
      </c>
      <c r="C11" s="8">
        <v>1</v>
      </c>
      <c r="D11" s="8"/>
      <c r="E11" s="8"/>
      <c r="F11" s="8"/>
    </row>
    <row r="12" spans="1:6">
      <c r="A12" t="s">
        <v>431</v>
      </c>
      <c r="B12" t="s">
        <v>442</v>
      </c>
      <c r="C12" s="8">
        <v>1040</v>
      </c>
      <c r="D12" s="8"/>
      <c r="E12" s="8"/>
      <c r="F12" s="8"/>
    </row>
    <row r="13" spans="1:6">
      <c r="A13" t="s">
        <v>432</v>
      </c>
      <c r="B13" t="s">
        <v>443</v>
      </c>
      <c r="C13" s="8">
        <v>12</v>
      </c>
      <c r="D13" s="8"/>
      <c r="E13" s="8"/>
      <c r="F13" s="8"/>
    </row>
    <row r="14" spans="1:6">
      <c r="A14" t="s">
        <v>433</v>
      </c>
      <c r="B14" t="s">
        <v>444</v>
      </c>
      <c r="C14" s="8">
        <v>1002</v>
      </c>
      <c r="D14" s="8"/>
      <c r="E14" s="8"/>
      <c r="F14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BBF-5971-D84B-9578-B6475564610B}">
  <dimension ref="A1:F258"/>
  <sheetViews>
    <sheetView workbookViewId="0">
      <selection activeCell="C5" sqref="C5"/>
    </sheetView>
  </sheetViews>
  <sheetFormatPr baseColWidth="10" defaultRowHeight="16"/>
  <cols>
    <col min="2" max="2" width="12.5" bestFit="1" customWidth="1"/>
  </cols>
  <sheetData>
    <row r="1" spans="1:6" ht="21">
      <c r="A1" s="13" t="s">
        <v>449</v>
      </c>
    </row>
    <row r="3" spans="1:6">
      <c r="A3" s="9" t="s">
        <v>446</v>
      </c>
      <c r="B3" t="s">
        <v>448</v>
      </c>
    </row>
    <row r="4" spans="1:6" ht="17" thickBot="1">
      <c r="A4" s="10">
        <v>10080</v>
      </c>
      <c r="B4">
        <f>VALUE(TRIM(CLEAN(A4)))</f>
        <v>10080</v>
      </c>
      <c r="C4">
        <f>VALUE(TRIM(CLEAN(A4)))</f>
        <v>10080</v>
      </c>
      <c r="D4">
        <v>1</v>
      </c>
      <c r="E4" t="str">
        <f>CHAR(D4)</f>
        <v>_x0001_</v>
      </c>
      <c r="F4" t="e">
        <f>FIND(E4,$A$5,1)</f>
        <v>#VALUE!</v>
      </c>
    </row>
    <row r="5" spans="1:6" ht="17" thickBot="1">
      <c r="A5" s="11" t="s">
        <v>447</v>
      </c>
      <c r="B5" t="e">
        <f>VALUE(TRIM(CLEAN(A5)))</f>
        <v>#VALUE!</v>
      </c>
      <c r="C5" s="12">
        <f>VALUE(SUBSTITUTE(A5,CHAR(32),""))</f>
        <v>79572</v>
      </c>
      <c r="D5">
        <v>2</v>
      </c>
      <c r="E5" t="str">
        <f t="shared" ref="E5:E68" si="0">CHAR(D5)</f>
        <v>_x0002_</v>
      </c>
      <c r="F5" t="e">
        <f t="shared" ref="F5:F68" si="1">FIND(E5,$A$5,1)</f>
        <v>#VALUE!</v>
      </c>
    </row>
    <row r="6" spans="1:6" ht="17" thickBot="1">
      <c r="A6" s="10">
        <v>17004</v>
      </c>
      <c r="B6">
        <f>VALUE(TRIM(CLEAN(A6)))</f>
        <v>17004</v>
      </c>
      <c r="C6">
        <f>VALUE(TRIM(CLEAN(A6)))</f>
        <v>17004</v>
      </c>
      <c r="D6">
        <v>3</v>
      </c>
      <c r="E6" t="str">
        <f t="shared" si="0"/>
        <v>_x0003_</v>
      </c>
      <c r="F6" t="e">
        <f t="shared" si="1"/>
        <v>#VALUE!</v>
      </c>
    </row>
    <row r="7" spans="1:6">
      <c r="D7">
        <v>4</v>
      </c>
      <c r="E7" t="str">
        <f t="shared" si="0"/>
        <v>_x0004_</v>
      </c>
      <c r="F7" t="e">
        <f t="shared" si="1"/>
        <v>#VALUE!</v>
      </c>
    </row>
    <row r="8" spans="1:6">
      <c r="A8" s="3"/>
      <c r="C8">
        <f>SUM(C4:C6)</f>
        <v>106656</v>
      </c>
      <c r="D8">
        <v>5</v>
      </c>
      <c r="E8" t="str">
        <f t="shared" si="0"/>
        <v>_x0005_</v>
      </c>
      <c r="F8" t="e">
        <f t="shared" si="1"/>
        <v>#VALUE!</v>
      </c>
    </row>
    <row r="9" spans="1:6">
      <c r="D9">
        <v>6</v>
      </c>
      <c r="E9" t="str">
        <f t="shared" si="0"/>
        <v>_x0006_</v>
      </c>
      <c r="F9" t="e">
        <f t="shared" si="1"/>
        <v>#VALUE!</v>
      </c>
    </row>
    <row r="10" spans="1:6">
      <c r="D10">
        <v>7</v>
      </c>
      <c r="E10" t="str">
        <f t="shared" si="0"/>
        <v>_x0007_</v>
      </c>
      <c r="F10" t="e">
        <f t="shared" si="1"/>
        <v>#VALUE!</v>
      </c>
    </row>
    <row r="11" spans="1:6">
      <c r="D11">
        <v>8</v>
      </c>
      <c r="E11" t="str">
        <f t="shared" si="0"/>
        <v>_x0008_</v>
      </c>
      <c r="F11" t="e">
        <f t="shared" si="1"/>
        <v>#VALUE!</v>
      </c>
    </row>
    <row r="12" spans="1:6">
      <c r="D12">
        <v>9</v>
      </c>
      <c r="E12" t="str">
        <f t="shared" si="0"/>
        <v xml:space="preserve">	</v>
      </c>
      <c r="F12" t="e">
        <f t="shared" si="1"/>
        <v>#VALUE!</v>
      </c>
    </row>
    <row r="13" spans="1:6">
      <c r="D13">
        <v>10</v>
      </c>
      <c r="E13" t="str">
        <f t="shared" si="0"/>
        <v xml:space="preserve">
</v>
      </c>
      <c r="F13" t="e">
        <f t="shared" si="1"/>
        <v>#VALUE!</v>
      </c>
    </row>
    <row r="14" spans="1:6">
      <c r="D14">
        <v>11</v>
      </c>
      <c r="E14" t="str">
        <f t="shared" si="0"/>
        <v>_x000B_</v>
      </c>
      <c r="F14" t="e">
        <f t="shared" si="1"/>
        <v>#VALUE!</v>
      </c>
    </row>
    <row r="15" spans="1:6">
      <c r="D15">
        <v>12</v>
      </c>
      <c r="E15" t="str">
        <f t="shared" si="0"/>
        <v>_x000C_</v>
      </c>
      <c r="F15" t="e">
        <f t="shared" si="1"/>
        <v>#VALUE!</v>
      </c>
    </row>
    <row r="16" spans="1:6">
      <c r="D16">
        <v>13</v>
      </c>
      <c r="E16" t="str">
        <f t="shared" si="0"/>
        <v>_x000D_</v>
      </c>
      <c r="F16" t="e">
        <f t="shared" si="1"/>
        <v>#VALUE!</v>
      </c>
    </row>
    <row r="17" spans="4:6">
      <c r="D17">
        <v>14</v>
      </c>
      <c r="E17" t="str">
        <f t="shared" si="0"/>
        <v>_x000E_</v>
      </c>
      <c r="F17" t="e">
        <f t="shared" si="1"/>
        <v>#VALUE!</v>
      </c>
    </row>
    <row r="18" spans="4:6">
      <c r="D18">
        <v>15</v>
      </c>
      <c r="E18" t="str">
        <f t="shared" si="0"/>
        <v>_x000F_</v>
      </c>
      <c r="F18" t="e">
        <f t="shared" si="1"/>
        <v>#VALUE!</v>
      </c>
    </row>
    <row r="19" spans="4:6">
      <c r="D19">
        <v>16</v>
      </c>
      <c r="E19" t="str">
        <f t="shared" si="0"/>
        <v>_x0010_</v>
      </c>
      <c r="F19" t="e">
        <f t="shared" si="1"/>
        <v>#VALUE!</v>
      </c>
    </row>
    <row r="20" spans="4:6">
      <c r="D20">
        <v>17</v>
      </c>
      <c r="E20" t="str">
        <f t="shared" si="0"/>
        <v>_x0011_</v>
      </c>
      <c r="F20" t="e">
        <f t="shared" si="1"/>
        <v>#VALUE!</v>
      </c>
    </row>
    <row r="21" spans="4:6">
      <c r="D21">
        <v>18</v>
      </c>
      <c r="E21" t="str">
        <f t="shared" si="0"/>
        <v>_x0012_</v>
      </c>
      <c r="F21" t="e">
        <f t="shared" si="1"/>
        <v>#VALUE!</v>
      </c>
    </row>
    <row r="22" spans="4:6">
      <c r="D22">
        <v>19</v>
      </c>
      <c r="E22" t="str">
        <f t="shared" si="0"/>
        <v>_x0013_</v>
      </c>
      <c r="F22" t="e">
        <f t="shared" si="1"/>
        <v>#VALUE!</v>
      </c>
    </row>
    <row r="23" spans="4:6">
      <c r="D23">
        <v>20</v>
      </c>
      <c r="E23" t="str">
        <f t="shared" si="0"/>
        <v>_x0014_</v>
      </c>
      <c r="F23" t="e">
        <f t="shared" si="1"/>
        <v>#VALUE!</v>
      </c>
    </row>
    <row r="24" spans="4:6">
      <c r="D24">
        <v>21</v>
      </c>
      <c r="E24" t="str">
        <f t="shared" si="0"/>
        <v>_x0015_</v>
      </c>
      <c r="F24" t="e">
        <f t="shared" si="1"/>
        <v>#VALUE!</v>
      </c>
    </row>
    <row r="25" spans="4:6">
      <c r="D25">
        <v>22</v>
      </c>
      <c r="E25" t="str">
        <f t="shared" si="0"/>
        <v>_x0016_</v>
      </c>
      <c r="F25" t="e">
        <f t="shared" si="1"/>
        <v>#VALUE!</v>
      </c>
    </row>
    <row r="26" spans="4:6">
      <c r="D26">
        <v>23</v>
      </c>
      <c r="E26" t="str">
        <f t="shared" si="0"/>
        <v>_x0017_</v>
      </c>
      <c r="F26" t="e">
        <f t="shared" si="1"/>
        <v>#VALUE!</v>
      </c>
    </row>
    <row r="27" spans="4:6">
      <c r="D27">
        <v>24</v>
      </c>
      <c r="E27" t="str">
        <f t="shared" si="0"/>
        <v>_x0018_</v>
      </c>
      <c r="F27" t="e">
        <f t="shared" si="1"/>
        <v>#VALUE!</v>
      </c>
    </row>
    <row r="28" spans="4:6">
      <c r="D28">
        <v>25</v>
      </c>
      <c r="E28" t="str">
        <f t="shared" si="0"/>
        <v>_x0019_</v>
      </c>
      <c r="F28" t="e">
        <f t="shared" si="1"/>
        <v>#VALUE!</v>
      </c>
    </row>
    <row r="29" spans="4:6">
      <c r="D29">
        <v>26</v>
      </c>
      <c r="E29" t="str">
        <f t="shared" si="0"/>
        <v>_x001A_</v>
      </c>
      <c r="F29" t="e">
        <f t="shared" si="1"/>
        <v>#VALUE!</v>
      </c>
    </row>
    <row r="30" spans="4:6">
      <c r="D30">
        <v>27</v>
      </c>
      <c r="E30" t="str">
        <f t="shared" si="0"/>
        <v>_x001B_</v>
      </c>
      <c r="F30" t="e">
        <f t="shared" si="1"/>
        <v>#VALUE!</v>
      </c>
    </row>
    <row r="31" spans="4:6">
      <c r="D31">
        <v>28</v>
      </c>
      <c r="E31" t="str">
        <f t="shared" si="0"/>
        <v>_x001C_</v>
      </c>
      <c r="F31" t="e">
        <f t="shared" si="1"/>
        <v>#VALUE!</v>
      </c>
    </row>
    <row r="32" spans="4:6">
      <c r="D32">
        <v>29</v>
      </c>
      <c r="E32" t="str">
        <f t="shared" si="0"/>
        <v>_x001D_</v>
      </c>
      <c r="F32" t="e">
        <f t="shared" si="1"/>
        <v>#VALUE!</v>
      </c>
    </row>
    <row r="33" spans="4:6">
      <c r="D33">
        <v>30</v>
      </c>
      <c r="E33" t="str">
        <f t="shared" si="0"/>
        <v>_x001E_</v>
      </c>
      <c r="F33" t="e">
        <f t="shared" si="1"/>
        <v>#VALUE!</v>
      </c>
    </row>
    <row r="34" spans="4:6">
      <c r="D34">
        <v>31</v>
      </c>
      <c r="E34" t="str">
        <f t="shared" si="0"/>
        <v>_x001F_</v>
      </c>
      <c r="F34" t="e">
        <f t="shared" si="1"/>
        <v>#VALUE!</v>
      </c>
    </row>
    <row r="35" spans="4:6">
      <c r="D35" s="2">
        <v>32</v>
      </c>
      <c r="E35" s="2" t="str">
        <f t="shared" si="0"/>
        <v xml:space="preserve"> </v>
      </c>
      <c r="F35" s="2">
        <f t="shared" si="1"/>
        <v>2</v>
      </c>
    </row>
    <row r="36" spans="4:6">
      <c r="D36">
        <v>33</v>
      </c>
      <c r="E36" t="str">
        <f t="shared" si="0"/>
        <v>!</v>
      </c>
      <c r="F36" t="e">
        <f t="shared" si="1"/>
        <v>#VALUE!</v>
      </c>
    </row>
    <row r="37" spans="4:6">
      <c r="D37">
        <v>34</v>
      </c>
      <c r="E37" t="str">
        <f t="shared" si="0"/>
        <v>"</v>
      </c>
      <c r="F37" t="e">
        <f t="shared" si="1"/>
        <v>#VALUE!</v>
      </c>
    </row>
    <row r="38" spans="4:6">
      <c r="D38">
        <v>35</v>
      </c>
      <c r="E38" t="str">
        <f t="shared" si="0"/>
        <v>#</v>
      </c>
      <c r="F38" t="e">
        <f t="shared" si="1"/>
        <v>#VALUE!</v>
      </c>
    </row>
    <row r="39" spans="4:6">
      <c r="D39">
        <v>36</v>
      </c>
      <c r="E39" t="str">
        <f t="shared" si="0"/>
        <v>$</v>
      </c>
      <c r="F39">
        <f t="shared" si="1"/>
        <v>1</v>
      </c>
    </row>
    <row r="40" spans="4:6">
      <c r="D40">
        <v>37</v>
      </c>
      <c r="E40" t="str">
        <f t="shared" si="0"/>
        <v>%</v>
      </c>
      <c r="F40" t="e">
        <f t="shared" si="1"/>
        <v>#VALUE!</v>
      </c>
    </row>
    <row r="41" spans="4:6">
      <c r="D41">
        <v>38</v>
      </c>
      <c r="E41" t="str">
        <f t="shared" si="0"/>
        <v>&amp;</v>
      </c>
      <c r="F41" t="e">
        <f t="shared" si="1"/>
        <v>#VALUE!</v>
      </c>
    </row>
    <row r="42" spans="4:6">
      <c r="D42">
        <v>39</v>
      </c>
      <c r="E42" t="str">
        <f t="shared" si="0"/>
        <v>'</v>
      </c>
      <c r="F42" t="e">
        <f t="shared" si="1"/>
        <v>#VALUE!</v>
      </c>
    </row>
    <row r="43" spans="4:6">
      <c r="D43">
        <v>40</v>
      </c>
      <c r="E43" t="str">
        <f t="shared" si="0"/>
        <v>(</v>
      </c>
      <c r="F43" t="e">
        <f t="shared" si="1"/>
        <v>#VALUE!</v>
      </c>
    </row>
    <row r="44" spans="4:6">
      <c r="D44">
        <v>41</v>
      </c>
      <c r="E44" t="str">
        <f t="shared" si="0"/>
        <v>)</v>
      </c>
      <c r="F44" t="e">
        <f t="shared" si="1"/>
        <v>#VALUE!</v>
      </c>
    </row>
    <row r="45" spans="4:6">
      <c r="D45">
        <v>42</v>
      </c>
      <c r="E45" t="str">
        <f t="shared" si="0"/>
        <v>*</v>
      </c>
      <c r="F45" t="e">
        <f t="shared" si="1"/>
        <v>#VALUE!</v>
      </c>
    </row>
    <row r="46" spans="4:6">
      <c r="D46">
        <v>43</v>
      </c>
      <c r="E46" t="str">
        <f t="shared" si="0"/>
        <v>+</v>
      </c>
      <c r="F46" t="e">
        <f t="shared" si="1"/>
        <v>#VALUE!</v>
      </c>
    </row>
    <row r="47" spans="4:6">
      <c r="D47">
        <v>44</v>
      </c>
      <c r="E47" t="str">
        <f t="shared" si="0"/>
        <v>,</v>
      </c>
      <c r="F47">
        <f t="shared" si="1"/>
        <v>5</v>
      </c>
    </row>
    <row r="48" spans="4:6">
      <c r="D48">
        <v>45</v>
      </c>
      <c r="E48" t="str">
        <f t="shared" si="0"/>
        <v>-</v>
      </c>
      <c r="F48" t="e">
        <f t="shared" si="1"/>
        <v>#VALUE!</v>
      </c>
    </row>
    <row r="49" spans="4:6">
      <c r="D49">
        <v>46</v>
      </c>
      <c r="E49" t="str">
        <f t="shared" si="0"/>
        <v>.</v>
      </c>
      <c r="F49">
        <f t="shared" si="1"/>
        <v>10</v>
      </c>
    </row>
    <row r="50" spans="4:6">
      <c r="D50">
        <v>47</v>
      </c>
      <c r="E50" t="str">
        <f t="shared" si="0"/>
        <v>/</v>
      </c>
      <c r="F50" t="e">
        <f t="shared" si="1"/>
        <v>#VALUE!</v>
      </c>
    </row>
    <row r="51" spans="4:6">
      <c r="D51">
        <v>48</v>
      </c>
      <c r="E51" t="str">
        <f t="shared" si="0"/>
        <v>0</v>
      </c>
      <c r="F51">
        <f t="shared" si="1"/>
        <v>11</v>
      </c>
    </row>
    <row r="52" spans="4:6">
      <c r="D52">
        <v>49</v>
      </c>
      <c r="E52" t="str">
        <f t="shared" si="0"/>
        <v>1</v>
      </c>
      <c r="F52" t="e">
        <f t="shared" si="1"/>
        <v>#VALUE!</v>
      </c>
    </row>
    <row r="53" spans="4:6">
      <c r="D53">
        <v>50</v>
      </c>
      <c r="E53" t="str">
        <f t="shared" si="0"/>
        <v>2</v>
      </c>
      <c r="F53">
        <f t="shared" si="1"/>
        <v>9</v>
      </c>
    </row>
    <row r="54" spans="4:6">
      <c r="D54">
        <v>51</v>
      </c>
      <c r="E54" t="str">
        <f t="shared" si="0"/>
        <v>3</v>
      </c>
      <c r="F54" t="e">
        <f t="shared" si="1"/>
        <v>#VALUE!</v>
      </c>
    </row>
    <row r="55" spans="4:6">
      <c r="D55">
        <v>52</v>
      </c>
      <c r="E55" t="str">
        <f t="shared" si="0"/>
        <v>4</v>
      </c>
      <c r="F55" t="e">
        <f t="shared" si="1"/>
        <v>#VALUE!</v>
      </c>
    </row>
    <row r="56" spans="4:6">
      <c r="D56">
        <v>53</v>
      </c>
      <c r="E56" t="str">
        <f t="shared" si="0"/>
        <v>5</v>
      </c>
      <c r="F56">
        <f t="shared" si="1"/>
        <v>7</v>
      </c>
    </row>
    <row r="57" spans="4:6">
      <c r="D57">
        <v>54</v>
      </c>
      <c r="E57" t="str">
        <f t="shared" si="0"/>
        <v>6</v>
      </c>
      <c r="F57" t="e">
        <f t="shared" si="1"/>
        <v>#VALUE!</v>
      </c>
    </row>
    <row r="58" spans="4:6">
      <c r="D58">
        <v>55</v>
      </c>
      <c r="E58" t="str">
        <f t="shared" si="0"/>
        <v>7</v>
      </c>
      <c r="F58">
        <f t="shared" si="1"/>
        <v>3</v>
      </c>
    </row>
    <row r="59" spans="4:6">
      <c r="D59">
        <v>56</v>
      </c>
      <c r="E59" t="str">
        <f t="shared" si="0"/>
        <v>8</v>
      </c>
      <c r="F59" t="e">
        <f t="shared" si="1"/>
        <v>#VALUE!</v>
      </c>
    </row>
    <row r="60" spans="4:6">
      <c r="D60">
        <v>57</v>
      </c>
      <c r="E60" t="str">
        <f t="shared" si="0"/>
        <v>9</v>
      </c>
      <c r="F60">
        <f t="shared" si="1"/>
        <v>4</v>
      </c>
    </row>
    <row r="61" spans="4:6">
      <c r="D61">
        <v>58</v>
      </c>
      <c r="E61" t="str">
        <f t="shared" si="0"/>
        <v>:</v>
      </c>
      <c r="F61" t="e">
        <f t="shared" si="1"/>
        <v>#VALUE!</v>
      </c>
    </row>
    <row r="62" spans="4:6">
      <c r="D62">
        <v>59</v>
      </c>
      <c r="E62" t="str">
        <f t="shared" si="0"/>
        <v>;</v>
      </c>
      <c r="F62" t="e">
        <f t="shared" si="1"/>
        <v>#VALUE!</v>
      </c>
    </row>
    <row r="63" spans="4:6">
      <c r="D63">
        <v>60</v>
      </c>
      <c r="E63" t="str">
        <f t="shared" si="0"/>
        <v>&lt;</v>
      </c>
      <c r="F63" t="e">
        <f t="shared" si="1"/>
        <v>#VALUE!</v>
      </c>
    </row>
    <row r="64" spans="4:6">
      <c r="D64">
        <v>61</v>
      </c>
      <c r="E64" t="str">
        <f t="shared" si="0"/>
        <v>=</v>
      </c>
      <c r="F64" t="e">
        <f t="shared" si="1"/>
        <v>#VALUE!</v>
      </c>
    </row>
    <row r="65" spans="4:6">
      <c r="D65">
        <v>62</v>
      </c>
      <c r="E65" t="str">
        <f t="shared" si="0"/>
        <v>&gt;</v>
      </c>
      <c r="F65" t="e">
        <f t="shared" si="1"/>
        <v>#VALUE!</v>
      </c>
    </row>
    <row r="66" spans="4:6">
      <c r="D66">
        <v>63</v>
      </c>
      <c r="E66" t="str">
        <f t="shared" si="0"/>
        <v>?</v>
      </c>
      <c r="F66" t="e">
        <f t="shared" si="1"/>
        <v>#VALUE!</v>
      </c>
    </row>
    <row r="67" spans="4:6">
      <c r="D67">
        <v>64</v>
      </c>
      <c r="E67" t="str">
        <f t="shared" si="0"/>
        <v>@</v>
      </c>
      <c r="F67" t="e">
        <f t="shared" si="1"/>
        <v>#VALUE!</v>
      </c>
    </row>
    <row r="68" spans="4:6">
      <c r="D68">
        <v>65</v>
      </c>
      <c r="E68" t="str">
        <f t="shared" si="0"/>
        <v>A</v>
      </c>
      <c r="F68" t="e">
        <f t="shared" si="1"/>
        <v>#VALUE!</v>
      </c>
    </row>
    <row r="69" spans="4:6">
      <c r="D69">
        <v>66</v>
      </c>
      <c r="E69" t="str">
        <f t="shared" ref="E69:E132" si="2">CHAR(D69)</f>
        <v>B</v>
      </c>
      <c r="F69" t="e">
        <f t="shared" ref="F69:F132" si="3">FIND(E69,$A$5,1)</f>
        <v>#VALUE!</v>
      </c>
    </row>
    <row r="70" spans="4:6">
      <c r="D70">
        <v>67</v>
      </c>
      <c r="E70" t="str">
        <f t="shared" si="2"/>
        <v>C</v>
      </c>
      <c r="F70" t="e">
        <f t="shared" si="3"/>
        <v>#VALUE!</v>
      </c>
    </row>
    <row r="71" spans="4:6">
      <c r="D71">
        <v>68</v>
      </c>
      <c r="E71" t="str">
        <f t="shared" si="2"/>
        <v>D</v>
      </c>
      <c r="F71" t="e">
        <f t="shared" si="3"/>
        <v>#VALUE!</v>
      </c>
    </row>
    <row r="72" spans="4:6">
      <c r="D72">
        <v>69</v>
      </c>
      <c r="E72" t="str">
        <f t="shared" si="2"/>
        <v>E</v>
      </c>
      <c r="F72" t="e">
        <f t="shared" si="3"/>
        <v>#VALUE!</v>
      </c>
    </row>
    <row r="73" spans="4:6">
      <c r="D73">
        <v>70</v>
      </c>
      <c r="E73" t="str">
        <f t="shared" si="2"/>
        <v>F</v>
      </c>
      <c r="F73" t="e">
        <f t="shared" si="3"/>
        <v>#VALUE!</v>
      </c>
    </row>
    <row r="74" spans="4:6">
      <c r="D74">
        <v>71</v>
      </c>
      <c r="E74" t="str">
        <f t="shared" si="2"/>
        <v>G</v>
      </c>
      <c r="F74" t="e">
        <f t="shared" si="3"/>
        <v>#VALUE!</v>
      </c>
    </row>
    <row r="75" spans="4:6">
      <c r="D75">
        <v>72</v>
      </c>
      <c r="E75" t="str">
        <f t="shared" si="2"/>
        <v>H</v>
      </c>
      <c r="F75" t="e">
        <f t="shared" si="3"/>
        <v>#VALUE!</v>
      </c>
    </row>
    <row r="76" spans="4:6">
      <c r="D76">
        <v>73</v>
      </c>
      <c r="E76" t="str">
        <f t="shared" si="2"/>
        <v>I</v>
      </c>
      <c r="F76" t="e">
        <f t="shared" si="3"/>
        <v>#VALUE!</v>
      </c>
    </row>
    <row r="77" spans="4:6">
      <c r="D77">
        <v>74</v>
      </c>
      <c r="E77" t="str">
        <f t="shared" si="2"/>
        <v>J</v>
      </c>
      <c r="F77" t="e">
        <f t="shared" si="3"/>
        <v>#VALUE!</v>
      </c>
    </row>
    <row r="78" spans="4:6">
      <c r="D78">
        <v>75</v>
      </c>
      <c r="E78" t="str">
        <f t="shared" si="2"/>
        <v>K</v>
      </c>
      <c r="F78" t="e">
        <f t="shared" si="3"/>
        <v>#VALUE!</v>
      </c>
    </row>
    <row r="79" spans="4:6">
      <c r="D79">
        <v>76</v>
      </c>
      <c r="E79" t="str">
        <f t="shared" si="2"/>
        <v>L</v>
      </c>
      <c r="F79" t="e">
        <f t="shared" si="3"/>
        <v>#VALUE!</v>
      </c>
    </row>
    <row r="80" spans="4:6">
      <c r="D80">
        <v>77</v>
      </c>
      <c r="E80" t="str">
        <f t="shared" si="2"/>
        <v>M</v>
      </c>
      <c r="F80" t="e">
        <f t="shared" si="3"/>
        <v>#VALUE!</v>
      </c>
    </row>
    <row r="81" spans="4:6">
      <c r="D81">
        <v>78</v>
      </c>
      <c r="E81" t="str">
        <f t="shared" si="2"/>
        <v>N</v>
      </c>
      <c r="F81" t="e">
        <f t="shared" si="3"/>
        <v>#VALUE!</v>
      </c>
    </row>
    <row r="82" spans="4:6">
      <c r="D82">
        <v>79</v>
      </c>
      <c r="E82" t="str">
        <f t="shared" si="2"/>
        <v>O</v>
      </c>
      <c r="F82" t="e">
        <f t="shared" si="3"/>
        <v>#VALUE!</v>
      </c>
    </row>
    <row r="83" spans="4:6">
      <c r="D83">
        <v>80</v>
      </c>
      <c r="E83" t="str">
        <f t="shared" si="2"/>
        <v>P</v>
      </c>
      <c r="F83" t="e">
        <f t="shared" si="3"/>
        <v>#VALUE!</v>
      </c>
    </row>
    <row r="84" spans="4:6">
      <c r="D84">
        <v>81</v>
      </c>
      <c r="E84" t="str">
        <f t="shared" si="2"/>
        <v>Q</v>
      </c>
      <c r="F84" t="e">
        <f t="shared" si="3"/>
        <v>#VALUE!</v>
      </c>
    </row>
    <row r="85" spans="4:6">
      <c r="D85">
        <v>82</v>
      </c>
      <c r="E85" t="str">
        <f t="shared" si="2"/>
        <v>R</v>
      </c>
      <c r="F85" t="e">
        <f t="shared" si="3"/>
        <v>#VALUE!</v>
      </c>
    </row>
    <row r="86" spans="4:6">
      <c r="D86">
        <v>83</v>
      </c>
      <c r="E86" t="str">
        <f t="shared" si="2"/>
        <v>S</v>
      </c>
      <c r="F86" t="e">
        <f t="shared" si="3"/>
        <v>#VALUE!</v>
      </c>
    </row>
    <row r="87" spans="4:6">
      <c r="D87">
        <v>84</v>
      </c>
      <c r="E87" t="str">
        <f t="shared" si="2"/>
        <v>T</v>
      </c>
      <c r="F87" t="e">
        <f t="shared" si="3"/>
        <v>#VALUE!</v>
      </c>
    </row>
    <row r="88" spans="4:6">
      <c r="D88">
        <v>85</v>
      </c>
      <c r="E88" t="str">
        <f t="shared" si="2"/>
        <v>U</v>
      </c>
      <c r="F88" t="e">
        <f t="shared" si="3"/>
        <v>#VALUE!</v>
      </c>
    </row>
    <row r="89" spans="4:6">
      <c r="D89">
        <v>86</v>
      </c>
      <c r="E89" t="str">
        <f t="shared" si="2"/>
        <v>V</v>
      </c>
      <c r="F89" t="e">
        <f t="shared" si="3"/>
        <v>#VALUE!</v>
      </c>
    </row>
    <row r="90" spans="4:6">
      <c r="D90">
        <v>87</v>
      </c>
      <c r="E90" t="str">
        <f t="shared" si="2"/>
        <v>W</v>
      </c>
      <c r="F90" t="e">
        <f t="shared" si="3"/>
        <v>#VALUE!</v>
      </c>
    </row>
    <row r="91" spans="4:6">
      <c r="D91">
        <v>88</v>
      </c>
      <c r="E91" t="str">
        <f t="shared" si="2"/>
        <v>X</v>
      </c>
      <c r="F91" t="e">
        <f t="shared" si="3"/>
        <v>#VALUE!</v>
      </c>
    </row>
    <row r="92" spans="4:6">
      <c r="D92">
        <v>89</v>
      </c>
      <c r="E92" t="str">
        <f t="shared" si="2"/>
        <v>Y</v>
      </c>
      <c r="F92" t="e">
        <f t="shared" si="3"/>
        <v>#VALUE!</v>
      </c>
    </row>
    <row r="93" spans="4:6">
      <c r="D93">
        <v>90</v>
      </c>
      <c r="E93" t="str">
        <f t="shared" si="2"/>
        <v>Z</v>
      </c>
      <c r="F93" t="e">
        <f t="shared" si="3"/>
        <v>#VALUE!</v>
      </c>
    </row>
    <row r="94" spans="4:6">
      <c r="D94">
        <v>91</v>
      </c>
      <c r="E94" t="str">
        <f t="shared" si="2"/>
        <v>[</v>
      </c>
      <c r="F94" t="e">
        <f t="shared" si="3"/>
        <v>#VALUE!</v>
      </c>
    </row>
    <row r="95" spans="4:6">
      <c r="D95">
        <v>92</v>
      </c>
      <c r="E95" t="str">
        <f t="shared" si="2"/>
        <v>\</v>
      </c>
      <c r="F95" t="e">
        <f t="shared" si="3"/>
        <v>#VALUE!</v>
      </c>
    </row>
    <row r="96" spans="4:6">
      <c r="D96">
        <v>93</v>
      </c>
      <c r="E96" t="str">
        <f t="shared" si="2"/>
        <v>]</v>
      </c>
      <c r="F96" t="e">
        <f t="shared" si="3"/>
        <v>#VALUE!</v>
      </c>
    </row>
    <row r="97" spans="4:6">
      <c r="D97">
        <v>94</v>
      </c>
      <c r="E97" t="str">
        <f t="shared" si="2"/>
        <v>^</v>
      </c>
      <c r="F97" t="e">
        <f t="shared" si="3"/>
        <v>#VALUE!</v>
      </c>
    </row>
    <row r="98" spans="4:6">
      <c r="D98">
        <v>95</v>
      </c>
      <c r="E98" t="str">
        <f t="shared" si="2"/>
        <v>_</v>
      </c>
      <c r="F98" t="e">
        <f t="shared" si="3"/>
        <v>#VALUE!</v>
      </c>
    </row>
    <row r="99" spans="4:6">
      <c r="D99">
        <v>96</v>
      </c>
      <c r="E99" t="str">
        <f t="shared" si="2"/>
        <v>`</v>
      </c>
      <c r="F99" t="e">
        <f t="shared" si="3"/>
        <v>#VALUE!</v>
      </c>
    </row>
    <row r="100" spans="4:6">
      <c r="D100">
        <v>97</v>
      </c>
      <c r="E100" t="str">
        <f t="shared" si="2"/>
        <v>a</v>
      </c>
      <c r="F100" t="e">
        <f t="shared" si="3"/>
        <v>#VALUE!</v>
      </c>
    </row>
    <row r="101" spans="4:6">
      <c r="D101">
        <v>98</v>
      </c>
      <c r="E101" t="str">
        <f t="shared" si="2"/>
        <v>b</v>
      </c>
      <c r="F101" t="e">
        <f t="shared" si="3"/>
        <v>#VALUE!</v>
      </c>
    </row>
    <row r="102" spans="4:6">
      <c r="D102">
        <v>99</v>
      </c>
      <c r="E102" t="str">
        <f t="shared" si="2"/>
        <v>c</v>
      </c>
      <c r="F102" t="e">
        <f t="shared" si="3"/>
        <v>#VALUE!</v>
      </c>
    </row>
    <row r="103" spans="4:6">
      <c r="D103">
        <v>100</v>
      </c>
      <c r="E103" t="str">
        <f t="shared" si="2"/>
        <v>d</v>
      </c>
      <c r="F103" t="e">
        <f t="shared" si="3"/>
        <v>#VALUE!</v>
      </c>
    </row>
    <row r="104" spans="4:6">
      <c r="D104">
        <v>101</v>
      </c>
      <c r="E104" t="str">
        <f t="shared" si="2"/>
        <v>e</v>
      </c>
      <c r="F104" t="e">
        <f t="shared" si="3"/>
        <v>#VALUE!</v>
      </c>
    </row>
    <row r="105" spans="4:6">
      <c r="D105">
        <v>102</v>
      </c>
      <c r="E105" t="str">
        <f t="shared" si="2"/>
        <v>f</v>
      </c>
      <c r="F105" t="e">
        <f t="shared" si="3"/>
        <v>#VALUE!</v>
      </c>
    </row>
    <row r="106" spans="4:6">
      <c r="D106">
        <v>103</v>
      </c>
      <c r="E106" t="str">
        <f t="shared" si="2"/>
        <v>g</v>
      </c>
      <c r="F106" t="e">
        <f t="shared" si="3"/>
        <v>#VALUE!</v>
      </c>
    </row>
    <row r="107" spans="4:6">
      <c r="D107">
        <v>104</v>
      </c>
      <c r="E107" t="str">
        <f t="shared" si="2"/>
        <v>h</v>
      </c>
      <c r="F107" t="e">
        <f t="shared" si="3"/>
        <v>#VALUE!</v>
      </c>
    </row>
    <row r="108" spans="4:6">
      <c r="D108">
        <v>105</v>
      </c>
      <c r="E108" t="str">
        <f t="shared" si="2"/>
        <v>i</v>
      </c>
      <c r="F108" t="e">
        <f t="shared" si="3"/>
        <v>#VALUE!</v>
      </c>
    </row>
    <row r="109" spans="4:6">
      <c r="D109">
        <v>106</v>
      </c>
      <c r="E109" t="str">
        <f t="shared" si="2"/>
        <v>j</v>
      </c>
      <c r="F109" t="e">
        <f t="shared" si="3"/>
        <v>#VALUE!</v>
      </c>
    </row>
    <row r="110" spans="4:6">
      <c r="D110">
        <v>107</v>
      </c>
      <c r="E110" t="str">
        <f t="shared" si="2"/>
        <v>k</v>
      </c>
      <c r="F110" t="e">
        <f t="shared" si="3"/>
        <v>#VALUE!</v>
      </c>
    </row>
    <row r="111" spans="4:6">
      <c r="D111">
        <v>108</v>
      </c>
      <c r="E111" t="str">
        <f t="shared" si="2"/>
        <v>l</v>
      </c>
      <c r="F111" t="e">
        <f t="shared" si="3"/>
        <v>#VALUE!</v>
      </c>
    </row>
    <row r="112" spans="4:6">
      <c r="D112">
        <v>109</v>
      </c>
      <c r="E112" t="str">
        <f t="shared" si="2"/>
        <v>m</v>
      </c>
      <c r="F112" t="e">
        <f t="shared" si="3"/>
        <v>#VALUE!</v>
      </c>
    </row>
    <row r="113" spans="4:6">
      <c r="D113">
        <v>110</v>
      </c>
      <c r="E113" t="str">
        <f t="shared" si="2"/>
        <v>n</v>
      </c>
      <c r="F113" t="e">
        <f t="shared" si="3"/>
        <v>#VALUE!</v>
      </c>
    </row>
    <row r="114" spans="4:6">
      <c r="D114">
        <v>111</v>
      </c>
      <c r="E114" t="str">
        <f t="shared" si="2"/>
        <v>o</v>
      </c>
      <c r="F114" t="e">
        <f t="shared" si="3"/>
        <v>#VALUE!</v>
      </c>
    </row>
    <row r="115" spans="4:6">
      <c r="D115">
        <v>112</v>
      </c>
      <c r="E115" t="str">
        <f t="shared" si="2"/>
        <v>p</v>
      </c>
      <c r="F115" t="e">
        <f t="shared" si="3"/>
        <v>#VALUE!</v>
      </c>
    </row>
    <row r="116" spans="4:6">
      <c r="D116">
        <v>113</v>
      </c>
      <c r="E116" t="str">
        <f t="shared" si="2"/>
        <v>q</v>
      </c>
      <c r="F116" t="e">
        <f t="shared" si="3"/>
        <v>#VALUE!</v>
      </c>
    </row>
    <row r="117" spans="4:6">
      <c r="D117">
        <v>114</v>
      </c>
      <c r="E117" t="str">
        <f t="shared" si="2"/>
        <v>r</v>
      </c>
      <c r="F117" t="e">
        <f t="shared" si="3"/>
        <v>#VALUE!</v>
      </c>
    </row>
    <row r="118" spans="4:6">
      <c r="D118">
        <v>115</v>
      </c>
      <c r="E118" t="str">
        <f t="shared" si="2"/>
        <v>s</v>
      </c>
      <c r="F118" t="e">
        <f t="shared" si="3"/>
        <v>#VALUE!</v>
      </c>
    </row>
    <row r="119" spans="4:6">
      <c r="D119">
        <v>116</v>
      </c>
      <c r="E119" t="str">
        <f t="shared" si="2"/>
        <v>t</v>
      </c>
      <c r="F119" t="e">
        <f t="shared" si="3"/>
        <v>#VALUE!</v>
      </c>
    </row>
    <row r="120" spans="4:6">
      <c r="D120">
        <v>117</v>
      </c>
      <c r="E120" t="str">
        <f t="shared" si="2"/>
        <v>u</v>
      </c>
      <c r="F120" t="e">
        <f t="shared" si="3"/>
        <v>#VALUE!</v>
      </c>
    </row>
    <row r="121" spans="4:6">
      <c r="D121">
        <v>118</v>
      </c>
      <c r="E121" t="str">
        <f t="shared" si="2"/>
        <v>v</v>
      </c>
      <c r="F121" t="e">
        <f t="shared" si="3"/>
        <v>#VALUE!</v>
      </c>
    </row>
    <row r="122" spans="4:6">
      <c r="D122">
        <v>119</v>
      </c>
      <c r="E122" t="str">
        <f t="shared" si="2"/>
        <v>w</v>
      </c>
      <c r="F122" t="e">
        <f t="shared" si="3"/>
        <v>#VALUE!</v>
      </c>
    </row>
    <row r="123" spans="4:6">
      <c r="D123">
        <v>120</v>
      </c>
      <c r="E123" t="str">
        <f t="shared" si="2"/>
        <v>x</v>
      </c>
      <c r="F123" t="e">
        <f t="shared" si="3"/>
        <v>#VALUE!</v>
      </c>
    </row>
    <row r="124" spans="4:6">
      <c r="D124">
        <v>121</v>
      </c>
      <c r="E124" t="str">
        <f t="shared" si="2"/>
        <v>y</v>
      </c>
      <c r="F124" t="e">
        <f t="shared" si="3"/>
        <v>#VALUE!</v>
      </c>
    </row>
    <row r="125" spans="4:6">
      <c r="D125">
        <v>122</v>
      </c>
      <c r="E125" t="str">
        <f t="shared" si="2"/>
        <v>z</v>
      </c>
      <c r="F125" t="e">
        <f t="shared" si="3"/>
        <v>#VALUE!</v>
      </c>
    </row>
    <row r="126" spans="4:6">
      <c r="D126">
        <v>123</v>
      </c>
      <c r="E126" t="str">
        <f t="shared" si="2"/>
        <v>{</v>
      </c>
      <c r="F126" t="e">
        <f t="shared" si="3"/>
        <v>#VALUE!</v>
      </c>
    </row>
    <row r="127" spans="4:6">
      <c r="D127">
        <v>124</v>
      </c>
      <c r="E127" t="str">
        <f t="shared" si="2"/>
        <v>|</v>
      </c>
      <c r="F127" t="e">
        <f t="shared" si="3"/>
        <v>#VALUE!</v>
      </c>
    </row>
    <row r="128" spans="4:6">
      <c r="D128">
        <v>125</v>
      </c>
      <c r="E128" t="str">
        <f t="shared" si="2"/>
        <v>}</v>
      </c>
      <c r="F128" t="e">
        <f t="shared" si="3"/>
        <v>#VALUE!</v>
      </c>
    </row>
    <row r="129" spans="4:6">
      <c r="D129">
        <v>126</v>
      </c>
      <c r="E129" t="str">
        <f t="shared" si="2"/>
        <v>~</v>
      </c>
      <c r="F129" t="e">
        <f t="shared" si="3"/>
        <v>#VALUE!</v>
      </c>
    </row>
    <row r="130" spans="4:6">
      <c r="D130">
        <v>127</v>
      </c>
      <c r="E130" t="str">
        <f t="shared" si="2"/>
        <v></v>
      </c>
      <c r="F130" t="e">
        <f t="shared" si="3"/>
        <v>#VALUE!</v>
      </c>
    </row>
    <row r="131" spans="4:6">
      <c r="D131">
        <v>128</v>
      </c>
      <c r="E131" t="str">
        <f t="shared" si="2"/>
        <v>Ä</v>
      </c>
      <c r="F131" t="e">
        <f t="shared" si="3"/>
        <v>#VALUE!</v>
      </c>
    </row>
    <row r="132" spans="4:6">
      <c r="D132">
        <v>129</v>
      </c>
      <c r="E132" t="str">
        <f t="shared" si="2"/>
        <v>Å</v>
      </c>
      <c r="F132" t="e">
        <f t="shared" si="3"/>
        <v>#VALUE!</v>
      </c>
    </row>
    <row r="133" spans="4:6">
      <c r="D133">
        <v>130</v>
      </c>
      <c r="E133" t="str">
        <f t="shared" ref="E133:E196" si="4">CHAR(D133)</f>
        <v>Ç</v>
      </c>
      <c r="F133" t="e">
        <f t="shared" ref="F133:F196" si="5">FIND(E133,$A$5,1)</f>
        <v>#VALUE!</v>
      </c>
    </row>
    <row r="134" spans="4:6">
      <c r="D134">
        <v>131</v>
      </c>
      <c r="E134" t="str">
        <f t="shared" si="4"/>
        <v>É</v>
      </c>
      <c r="F134" t="e">
        <f t="shared" si="5"/>
        <v>#VALUE!</v>
      </c>
    </row>
    <row r="135" spans="4:6">
      <c r="D135">
        <v>132</v>
      </c>
      <c r="E135" t="str">
        <f t="shared" si="4"/>
        <v>Ñ</v>
      </c>
      <c r="F135" t="e">
        <f t="shared" si="5"/>
        <v>#VALUE!</v>
      </c>
    </row>
    <row r="136" spans="4:6">
      <c r="D136">
        <v>133</v>
      </c>
      <c r="E136" t="str">
        <f t="shared" si="4"/>
        <v>Ö</v>
      </c>
      <c r="F136" t="e">
        <f t="shared" si="5"/>
        <v>#VALUE!</v>
      </c>
    </row>
    <row r="137" spans="4:6">
      <c r="D137">
        <v>134</v>
      </c>
      <c r="E137" t="str">
        <f t="shared" si="4"/>
        <v>Ü</v>
      </c>
      <c r="F137" t="e">
        <f t="shared" si="5"/>
        <v>#VALUE!</v>
      </c>
    </row>
    <row r="138" spans="4:6">
      <c r="D138">
        <v>135</v>
      </c>
      <c r="E138" t="str">
        <f t="shared" si="4"/>
        <v>á</v>
      </c>
      <c r="F138" t="e">
        <f t="shared" si="5"/>
        <v>#VALUE!</v>
      </c>
    </row>
    <row r="139" spans="4:6">
      <c r="D139">
        <v>136</v>
      </c>
      <c r="E139" t="str">
        <f t="shared" si="4"/>
        <v>à</v>
      </c>
      <c r="F139" t="e">
        <f t="shared" si="5"/>
        <v>#VALUE!</v>
      </c>
    </row>
    <row r="140" spans="4:6">
      <c r="D140">
        <v>137</v>
      </c>
      <c r="E140" t="str">
        <f t="shared" si="4"/>
        <v>â</v>
      </c>
      <c r="F140" t="e">
        <f t="shared" si="5"/>
        <v>#VALUE!</v>
      </c>
    </row>
    <row r="141" spans="4:6">
      <c r="D141">
        <v>138</v>
      </c>
      <c r="E141" t="str">
        <f t="shared" si="4"/>
        <v>ä</v>
      </c>
      <c r="F141" t="e">
        <f t="shared" si="5"/>
        <v>#VALUE!</v>
      </c>
    </row>
    <row r="142" spans="4:6">
      <c r="D142">
        <v>139</v>
      </c>
      <c r="E142" t="str">
        <f t="shared" si="4"/>
        <v>ã</v>
      </c>
      <c r="F142" t="e">
        <f t="shared" si="5"/>
        <v>#VALUE!</v>
      </c>
    </row>
    <row r="143" spans="4:6">
      <c r="D143">
        <v>140</v>
      </c>
      <c r="E143" t="str">
        <f t="shared" si="4"/>
        <v>å</v>
      </c>
      <c r="F143" t="e">
        <f t="shared" si="5"/>
        <v>#VALUE!</v>
      </c>
    </row>
    <row r="144" spans="4:6">
      <c r="D144">
        <v>141</v>
      </c>
      <c r="E144" t="str">
        <f t="shared" si="4"/>
        <v>ç</v>
      </c>
      <c r="F144" t="e">
        <f t="shared" si="5"/>
        <v>#VALUE!</v>
      </c>
    </row>
    <row r="145" spans="4:6">
      <c r="D145">
        <v>142</v>
      </c>
      <c r="E145" t="str">
        <f t="shared" si="4"/>
        <v>é</v>
      </c>
      <c r="F145" t="e">
        <f t="shared" si="5"/>
        <v>#VALUE!</v>
      </c>
    </row>
    <row r="146" spans="4:6">
      <c r="D146">
        <v>143</v>
      </c>
      <c r="E146" t="str">
        <f t="shared" si="4"/>
        <v>è</v>
      </c>
      <c r="F146" t="e">
        <f t="shared" si="5"/>
        <v>#VALUE!</v>
      </c>
    </row>
    <row r="147" spans="4:6">
      <c r="D147">
        <v>144</v>
      </c>
      <c r="E147" t="str">
        <f t="shared" si="4"/>
        <v>ê</v>
      </c>
      <c r="F147" t="e">
        <f t="shared" si="5"/>
        <v>#VALUE!</v>
      </c>
    </row>
    <row r="148" spans="4:6">
      <c r="D148">
        <v>145</v>
      </c>
      <c r="E148" t="str">
        <f t="shared" si="4"/>
        <v>ë</v>
      </c>
      <c r="F148" t="e">
        <f t="shared" si="5"/>
        <v>#VALUE!</v>
      </c>
    </row>
    <row r="149" spans="4:6">
      <c r="D149">
        <v>146</v>
      </c>
      <c r="E149" t="str">
        <f t="shared" si="4"/>
        <v>í</v>
      </c>
      <c r="F149" t="e">
        <f t="shared" si="5"/>
        <v>#VALUE!</v>
      </c>
    </row>
    <row r="150" spans="4:6">
      <c r="D150">
        <v>147</v>
      </c>
      <c r="E150" t="str">
        <f t="shared" si="4"/>
        <v>ì</v>
      </c>
      <c r="F150" t="e">
        <f t="shared" si="5"/>
        <v>#VALUE!</v>
      </c>
    </row>
    <row r="151" spans="4:6">
      <c r="D151">
        <v>148</v>
      </c>
      <c r="E151" t="str">
        <f t="shared" si="4"/>
        <v>î</v>
      </c>
      <c r="F151" t="e">
        <f t="shared" si="5"/>
        <v>#VALUE!</v>
      </c>
    </row>
    <row r="152" spans="4:6">
      <c r="D152">
        <v>149</v>
      </c>
      <c r="E152" t="str">
        <f t="shared" si="4"/>
        <v>ï</v>
      </c>
      <c r="F152" t="e">
        <f t="shared" si="5"/>
        <v>#VALUE!</v>
      </c>
    </row>
    <row r="153" spans="4:6">
      <c r="D153">
        <v>150</v>
      </c>
      <c r="E153" t="str">
        <f t="shared" si="4"/>
        <v>ñ</v>
      </c>
      <c r="F153" t="e">
        <f t="shared" si="5"/>
        <v>#VALUE!</v>
      </c>
    </row>
    <row r="154" spans="4:6">
      <c r="D154">
        <v>151</v>
      </c>
      <c r="E154" t="str">
        <f t="shared" si="4"/>
        <v>ó</v>
      </c>
      <c r="F154" t="e">
        <f t="shared" si="5"/>
        <v>#VALUE!</v>
      </c>
    </row>
    <row r="155" spans="4:6">
      <c r="D155">
        <v>152</v>
      </c>
      <c r="E155" t="str">
        <f t="shared" si="4"/>
        <v>ò</v>
      </c>
      <c r="F155" t="e">
        <f t="shared" si="5"/>
        <v>#VALUE!</v>
      </c>
    </row>
    <row r="156" spans="4:6">
      <c r="D156">
        <v>153</v>
      </c>
      <c r="E156" t="str">
        <f t="shared" si="4"/>
        <v>ô</v>
      </c>
      <c r="F156" t="e">
        <f t="shared" si="5"/>
        <v>#VALUE!</v>
      </c>
    </row>
    <row r="157" spans="4:6">
      <c r="D157">
        <v>154</v>
      </c>
      <c r="E157" t="str">
        <f t="shared" si="4"/>
        <v>ö</v>
      </c>
      <c r="F157" t="e">
        <f t="shared" si="5"/>
        <v>#VALUE!</v>
      </c>
    </row>
    <row r="158" spans="4:6">
      <c r="D158">
        <v>155</v>
      </c>
      <c r="E158" t="str">
        <f t="shared" si="4"/>
        <v>õ</v>
      </c>
      <c r="F158" t="e">
        <f t="shared" si="5"/>
        <v>#VALUE!</v>
      </c>
    </row>
    <row r="159" spans="4:6">
      <c r="D159">
        <v>156</v>
      </c>
      <c r="E159" t="str">
        <f t="shared" si="4"/>
        <v>ú</v>
      </c>
      <c r="F159" t="e">
        <f t="shared" si="5"/>
        <v>#VALUE!</v>
      </c>
    </row>
    <row r="160" spans="4:6">
      <c r="D160">
        <v>157</v>
      </c>
      <c r="E160" t="str">
        <f t="shared" si="4"/>
        <v>ù</v>
      </c>
      <c r="F160" t="e">
        <f t="shared" si="5"/>
        <v>#VALUE!</v>
      </c>
    </row>
    <row r="161" spans="4:6">
      <c r="D161">
        <v>158</v>
      </c>
      <c r="E161" t="str">
        <f t="shared" si="4"/>
        <v>û</v>
      </c>
      <c r="F161" t="e">
        <f t="shared" si="5"/>
        <v>#VALUE!</v>
      </c>
    </row>
    <row r="162" spans="4:6">
      <c r="D162">
        <v>159</v>
      </c>
      <c r="E162" t="str">
        <f t="shared" si="4"/>
        <v>ü</v>
      </c>
      <c r="F162" t="e">
        <f t="shared" si="5"/>
        <v>#VALUE!</v>
      </c>
    </row>
    <row r="163" spans="4:6">
      <c r="D163">
        <v>160</v>
      </c>
      <c r="E163" t="str">
        <f t="shared" si="4"/>
        <v>†</v>
      </c>
      <c r="F163" t="e">
        <f t="shared" si="5"/>
        <v>#VALUE!</v>
      </c>
    </row>
    <row r="164" spans="4:6">
      <c r="D164">
        <v>161</v>
      </c>
      <c r="E164" t="str">
        <f t="shared" si="4"/>
        <v>°</v>
      </c>
      <c r="F164" t="e">
        <f t="shared" si="5"/>
        <v>#VALUE!</v>
      </c>
    </row>
    <row r="165" spans="4:6">
      <c r="D165">
        <v>162</v>
      </c>
      <c r="E165" t="str">
        <f t="shared" si="4"/>
        <v>¢</v>
      </c>
      <c r="F165" t="e">
        <f t="shared" si="5"/>
        <v>#VALUE!</v>
      </c>
    </row>
    <row r="166" spans="4:6">
      <c r="D166">
        <v>163</v>
      </c>
      <c r="E166" t="str">
        <f t="shared" si="4"/>
        <v>£</v>
      </c>
      <c r="F166" t="e">
        <f t="shared" si="5"/>
        <v>#VALUE!</v>
      </c>
    </row>
    <row r="167" spans="4:6">
      <c r="D167">
        <v>164</v>
      </c>
      <c r="E167" t="str">
        <f t="shared" si="4"/>
        <v>§</v>
      </c>
      <c r="F167" t="e">
        <f t="shared" si="5"/>
        <v>#VALUE!</v>
      </c>
    </row>
    <row r="168" spans="4:6">
      <c r="D168">
        <v>165</v>
      </c>
      <c r="E168" t="str">
        <f t="shared" si="4"/>
        <v>•</v>
      </c>
      <c r="F168" t="e">
        <f t="shared" si="5"/>
        <v>#VALUE!</v>
      </c>
    </row>
    <row r="169" spans="4:6">
      <c r="D169">
        <v>166</v>
      </c>
      <c r="E169" t="str">
        <f t="shared" si="4"/>
        <v>¶</v>
      </c>
      <c r="F169" t="e">
        <f t="shared" si="5"/>
        <v>#VALUE!</v>
      </c>
    </row>
    <row r="170" spans="4:6">
      <c r="D170">
        <v>167</v>
      </c>
      <c r="E170" t="str">
        <f t="shared" si="4"/>
        <v>ß</v>
      </c>
      <c r="F170" t="e">
        <f t="shared" si="5"/>
        <v>#VALUE!</v>
      </c>
    </row>
    <row r="171" spans="4:6">
      <c r="D171">
        <v>168</v>
      </c>
      <c r="E171" t="str">
        <f t="shared" si="4"/>
        <v>®</v>
      </c>
      <c r="F171" t="e">
        <f t="shared" si="5"/>
        <v>#VALUE!</v>
      </c>
    </row>
    <row r="172" spans="4:6">
      <c r="D172">
        <v>169</v>
      </c>
      <c r="E172" t="str">
        <f t="shared" si="4"/>
        <v>©</v>
      </c>
      <c r="F172" t="e">
        <f t="shared" si="5"/>
        <v>#VALUE!</v>
      </c>
    </row>
    <row r="173" spans="4:6">
      <c r="D173">
        <v>170</v>
      </c>
      <c r="E173" t="str">
        <f t="shared" si="4"/>
        <v>™</v>
      </c>
      <c r="F173" t="e">
        <f t="shared" si="5"/>
        <v>#VALUE!</v>
      </c>
    </row>
    <row r="174" spans="4:6">
      <c r="D174">
        <v>171</v>
      </c>
      <c r="E174" t="str">
        <f t="shared" si="4"/>
        <v>´</v>
      </c>
      <c r="F174" t="e">
        <f t="shared" si="5"/>
        <v>#VALUE!</v>
      </c>
    </row>
    <row r="175" spans="4:6">
      <c r="D175">
        <v>172</v>
      </c>
      <c r="E175" t="str">
        <f t="shared" si="4"/>
        <v>¨</v>
      </c>
      <c r="F175" t="e">
        <f t="shared" si="5"/>
        <v>#VALUE!</v>
      </c>
    </row>
    <row r="176" spans="4:6">
      <c r="D176">
        <v>173</v>
      </c>
      <c r="E176" t="str">
        <f t="shared" si="4"/>
        <v>≠</v>
      </c>
      <c r="F176" t="e">
        <f t="shared" si="5"/>
        <v>#VALUE!</v>
      </c>
    </row>
    <row r="177" spans="4:6">
      <c r="D177">
        <v>174</v>
      </c>
      <c r="E177" t="str">
        <f t="shared" si="4"/>
        <v>Æ</v>
      </c>
      <c r="F177" t="e">
        <f t="shared" si="5"/>
        <v>#VALUE!</v>
      </c>
    </row>
    <row r="178" spans="4:6">
      <c r="D178">
        <v>175</v>
      </c>
      <c r="E178" t="str">
        <f t="shared" si="4"/>
        <v>Ø</v>
      </c>
      <c r="F178" t="e">
        <f t="shared" si="5"/>
        <v>#VALUE!</v>
      </c>
    </row>
    <row r="179" spans="4:6">
      <c r="D179">
        <v>176</v>
      </c>
      <c r="E179" t="str">
        <f t="shared" si="4"/>
        <v>∞</v>
      </c>
      <c r="F179" t="e">
        <f t="shared" si="5"/>
        <v>#VALUE!</v>
      </c>
    </row>
    <row r="180" spans="4:6">
      <c r="D180">
        <v>177</v>
      </c>
      <c r="E180" t="str">
        <f t="shared" si="4"/>
        <v>±</v>
      </c>
      <c r="F180" t="e">
        <f t="shared" si="5"/>
        <v>#VALUE!</v>
      </c>
    </row>
    <row r="181" spans="4:6">
      <c r="D181">
        <v>178</v>
      </c>
      <c r="E181" t="str">
        <f t="shared" si="4"/>
        <v>≤</v>
      </c>
      <c r="F181" t="e">
        <f t="shared" si="5"/>
        <v>#VALUE!</v>
      </c>
    </row>
    <row r="182" spans="4:6">
      <c r="D182">
        <v>179</v>
      </c>
      <c r="E182" t="str">
        <f t="shared" si="4"/>
        <v>≥</v>
      </c>
      <c r="F182" t="e">
        <f t="shared" si="5"/>
        <v>#VALUE!</v>
      </c>
    </row>
    <row r="183" spans="4:6">
      <c r="D183">
        <v>180</v>
      </c>
      <c r="E183" t="str">
        <f t="shared" si="4"/>
        <v>¥</v>
      </c>
      <c r="F183" t="e">
        <f t="shared" si="5"/>
        <v>#VALUE!</v>
      </c>
    </row>
    <row r="184" spans="4:6">
      <c r="D184">
        <v>181</v>
      </c>
      <c r="E184" t="str">
        <f t="shared" si="4"/>
        <v>µ</v>
      </c>
      <c r="F184" t="e">
        <f t="shared" si="5"/>
        <v>#VALUE!</v>
      </c>
    </row>
    <row r="185" spans="4:6">
      <c r="D185">
        <v>182</v>
      </c>
      <c r="E185" t="str">
        <f t="shared" si="4"/>
        <v>∂</v>
      </c>
      <c r="F185" t="e">
        <f t="shared" si="5"/>
        <v>#VALUE!</v>
      </c>
    </row>
    <row r="186" spans="4:6">
      <c r="D186">
        <v>183</v>
      </c>
      <c r="E186" t="str">
        <f t="shared" si="4"/>
        <v>∑</v>
      </c>
      <c r="F186" t="e">
        <f t="shared" si="5"/>
        <v>#VALUE!</v>
      </c>
    </row>
    <row r="187" spans="4:6">
      <c r="D187">
        <v>184</v>
      </c>
      <c r="E187" t="str">
        <f t="shared" si="4"/>
        <v>∏</v>
      </c>
      <c r="F187" t="e">
        <f t="shared" si="5"/>
        <v>#VALUE!</v>
      </c>
    </row>
    <row r="188" spans="4:6">
      <c r="D188">
        <v>185</v>
      </c>
      <c r="E188" t="str">
        <f t="shared" si="4"/>
        <v>π</v>
      </c>
      <c r="F188" t="e">
        <f t="shared" si="5"/>
        <v>#VALUE!</v>
      </c>
    </row>
    <row r="189" spans="4:6">
      <c r="D189">
        <v>186</v>
      </c>
      <c r="E189" t="str">
        <f t="shared" si="4"/>
        <v>∫</v>
      </c>
      <c r="F189" t="e">
        <f t="shared" si="5"/>
        <v>#VALUE!</v>
      </c>
    </row>
    <row r="190" spans="4:6">
      <c r="D190">
        <v>187</v>
      </c>
      <c r="E190" t="str">
        <f t="shared" si="4"/>
        <v>ª</v>
      </c>
      <c r="F190" t="e">
        <f t="shared" si="5"/>
        <v>#VALUE!</v>
      </c>
    </row>
    <row r="191" spans="4:6">
      <c r="D191">
        <v>188</v>
      </c>
      <c r="E191" t="str">
        <f t="shared" si="4"/>
        <v>º</v>
      </c>
      <c r="F191" t="e">
        <f t="shared" si="5"/>
        <v>#VALUE!</v>
      </c>
    </row>
    <row r="192" spans="4:6">
      <c r="D192">
        <v>189</v>
      </c>
      <c r="E192" t="str">
        <f t="shared" si="4"/>
        <v>Ω</v>
      </c>
      <c r="F192" t="e">
        <f t="shared" si="5"/>
        <v>#VALUE!</v>
      </c>
    </row>
    <row r="193" spans="4:6">
      <c r="D193">
        <v>190</v>
      </c>
      <c r="E193" t="str">
        <f t="shared" si="4"/>
        <v>æ</v>
      </c>
      <c r="F193" t="e">
        <f t="shared" si="5"/>
        <v>#VALUE!</v>
      </c>
    </row>
    <row r="194" spans="4:6">
      <c r="D194">
        <v>191</v>
      </c>
      <c r="E194" t="str">
        <f t="shared" si="4"/>
        <v>ø</v>
      </c>
      <c r="F194" t="e">
        <f t="shared" si="5"/>
        <v>#VALUE!</v>
      </c>
    </row>
    <row r="195" spans="4:6">
      <c r="D195">
        <v>192</v>
      </c>
      <c r="E195" t="str">
        <f t="shared" si="4"/>
        <v>¿</v>
      </c>
      <c r="F195" t="e">
        <f t="shared" si="5"/>
        <v>#VALUE!</v>
      </c>
    </row>
    <row r="196" spans="4:6">
      <c r="D196">
        <v>193</v>
      </c>
      <c r="E196" t="str">
        <f t="shared" si="4"/>
        <v>¡</v>
      </c>
      <c r="F196" t="e">
        <f t="shared" si="5"/>
        <v>#VALUE!</v>
      </c>
    </row>
    <row r="197" spans="4:6">
      <c r="D197">
        <v>194</v>
      </c>
      <c r="E197" t="str">
        <f t="shared" ref="E197:E258" si="6">CHAR(D197)</f>
        <v>¬</v>
      </c>
      <c r="F197" t="e">
        <f t="shared" ref="F197:F258" si="7">FIND(E197,$A$5,1)</f>
        <v>#VALUE!</v>
      </c>
    </row>
    <row r="198" spans="4:6">
      <c r="D198">
        <v>195</v>
      </c>
      <c r="E198" t="str">
        <f t="shared" si="6"/>
        <v>√</v>
      </c>
      <c r="F198" t="e">
        <f t="shared" si="7"/>
        <v>#VALUE!</v>
      </c>
    </row>
    <row r="199" spans="4:6">
      <c r="D199">
        <v>196</v>
      </c>
      <c r="E199" t="str">
        <f t="shared" si="6"/>
        <v>ƒ</v>
      </c>
      <c r="F199" t="e">
        <f t="shared" si="7"/>
        <v>#VALUE!</v>
      </c>
    </row>
    <row r="200" spans="4:6">
      <c r="D200">
        <v>197</v>
      </c>
      <c r="E200" t="str">
        <f t="shared" si="6"/>
        <v>≈</v>
      </c>
      <c r="F200" t="e">
        <f t="shared" si="7"/>
        <v>#VALUE!</v>
      </c>
    </row>
    <row r="201" spans="4:6">
      <c r="D201">
        <v>198</v>
      </c>
      <c r="E201" t="str">
        <f t="shared" si="6"/>
        <v>∆</v>
      </c>
      <c r="F201" t="e">
        <f t="shared" si="7"/>
        <v>#VALUE!</v>
      </c>
    </row>
    <row r="202" spans="4:6">
      <c r="D202">
        <v>199</v>
      </c>
      <c r="E202" t="str">
        <f t="shared" si="6"/>
        <v>«</v>
      </c>
      <c r="F202" t="e">
        <f t="shared" si="7"/>
        <v>#VALUE!</v>
      </c>
    </row>
    <row r="203" spans="4:6">
      <c r="D203">
        <v>200</v>
      </c>
      <c r="E203" t="str">
        <f t="shared" si="6"/>
        <v>»</v>
      </c>
      <c r="F203" t="e">
        <f t="shared" si="7"/>
        <v>#VALUE!</v>
      </c>
    </row>
    <row r="204" spans="4:6">
      <c r="D204">
        <v>201</v>
      </c>
      <c r="E204" t="str">
        <f t="shared" si="6"/>
        <v>…</v>
      </c>
      <c r="F204" t="e">
        <f t="shared" si="7"/>
        <v>#VALUE!</v>
      </c>
    </row>
    <row r="205" spans="4:6">
      <c r="D205">
        <v>202</v>
      </c>
      <c r="E205" t="str">
        <f t="shared" si="6"/>
        <v> </v>
      </c>
      <c r="F205" t="e">
        <f t="shared" si="7"/>
        <v>#VALUE!</v>
      </c>
    </row>
    <row r="206" spans="4:6">
      <c r="D206">
        <v>203</v>
      </c>
      <c r="E206" t="str">
        <f t="shared" si="6"/>
        <v>À</v>
      </c>
      <c r="F206" t="e">
        <f t="shared" si="7"/>
        <v>#VALUE!</v>
      </c>
    </row>
    <row r="207" spans="4:6">
      <c r="D207">
        <v>204</v>
      </c>
      <c r="E207" t="str">
        <f t="shared" si="6"/>
        <v>Ã</v>
      </c>
      <c r="F207" t="e">
        <f t="shared" si="7"/>
        <v>#VALUE!</v>
      </c>
    </row>
    <row r="208" spans="4:6">
      <c r="D208">
        <v>205</v>
      </c>
      <c r="E208" t="str">
        <f t="shared" si="6"/>
        <v>Õ</v>
      </c>
      <c r="F208" t="e">
        <f t="shared" si="7"/>
        <v>#VALUE!</v>
      </c>
    </row>
    <row r="209" spans="4:6">
      <c r="D209">
        <v>206</v>
      </c>
      <c r="E209" t="str">
        <f t="shared" si="6"/>
        <v>Œ</v>
      </c>
      <c r="F209" t="e">
        <f t="shared" si="7"/>
        <v>#VALUE!</v>
      </c>
    </row>
    <row r="210" spans="4:6">
      <c r="D210">
        <v>207</v>
      </c>
      <c r="E210" t="str">
        <f t="shared" si="6"/>
        <v>œ</v>
      </c>
      <c r="F210" t="e">
        <f t="shared" si="7"/>
        <v>#VALUE!</v>
      </c>
    </row>
    <row r="211" spans="4:6">
      <c r="D211">
        <v>208</v>
      </c>
      <c r="E211" t="str">
        <f t="shared" si="6"/>
        <v>–</v>
      </c>
      <c r="F211" t="e">
        <f t="shared" si="7"/>
        <v>#VALUE!</v>
      </c>
    </row>
    <row r="212" spans="4:6">
      <c r="D212">
        <v>209</v>
      </c>
      <c r="E212" t="str">
        <f t="shared" si="6"/>
        <v>—</v>
      </c>
      <c r="F212" t="e">
        <f t="shared" si="7"/>
        <v>#VALUE!</v>
      </c>
    </row>
    <row r="213" spans="4:6">
      <c r="D213">
        <v>210</v>
      </c>
      <c r="E213" t="str">
        <f t="shared" si="6"/>
        <v>“</v>
      </c>
      <c r="F213" t="e">
        <f t="shared" si="7"/>
        <v>#VALUE!</v>
      </c>
    </row>
    <row r="214" spans="4:6">
      <c r="D214">
        <v>211</v>
      </c>
      <c r="E214" t="str">
        <f t="shared" si="6"/>
        <v>”</v>
      </c>
      <c r="F214" t="e">
        <f t="shared" si="7"/>
        <v>#VALUE!</v>
      </c>
    </row>
    <row r="215" spans="4:6">
      <c r="D215">
        <v>212</v>
      </c>
      <c r="E215" t="str">
        <f t="shared" si="6"/>
        <v>‘</v>
      </c>
      <c r="F215" t="e">
        <f t="shared" si="7"/>
        <v>#VALUE!</v>
      </c>
    </row>
    <row r="216" spans="4:6">
      <c r="D216">
        <v>213</v>
      </c>
      <c r="E216" t="str">
        <f t="shared" si="6"/>
        <v>’</v>
      </c>
      <c r="F216" t="e">
        <f t="shared" si="7"/>
        <v>#VALUE!</v>
      </c>
    </row>
    <row r="217" spans="4:6">
      <c r="D217">
        <v>214</v>
      </c>
      <c r="E217" t="str">
        <f t="shared" si="6"/>
        <v>÷</v>
      </c>
      <c r="F217" t="e">
        <f t="shared" si="7"/>
        <v>#VALUE!</v>
      </c>
    </row>
    <row r="218" spans="4:6">
      <c r="D218">
        <v>215</v>
      </c>
      <c r="E218" t="str">
        <f t="shared" si="6"/>
        <v>◊</v>
      </c>
      <c r="F218" t="e">
        <f t="shared" si="7"/>
        <v>#VALUE!</v>
      </c>
    </row>
    <row r="219" spans="4:6">
      <c r="D219">
        <v>216</v>
      </c>
      <c r="E219" t="str">
        <f t="shared" si="6"/>
        <v>ÿ</v>
      </c>
      <c r="F219" t="e">
        <f t="shared" si="7"/>
        <v>#VALUE!</v>
      </c>
    </row>
    <row r="220" spans="4:6">
      <c r="D220">
        <v>217</v>
      </c>
      <c r="E220" t="str">
        <f t="shared" si="6"/>
        <v>Ÿ</v>
      </c>
      <c r="F220" t="e">
        <f t="shared" si="7"/>
        <v>#VALUE!</v>
      </c>
    </row>
    <row r="221" spans="4:6">
      <c r="D221">
        <v>218</v>
      </c>
      <c r="E221" t="str">
        <f t="shared" si="6"/>
        <v>⁄</v>
      </c>
      <c r="F221" t="e">
        <f t="shared" si="7"/>
        <v>#VALUE!</v>
      </c>
    </row>
    <row r="222" spans="4:6">
      <c r="D222">
        <v>219</v>
      </c>
      <c r="E222" t="str">
        <f t="shared" si="6"/>
        <v>€</v>
      </c>
      <c r="F222" t="e">
        <f t="shared" si="7"/>
        <v>#VALUE!</v>
      </c>
    </row>
    <row r="223" spans="4:6">
      <c r="D223">
        <v>220</v>
      </c>
      <c r="E223" t="str">
        <f t="shared" si="6"/>
        <v>‹</v>
      </c>
      <c r="F223" t="e">
        <f t="shared" si="7"/>
        <v>#VALUE!</v>
      </c>
    </row>
    <row r="224" spans="4:6">
      <c r="D224">
        <v>221</v>
      </c>
      <c r="E224" t="str">
        <f t="shared" si="6"/>
        <v>›</v>
      </c>
      <c r="F224" t="e">
        <f t="shared" si="7"/>
        <v>#VALUE!</v>
      </c>
    </row>
    <row r="225" spans="4:6">
      <c r="D225">
        <v>222</v>
      </c>
      <c r="E225" t="str">
        <f t="shared" si="6"/>
        <v>ﬁ</v>
      </c>
      <c r="F225" t="e">
        <f t="shared" si="7"/>
        <v>#VALUE!</v>
      </c>
    </row>
    <row r="226" spans="4:6">
      <c r="D226">
        <v>223</v>
      </c>
      <c r="E226" t="str">
        <f t="shared" si="6"/>
        <v>ﬂ</v>
      </c>
      <c r="F226" t="e">
        <f t="shared" si="7"/>
        <v>#VALUE!</v>
      </c>
    </row>
    <row r="227" spans="4:6">
      <c r="D227">
        <v>224</v>
      </c>
      <c r="E227" t="str">
        <f t="shared" si="6"/>
        <v>‡</v>
      </c>
      <c r="F227" t="e">
        <f t="shared" si="7"/>
        <v>#VALUE!</v>
      </c>
    </row>
    <row r="228" spans="4:6">
      <c r="D228">
        <v>225</v>
      </c>
      <c r="E228" t="str">
        <f t="shared" si="6"/>
        <v>·</v>
      </c>
      <c r="F228" t="e">
        <f t="shared" si="7"/>
        <v>#VALUE!</v>
      </c>
    </row>
    <row r="229" spans="4:6">
      <c r="D229">
        <v>226</v>
      </c>
      <c r="E229" t="str">
        <f t="shared" si="6"/>
        <v>‚</v>
      </c>
      <c r="F229" t="e">
        <f t="shared" si="7"/>
        <v>#VALUE!</v>
      </c>
    </row>
    <row r="230" spans="4:6">
      <c r="D230">
        <v>227</v>
      </c>
      <c r="E230" t="str">
        <f t="shared" si="6"/>
        <v>„</v>
      </c>
      <c r="F230" t="e">
        <f t="shared" si="7"/>
        <v>#VALUE!</v>
      </c>
    </row>
    <row r="231" spans="4:6">
      <c r="D231">
        <v>228</v>
      </c>
      <c r="E231" t="str">
        <f t="shared" si="6"/>
        <v>‰</v>
      </c>
      <c r="F231" t="e">
        <f t="shared" si="7"/>
        <v>#VALUE!</v>
      </c>
    </row>
    <row r="232" spans="4:6">
      <c r="D232">
        <v>229</v>
      </c>
      <c r="E232" t="str">
        <f t="shared" si="6"/>
        <v>Â</v>
      </c>
      <c r="F232" t="e">
        <f t="shared" si="7"/>
        <v>#VALUE!</v>
      </c>
    </row>
    <row r="233" spans="4:6">
      <c r="D233">
        <v>230</v>
      </c>
      <c r="E233" t="str">
        <f t="shared" si="6"/>
        <v>Ê</v>
      </c>
      <c r="F233" t="e">
        <f t="shared" si="7"/>
        <v>#VALUE!</v>
      </c>
    </row>
    <row r="234" spans="4:6">
      <c r="D234">
        <v>231</v>
      </c>
      <c r="E234" t="str">
        <f t="shared" si="6"/>
        <v>Á</v>
      </c>
      <c r="F234" t="e">
        <f t="shared" si="7"/>
        <v>#VALUE!</v>
      </c>
    </row>
    <row r="235" spans="4:6">
      <c r="D235">
        <v>232</v>
      </c>
      <c r="E235" t="str">
        <f t="shared" si="6"/>
        <v>Ë</v>
      </c>
      <c r="F235" t="e">
        <f t="shared" si="7"/>
        <v>#VALUE!</v>
      </c>
    </row>
    <row r="236" spans="4:6">
      <c r="D236">
        <v>233</v>
      </c>
      <c r="E236" t="str">
        <f t="shared" si="6"/>
        <v>È</v>
      </c>
      <c r="F236" t="e">
        <f t="shared" si="7"/>
        <v>#VALUE!</v>
      </c>
    </row>
    <row r="237" spans="4:6">
      <c r="D237">
        <v>234</v>
      </c>
      <c r="E237" t="str">
        <f t="shared" si="6"/>
        <v>Í</v>
      </c>
      <c r="F237" t="e">
        <f t="shared" si="7"/>
        <v>#VALUE!</v>
      </c>
    </row>
    <row r="238" spans="4:6">
      <c r="D238">
        <v>235</v>
      </c>
      <c r="E238" t="str">
        <f t="shared" si="6"/>
        <v>Î</v>
      </c>
      <c r="F238" t="e">
        <f t="shared" si="7"/>
        <v>#VALUE!</v>
      </c>
    </row>
    <row r="239" spans="4:6">
      <c r="D239">
        <v>236</v>
      </c>
      <c r="E239" t="str">
        <f t="shared" si="6"/>
        <v>Ï</v>
      </c>
      <c r="F239" t="e">
        <f t="shared" si="7"/>
        <v>#VALUE!</v>
      </c>
    </row>
    <row r="240" spans="4:6">
      <c r="D240">
        <v>237</v>
      </c>
      <c r="E240" t="str">
        <f t="shared" si="6"/>
        <v>Ì</v>
      </c>
      <c r="F240" t="e">
        <f t="shared" si="7"/>
        <v>#VALUE!</v>
      </c>
    </row>
    <row r="241" spans="4:6">
      <c r="D241">
        <v>238</v>
      </c>
      <c r="E241" t="str">
        <f t="shared" si="6"/>
        <v>Ó</v>
      </c>
      <c r="F241" t="e">
        <f t="shared" si="7"/>
        <v>#VALUE!</v>
      </c>
    </row>
    <row r="242" spans="4:6">
      <c r="D242">
        <v>239</v>
      </c>
      <c r="E242" t="str">
        <f t="shared" si="6"/>
        <v>Ô</v>
      </c>
      <c r="F242" t="e">
        <f t="shared" si="7"/>
        <v>#VALUE!</v>
      </c>
    </row>
    <row r="243" spans="4:6">
      <c r="D243">
        <v>240</v>
      </c>
      <c r="E243" t="str">
        <f t="shared" si="6"/>
        <v></v>
      </c>
      <c r="F243" t="e">
        <f t="shared" si="7"/>
        <v>#VALUE!</v>
      </c>
    </row>
    <row r="244" spans="4:6">
      <c r="D244">
        <v>241</v>
      </c>
      <c r="E244" t="str">
        <f t="shared" si="6"/>
        <v>Ò</v>
      </c>
      <c r="F244" t="e">
        <f t="shared" si="7"/>
        <v>#VALUE!</v>
      </c>
    </row>
    <row r="245" spans="4:6">
      <c r="D245">
        <v>242</v>
      </c>
      <c r="E245" t="str">
        <f t="shared" si="6"/>
        <v>Ú</v>
      </c>
      <c r="F245" t="e">
        <f t="shared" si="7"/>
        <v>#VALUE!</v>
      </c>
    </row>
    <row r="246" spans="4:6">
      <c r="D246">
        <v>243</v>
      </c>
      <c r="E246" t="str">
        <f t="shared" si="6"/>
        <v>Û</v>
      </c>
      <c r="F246" t="e">
        <f t="shared" si="7"/>
        <v>#VALUE!</v>
      </c>
    </row>
    <row r="247" spans="4:6">
      <c r="D247">
        <v>244</v>
      </c>
      <c r="E247" t="str">
        <f t="shared" si="6"/>
        <v>Ù</v>
      </c>
      <c r="F247" t="e">
        <f t="shared" si="7"/>
        <v>#VALUE!</v>
      </c>
    </row>
    <row r="248" spans="4:6">
      <c r="D248">
        <v>245</v>
      </c>
      <c r="E248" t="str">
        <f t="shared" si="6"/>
        <v>ı</v>
      </c>
      <c r="F248" t="e">
        <f t="shared" si="7"/>
        <v>#VALUE!</v>
      </c>
    </row>
    <row r="249" spans="4:6">
      <c r="D249">
        <v>246</v>
      </c>
      <c r="E249" t="str">
        <f t="shared" si="6"/>
        <v>ˆ</v>
      </c>
      <c r="F249" t="e">
        <f t="shared" si="7"/>
        <v>#VALUE!</v>
      </c>
    </row>
    <row r="250" spans="4:6">
      <c r="D250">
        <v>247</v>
      </c>
      <c r="E250" t="str">
        <f t="shared" si="6"/>
        <v>˜</v>
      </c>
      <c r="F250" t="e">
        <f t="shared" si="7"/>
        <v>#VALUE!</v>
      </c>
    </row>
    <row r="251" spans="4:6">
      <c r="D251">
        <v>248</v>
      </c>
      <c r="E251" t="str">
        <f t="shared" si="6"/>
        <v>¯</v>
      </c>
      <c r="F251" t="e">
        <f t="shared" si="7"/>
        <v>#VALUE!</v>
      </c>
    </row>
    <row r="252" spans="4:6">
      <c r="D252">
        <v>249</v>
      </c>
      <c r="E252" t="str">
        <f t="shared" si="6"/>
        <v>˘</v>
      </c>
      <c r="F252" t="e">
        <f t="shared" si="7"/>
        <v>#VALUE!</v>
      </c>
    </row>
    <row r="253" spans="4:6">
      <c r="D253">
        <v>250</v>
      </c>
      <c r="E253" t="str">
        <f t="shared" si="6"/>
        <v>˙</v>
      </c>
      <c r="F253" t="e">
        <f t="shared" si="7"/>
        <v>#VALUE!</v>
      </c>
    </row>
    <row r="254" spans="4:6">
      <c r="D254">
        <v>251</v>
      </c>
      <c r="E254" t="str">
        <f t="shared" si="6"/>
        <v>˚</v>
      </c>
      <c r="F254" t="e">
        <f t="shared" si="7"/>
        <v>#VALUE!</v>
      </c>
    </row>
    <row r="255" spans="4:6">
      <c r="D255">
        <v>252</v>
      </c>
      <c r="E255" t="str">
        <f t="shared" si="6"/>
        <v>¸</v>
      </c>
      <c r="F255" t="e">
        <f t="shared" si="7"/>
        <v>#VALUE!</v>
      </c>
    </row>
    <row r="256" spans="4:6">
      <c r="D256">
        <v>253</v>
      </c>
      <c r="E256" t="str">
        <f t="shared" si="6"/>
        <v>˝</v>
      </c>
      <c r="F256" t="e">
        <f t="shared" si="7"/>
        <v>#VALUE!</v>
      </c>
    </row>
    <row r="257" spans="4:6">
      <c r="D257">
        <v>254</v>
      </c>
      <c r="E257" t="str">
        <f t="shared" si="6"/>
        <v>˛</v>
      </c>
      <c r="F257" t="e">
        <f t="shared" si="7"/>
        <v>#VALUE!</v>
      </c>
    </row>
    <row r="258" spans="4:6">
      <c r="D258">
        <v>255</v>
      </c>
      <c r="E258" t="str">
        <f t="shared" si="6"/>
        <v>ˇ</v>
      </c>
      <c r="F258" t="e">
        <f t="shared" si="7"/>
        <v>#VALUE!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F93-98FF-5847-9F7A-96FFDF4989AC}">
  <dimension ref="A2:E27"/>
  <sheetViews>
    <sheetView workbookViewId="0">
      <selection activeCell="E4" sqref="E4"/>
    </sheetView>
  </sheetViews>
  <sheetFormatPr baseColWidth="10" defaultRowHeight="16"/>
  <cols>
    <col min="2" max="2" width="34.83203125" bestFit="1" customWidth="1"/>
    <col min="4" max="4" width="13.33203125" bestFit="1" customWidth="1"/>
    <col min="5" max="5" width="17.5" bestFit="1" customWidth="1"/>
  </cols>
  <sheetData>
    <row r="2" spans="1:5">
      <c r="A2" t="s">
        <v>354</v>
      </c>
      <c r="B2" t="s">
        <v>450</v>
      </c>
      <c r="C2" t="s">
        <v>476</v>
      </c>
      <c r="D2" t="s">
        <v>477</v>
      </c>
      <c r="E2" t="s">
        <v>478</v>
      </c>
    </row>
    <row r="3" spans="1:5">
      <c r="A3" s="14">
        <v>1</v>
      </c>
      <c r="B3" s="15" t="s">
        <v>451</v>
      </c>
      <c r="C3">
        <f>FIND(",",B3,1)</f>
        <v>9</v>
      </c>
      <c r="D3">
        <f>FIND(",",B3,FIND(",",B3,1)+1)</f>
        <v>18</v>
      </c>
      <c r="E3" t="str">
        <f>MID(B3,C3+1,(D3-1)-C3)</f>
        <v>New York</v>
      </c>
    </row>
    <row r="4" spans="1:5">
      <c r="A4">
        <v>2</v>
      </c>
      <c r="B4" s="15" t="s">
        <v>452</v>
      </c>
      <c r="C4">
        <f t="shared" ref="C4:C27" si="0">FIND(",",B4,1)</f>
        <v>12</v>
      </c>
      <c r="D4">
        <f t="shared" ref="D4:D27" si="1">FIND(",",B4,FIND(",",B4,1)+1)</f>
        <v>23</v>
      </c>
      <c r="E4" t="str">
        <f t="shared" ref="E4:E27" si="2">MID(B4,C4+1,(D4-1)-C4)</f>
        <v>California</v>
      </c>
    </row>
    <row r="5" spans="1:5">
      <c r="A5">
        <v>3</v>
      </c>
      <c r="B5" s="15" t="s">
        <v>453</v>
      </c>
      <c r="C5">
        <f t="shared" si="0"/>
        <v>8</v>
      </c>
      <c r="D5">
        <f t="shared" si="1"/>
        <v>17</v>
      </c>
      <c r="E5" t="str">
        <f t="shared" si="2"/>
        <v>Illinois</v>
      </c>
    </row>
    <row r="6" spans="1:5">
      <c r="A6" s="14">
        <v>4</v>
      </c>
      <c r="B6" s="15" t="s">
        <v>454</v>
      </c>
      <c r="C6">
        <f t="shared" si="0"/>
        <v>8</v>
      </c>
      <c r="D6">
        <f t="shared" si="1"/>
        <v>14</v>
      </c>
      <c r="E6" t="str">
        <f t="shared" si="2"/>
        <v>Texas</v>
      </c>
    </row>
    <row r="7" spans="1:5">
      <c r="A7">
        <v>5</v>
      </c>
      <c r="B7" s="15" t="s">
        <v>455</v>
      </c>
      <c r="C7">
        <f t="shared" si="0"/>
        <v>13</v>
      </c>
      <c r="D7">
        <f t="shared" si="1"/>
        <v>26</v>
      </c>
      <c r="E7" t="str">
        <f t="shared" si="2"/>
        <v>Pennsylvania</v>
      </c>
    </row>
    <row r="8" spans="1:5">
      <c r="A8">
        <v>6</v>
      </c>
      <c r="B8" s="15" t="s">
        <v>456</v>
      </c>
      <c r="C8">
        <f t="shared" si="0"/>
        <v>8</v>
      </c>
      <c r="D8">
        <f t="shared" si="1"/>
        <v>16</v>
      </c>
      <c r="E8" t="str">
        <f t="shared" si="2"/>
        <v>Arizona</v>
      </c>
    </row>
    <row r="9" spans="1:5">
      <c r="A9" s="14">
        <v>7</v>
      </c>
      <c r="B9" s="15" t="s">
        <v>457</v>
      </c>
      <c r="C9">
        <f t="shared" si="0"/>
        <v>12</v>
      </c>
      <c r="D9">
        <f t="shared" si="1"/>
        <v>18</v>
      </c>
      <c r="E9" t="str">
        <f t="shared" si="2"/>
        <v>Texas</v>
      </c>
    </row>
    <row r="10" spans="1:5">
      <c r="A10">
        <v>8</v>
      </c>
      <c r="B10" s="15" t="s">
        <v>458</v>
      </c>
      <c r="C10">
        <f t="shared" si="0"/>
        <v>10</v>
      </c>
      <c r="D10">
        <f t="shared" si="1"/>
        <v>21</v>
      </c>
      <c r="E10" t="str">
        <f t="shared" si="2"/>
        <v>California</v>
      </c>
    </row>
    <row r="11" spans="1:5">
      <c r="A11">
        <v>9</v>
      </c>
      <c r="B11" s="15" t="s">
        <v>459</v>
      </c>
      <c r="C11">
        <f t="shared" si="0"/>
        <v>7</v>
      </c>
      <c r="D11">
        <f t="shared" si="1"/>
        <v>13</v>
      </c>
      <c r="E11" t="str">
        <f t="shared" si="2"/>
        <v>Texas</v>
      </c>
    </row>
    <row r="12" spans="1:5">
      <c r="A12" s="14">
        <v>10</v>
      </c>
      <c r="B12" s="15" t="s">
        <v>460</v>
      </c>
      <c r="C12">
        <f t="shared" si="0"/>
        <v>9</v>
      </c>
      <c r="D12">
        <f t="shared" si="1"/>
        <v>20</v>
      </c>
      <c r="E12" t="str">
        <f t="shared" si="2"/>
        <v>California</v>
      </c>
    </row>
    <row r="13" spans="1:5">
      <c r="A13">
        <v>11</v>
      </c>
      <c r="B13" s="15" t="s">
        <v>461</v>
      </c>
      <c r="C13">
        <f t="shared" si="0"/>
        <v>7</v>
      </c>
      <c r="D13">
        <f t="shared" si="1"/>
        <v>13</v>
      </c>
      <c r="E13" t="str">
        <f t="shared" si="2"/>
        <v>Texas</v>
      </c>
    </row>
    <row r="14" spans="1:5">
      <c r="A14">
        <v>12</v>
      </c>
      <c r="B14" s="15" t="s">
        <v>462</v>
      </c>
      <c r="C14">
        <f t="shared" si="0"/>
        <v>13</v>
      </c>
      <c r="D14">
        <f t="shared" si="1"/>
        <v>21</v>
      </c>
      <c r="E14" t="str">
        <f t="shared" si="2"/>
        <v>Florida</v>
      </c>
    </row>
    <row r="15" spans="1:5">
      <c r="A15" s="14">
        <v>13</v>
      </c>
      <c r="B15" s="15" t="s">
        <v>463</v>
      </c>
      <c r="C15">
        <f t="shared" si="0"/>
        <v>14</v>
      </c>
      <c r="D15">
        <f t="shared" si="1"/>
        <v>25</v>
      </c>
      <c r="E15" t="str">
        <f t="shared" si="2"/>
        <v>California</v>
      </c>
    </row>
    <row r="16" spans="1:5">
      <c r="A16">
        <v>14</v>
      </c>
      <c r="B16" s="15" t="s">
        <v>464</v>
      </c>
      <c r="C16">
        <f t="shared" si="0"/>
        <v>13</v>
      </c>
      <c r="D16">
        <f t="shared" si="1"/>
        <v>21</v>
      </c>
      <c r="E16" t="str">
        <f t="shared" si="2"/>
        <v>Indiana</v>
      </c>
    </row>
    <row r="17" spans="1:5">
      <c r="A17">
        <v>15</v>
      </c>
      <c r="B17" s="15" t="s">
        <v>465</v>
      </c>
      <c r="C17">
        <f t="shared" si="0"/>
        <v>9</v>
      </c>
      <c r="D17">
        <f t="shared" si="1"/>
        <v>14</v>
      </c>
      <c r="E17" t="str">
        <f t="shared" si="2"/>
        <v>Ohio</v>
      </c>
    </row>
    <row r="18" spans="1:5">
      <c r="A18" s="14">
        <v>16</v>
      </c>
      <c r="B18" s="15" t="s">
        <v>466</v>
      </c>
      <c r="C18">
        <f t="shared" si="0"/>
        <v>11</v>
      </c>
      <c r="D18">
        <f t="shared" si="1"/>
        <v>17</v>
      </c>
      <c r="E18" t="str">
        <f t="shared" si="2"/>
        <v>Texas</v>
      </c>
    </row>
    <row r="19" spans="1:5">
      <c r="A19">
        <v>17</v>
      </c>
      <c r="B19" s="15" t="s">
        <v>467</v>
      </c>
      <c r="C19">
        <f t="shared" si="0"/>
        <v>10</v>
      </c>
      <c r="D19">
        <f t="shared" si="1"/>
        <v>25</v>
      </c>
      <c r="E19" t="str">
        <f t="shared" si="2"/>
        <v>North Carolina</v>
      </c>
    </row>
    <row r="20" spans="1:5">
      <c r="A20">
        <v>18</v>
      </c>
      <c r="B20" s="15" t="s">
        <v>468</v>
      </c>
      <c r="C20">
        <f t="shared" si="0"/>
        <v>8</v>
      </c>
      <c r="D20">
        <f t="shared" si="1"/>
        <v>17</v>
      </c>
      <c r="E20" t="str">
        <f t="shared" si="2"/>
        <v>Michigan</v>
      </c>
    </row>
    <row r="21" spans="1:5">
      <c r="A21" s="14">
        <v>19</v>
      </c>
      <c r="B21" s="15" t="s">
        <v>469</v>
      </c>
      <c r="C21">
        <f t="shared" si="0"/>
        <v>8</v>
      </c>
      <c r="D21">
        <f t="shared" si="1"/>
        <v>14</v>
      </c>
      <c r="E21" t="str">
        <f t="shared" si="2"/>
        <v>Texas</v>
      </c>
    </row>
    <row r="22" spans="1:5">
      <c r="A22">
        <v>20</v>
      </c>
      <c r="B22" s="15" t="s">
        <v>470</v>
      </c>
      <c r="C22">
        <f t="shared" si="0"/>
        <v>8</v>
      </c>
      <c r="D22">
        <f t="shared" si="1"/>
        <v>19</v>
      </c>
      <c r="E22" t="str">
        <f t="shared" si="2"/>
        <v>Washington</v>
      </c>
    </row>
    <row r="23" spans="1:5">
      <c r="A23">
        <v>21</v>
      </c>
      <c r="B23" s="15" t="s">
        <v>471</v>
      </c>
      <c r="C23">
        <f t="shared" si="0"/>
        <v>7</v>
      </c>
      <c r="D23">
        <f t="shared" si="1"/>
        <v>16</v>
      </c>
      <c r="E23" t="str">
        <f t="shared" si="2"/>
        <v>Colorado</v>
      </c>
    </row>
    <row r="24" spans="1:5">
      <c r="A24" s="14">
        <v>22</v>
      </c>
      <c r="B24" s="15" t="s">
        <v>472</v>
      </c>
      <c r="C24">
        <f t="shared" si="0"/>
        <v>11</v>
      </c>
      <c r="D24">
        <f t="shared" si="1"/>
        <v>32</v>
      </c>
      <c r="E24" t="str">
        <f t="shared" si="2"/>
        <v>District of Columbia</v>
      </c>
    </row>
    <row r="25" spans="1:5">
      <c r="A25">
        <v>23</v>
      </c>
      <c r="B25" s="15" t="s">
        <v>473</v>
      </c>
      <c r="C25">
        <f t="shared" si="0"/>
        <v>8</v>
      </c>
      <c r="D25">
        <f t="shared" si="1"/>
        <v>18</v>
      </c>
      <c r="E25" t="str">
        <f t="shared" si="2"/>
        <v>Tennessee</v>
      </c>
    </row>
    <row r="26" spans="1:5">
      <c r="A26">
        <v>24</v>
      </c>
      <c r="B26" s="15" t="s">
        <v>474</v>
      </c>
      <c r="C26">
        <f t="shared" si="0"/>
        <v>7</v>
      </c>
      <c r="D26">
        <f t="shared" si="1"/>
        <v>21</v>
      </c>
      <c r="E26" t="str">
        <f t="shared" si="2"/>
        <v>Massachusetts</v>
      </c>
    </row>
    <row r="27" spans="1:5">
      <c r="A27" s="14">
        <v>25</v>
      </c>
      <c r="B27" s="15" t="s">
        <v>475</v>
      </c>
      <c r="C27">
        <f t="shared" si="0"/>
        <v>10</v>
      </c>
      <c r="D27">
        <f t="shared" si="1"/>
        <v>20</v>
      </c>
      <c r="E27" t="str">
        <f t="shared" si="2"/>
        <v>Tennessee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44E-EF39-2841-82D2-44A2CA330845}">
  <dimension ref="A2:D39"/>
  <sheetViews>
    <sheetView workbookViewId="0">
      <selection activeCell="D3" sqref="D3:D39"/>
    </sheetView>
  </sheetViews>
  <sheetFormatPr baseColWidth="10" defaultRowHeight="16"/>
  <cols>
    <col min="1" max="1" width="24.1640625" bestFit="1" customWidth="1"/>
  </cols>
  <sheetData>
    <row r="2" spans="1:4">
      <c r="A2" t="s">
        <v>479</v>
      </c>
      <c r="B2" t="s">
        <v>476</v>
      </c>
      <c r="C2" t="s">
        <v>64</v>
      </c>
    </row>
    <row r="3" spans="1:4">
      <c r="A3" t="s">
        <v>480</v>
      </c>
      <c r="B3">
        <f>FIND(",",A3,1)</f>
        <v>18</v>
      </c>
      <c r="C3">
        <f>LEN(A3)</f>
        <v>21</v>
      </c>
      <c r="D3">
        <f>VALUE(MID(A3,B3+1,C3-B3))</f>
        <v>203</v>
      </c>
    </row>
    <row r="4" spans="1:4">
      <c r="A4" t="s">
        <v>481</v>
      </c>
      <c r="B4">
        <f t="shared" ref="B4:B39" si="0">FIND(",",A4,1)</f>
        <v>22</v>
      </c>
      <c r="C4">
        <f t="shared" ref="C4:C39" si="1">LEN(A4)</f>
        <v>25</v>
      </c>
      <c r="D4">
        <f t="shared" ref="D4:D39" si="2">VALUE(MID(A4,B4+1,C4-B4))</f>
        <v>450</v>
      </c>
    </row>
    <row r="5" spans="1:4">
      <c r="A5" t="s">
        <v>482</v>
      </c>
      <c r="B5">
        <f t="shared" si="0"/>
        <v>17</v>
      </c>
      <c r="C5">
        <f t="shared" si="1"/>
        <v>20</v>
      </c>
      <c r="D5">
        <f t="shared" si="2"/>
        <v>149</v>
      </c>
    </row>
    <row r="6" spans="1:4">
      <c r="A6" t="s">
        <v>483</v>
      </c>
      <c r="B6">
        <f t="shared" si="0"/>
        <v>21</v>
      </c>
      <c r="C6">
        <f t="shared" si="1"/>
        <v>24</v>
      </c>
      <c r="D6">
        <f t="shared" si="2"/>
        <v>378</v>
      </c>
    </row>
    <row r="7" spans="1:4">
      <c r="A7" t="s">
        <v>484</v>
      </c>
      <c r="B7">
        <f t="shared" si="0"/>
        <v>21</v>
      </c>
      <c r="C7">
        <f t="shared" si="1"/>
        <v>24</v>
      </c>
      <c r="D7">
        <f t="shared" si="2"/>
        <v>193</v>
      </c>
    </row>
    <row r="8" spans="1:4">
      <c r="A8" t="s">
        <v>485</v>
      </c>
      <c r="B8">
        <f t="shared" si="0"/>
        <v>18</v>
      </c>
      <c r="C8">
        <f t="shared" si="1"/>
        <v>21</v>
      </c>
      <c r="D8">
        <f t="shared" si="2"/>
        <v>446</v>
      </c>
    </row>
    <row r="9" spans="1:4">
      <c r="A9" t="s">
        <v>486</v>
      </c>
      <c r="B9">
        <f t="shared" si="0"/>
        <v>22</v>
      </c>
      <c r="C9">
        <f t="shared" si="1"/>
        <v>25</v>
      </c>
      <c r="D9">
        <f t="shared" si="2"/>
        <v>257</v>
      </c>
    </row>
    <row r="10" spans="1:4">
      <c r="A10" t="s">
        <v>487</v>
      </c>
      <c r="B10">
        <f t="shared" si="0"/>
        <v>16</v>
      </c>
      <c r="C10">
        <f t="shared" si="1"/>
        <v>19</v>
      </c>
      <c r="D10">
        <f t="shared" si="2"/>
        <v>342</v>
      </c>
    </row>
    <row r="11" spans="1:4">
      <c r="A11" t="s">
        <v>488</v>
      </c>
      <c r="B11">
        <f t="shared" si="0"/>
        <v>23</v>
      </c>
      <c r="C11">
        <f t="shared" si="1"/>
        <v>26</v>
      </c>
      <c r="D11">
        <f t="shared" si="2"/>
        <v>375</v>
      </c>
    </row>
    <row r="12" spans="1:4">
      <c r="A12" t="s">
        <v>489</v>
      </c>
      <c r="B12">
        <f t="shared" si="0"/>
        <v>23</v>
      </c>
      <c r="C12">
        <f t="shared" si="1"/>
        <v>26</v>
      </c>
      <c r="D12">
        <f t="shared" si="2"/>
        <v>243</v>
      </c>
    </row>
    <row r="13" spans="1:4">
      <c r="A13" t="s">
        <v>490</v>
      </c>
      <c r="B13">
        <f t="shared" si="0"/>
        <v>19</v>
      </c>
      <c r="C13">
        <f t="shared" si="1"/>
        <v>22</v>
      </c>
      <c r="D13">
        <f t="shared" si="2"/>
        <v>159</v>
      </c>
    </row>
    <row r="14" spans="1:4">
      <c r="A14" t="s">
        <v>491</v>
      </c>
      <c r="B14">
        <f t="shared" si="0"/>
        <v>16</v>
      </c>
      <c r="C14">
        <f t="shared" si="1"/>
        <v>19</v>
      </c>
      <c r="D14">
        <f t="shared" si="2"/>
        <v>439</v>
      </c>
    </row>
    <row r="15" spans="1:4">
      <c r="A15" t="s">
        <v>492</v>
      </c>
      <c r="B15">
        <f t="shared" si="0"/>
        <v>17</v>
      </c>
      <c r="C15">
        <f t="shared" si="1"/>
        <v>20</v>
      </c>
      <c r="D15">
        <f t="shared" si="2"/>
        <v>224</v>
      </c>
    </row>
    <row r="16" spans="1:4">
      <c r="A16" t="s">
        <v>493</v>
      </c>
      <c r="B16">
        <f t="shared" si="0"/>
        <v>17</v>
      </c>
      <c r="C16">
        <f t="shared" si="1"/>
        <v>20</v>
      </c>
      <c r="D16">
        <f t="shared" si="2"/>
        <v>308</v>
      </c>
    </row>
    <row r="17" spans="1:4">
      <c r="A17" t="s">
        <v>494</v>
      </c>
      <c r="B17">
        <f t="shared" si="0"/>
        <v>18</v>
      </c>
      <c r="C17">
        <f t="shared" si="1"/>
        <v>21</v>
      </c>
      <c r="D17">
        <f t="shared" si="2"/>
        <v>363</v>
      </c>
    </row>
    <row r="18" spans="1:4">
      <c r="A18" t="s">
        <v>495</v>
      </c>
      <c r="B18">
        <f t="shared" si="0"/>
        <v>17</v>
      </c>
      <c r="C18">
        <f t="shared" si="1"/>
        <v>20</v>
      </c>
      <c r="D18">
        <f t="shared" si="2"/>
        <v>292</v>
      </c>
    </row>
    <row r="19" spans="1:4">
      <c r="A19" t="s">
        <v>496</v>
      </c>
      <c r="B19">
        <f t="shared" si="0"/>
        <v>16</v>
      </c>
      <c r="C19">
        <f t="shared" si="1"/>
        <v>19</v>
      </c>
      <c r="D19">
        <f t="shared" si="2"/>
        <v>380</v>
      </c>
    </row>
    <row r="20" spans="1:4">
      <c r="A20" t="s">
        <v>497</v>
      </c>
      <c r="B20">
        <f t="shared" si="0"/>
        <v>16</v>
      </c>
      <c r="C20">
        <f t="shared" si="1"/>
        <v>19</v>
      </c>
      <c r="D20">
        <f t="shared" si="2"/>
        <v>343</v>
      </c>
    </row>
    <row r="21" spans="1:4">
      <c r="A21" t="s">
        <v>498</v>
      </c>
      <c r="B21">
        <f t="shared" si="0"/>
        <v>23</v>
      </c>
      <c r="C21">
        <f t="shared" si="1"/>
        <v>26</v>
      </c>
      <c r="D21">
        <f t="shared" si="2"/>
        <v>371</v>
      </c>
    </row>
    <row r="22" spans="1:4">
      <c r="A22" t="s">
        <v>499</v>
      </c>
      <c r="B22">
        <f t="shared" si="0"/>
        <v>19</v>
      </c>
      <c r="C22">
        <f t="shared" si="1"/>
        <v>22</v>
      </c>
      <c r="D22">
        <f t="shared" si="2"/>
        <v>247</v>
      </c>
    </row>
    <row r="23" spans="1:4">
      <c r="A23" t="s">
        <v>500</v>
      </c>
      <c r="B23">
        <f t="shared" si="0"/>
        <v>20</v>
      </c>
      <c r="C23">
        <f t="shared" si="1"/>
        <v>23</v>
      </c>
      <c r="D23">
        <f t="shared" si="2"/>
        <v>362</v>
      </c>
    </row>
    <row r="24" spans="1:4">
      <c r="A24" t="s">
        <v>501</v>
      </c>
      <c r="B24">
        <f t="shared" si="0"/>
        <v>25</v>
      </c>
      <c r="C24">
        <f t="shared" si="1"/>
        <v>28</v>
      </c>
      <c r="D24">
        <f t="shared" si="2"/>
        <v>274</v>
      </c>
    </row>
    <row r="25" spans="1:4">
      <c r="A25" t="s">
        <v>502</v>
      </c>
      <c r="B25">
        <f t="shared" si="0"/>
        <v>21</v>
      </c>
      <c r="C25">
        <f t="shared" si="1"/>
        <v>24</v>
      </c>
      <c r="D25">
        <f t="shared" si="2"/>
        <v>217</v>
      </c>
    </row>
    <row r="26" spans="1:4">
      <c r="A26" t="s">
        <v>503</v>
      </c>
      <c r="B26">
        <f t="shared" si="0"/>
        <v>21</v>
      </c>
      <c r="C26">
        <f t="shared" si="1"/>
        <v>24</v>
      </c>
      <c r="D26">
        <f t="shared" si="2"/>
        <v>355</v>
      </c>
    </row>
    <row r="27" spans="1:4">
      <c r="A27" t="s">
        <v>504</v>
      </c>
      <c r="B27">
        <f t="shared" si="0"/>
        <v>18</v>
      </c>
      <c r="C27">
        <f t="shared" si="1"/>
        <v>21</v>
      </c>
      <c r="D27">
        <f t="shared" si="2"/>
        <v>153</v>
      </c>
    </row>
    <row r="28" spans="1:4">
      <c r="A28" t="s">
        <v>505</v>
      </c>
      <c r="B28">
        <f t="shared" si="0"/>
        <v>21</v>
      </c>
      <c r="C28">
        <f t="shared" si="1"/>
        <v>24</v>
      </c>
      <c r="D28">
        <f t="shared" si="2"/>
        <v>142</v>
      </c>
    </row>
    <row r="29" spans="1:4">
      <c r="A29" t="s">
        <v>506</v>
      </c>
      <c r="B29">
        <f t="shared" si="0"/>
        <v>18</v>
      </c>
      <c r="C29">
        <f t="shared" si="1"/>
        <v>21</v>
      </c>
      <c r="D29">
        <f t="shared" si="2"/>
        <v>137</v>
      </c>
    </row>
    <row r="30" spans="1:4">
      <c r="A30" t="s">
        <v>507</v>
      </c>
      <c r="B30">
        <f t="shared" si="0"/>
        <v>23</v>
      </c>
      <c r="C30">
        <f t="shared" si="1"/>
        <v>26</v>
      </c>
      <c r="D30">
        <f t="shared" si="2"/>
        <v>152</v>
      </c>
    </row>
    <row r="31" spans="1:4">
      <c r="A31" t="s">
        <v>508</v>
      </c>
      <c r="B31">
        <f t="shared" si="0"/>
        <v>16</v>
      </c>
      <c r="C31">
        <f t="shared" si="1"/>
        <v>19</v>
      </c>
      <c r="D31">
        <f t="shared" si="2"/>
        <v>180</v>
      </c>
    </row>
    <row r="32" spans="1:4">
      <c r="A32" t="s">
        <v>509</v>
      </c>
      <c r="B32">
        <f t="shared" si="0"/>
        <v>21</v>
      </c>
      <c r="C32">
        <f t="shared" si="1"/>
        <v>24</v>
      </c>
      <c r="D32">
        <f t="shared" si="2"/>
        <v>180</v>
      </c>
    </row>
    <row r="33" spans="1:4">
      <c r="A33" t="s">
        <v>510</v>
      </c>
      <c r="B33">
        <f t="shared" si="0"/>
        <v>17</v>
      </c>
      <c r="C33">
        <f t="shared" si="1"/>
        <v>20</v>
      </c>
      <c r="D33">
        <f t="shared" si="2"/>
        <v>305</v>
      </c>
    </row>
    <row r="34" spans="1:4">
      <c r="A34" t="s">
        <v>511</v>
      </c>
      <c r="B34">
        <f t="shared" si="0"/>
        <v>17</v>
      </c>
      <c r="C34">
        <f t="shared" si="1"/>
        <v>20</v>
      </c>
      <c r="D34">
        <f t="shared" si="2"/>
        <v>362</v>
      </c>
    </row>
    <row r="35" spans="1:4">
      <c r="A35" t="s">
        <v>512</v>
      </c>
      <c r="B35">
        <f t="shared" si="0"/>
        <v>16</v>
      </c>
      <c r="C35">
        <f t="shared" si="1"/>
        <v>19</v>
      </c>
      <c r="D35">
        <f t="shared" si="2"/>
        <v>219</v>
      </c>
    </row>
    <row r="36" spans="1:4">
      <c r="A36" t="s">
        <v>513</v>
      </c>
      <c r="B36">
        <f t="shared" si="0"/>
        <v>21</v>
      </c>
      <c r="C36">
        <f t="shared" si="1"/>
        <v>24</v>
      </c>
      <c r="D36">
        <f t="shared" si="2"/>
        <v>141</v>
      </c>
    </row>
    <row r="37" spans="1:4">
      <c r="A37" t="s">
        <v>514</v>
      </c>
      <c r="B37">
        <f t="shared" si="0"/>
        <v>18</v>
      </c>
      <c r="C37">
        <f t="shared" si="1"/>
        <v>21</v>
      </c>
      <c r="D37">
        <f t="shared" si="2"/>
        <v>317</v>
      </c>
    </row>
    <row r="38" spans="1:4">
      <c r="A38" t="s">
        <v>515</v>
      </c>
      <c r="B38">
        <f t="shared" si="0"/>
        <v>21</v>
      </c>
      <c r="C38">
        <f t="shared" si="1"/>
        <v>24</v>
      </c>
      <c r="D38">
        <f t="shared" si="2"/>
        <v>156</v>
      </c>
    </row>
    <row r="39" spans="1:4">
      <c r="A39" t="s">
        <v>516</v>
      </c>
      <c r="B39">
        <f t="shared" si="0"/>
        <v>17</v>
      </c>
      <c r="C39">
        <f t="shared" si="1"/>
        <v>19</v>
      </c>
      <c r="D39">
        <f t="shared" si="2"/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432C-19CC-1046-9F3E-7FAEBD54EE23}">
  <dimension ref="A1:E882"/>
  <sheetViews>
    <sheetView workbookViewId="0">
      <selection activeCell="E8" sqref="E8"/>
    </sheetView>
  </sheetViews>
  <sheetFormatPr baseColWidth="10" defaultRowHeight="16"/>
  <cols>
    <col min="1" max="1" width="46.6640625" bestFit="1" customWidth="1"/>
    <col min="2" max="2" width="39.5" customWidth="1"/>
    <col min="4" max="4" width="13.6640625" bestFit="1" customWidth="1"/>
    <col min="5" max="5" width="17.1640625" bestFit="1" customWidth="1"/>
  </cols>
  <sheetData>
    <row r="1" spans="1:5">
      <c r="C1" t="s">
        <v>1398</v>
      </c>
      <c r="D1" t="s">
        <v>1441</v>
      </c>
      <c r="E1" t="s">
        <v>450</v>
      </c>
    </row>
    <row r="2" spans="1:5">
      <c r="A2" t="s">
        <v>517</v>
      </c>
      <c r="B2" t="str">
        <f>SUBSTITUTE(A2,"TX"," TX")</f>
        <v>76635 COOLIDGE TX 31.735252 96.707168</v>
      </c>
      <c r="C2">
        <f>FIND(" ",B2,1)</f>
        <v>6</v>
      </c>
      <c r="D2">
        <f>FIND("TX",B2,1)</f>
        <v>16</v>
      </c>
      <c r="E2" t="str">
        <f>PROPER(MID(B2,C2+1,D2-1-C2))</f>
        <v xml:space="preserve">Coolidge </v>
      </c>
    </row>
    <row r="3" spans="1:5">
      <c r="A3" t="s">
        <v>518</v>
      </c>
      <c r="B3" t="str">
        <f t="shared" ref="B3:B66" si="0">SUBSTITUTE(A3,"TX"," TX")</f>
        <v>76636 COVINGTON TX 32.149005 97.250764</v>
      </c>
      <c r="C3">
        <f t="shared" ref="C3:C66" si="1">FIND(" ",B3,1)</f>
        <v>6</v>
      </c>
      <c r="D3">
        <f t="shared" ref="D3:D66" si="2">FIND("TX",B3,1)</f>
        <v>17</v>
      </c>
      <c r="E3" t="str">
        <f t="shared" ref="E3:E66" si="3">PROPER(MID(B3,C3+1,D3-1-C3))</f>
        <v xml:space="preserve">Covington </v>
      </c>
    </row>
    <row r="4" spans="1:5">
      <c r="A4" t="s">
        <v>519</v>
      </c>
      <c r="B4" t="str">
        <f t="shared" si="0"/>
        <v>76637 CRANFILLS GAP TX 31.777023 97.778769</v>
      </c>
      <c r="C4">
        <f t="shared" si="1"/>
        <v>6</v>
      </c>
      <c r="D4">
        <f t="shared" si="2"/>
        <v>21</v>
      </c>
      <c r="E4" t="str">
        <f t="shared" si="3"/>
        <v xml:space="preserve">Cranfills Gap </v>
      </c>
    </row>
    <row r="5" spans="1:5">
      <c r="A5" t="s">
        <v>520</v>
      </c>
      <c r="B5" t="str">
        <f t="shared" si="0"/>
        <v>76638 CRAWFORD TX 31.544081 97.448594</v>
      </c>
      <c r="C5">
        <f t="shared" si="1"/>
        <v>6</v>
      </c>
      <c r="D5">
        <f t="shared" si="2"/>
        <v>16</v>
      </c>
      <c r="E5" t="str">
        <f t="shared" si="3"/>
        <v xml:space="preserve">Crawford </v>
      </c>
    </row>
    <row r="6" spans="1:5">
      <c r="A6" t="s">
        <v>521</v>
      </c>
      <c r="B6" t="str">
        <f t="shared" si="0"/>
        <v>76639 DAWSON TX 31.879287 96.665418</v>
      </c>
      <c r="C6">
        <f t="shared" si="1"/>
        <v>6</v>
      </c>
      <c r="D6">
        <f t="shared" si="2"/>
        <v>14</v>
      </c>
      <c r="E6" t="str">
        <f t="shared" si="3"/>
        <v xml:space="preserve">Dawson </v>
      </c>
    </row>
    <row r="7" spans="1:5">
      <c r="A7" t="s">
        <v>522</v>
      </c>
      <c r="B7" t="str">
        <f t="shared" si="0"/>
        <v>76640 ELM MOTT TX 31.683528 97.068198</v>
      </c>
      <c r="C7">
        <f t="shared" si="1"/>
        <v>6</v>
      </c>
      <c r="D7">
        <f t="shared" si="2"/>
        <v>16</v>
      </c>
      <c r="E7" t="str">
        <f t="shared" si="3"/>
        <v xml:space="preserve">Elm Mott </v>
      </c>
    </row>
    <row r="8" spans="1:5">
      <c r="A8" t="s">
        <v>523</v>
      </c>
      <c r="B8" t="str">
        <f t="shared" si="0"/>
        <v>76641 FROST TX 32.033269 96.781411</v>
      </c>
      <c r="C8">
        <f t="shared" si="1"/>
        <v>6</v>
      </c>
      <c r="D8">
        <f t="shared" si="2"/>
        <v>13</v>
      </c>
      <c r="E8" t="str">
        <f t="shared" si="3"/>
        <v xml:space="preserve">Frost </v>
      </c>
    </row>
    <row r="9" spans="1:5">
      <c r="A9" t="s">
        <v>524</v>
      </c>
      <c r="B9" t="str">
        <f t="shared" si="0"/>
        <v>76642 GROESBECK TX 31.54575 96.562658</v>
      </c>
      <c r="C9">
        <f t="shared" si="1"/>
        <v>6</v>
      </c>
      <c r="D9">
        <f t="shared" si="2"/>
        <v>17</v>
      </c>
      <c r="E9" t="str">
        <f t="shared" si="3"/>
        <v xml:space="preserve">Groesbeck </v>
      </c>
    </row>
    <row r="10" spans="1:5">
      <c r="A10" t="s">
        <v>525</v>
      </c>
      <c r="B10" t="str">
        <f t="shared" si="0"/>
        <v>76643 HEWITT TX 31.456802 97.187257</v>
      </c>
      <c r="C10">
        <f t="shared" si="1"/>
        <v>6</v>
      </c>
      <c r="D10">
        <f t="shared" si="2"/>
        <v>14</v>
      </c>
      <c r="E10" t="str">
        <f t="shared" si="3"/>
        <v xml:space="preserve">Hewitt </v>
      </c>
    </row>
    <row r="11" spans="1:5">
      <c r="A11" t="s">
        <v>526</v>
      </c>
      <c r="B11" t="str">
        <f t="shared" si="0"/>
        <v>76644 LAGUNA PARK TX 31.8049 97.4831</v>
      </c>
      <c r="C11">
        <f t="shared" si="1"/>
        <v>6</v>
      </c>
      <c r="D11">
        <f t="shared" si="2"/>
        <v>19</v>
      </c>
      <c r="E11" t="str">
        <f t="shared" si="3"/>
        <v xml:space="preserve">Laguna Park </v>
      </c>
    </row>
    <row r="12" spans="1:5">
      <c r="A12" t="s">
        <v>527</v>
      </c>
      <c r="B12" t="str">
        <f t="shared" si="0"/>
        <v>76645 HILLSBORO TX 32.027813 97.104478</v>
      </c>
      <c r="C12">
        <f t="shared" si="1"/>
        <v>6</v>
      </c>
      <c r="D12">
        <f t="shared" si="2"/>
        <v>17</v>
      </c>
      <c r="E12" t="str">
        <f t="shared" si="3"/>
        <v xml:space="preserve">Hillsboro </v>
      </c>
    </row>
    <row r="13" spans="1:5">
      <c r="A13" t="s">
        <v>528</v>
      </c>
      <c r="B13" t="str">
        <f t="shared" si="0"/>
        <v>76648 HUBBARD TX 31.840139 96.809216</v>
      </c>
      <c r="C13">
        <f t="shared" si="1"/>
        <v>6</v>
      </c>
      <c r="D13">
        <f t="shared" si="2"/>
        <v>15</v>
      </c>
      <c r="E13" t="str">
        <f t="shared" si="3"/>
        <v xml:space="preserve">Hubbard </v>
      </c>
    </row>
    <row r="14" spans="1:5">
      <c r="A14" t="s">
        <v>529</v>
      </c>
      <c r="B14" t="str">
        <f t="shared" si="0"/>
        <v>76649 IREDELL TX 31.962421 97.881618</v>
      </c>
      <c r="C14">
        <f t="shared" si="1"/>
        <v>6</v>
      </c>
      <c r="D14">
        <f t="shared" si="2"/>
        <v>15</v>
      </c>
      <c r="E14" t="str">
        <f t="shared" si="3"/>
        <v xml:space="preserve">Iredell </v>
      </c>
    </row>
    <row r="15" spans="1:5">
      <c r="A15" t="s">
        <v>530</v>
      </c>
      <c r="B15" t="str">
        <f t="shared" si="0"/>
        <v>76650 IRENE TX 31.9908 96.8709</v>
      </c>
      <c r="C15">
        <f t="shared" si="1"/>
        <v>6</v>
      </c>
      <c r="D15">
        <f t="shared" si="2"/>
        <v>13</v>
      </c>
      <c r="E15" t="str">
        <f t="shared" si="3"/>
        <v xml:space="preserve">Irene </v>
      </c>
    </row>
    <row r="16" spans="1:5">
      <c r="A16" t="s">
        <v>531</v>
      </c>
      <c r="B16" t="str">
        <f t="shared" si="0"/>
        <v>76651 ITALY TX 32.17864 96.873688</v>
      </c>
      <c r="C16">
        <f t="shared" si="1"/>
        <v>6</v>
      </c>
      <c r="D16">
        <f t="shared" si="2"/>
        <v>13</v>
      </c>
      <c r="E16" t="str">
        <f t="shared" si="3"/>
        <v xml:space="preserve">Italy </v>
      </c>
    </row>
    <row r="17" spans="1:5">
      <c r="A17" t="s">
        <v>532</v>
      </c>
      <c r="B17" t="str">
        <f t="shared" si="0"/>
        <v>76652 KOPPERL TX 32.115557 97.591858</v>
      </c>
      <c r="C17">
        <f t="shared" si="1"/>
        <v>6</v>
      </c>
      <c r="D17">
        <f t="shared" si="2"/>
        <v>15</v>
      </c>
      <c r="E17" t="str">
        <f t="shared" si="3"/>
        <v xml:space="preserve">Kopperl </v>
      </c>
    </row>
    <row r="18" spans="1:5">
      <c r="A18" t="s">
        <v>533</v>
      </c>
      <c r="B18" t="str">
        <f t="shared" si="0"/>
        <v>76653 KOSSE TX 31.344182 96.575195</v>
      </c>
      <c r="C18">
        <f t="shared" si="1"/>
        <v>6</v>
      </c>
      <c r="D18">
        <f t="shared" si="2"/>
        <v>13</v>
      </c>
      <c r="E18" t="str">
        <f t="shared" si="3"/>
        <v xml:space="preserve">Kosse </v>
      </c>
    </row>
    <row r="19" spans="1:5">
      <c r="A19" t="s">
        <v>534</v>
      </c>
      <c r="B19" t="str">
        <f t="shared" si="0"/>
        <v>76654 LEROY TX 31.7308 97.0155</v>
      </c>
      <c r="C19">
        <f t="shared" si="1"/>
        <v>6</v>
      </c>
      <c r="D19">
        <f t="shared" si="2"/>
        <v>13</v>
      </c>
      <c r="E19" t="str">
        <f t="shared" si="3"/>
        <v xml:space="preserve">Leroy </v>
      </c>
    </row>
    <row r="20" spans="1:5">
      <c r="A20" t="s">
        <v>535</v>
      </c>
      <c r="B20" t="str">
        <f t="shared" si="0"/>
        <v>76655 LORENA TX 31.401574 97.194836</v>
      </c>
      <c r="C20">
        <f t="shared" si="1"/>
        <v>6</v>
      </c>
      <c r="D20">
        <f t="shared" si="2"/>
        <v>14</v>
      </c>
      <c r="E20" t="str">
        <f t="shared" si="3"/>
        <v xml:space="preserve">Lorena </v>
      </c>
    </row>
    <row r="21" spans="1:5">
      <c r="A21" t="s">
        <v>536</v>
      </c>
      <c r="B21" t="str">
        <f t="shared" si="0"/>
        <v>76656 LOTT TX 31.178465 97.068915</v>
      </c>
      <c r="C21">
        <f t="shared" si="1"/>
        <v>6</v>
      </c>
      <c r="D21">
        <f t="shared" si="2"/>
        <v>12</v>
      </c>
      <c r="E21" t="str">
        <f t="shared" si="3"/>
        <v xml:space="preserve">Lott </v>
      </c>
    </row>
    <row r="22" spans="1:5">
      <c r="A22" t="s">
        <v>537</v>
      </c>
      <c r="B22" t="str">
        <f t="shared" si="0"/>
        <v>76657 MC GREGOR TX 31.434286 97.403439</v>
      </c>
      <c r="C22">
        <f t="shared" si="1"/>
        <v>6</v>
      </c>
      <c r="D22">
        <f t="shared" si="2"/>
        <v>17</v>
      </c>
      <c r="E22" t="str">
        <f t="shared" si="3"/>
        <v xml:space="preserve">Mc Gregor </v>
      </c>
    </row>
    <row r="23" spans="1:5">
      <c r="A23" t="s">
        <v>538</v>
      </c>
      <c r="B23" t="str">
        <f t="shared" si="0"/>
        <v>76660 MALONE TX 31.930075 96.898226</v>
      </c>
      <c r="C23">
        <f t="shared" si="1"/>
        <v>6</v>
      </c>
      <c r="D23">
        <f t="shared" si="2"/>
        <v>14</v>
      </c>
      <c r="E23" t="str">
        <f t="shared" si="3"/>
        <v xml:space="preserve">Malone </v>
      </c>
    </row>
    <row r="24" spans="1:5">
      <c r="A24" t="s">
        <v>539</v>
      </c>
      <c r="B24" t="str">
        <f t="shared" si="0"/>
        <v>76661 MARLIN TX 31.318565 96.857778</v>
      </c>
      <c r="C24">
        <f t="shared" si="1"/>
        <v>6</v>
      </c>
      <c r="D24">
        <f t="shared" si="2"/>
        <v>14</v>
      </c>
      <c r="E24" t="str">
        <f t="shared" si="3"/>
        <v xml:space="preserve">Marlin </v>
      </c>
    </row>
    <row r="25" spans="1:5">
      <c r="A25" t="s">
        <v>540</v>
      </c>
      <c r="B25" t="str">
        <f t="shared" si="0"/>
        <v>76664 MART TX 31.577978 96.8454</v>
      </c>
      <c r="C25">
        <f t="shared" si="1"/>
        <v>6</v>
      </c>
      <c r="D25">
        <f t="shared" si="2"/>
        <v>12</v>
      </c>
      <c r="E25" t="str">
        <f t="shared" si="3"/>
        <v xml:space="preserve">Mart </v>
      </c>
    </row>
    <row r="26" spans="1:5">
      <c r="A26" t="s">
        <v>541</v>
      </c>
      <c r="B26" t="str">
        <f t="shared" si="0"/>
        <v>76665 MERIDIAN TX 31.91128 97.611086</v>
      </c>
      <c r="C26">
        <f t="shared" si="1"/>
        <v>6</v>
      </c>
      <c r="D26">
        <f t="shared" si="2"/>
        <v>16</v>
      </c>
      <c r="E26" t="str">
        <f t="shared" si="3"/>
        <v xml:space="preserve">Meridian </v>
      </c>
    </row>
    <row r="27" spans="1:5">
      <c r="A27" t="s">
        <v>542</v>
      </c>
      <c r="B27" t="str">
        <f t="shared" si="0"/>
        <v>76666 MERTENS TX 32.021601 96.908066</v>
      </c>
      <c r="C27">
        <f t="shared" si="1"/>
        <v>6</v>
      </c>
      <c r="D27">
        <f t="shared" si="2"/>
        <v>15</v>
      </c>
      <c r="E27" t="str">
        <f t="shared" si="3"/>
        <v xml:space="preserve">Mertens </v>
      </c>
    </row>
    <row r="28" spans="1:5">
      <c r="A28" t="s">
        <v>543</v>
      </c>
      <c r="B28" t="str">
        <f t="shared" si="0"/>
        <v>76667 MEXIA TX 31.675026 96.48585</v>
      </c>
      <c r="C28">
        <f t="shared" si="1"/>
        <v>6</v>
      </c>
      <c r="D28">
        <f t="shared" si="2"/>
        <v>13</v>
      </c>
      <c r="E28" t="str">
        <f t="shared" si="3"/>
        <v xml:space="preserve">Mexia </v>
      </c>
    </row>
    <row r="29" spans="1:5">
      <c r="A29" t="s">
        <v>544</v>
      </c>
      <c r="B29" t="str">
        <f t="shared" si="0"/>
        <v>76670 MILFORD TX 32.16321 96.939835</v>
      </c>
      <c r="C29">
        <f t="shared" si="1"/>
        <v>6</v>
      </c>
      <c r="D29">
        <f t="shared" si="2"/>
        <v>15</v>
      </c>
      <c r="E29" t="str">
        <f t="shared" si="3"/>
        <v xml:space="preserve">Milford </v>
      </c>
    </row>
    <row r="30" spans="1:5">
      <c r="A30" t="s">
        <v>545</v>
      </c>
      <c r="B30" t="str">
        <f t="shared" si="0"/>
        <v>76671 MORGAN TX 32.057134 97.590098</v>
      </c>
      <c r="C30">
        <f t="shared" si="1"/>
        <v>6</v>
      </c>
      <c r="D30">
        <f t="shared" si="2"/>
        <v>14</v>
      </c>
      <c r="E30" t="str">
        <f t="shared" si="3"/>
        <v xml:space="preserve">Morgan </v>
      </c>
    </row>
    <row r="31" spans="1:5">
      <c r="A31" t="s">
        <v>546</v>
      </c>
      <c r="B31" t="str">
        <f t="shared" si="0"/>
        <v>76673 MOUNT CALM TX 31.76208 96.905168</v>
      </c>
      <c r="C31">
        <f t="shared" si="1"/>
        <v>6</v>
      </c>
      <c r="D31">
        <f t="shared" si="2"/>
        <v>18</v>
      </c>
      <c r="E31" t="str">
        <f t="shared" si="3"/>
        <v xml:space="preserve">Mount Calm </v>
      </c>
    </row>
    <row r="32" spans="1:5">
      <c r="A32" t="s">
        <v>547</v>
      </c>
      <c r="B32" t="str">
        <f t="shared" si="0"/>
        <v>76676 PENELOPE TX 31.848452 96.931776</v>
      </c>
      <c r="C32">
        <f t="shared" si="1"/>
        <v>6</v>
      </c>
      <c r="D32">
        <f t="shared" si="2"/>
        <v>16</v>
      </c>
      <c r="E32" t="str">
        <f t="shared" si="3"/>
        <v xml:space="preserve">Penelope </v>
      </c>
    </row>
    <row r="33" spans="1:5">
      <c r="A33" t="s">
        <v>548</v>
      </c>
      <c r="B33" t="str">
        <f t="shared" si="0"/>
        <v>76678 PRAIRIE HILL TX 31.669716 96.775766</v>
      </c>
      <c r="C33">
        <f t="shared" si="1"/>
        <v>6</v>
      </c>
      <c r="D33">
        <f t="shared" si="2"/>
        <v>20</v>
      </c>
      <c r="E33" t="str">
        <f t="shared" si="3"/>
        <v xml:space="preserve">Prairie Hill </v>
      </c>
    </row>
    <row r="34" spans="1:5">
      <c r="A34" t="s">
        <v>549</v>
      </c>
      <c r="B34" t="str">
        <f t="shared" si="0"/>
        <v>76679 PURDON TX 31.928192 96.589274</v>
      </c>
      <c r="C34">
        <f t="shared" si="1"/>
        <v>6</v>
      </c>
      <c r="D34">
        <f t="shared" si="2"/>
        <v>14</v>
      </c>
      <c r="E34" t="str">
        <f t="shared" si="3"/>
        <v xml:space="preserve">Purdon </v>
      </c>
    </row>
    <row r="35" spans="1:5">
      <c r="A35" t="s">
        <v>550</v>
      </c>
      <c r="B35" t="str">
        <f t="shared" si="0"/>
        <v>76680 REAGAN TX 31.248629 96.766998</v>
      </c>
      <c r="C35">
        <f t="shared" si="1"/>
        <v>6</v>
      </c>
      <c r="D35">
        <f t="shared" si="2"/>
        <v>14</v>
      </c>
      <c r="E35" t="str">
        <f t="shared" si="3"/>
        <v xml:space="preserve">Reagan </v>
      </c>
    </row>
    <row r="36" spans="1:5">
      <c r="A36" t="s">
        <v>551</v>
      </c>
      <c r="B36" t="str">
        <f t="shared" si="0"/>
        <v>76681 RICHLAND TX 31.882795 96.451901</v>
      </c>
      <c r="C36">
        <f t="shared" si="1"/>
        <v>6</v>
      </c>
      <c r="D36">
        <f t="shared" si="2"/>
        <v>16</v>
      </c>
      <c r="E36" t="str">
        <f t="shared" si="3"/>
        <v xml:space="preserve">Richland </v>
      </c>
    </row>
    <row r="37" spans="1:5">
      <c r="A37" t="s">
        <v>552</v>
      </c>
      <c r="B37" t="str">
        <f t="shared" si="0"/>
        <v>76682 RIESEL TX 31.456345 96.886046</v>
      </c>
      <c r="C37">
        <f t="shared" si="1"/>
        <v>6</v>
      </c>
      <c r="D37">
        <f t="shared" si="2"/>
        <v>14</v>
      </c>
      <c r="E37" t="str">
        <f t="shared" si="3"/>
        <v xml:space="preserve">Riesel </v>
      </c>
    </row>
    <row r="38" spans="1:5">
      <c r="A38" t="s">
        <v>553</v>
      </c>
      <c r="B38" t="str">
        <f t="shared" si="0"/>
        <v>76684 ROSS TX 31.7184 97.1186</v>
      </c>
      <c r="C38">
        <f t="shared" si="1"/>
        <v>6</v>
      </c>
      <c r="D38">
        <f t="shared" si="2"/>
        <v>12</v>
      </c>
      <c r="E38" t="str">
        <f t="shared" si="3"/>
        <v xml:space="preserve">Ross </v>
      </c>
    </row>
    <row r="39" spans="1:5">
      <c r="A39" t="s">
        <v>554</v>
      </c>
      <c r="B39" t="str">
        <f t="shared" si="0"/>
        <v>76685 SATIN TX 31.360171 97.010849</v>
      </c>
      <c r="C39">
        <f t="shared" si="1"/>
        <v>6</v>
      </c>
      <c r="D39">
        <f t="shared" si="2"/>
        <v>13</v>
      </c>
      <c r="E39" t="str">
        <f t="shared" si="3"/>
        <v xml:space="preserve">Satin </v>
      </c>
    </row>
    <row r="40" spans="1:5">
      <c r="A40" t="s">
        <v>555</v>
      </c>
      <c r="B40" t="str">
        <f t="shared" si="0"/>
        <v>76686 TEHUACANA TX 31.757336 96.54309</v>
      </c>
      <c r="C40">
        <f t="shared" si="1"/>
        <v>6</v>
      </c>
      <c r="D40">
        <f t="shared" si="2"/>
        <v>17</v>
      </c>
      <c r="E40" t="str">
        <f t="shared" si="3"/>
        <v xml:space="preserve">Tehuacana </v>
      </c>
    </row>
    <row r="41" spans="1:5">
      <c r="A41" t="s">
        <v>556</v>
      </c>
      <c r="B41" t="str">
        <f t="shared" si="0"/>
        <v>76687 THORNTON TX 31.404512 96.495509</v>
      </c>
      <c r="C41">
        <f t="shared" si="1"/>
        <v>6</v>
      </c>
      <c r="D41">
        <f t="shared" si="2"/>
        <v>16</v>
      </c>
      <c r="E41" t="str">
        <f t="shared" si="3"/>
        <v xml:space="preserve">Thornton </v>
      </c>
    </row>
    <row r="42" spans="1:5">
      <c r="A42" t="s">
        <v>557</v>
      </c>
      <c r="B42" t="str">
        <f t="shared" si="0"/>
        <v>76689 VALLEY MILLS TX 31.62441 97.544925</v>
      </c>
      <c r="C42">
        <f t="shared" si="1"/>
        <v>6</v>
      </c>
      <c r="D42">
        <f t="shared" si="2"/>
        <v>20</v>
      </c>
      <c r="E42" t="str">
        <f t="shared" si="3"/>
        <v xml:space="preserve">Valley Mills </v>
      </c>
    </row>
    <row r="43" spans="1:5">
      <c r="A43" t="s">
        <v>558</v>
      </c>
      <c r="B43" t="str">
        <f t="shared" si="0"/>
        <v>76690 WALNUT SPRINGS TX 32.068765 97.778935</v>
      </c>
      <c r="C43">
        <f t="shared" si="1"/>
        <v>6</v>
      </c>
      <c r="D43">
        <f t="shared" si="2"/>
        <v>22</v>
      </c>
      <c r="E43" t="str">
        <f t="shared" si="3"/>
        <v xml:space="preserve">Walnut Springs </v>
      </c>
    </row>
    <row r="44" spans="1:5">
      <c r="A44" t="s">
        <v>559</v>
      </c>
      <c r="B44" t="str">
        <f t="shared" si="0"/>
        <v>76691 WEST TX 31.780072 97.100544</v>
      </c>
      <c r="C44">
        <f t="shared" si="1"/>
        <v>6</v>
      </c>
      <c r="D44">
        <f t="shared" si="2"/>
        <v>12</v>
      </c>
      <c r="E44" t="str">
        <f t="shared" si="3"/>
        <v xml:space="preserve">West </v>
      </c>
    </row>
    <row r="45" spans="1:5">
      <c r="A45" t="s">
        <v>560</v>
      </c>
      <c r="B45" t="str">
        <f t="shared" si="0"/>
        <v>76692 WHITNEY TX 31.945116 97.336909</v>
      </c>
      <c r="C45">
        <f t="shared" si="1"/>
        <v>6</v>
      </c>
      <c r="D45">
        <f t="shared" si="2"/>
        <v>15</v>
      </c>
      <c r="E45" t="str">
        <f t="shared" si="3"/>
        <v xml:space="preserve">Whitney </v>
      </c>
    </row>
    <row r="46" spans="1:5">
      <c r="A46" t="s">
        <v>561</v>
      </c>
      <c r="B46" t="str">
        <f t="shared" si="0"/>
        <v>76693 WORTHAM TX 31.799261 96.395567</v>
      </c>
      <c r="C46">
        <f t="shared" si="1"/>
        <v>6</v>
      </c>
      <c r="D46">
        <f t="shared" si="2"/>
        <v>15</v>
      </c>
      <c r="E46" t="str">
        <f t="shared" si="3"/>
        <v xml:space="preserve">Wortham </v>
      </c>
    </row>
    <row r="47" spans="1:5">
      <c r="A47" t="s">
        <v>562</v>
      </c>
      <c r="B47" t="str">
        <f t="shared" si="0"/>
        <v>76701 WACO TX 31.55127 97.138246</v>
      </c>
      <c r="C47">
        <f t="shared" si="1"/>
        <v>6</v>
      </c>
      <c r="D47">
        <f t="shared" si="2"/>
        <v>12</v>
      </c>
      <c r="E47" t="str">
        <f t="shared" si="3"/>
        <v xml:space="preserve">Waco </v>
      </c>
    </row>
    <row r="48" spans="1:5">
      <c r="A48" t="s">
        <v>563</v>
      </c>
      <c r="B48" t="str">
        <f t="shared" si="0"/>
        <v>76712 WOODWAY TX 31.528761 97.24375</v>
      </c>
      <c r="C48">
        <f t="shared" si="1"/>
        <v>6</v>
      </c>
      <c r="D48">
        <f t="shared" si="2"/>
        <v>15</v>
      </c>
      <c r="E48" t="str">
        <f t="shared" si="3"/>
        <v xml:space="preserve">Woodway </v>
      </c>
    </row>
    <row r="49" spans="1:5">
      <c r="A49" t="s">
        <v>564</v>
      </c>
      <c r="B49" t="str">
        <f t="shared" si="0"/>
        <v>76801 BROWNWOOD TX 31.728746 99.018736</v>
      </c>
      <c r="C49">
        <f t="shared" si="1"/>
        <v>6</v>
      </c>
      <c r="D49">
        <f t="shared" si="2"/>
        <v>17</v>
      </c>
      <c r="E49" t="str">
        <f t="shared" si="3"/>
        <v xml:space="preserve">Brownwood </v>
      </c>
    </row>
    <row r="50" spans="1:5">
      <c r="A50" t="s">
        <v>565</v>
      </c>
      <c r="B50" t="str">
        <f t="shared" si="0"/>
        <v>76802 EARLY TX 31.778949 98.90445</v>
      </c>
      <c r="C50">
        <f t="shared" si="1"/>
        <v>6</v>
      </c>
      <c r="D50">
        <f t="shared" si="2"/>
        <v>13</v>
      </c>
      <c r="E50" t="str">
        <f t="shared" si="3"/>
        <v xml:space="preserve">Early </v>
      </c>
    </row>
    <row r="51" spans="1:5">
      <c r="A51" t="s">
        <v>566</v>
      </c>
      <c r="B51" t="str">
        <f t="shared" si="0"/>
        <v>76820 ART TX 30.796382 99.037643</v>
      </c>
      <c r="C51">
        <f t="shared" si="1"/>
        <v>6</v>
      </c>
      <c r="D51">
        <f t="shared" si="2"/>
        <v>11</v>
      </c>
      <c r="E51" t="str">
        <f t="shared" si="3"/>
        <v xml:space="preserve">Art </v>
      </c>
    </row>
    <row r="52" spans="1:5">
      <c r="A52" t="s">
        <v>567</v>
      </c>
      <c r="B52" t="str">
        <f t="shared" si="0"/>
        <v>76821 BALLINGER TX 31.725067 99.951572</v>
      </c>
      <c r="C52">
        <f t="shared" si="1"/>
        <v>6</v>
      </c>
      <c r="D52">
        <f t="shared" si="2"/>
        <v>17</v>
      </c>
      <c r="E52" t="str">
        <f t="shared" si="3"/>
        <v xml:space="preserve">Ballinger </v>
      </c>
    </row>
    <row r="53" spans="1:5">
      <c r="A53" t="s">
        <v>568</v>
      </c>
      <c r="B53" t="str">
        <f t="shared" si="0"/>
        <v>76823 BANGS TX 31.710587 99.149868</v>
      </c>
      <c r="C53">
        <f t="shared" si="1"/>
        <v>6</v>
      </c>
      <c r="D53">
        <f t="shared" si="2"/>
        <v>13</v>
      </c>
      <c r="E53" t="str">
        <f t="shared" si="3"/>
        <v xml:space="preserve">Bangs </v>
      </c>
    </row>
    <row r="54" spans="1:5">
      <c r="A54" t="s">
        <v>569</v>
      </c>
      <c r="B54" t="str">
        <f t="shared" si="0"/>
        <v>76824 BEND TX 31.063163 98.510532</v>
      </c>
      <c r="C54">
        <f t="shared" si="1"/>
        <v>6</v>
      </c>
      <c r="D54">
        <f t="shared" si="2"/>
        <v>12</v>
      </c>
      <c r="E54" t="str">
        <f t="shared" si="3"/>
        <v xml:space="preserve">Bend </v>
      </c>
    </row>
    <row r="55" spans="1:5">
      <c r="A55" t="s">
        <v>570</v>
      </c>
      <c r="B55" t="str">
        <f t="shared" si="0"/>
        <v>76825 BRADY TX 31.093992 99.439084</v>
      </c>
      <c r="C55">
        <f t="shared" si="1"/>
        <v>6</v>
      </c>
      <c r="D55">
        <f t="shared" si="2"/>
        <v>13</v>
      </c>
      <c r="E55" t="str">
        <f t="shared" si="3"/>
        <v xml:space="preserve">Brady </v>
      </c>
    </row>
    <row r="56" spans="1:5">
      <c r="A56" t="s">
        <v>571</v>
      </c>
      <c r="B56" t="str">
        <f t="shared" si="0"/>
        <v>76827 BROOKESMITH TX 31.531159 99.102074</v>
      </c>
      <c r="C56">
        <f t="shared" si="1"/>
        <v>6</v>
      </c>
      <c r="D56">
        <f t="shared" si="2"/>
        <v>19</v>
      </c>
      <c r="E56" t="str">
        <f t="shared" si="3"/>
        <v xml:space="preserve">Brookesmith </v>
      </c>
    </row>
    <row r="57" spans="1:5">
      <c r="A57" t="s">
        <v>572</v>
      </c>
      <c r="B57" t="str">
        <f t="shared" si="0"/>
        <v>76828 BURKETT TX 31.998031 99.3104</v>
      </c>
      <c r="C57">
        <f t="shared" si="1"/>
        <v>6</v>
      </c>
      <c r="D57">
        <f t="shared" si="2"/>
        <v>15</v>
      </c>
      <c r="E57" t="str">
        <f t="shared" si="3"/>
        <v xml:space="preserve">Burkett </v>
      </c>
    </row>
    <row r="58" spans="1:5">
      <c r="A58" t="s">
        <v>573</v>
      </c>
      <c r="B58" t="str">
        <f t="shared" si="0"/>
        <v>76831 CASTELL TX 30.71276 98.919033</v>
      </c>
      <c r="C58">
        <f t="shared" si="1"/>
        <v>6</v>
      </c>
      <c r="D58">
        <f t="shared" si="2"/>
        <v>15</v>
      </c>
      <c r="E58" t="str">
        <f t="shared" si="3"/>
        <v xml:space="preserve">Castell </v>
      </c>
    </row>
    <row r="59" spans="1:5">
      <c r="A59" t="s">
        <v>574</v>
      </c>
      <c r="B59" t="str">
        <f t="shared" si="0"/>
        <v>76832 CHEROKEE TX 30.991089 98.764868</v>
      </c>
      <c r="C59">
        <f t="shared" si="1"/>
        <v>6</v>
      </c>
      <c r="D59">
        <f t="shared" si="2"/>
        <v>16</v>
      </c>
      <c r="E59" t="str">
        <f t="shared" si="3"/>
        <v xml:space="preserve">Cherokee </v>
      </c>
    </row>
    <row r="60" spans="1:5">
      <c r="A60" t="s">
        <v>575</v>
      </c>
      <c r="B60" t="str">
        <f t="shared" si="0"/>
        <v>76834 COLEMAN TX 31.847352 99.447298</v>
      </c>
      <c r="C60">
        <f t="shared" si="1"/>
        <v>6</v>
      </c>
      <c r="D60">
        <f t="shared" si="2"/>
        <v>15</v>
      </c>
      <c r="E60" t="str">
        <f t="shared" si="3"/>
        <v xml:space="preserve">Coleman </v>
      </c>
    </row>
    <row r="61" spans="1:5">
      <c r="A61" t="s">
        <v>576</v>
      </c>
      <c r="B61" t="str">
        <f t="shared" si="0"/>
        <v>76836 DOOLE TX 31.417242 99.536827</v>
      </c>
      <c r="C61">
        <f t="shared" si="1"/>
        <v>6</v>
      </c>
      <c r="D61">
        <f t="shared" si="2"/>
        <v>13</v>
      </c>
      <c r="E61" t="str">
        <f t="shared" si="3"/>
        <v xml:space="preserve">Doole </v>
      </c>
    </row>
    <row r="62" spans="1:5">
      <c r="A62" t="s">
        <v>577</v>
      </c>
      <c r="B62" t="str">
        <f t="shared" si="0"/>
        <v>76837 EDEN TX 31.266087 99.858361</v>
      </c>
      <c r="C62">
        <f t="shared" si="1"/>
        <v>6</v>
      </c>
      <c r="D62">
        <f t="shared" si="2"/>
        <v>12</v>
      </c>
      <c r="E62" t="str">
        <f t="shared" si="3"/>
        <v xml:space="preserve">Eden </v>
      </c>
    </row>
    <row r="63" spans="1:5">
      <c r="A63" t="s">
        <v>578</v>
      </c>
      <c r="B63" t="str">
        <f t="shared" si="0"/>
        <v>76841 FORT MC KAVETT TX 30.83899 100.057692</v>
      </c>
      <c r="C63">
        <f t="shared" si="1"/>
        <v>6</v>
      </c>
      <c r="D63">
        <f t="shared" si="2"/>
        <v>22</v>
      </c>
      <c r="E63" t="str">
        <f t="shared" si="3"/>
        <v xml:space="preserve">Fort Mc Kavett </v>
      </c>
    </row>
    <row r="64" spans="1:5">
      <c r="A64" t="s">
        <v>579</v>
      </c>
      <c r="B64" t="str">
        <f t="shared" si="0"/>
        <v>76842 FREDONIA TX 30.907713 99.139944</v>
      </c>
      <c r="C64">
        <f t="shared" si="1"/>
        <v>6</v>
      </c>
      <c r="D64">
        <f t="shared" si="2"/>
        <v>16</v>
      </c>
      <c r="E64" t="str">
        <f t="shared" si="3"/>
        <v xml:space="preserve">Fredonia </v>
      </c>
    </row>
    <row r="65" spans="1:5">
      <c r="A65" t="s">
        <v>580</v>
      </c>
      <c r="B65" t="str">
        <f t="shared" si="0"/>
        <v>76844 GOLDTHWAITE TX 31.415205 98.626889</v>
      </c>
      <c r="C65">
        <f t="shared" si="1"/>
        <v>6</v>
      </c>
      <c r="D65">
        <f t="shared" si="2"/>
        <v>19</v>
      </c>
      <c r="E65" t="str">
        <f t="shared" si="3"/>
        <v xml:space="preserve">Goldthwaite </v>
      </c>
    </row>
    <row r="66" spans="1:5">
      <c r="A66" t="s">
        <v>581</v>
      </c>
      <c r="B66" t="str">
        <f t="shared" si="0"/>
        <v>76845 GOULDBUSK TX 31.539447 99.448719</v>
      </c>
      <c r="C66">
        <f t="shared" si="1"/>
        <v>6</v>
      </c>
      <c r="D66">
        <f t="shared" si="2"/>
        <v>17</v>
      </c>
      <c r="E66" t="str">
        <f t="shared" si="3"/>
        <v xml:space="preserve">Gouldbusk </v>
      </c>
    </row>
    <row r="67" spans="1:5">
      <c r="A67" t="s">
        <v>582</v>
      </c>
      <c r="B67" t="str">
        <f t="shared" ref="B67:B130" si="4">SUBSTITUTE(A67,"TX"," TX")</f>
        <v>76848 HEXT TX 30.880394 99.5498</v>
      </c>
      <c r="C67">
        <f t="shared" ref="C67:C130" si="5">FIND(" ",B67,1)</f>
        <v>6</v>
      </c>
      <c r="D67">
        <f t="shared" ref="D67:D130" si="6">FIND("TX",B67,1)</f>
        <v>12</v>
      </c>
      <c r="E67" t="str">
        <f t="shared" ref="E67:E130" si="7">PROPER(MID(B67,C67+1,D67-1-C67))</f>
        <v xml:space="preserve">Hext </v>
      </c>
    </row>
    <row r="68" spans="1:5">
      <c r="A68" t="s">
        <v>583</v>
      </c>
      <c r="B68" t="str">
        <f t="shared" si="4"/>
        <v>76849 JUNCTION TX 30.498729 99.709477</v>
      </c>
      <c r="C68">
        <f t="shared" si="5"/>
        <v>6</v>
      </c>
      <c r="D68">
        <f t="shared" si="6"/>
        <v>16</v>
      </c>
      <c r="E68" t="str">
        <f t="shared" si="7"/>
        <v xml:space="preserve">Junction </v>
      </c>
    </row>
    <row r="69" spans="1:5">
      <c r="A69" t="s">
        <v>584</v>
      </c>
      <c r="B69" t="str">
        <f t="shared" si="4"/>
        <v>76852 LOHN TX 31.34385 99.451051</v>
      </c>
      <c r="C69">
        <f t="shared" si="5"/>
        <v>6</v>
      </c>
      <c r="D69">
        <f t="shared" si="6"/>
        <v>12</v>
      </c>
      <c r="E69" t="str">
        <f t="shared" si="7"/>
        <v xml:space="preserve">Lohn </v>
      </c>
    </row>
    <row r="70" spans="1:5">
      <c r="A70" t="s">
        <v>585</v>
      </c>
      <c r="B70" t="str">
        <f t="shared" si="4"/>
        <v>76853 LOMETA TX 31.206941 98.402294</v>
      </c>
      <c r="C70">
        <f t="shared" si="5"/>
        <v>6</v>
      </c>
      <c r="D70">
        <f t="shared" si="6"/>
        <v>14</v>
      </c>
      <c r="E70" t="str">
        <f t="shared" si="7"/>
        <v xml:space="preserve">Lometa </v>
      </c>
    </row>
    <row r="71" spans="1:5">
      <c r="A71" t="s">
        <v>586</v>
      </c>
      <c r="B71" t="str">
        <f t="shared" si="4"/>
        <v>76854 LONDON TX 30.627066 99.63617</v>
      </c>
      <c r="C71">
        <f t="shared" si="5"/>
        <v>6</v>
      </c>
      <c r="D71">
        <f t="shared" si="6"/>
        <v>14</v>
      </c>
      <c r="E71" t="str">
        <f t="shared" si="7"/>
        <v xml:space="preserve">London </v>
      </c>
    </row>
    <row r="72" spans="1:5">
      <c r="A72" t="s">
        <v>587</v>
      </c>
      <c r="B72" t="str">
        <f t="shared" si="4"/>
        <v>76855 LOWAKE TX 31.5667 100.0787</v>
      </c>
      <c r="C72">
        <f t="shared" si="5"/>
        <v>6</v>
      </c>
      <c r="D72">
        <f t="shared" si="6"/>
        <v>14</v>
      </c>
      <c r="E72" t="str">
        <f t="shared" si="7"/>
        <v xml:space="preserve">Lowake </v>
      </c>
    </row>
    <row r="73" spans="1:5">
      <c r="A73" t="s">
        <v>588</v>
      </c>
      <c r="B73" t="str">
        <f t="shared" si="4"/>
        <v>76856 MASON TX 30.719552 99.224134</v>
      </c>
      <c r="C73">
        <f t="shared" si="5"/>
        <v>6</v>
      </c>
      <c r="D73">
        <f t="shared" si="6"/>
        <v>13</v>
      </c>
      <c r="E73" t="str">
        <f t="shared" si="7"/>
        <v xml:space="preserve">Mason </v>
      </c>
    </row>
    <row r="74" spans="1:5">
      <c r="A74" t="s">
        <v>589</v>
      </c>
      <c r="B74" t="str">
        <f t="shared" si="4"/>
        <v>76857 MAY TX 31.926058 98.969612</v>
      </c>
      <c r="C74">
        <f t="shared" si="5"/>
        <v>6</v>
      </c>
      <c r="D74">
        <f t="shared" si="6"/>
        <v>11</v>
      </c>
      <c r="E74" t="str">
        <f t="shared" si="7"/>
        <v xml:space="preserve">May </v>
      </c>
    </row>
    <row r="75" spans="1:5">
      <c r="A75" t="s">
        <v>590</v>
      </c>
      <c r="B75" t="str">
        <f t="shared" si="4"/>
        <v>76858 MELVIN TX 31.153617 99.583706</v>
      </c>
      <c r="C75">
        <f t="shared" si="5"/>
        <v>6</v>
      </c>
      <c r="D75">
        <f t="shared" si="6"/>
        <v>14</v>
      </c>
      <c r="E75" t="str">
        <f t="shared" si="7"/>
        <v xml:space="preserve">Melvin </v>
      </c>
    </row>
    <row r="76" spans="1:5">
      <c r="A76" t="s">
        <v>591</v>
      </c>
      <c r="B76" t="str">
        <f t="shared" si="4"/>
        <v>76859 MENARD TX 30.8697 99.800228</v>
      </c>
      <c r="C76">
        <f t="shared" si="5"/>
        <v>6</v>
      </c>
      <c r="D76">
        <f t="shared" si="6"/>
        <v>14</v>
      </c>
      <c r="E76" t="str">
        <f t="shared" si="7"/>
        <v xml:space="preserve">Menard </v>
      </c>
    </row>
    <row r="77" spans="1:5">
      <c r="A77" t="s">
        <v>592</v>
      </c>
      <c r="B77" t="str">
        <f t="shared" si="4"/>
        <v>76861 MILES TX 31.604566 100.187934</v>
      </c>
      <c r="C77">
        <f t="shared" si="5"/>
        <v>6</v>
      </c>
      <c r="D77">
        <f t="shared" si="6"/>
        <v>13</v>
      </c>
      <c r="E77" t="str">
        <f t="shared" si="7"/>
        <v xml:space="preserve">Miles </v>
      </c>
    </row>
    <row r="78" spans="1:5">
      <c r="A78" t="s">
        <v>593</v>
      </c>
      <c r="B78" t="str">
        <f t="shared" si="4"/>
        <v>76862 MILLERSVIEW TX 31.437014 99.739189</v>
      </c>
      <c r="C78">
        <f t="shared" si="5"/>
        <v>6</v>
      </c>
      <c r="D78">
        <f t="shared" si="6"/>
        <v>19</v>
      </c>
      <c r="E78" t="str">
        <f t="shared" si="7"/>
        <v xml:space="preserve">Millersview </v>
      </c>
    </row>
    <row r="79" spans="1:5">
      <c r="A79" t="s">
        <v>594</v>
      </c>
      <c r="B79" t="str">
        <f t="shared" si="4"/>
        <v>76864 MULLIN TX 31.563885 98.70535</v>
      </c>
      <c r="C79">
        <f t="shared" si="5"/>
        <v>6</v>
      </c>
      <c r="D79">
        <f t="shared" si="6"/>
        <v>14</v>
      </c>
      <c r="E79" t="str">
        <f t="shared" si="7"/>
        <v xml:space="preserve">Mullin </v>
      </c>
    </row>
    <row r="80" spans="1:5">
      <c r="A80" t="s">
        <v>595</v>
      </c>
      <c r="B80" t="str">
        <f t="shared" si="4"/>
        <v>76865 NORTON TX 31.869174 100.131084</v>
      </c>
      <c r="C80">
        <f t="shared" si="5"/>
        <v>6</v>
      </c>
      <c r="D80">
        <f t="shared" si="6"/>
        <v>14</v>
      </c>
      <c r="E80" t="str">
        <f t="shared" si="7"/>
        <v xml:space="preserve">Norton </v>
      </c>
    </row>
    <row r="81" spans="1:5">
      <c r="A81" t="s">
        <v>596</v>
      </c>
      <c r="B81" t="str">
        <f t="shared" si="4"/>
        <v>76866 PAINT ROCK TX 31.429367 99.842282</v>
      </c>
      <c r="C81">
        <f t="shared" si="5"/>
        <v>6</v>
      </c>
      <c r="D81">
        <f t="shared" si="6"/>
        <v>18</v>
      </c>
      <c r="E81" t="str">
        <f t="shared" si="7"/>
        <v xml:space="preserve">Paint Rock </v>
      </c>
    </row>
    <row r="82" spans="1:5">
      <c r="A82" t="s">
        <v>597</v>
      </c>
      <c r="B82" t="str">
        <f t="shared" si="4"/>
        <v>76869 PONTOTOC TX 30.860995 99.031017</v>
      </c>
      <c r="C82">
        <f t="shared" si="5"/>
        <v>6</v>
      </c>
      <c r="D82">
        <f t="shared" si="6"/>
        <v>16</v>
      </c>
      <c r="E82" t="str">
        <f t="shared" si="7"/>
        <v xml:space="preserve">Pontotoc </v>
      </c>
    </row>
    <row r="83" spans="1:5">
      <c r="A83" t="s">
        <v>598</v>
      </c>
      <c r="B83" t="str">
        <f t="shared" si="4"/>
        <v>76870 PRIDDY TX 31.691754 98.503001</v>
      </c>
      <c r="C83">
        <f t="shared" si="5"/>
        <v>6</v>
      </c>
      <c r="D83">
        <f t="shared" si="6"/>
        <v>14</v>
      </c>
      <c r="E83" t="str">
        <f t="shared" si="7"/>
        <v xml:space="preserve">Priddy </v>
      </c>
    </row>
    <row r="84" spans="1:5">
      <c r="A84" t="s">
        <v>599</v>
      </c>
      <c r="B84" t="str">
        <f t="shared" si="4"/>
        <v>76871 RICHLAND SPRINGS TX 31.319451 98.827275</v>
      </c>
      <c r="C84">
        <f t="shared" si="5"/>
        <v>6</v>
      </c>
      <c r="D84">
        <f t="shared" si="6"/>
        <v>24</v>
      </c>
      <c r="E84" t="str">
        <f t="shared" si="7"/>
        <v xml:space="preserve">Richland Springs </v>
      </c>
    </row>
    <row r="85" spans="1:5">
      <c r="A85" t="s">
        <v>600</v>
      </c>
      <c r="B85" t="str">
        <f t="shared" si="4"/>
        <v>76872 ROCHELLE TX 31.297196 99.11627</v>
      </c>
      <c r="C85">
        <f t="shared" si="5"/>
        <v>6</v>
      </c>
      <c r="D85">
        <f t="shared" si="6"/>
        <v>16</v>
      </c>
      <c r="E85" t="str">
        <f t="shared" si="7"/>
        <v xml:space="preserve">Rochelle </v>
      </c>
    </row>
    <row r="86" spans="1:5">
      <c r="A86" t="s">
        <v>601</v>
      </c>
      <c r="B86" t="str">
        <f t="shared" si="4"/>
        <v>76873 ROCKWOOD TX 31.478884 99.377986</v>
      </c>
      <c r="C86">
        <f t="shared" si="5"/>
        <v>6</v>
      </c>
      <c r="D86">
        <f t="shared" si="6"/>
        <v>16</v>
      </c>
      <c r="E86" t="str">
        <f t="shared" si="7"/>
        <v xml:space="preserve">Rockwood </v>
      </c>
    </row>
    <row r="87" spans="1:5">
      <c r="A87" t="s">
        <v>602</v>
      </c>
      <c r="B87" t="str">
        <f t="shared" si="4"/>
        <v>76874 ROOSEVELT TX 30.50776 100.103193</v>
      </c>
      <c r="C87">
        <f t="shared" si="5"/>
        <v>6</v>
      </c>
      <c r="D87">
        <f t="shared" si="6"/>
        <v>17</v>
      </c>
      <c r="E87" t="str">
        <f t="shared" si="7"/>
        <v xml:space="preserve">Roosevelt </v>
      </c>
    </row>
    <row r="88" spans="1:5">
      <c r="A88" t="s">
        <v>603</v>
      </c>
      <c r="B88" t="str">
        <f t="shared" si="4"/>
        <v>76875 ROWENA TX 31.643584 99.934294</v>
      </c>
      <c r="C88">
        <f t="shared" si="5"/>
        <v>6</v>
      </c>
      <c r="D88">
        <f t="shared" si="6"/>
        <v>14</v>
      </c>
      <c r="E88" t="str">
        <f t="shared" si="7"/>
        <v xml:space="preserve">Rowena </v>
      </c>
    </row>
    <row r="89" spans="1:5">
      <c r="A89" t="s">
        <v>604</v>
      </c>
      <c r="B89" t="str">
        <f t="shared" si="4"/>
        <v>76877 SAN SABA TX 31.09402 98.75347</v>
      </c>
      <c r="C89">
        <f t="shared" si="5"/>
        <v>6</v>
      </c>
      <c r="D89">
        <f t="shared" si="6"/>
        <v>16</v>
      </c>
      <c r="E89" t="str">
        <f t="shared" si="7"/>
        <v xml:space="preserve">San Saba </v>
      </c>
    </row>
    <row r="90" spans="1:5">
      <c r="A90" t="s">
        <v>605</v>
      </c>
      <c r="B90" t="str">
        <f t="shared" si="4"/>
        <v>76878 SANTA ANNA TX 31.640408 99.314191</v>
      </c>
      <c r="C90">
        <f t="shared" si="5"/>
        <v>6</v>
      </c>
      <c r="D90">
        <f t="shared" si="6"/>
        <v>18</v>
      </c>
      <c r="E90" t="str">
        <f t="shared" si="7"/>
        <v xml:space="preserve">Santa Anna </v>
      </c>
    </row>
    <row r="91" spans="1:5">
      <c r="A91" t="s">
        <v>606</v>
      </c>
      <c r="B91" t="str">
        <f t="shared" si="4"/>
        <v>76880 STAR TX 31.473476 98.383365</v>
      </c>
      <c r="C91">
        <f t="shared" si="5"/>
        <v>6</v>
      </c>
      <c r="D91">
        <f t="shared" si="6"/>
        <v>12</v>
      </c>
      <c r="E91" t="str">
        <f t="shared" si="7"/>
        <v xml:space="preserve">Star </v>
      </c>
    </row>
    <row r="92" spans="1:5">
      <c r="A92" t="s">
        <v>607</v>
      </c>
      <c r="B92" t="str">
        <f t="shared" si="4"/>
        <v>76882 TALPA TX 31.809621 99.693888</v>
      </c>
      <c r="C92">
        <f t="shared" si="5"/>
        <v>6</v>
      </c>
      <c r="D92">
        <f t="shared" si="6"/>
        <v>13</v>
      </c>
      <c r="E92" t="str">
        <f t="shared" si="7"/>
        <v xml:space="preserve">Talpa </v>
      </c>
    </row>
    <row r="93" spans="1:5">
      <c r="A93" t="s">
        <v>608</v>
      </c>
      <c r="B93" t="str">
        <f t="shared" si="4"/>
        <v>76883 TELEGRAPH TX 30.350107 100.002425</v>
      </c>
      <c r="C93">
        <f t="shared" si="5"/>
        <v>6</v>
      </c>
      <c r="D93">
        <f t="shared" si="6"/>
        <v>17</v>
      </c>
      <c r="E93" t="str">
        <f t="shared" si="7"/>
        <v xml:space="preserve">Telegraph </v>
      </c>
    </row>
    <row r="94" spans="1:5">
      <c r="A94" t="s">
        <v>609</v>
      </c>
      <c r="B94" t="str">
        <f t="shared" si="4"/>
        <v>76884 VALERA TX 31.704075 99.542716</v>
      </c>
      <c r="C94">
        <f t="shared" si="5"/>
        <v>6</v>
      </c>
      <c r="D94">
        <f t="shared" si="6"/>
        <v>14</v>
      </c>
      <c r="E94" t="str">
        <f t="shared" si="7"/>
        <v xml:space="preserve">Valera </v>
      </c>
    </row>
    <row r="95" spans="1:5">
      <c r="A95" t="s">
        <v>610</v>
      </c>
      <c r="B95" t="str">
        <f t="shared" si="4"/>
        <v>76885 VALLEY SPRING TX 30.830996 98.828948</v>
      </c>
      <c r="C95">
        <f t="shared" si="5"/>
        <v>6</v>
      </c>
      <c r="D95">
        <f t="shared" si="6"/>
        <v>21</v>
      </c>
      <c r="E95" t="str">
        <f t="shared" si="7"/>
        <v xml:space="preserve">Valley Spring </v>
      </c>
    </row>
    <row r="96" spans="1:5">
      <c r="A96" t="s">
        <v>611</v>
      </c>
      <c r="B96" t="str">
        <f t="shared" si="4"/>
        <v>76886 VERIBEST TX 31.4759 100.2597</v>
      </c>
      <c r="C96">
        <f t="shared" si="5"/>
        <v>6</v>
      </c>
      <c r="D96">
        <f t="shared" si="6"/>
        <v>16</v>
      </c>
      <c r="E96" t="str">
        <f t="shared" si="7"/>
        <v xml:space="preserve">Veribest </v>
      </c>
    </row>
    <row r="97" spans="1:5">
      <c r="A97" t="s">
        <v>612</v>
      </c>
      <c r="B97" t="str">
        <f t="shared" si="4"/>
        <v>76887 VOCA TX 30.993196 99.157201</v>
      </c>
      <c r="C97">
        <f t="shared" si="5"/>
        <v>6</v>
      </c>
      <c r="D97">
        <f t="shared" si="6"/>
        <v>12</v>
      </c>
      <c r="E97" t="str">
        <f t="shared" si="7"/>
        <v xml:space="preserve">Voca </v>
      </c>
    </row>
    <row r="98" spans="1:5">
      <c r="A98" t="s">
        <v>613</v>
      </c>
      <c r="B98" t="str">
        <f t="shared" si="4"/>
        <v>76888 VOSS TX 31.594145 99.632434</v>
      </c>
      <c r="C98">
        <f t="shared" si="5"/>
        <v>6</v>
      </c>
      <c r="D98">
        <f t="shared" si="6"/>
        <v>12</v>
      </c>
      <c r="E98" t="str">
        <f t="shared" si="7"/>
        <v xml:space="preserve">Voss </v>
      </c>
    </row>
    <row r="99" spans="1:5">
      <c r="A99" t="s">
        <v>614</v>
      </c>
      <c r="B99" t="str">
        <f t="shared" si="4"/>
        <v>76890 ZEPHYR TX 31.695388 98.790444</v>
      </c>
      <c r="C99">
        <f t="shared" si="5"/>
        <v>6</v>
      </c>
      <c r="D99">
        <f t="shared" si="6"/>
        <v>14</v>
      </c>
      <c r="E99" t="str">
        <f t="shared" si="7"/>
        <v xml:space="preserve">Zephyr </v>
      </c>
    </row>
    <row r="100" spans="1:5">
      <c r="A100" t="s">
        <v>615</v>
      </c>
      <c r="B100" t="str">
        <f t="shared" si="4"/>
        <v>76901 SAN ANGELO TX 31.54699 100.560898</v>
      </c>
      <c r="C100">
        <f t="shared" si="5"/>
        <v>6</v>
      </c>
      <c r="D100">
        <f t="shared" si="6"/>
        <v>18</v>
      </c>
      <c r="E100" t="str">
        <f t="shared" si="7"/>
        <v xml:space="preserve">San Angelo </v>
      </c>
    </row>
    <row r="101" spans="1:5">
      <c r="A101" t="s">
        <v>616</v>
      </c>
      <c r="B101" t="str">
        <f t="shared" si="4"/>
        <v>76908 GOODFELLOW AFB TX 31.43294 100.406472</v>
      </c>
      <c r="C101">
        <f t="shared" si="5"/>
        <v>6</v>
      </c>
      <c r="D101">
        <f t="shared" si="6"/>
        <v>22</v>
      </c>
      <c r="E101" t="str">
        <f t="shared" si="7"/>
        <v xml:space="preserve">Goodfellow Afb </v>
      </c>
    </row>
    <row r="102" spans="1:5">
      <c r="A102" t="s">
        <v>617</v>
      </c>
      <c r="B102" t="str">
        <f t="shared" si="4"/>
        <v>76930 BARNHART TX 31.189712 101.18523</v>
      </c>
      <c r="C102">
        <f t="shared" si="5"/>
        <v>6</v>
      </c>
      <c r="D102">
        <f t="shared" si="6"/>
        <v>16</v>
      </c>
      <c r="E102" t="str">
        <f t="shared" si="7"/>
        <v xml:space="preserve">Barnhart </v>
      </c>
    </row>
    <row r="103" spans="1:5">
      <c r="A103" t="s">
        <v>618</v>
      </c>
      <c r="B103" t="str">
        <f t="shared" si="4"/>
        <v>76932 BIG LAKE TX 31.365418 101.52165</v>
      </c>
      <c r="C103">
        <f t="shared" si="5"/>
        <v>6</v>
      </c>
      <c r="D103">
        <f t="shared" si="6"/>
        <v>16</v>
      </c>
      <c r="E103" t="str">
        <f t="shared" si="7"/>
        <v xml:space="preserve">Big Lake </v>
      </c>
    </row>
    <row r="104" spans="1:5">
      <c r="A104" t="s">
        <v>619</v>
      </c>
      <c r="B104" t="str">
        <f t="shared" si="4"/>
        <v>76933 BRONTE TX 31.875041 100.335002</v>
      </c>
      <c r="C104">
        <f t="shared" si="5"/>
        <v>6</v>
      </c>
      <c r="D104">
        <f t="shared" si="6"/>
        <v>14</v>
      </c>
      <c r="E104" t="str">
        <f t="shared" si="7"/>
        <v xml:space="preserve">Bronte </v>
      </c>
    </row>
    <row r="105" spans="1:5">
      <c r="A105" t="s">
        <v>620</v>
      </c>
      <c r="B105" t="str">
        <f t="shared" si="4"/>
        <v>76934 CARLSBAD TX 31.614709 100.731096</v>
      </c>
      <c r="C105">
        <f t="shared" si="5"/>
        <v>6</v>
      </c>
      <c r="D105">
        <f t="shared" si="6"/>
        <v>16</v>
      </c>
      <c r="E105" t="str">
        <f t="shared" si="7"/>
        <v xml:space="preserve">Carlsbad </v>
      </c>
    </row>
    <row r="106" spans="1:5">
      <c r="A106" t="s">
        <v>621</v>
      </c>
      <c r="B106" t="str">
        <f t="shared" si="4"/>
        <v>76935 CHRISTOVAL TX 31.173336 100.516954</v>
      </c>
      <c r="C106">
        <f t="shared" si="5"/>
        <v>6</v>
      </c>
      <c r="D106">
        <f t="shared" si="6"/>
        <v>18</v>
      </c>
      <c r="E106" t="str">
        <f t="shared" si="7"/>
        <v xml:space="preserve">Christoval </v>
      </c>
    </row>
    <row r="107" spans="1:5">
      <c r="A107" t="s">
        <v>622</v>
      </c>
      <c r="B107" t="str">
        <f t="shared" si="4"/>
        <v>76936 ELDORADO TX 30.897397 100.538764</v>
      </c>
      <c r="C107">
        <f t="shared" si="5"/>
        <v>6</v>
      </c>
      <c r="D107">
        <f t="shared" si="6"/>
        <v>16</v>
      </c>
      <c r="E107" t="str">
        <f t="shared" si="7"/>
        <v xml:space="preserve">Eldorado </v>
      </c>
    </row>
    <row r="108" spans="1:5">
      <c r="A108" t="s">
        <v>623</v>
      </c>
      <c r="B108" t="str">
        <f t="shared" si="4"/>
        <v>76937 EOLA TX 31.348406 100.103654</v>
      </c>
      <c r="C108">
        <f t="shared" si="5"/>
        <v>6</v>
      </c>
      <c r="D108">
        <f t="shared" si="6"/>
        <v>12</v>
      </c>
      <c r="E108" t="str">
        <f t="shared" si="7"/>
        <v xml:space="preserve">Eola </v>
      </c>
    </row>
    <row r="109" spans="1:5">
      <c r="A109" t="s">
        <v>624</v>
      </c>
      <c r="B109" t="str">
        <f t="shared" si="4"/>
        <v>76939 KNICKERBOCKER TX 31.2667 100.6244</v>
      </c>
      <c r="C109">
        <f t="shared" si="5"/>
        <v>6</v>
      </c>
      <c r="D109">
        <f t="shared" si="6"/>
        <v>21</v>
      </c>
      <c r="E109" t="str">
        <f t="shared" si="7"/>
        <v xml:space="preserve">Knickerbocker </v>
      </c>
    </row>
    <row r="110" spans="1:5">
      <c r="A110" t="s">
        <v>625</v>
      </c>
      <c r="B110" t="str">
        <f t="shared" si="4"/>
        <v>76940 MERETA TX 31.47443 100.132091</v>
      </c>
      <c r="C110">
        <f t="shared" si="5"/>
        <v>6</v>
      </c>
      <c r="D110">
        <f t="shared" si="6"/>
        <v>14</v>
      </c>
      <c r="E110" t="str">
        <f t="shared" si="7"/>
        <v xml:space="preserve">Mereta </v>
      </c>
    </row>
    <row r="111" spans="1:5">
      <c r="A111" t="s">
        <v>626</v>
      </c>
      <c r="B111" t="str">
        <f t="shared" si="4"/>
        <v>76941 MERTZON TX 31.304674 100.980336</v>
      </c>
      <c r="C111">
        <f t="shared" si="5"/>
        <v>6</v>
      </c>
      <c r="D111">
        <f t="shared" si="6"/>
        <v>15</v>
      </c>
      <c r="E111" t="str">
        <f t="shared" si="7"/>
        <v xml:space="preserve">Mertzon </v>
      </c>
    </row>
    <row r="112" spans="1:5">
      <c r="A112" t="s">
        <v>627</v>
      </c>
      <c r="B112" t="str">
        <f t="shared" si="4"/>
        <v>76943 OZONA TX 30.687264 101.675552</v>
      </c>
      <c r="C112">
        <f t="shared" si="5"/>
        <v>6</v>
      </c>
      <c r="D112">
        <f t="shared" si="6"/>
        <v>13</v>
      </c>
      <c r="E112" t="str">
        <f t="shared" si="7"/>
        <v xml:space="preserve">Ozona </v>
      </c>
    </row>
    <row r="113" spans="1:5">
      <c r="A113" t="s">
        <v>628</v>
      </c>
      <c r="B113" t="str">
        <f t="shared" si="4"/>
        <v>76945 ROBERT LEE TX 31.889886 100.611558</v>
      </c>
      <c r="C113">
        <f t="shared" si="5"/>
        <v>6</v>
      </c>
      <c r="D113">
        <f t="shared" si="6"/>
        <v>18</v>
      </c>
      <c r="E113" t="str">
        <f t="shared" si="7"/>
        <v xml:space="preserve">Robert Lee </v>
      </c>
    </row>
    <row r="114" spans="1:5">
      <c r="A114" t="s">
        <v>629</v>
      </c>
      <c r="B114" t="str">
        <f t="shared" si="4"/>
        <v>76949 SILVER TX 32.032233 100.699382</v>
      </c>
      <c r="C114">
        <f t="shared" si="5"/>
        <v>6</v>
      </c>
      <c r="D114">
        <f t="shared" si="6"/>
        <v>14</v>
      </c>
      <c r="E114" t="str">
        <f t="shared" si="7"/>
        <v xml:space="preserve">Silver </v>
      </c>
    </row>
    <row r="115" spans="1:5">
      <c r="A115" t="s">
        <v>630</v>
      </c>
      <c r="B115" t="str">
        <f t="shared" si="4"/>
        <v>76950 SONORA TX 30.498923 100.538495</v>
      </c>
      <c r="C115">
        <f t="shared" si="5"/>
        <v>6</v>
      </c>
      <c r="D115">
        <f t="shared" si="6"/>
        <v>14</v>
      </c>
      <c r="E115" t="str">
        <f t="shared" si="7"/>
        <v xml:space="preserve">Sonora </v>
      </c>
    </row>
    <row r="116" spans="1:5">
      <c r="A116" t="s">
        <v>631</v>
      </c>
      <c r="B116" t="str">
        <f t="shared" si="4"/>
        <v>76951 STERLING CITY TX 31.806484 101.044761</v>
      </c>
      <c r="C116">
        <f t="shared" si="5"/>
        <v>6</v>
      </c>
      <c r="D116">
        <f t="shared" si="6"/>
        <v>21</v>
      </c>
      <c r="E116" t="str">
        <f t="shared" si="7"/>
        <v xml:space="preserve">Sterling City </v>
      </c>
    </row>
    <row r="117" spans="1:5">
      <c r="A117" t="s">
        <v>632</v>
      </c>
      <c r="B117" t="str">
        <f t="shared" si="4"/>
        <v>76953 TENNYSON TX 31.733285 100.347144</v>
      </c>
      <c r="C117">
        <f t="shared" si="5"/>
        <v>6</v>
      </c>
      <c r="D117">
        <f t="shared" si="6"/>
        <v>16</v>
      </c>
      <c r="E117" t="str">
        <f t="shared" si="7"/>
        <v xml:space="preserve">Tennyson </v>
      </c>
    </row>
    <row r="118" spans="1:5">
      <c r="A118" t="s">
        <v>633</v>
      </c>
      <c r="B118" t="str">
        <f t="shared" si="4"/>
        <v>76955 VANCOURT TX 31.215953 100.24387</v>
      </c>
      <c r="C118">
        <f t="shared" si="5"/>
        <v>6</v>
      </c>
      <c r="D118">
        <f t="shared" si="6"/>
        <v>16</v>
      </c>
      <c r="E118" t="str">
        <f t="shared" si="7"/>
        <v xml:space="preserve">Vancourt </v>
      </c>
    </row>
    <row r="119" spans="1:5">
      <c r="A119" t="s">
        <v>634</v>
      </c>
      <c r="B119" t="str">
        <f t="shared" si="4"/>
        <v>76957 WALL TX 31.353541 100.200731</v>
      </c>
      <c r="C119">
        <f t="shared" si="5"/>
        <v>6</v>
      </c>
      <c r="D119">
        <f t="shared" si="6"/>
        <v>12</v>
      </c>
      <c r="E119" t="str">
        <f t="shared" si="7"/>
        <v xml:space="preserve">Wall </v>
      </c>
    </row>
    <row r="120" spans="1:5">
      <c r="A120" t="s">
        <v>635</v>
      </c>
      <c r="B120" t="str">
        <f t="shared" si="4"/>
        <v>76958 WATER VALLEY TX 31.645246 100.715956</v>
      </c>
      <c r="C120">
        <f t="shared" si="5"/>
        <v>6</v>
      </c>
      <c r="D120">
        <f t="shared" si="6"/>
        <v>20</v>
      </c>
      <c r="E120" t="str">
        <f t="shared" si="7"/>
        <v xml:space="preserve">Water Valley </v>
      </c>
    </row>
    <row r="121" spans="1:5">
      <c r="A121" t="s">
        <v>636</v>
      </c>
      <c r="B121" t="str">
        <f t="shared" si="4"/>
        <v>77001 HOUSTON TX 29.7634 95.3634</v>
      </c>
      <c r="C121">
        <f t="shared" si="5"/>
        <v>6</v>
      </c>
      <c r="D121">
        <f t="shared" si="6"/>
        <v>15</v>
      </c>
      <c r="E121" t="str">
        <f t="shared" si="7"/>
        <v xml:space="preserve">Houston </v>
      </c>
    </row>
    <row r="122" spans="1:5">
      <c r="A122" t="s">
        <v>637</v>
      </c>
      <c r="B122" t="str">
        <f t="shared" si="4"/>
        <v>77301 CONROE TX 30.303958 95.431288</v>
      </c>
      <c r="C122">
        <f t="shared" si="5"/>
        <v>6</v>
      </c>
      <c r="D122">
        <f t="shared" si="6"/>
        <v>14</v>
      </c>
      <c r="E122" t="str">
        <f t="shared" si="7"/>
        <v xml:space="preserve">Conroe </v>
      </c>
    </row>
    <row r="123" spans="1:5">
      <c r="A123" t="s">
        <v>638</v>
      </c>
      <c r="B123" t="str">
        <f t="shared" si="4"/>
        <v>77315 NORTH HOUSTON TX 29.9255 95.5152</v>
      </c>
      <c r="C123">
        <f t="shared" si="5"/>
        <v>6</v>
      </c>
      <c r="D123">
        <f t="shared" si="6"/>
        <v>21</v>
      </c>
      <c r="E123" t="str">
        <f t="shared" si="7"/>
        <v xml:space="preserve">North Houston </v>
      </c>
    </row>
    <row r="124" spans="1:5">
      <c r="A124" t="s">
        <v>639</v>
      </c>
      <c r="B124" t="str">
        <f t="shared" si="4"/>
        <v>77316 MONTGOMERY TX 30.311772 95.674548</v>
      </c>
      <c r="C124">
        <f t="shared" si="5"/>
        <v>6</v>
      </c>
      <c r="D124">
        <f t="shared" si="6"/>
        <v>18</v>
      </c>
      <c r="E124" t="str">
        <f t="shared" si="7"/>
        <v xml:space="preserve">Montgomery </v>
      </c>
    </row>
    <row r="125" spans="1:5">
      <c r="A125" t="s">
        <v>640</v>
      </c>
      <c r="B125" t="str">
        <f t="shared" si="4"/>
        <v>77318 WILLIS TX 30.438671 95.540017</v>
      </c>
      <c r="C125">
        <f t="shared" si="5"/>
        <v>6</v>
      </c>
      <c r="D125">
        <f t="shared" si="6"/>
        <v>14</v>
      </c>
      <c r="E125" t="str">
        <f t="shared" si="7"/>
        <v xml:space="preserve">Willis </v>
      </c>
    </row>
    <row r="126" spans="1:5">
      <c r="A126" t="s">
        <v>641</v>
      </c>
      <c r="B126" t="str">
        <f t="shared" si="4"/>
        <v>77320 HUNTSVILLE TX 30.806067 95.57809</v>
      </c>
      <c r="C126">
        <f t="shared" si="5"/>
        <v>6</v>
      </c>
      <c r="D126">
        <f t="shared" si="6"/>
        <v>18</v>
      </c>
      <c r="E126" t="str">
        <f t="shared" si="7"/>
        <v xml:space="preserve">Huntsville </v>
      </c>
    </row>
    <row r="127" spans="1:5">
      <c r="A127" t="s">
        <v>642</v>
      </c>
      <c r="B127" t="str">
        <f t="shared" si="4"/>
        <v>77325 KINGWOOD TX 29.9987 95.2618</v>
      </c>
      <c r="C127">
        <f t="shared" si="5"/>
        <v>6</v>
      </c>
      <c r="D127">
        <f t="shared" si="6"/>
        <v>16</v>
      </c>
      <c r="E127" t="str">
        <f t="shared" si="7"/>
        <v xml:space="preserve">Kingwood </v>
      </c>
    </row>
    <row r="128" spans="1:5">
      <c r="A128" t="s">
        <v>643</v>
      </c>
      <c r="B128" t="str">
        <f t="shared" si="4"/>
        <v>77326 ACE TX 30.507737 94.817998</v>
      </c>
      <c r="C128">
        <f t="shared" si="5"/>
        <v>6</v>
      </c>
      <c r="D128">
        <f t="shared" si="6"/>
        <v>11</v>
      </c>
      <c r="E128" t="str">
        <f t="shared" si="7"/>
        <v xml:space="preserve">Ace </v>
      </c>
    </row>
    <row r="129" spans="1:5">
      <c r="A129" t="s">
        <v>644</v>
      </c>
      <c r="B129" t="str">
        <f t="shared" si="4"/>
        <v>77327 CLEVELAND TX 30.297911 94.905053</v>
      </c>
      <c r="C129">
        <f t="shared" si="5"/>
        <v>6</v>
      </c>
      <c r="D129">
        <f t="shared" si="6"/>
        <v>17</v>
      </c>
      <c r="E129" t="str">
        <f t="shared" si="7"/>
        <v xml:space="preserve">Cleveland </v>
      </c>
    </row>
    <row r="130" spans="1:5">
      <c r="A130" t="s">
        <v>645</v>
      </c>
      <c r="B130" t="str">
        <f t="shared" si="4"/>
        <v>77331 COLDSPRING TX 30.603809 95.147518</v>
      </c>
      <c r="C130">
        <f t="shared" si="5"/>
        <v>6</v>
      </c>
      <c r="D130">
        <f t="shared" si="6"/>
        <v>18</v>
      </c>
      <c r="E130" t="str">
        <f t="shared" si="7"/>
        <v xml:space="preserve">Coldspring </v>
      </c>
    </row>
    <row r="131" spans="1:5">
      <c r="A131" t="s">
        <v>646</v>
      </c>
      <c r="B131" t="str">
        <f t="shared" ref="B131:B194" si="8">SUBSTITUTE(A131,"TX"," TX")</f>
        <v>77332 DALLARDSVILLE TX 30.6283 94.6318</v>
      </c>
      <c r="C131">
        <f t="shared" ref="C131:C194" si="9">FIND(" ",B131,1)</f>
        <v>6</v>
      </c>
      <c r="D131">
        <f t="shared" ref="D131:D194" si="10">FIND("TX",B131,1)</f>
        <v>21</v>
      </c>
      <c r="E131" t="str">
        <f t="shared" ref="E131:E194" si="11">PROPER(MID(B131,C131+1,D131-1-C131))</f>
        <v xml:space="preserve">Dallardsville </v>
      </c>
    </row>
    <row r="132" spans="1:5">
      <c r="A132" t="s">
        <v>647</v>
      </c>
      <c r="B132" t="str">
        <f t="shared" si="8"/>
        <v>77333 DOBBIN TX 30.336456 95.772206</v>
      </c>
      <c r="C132">
        <f t="shared" si="9"/>
        <v>6</v>
      </c>
      <c r="D132">
        <f t="shared" si="10"/>
        <v>14</v>
      </c>
      <c r="E132" t="str">
        <f t="shared" si="11"/>
        <v xml:space="preserve">Dobbin </v>
      </c>
    </row>
    <row r="133" spans="1:5">
      <c r="A133" t="s">
        <v>648</v>
      </c>
      <c r="B133" t="str">
        <f t="shared" si="8"/>
        <v>77334 DODGE TX 30.785502 95.365299</v>
      </c>
      <c r="C133">
        <f t="shared" si="9"/>
        <v>6</v>
      </c>
      <c r="D133">
        <f t="shared" si="10"/>
        <v>13</v>
      </c>
      <c r="E133" t="str">
        <f t="shared" si="11"/>
        <v xml:space="preserve">Dodge </v>
      </c>
    </row>
    <row r="134" spans="1:5">
      <c r="A134" t="s">
        <v>649</v>
      </c>
      <c r="B134" t="str">
        <f t="shared" si="8"/>
        <v>77335 GOODRICH TX 30.601876 94.931362</v>
      </c>
      <c r="C134">
        <f t="shared" si="9"/>
        <v>6</v>
      </c>
      <c r="D134">
        <f t="shared" si="10"/>
        <v>16</v>
      </c>
      <c r="E134" t="str">
        <f t="shared" si="11"/>
        <v xml:space="preserve">Goodrich </v>
      </c>
    </row>
    <row r="135" spans="1:5">
      <c r="A135" t="s">
        <v>650</v>
      </c>
      <c r="B135" t="str">
        <f t="shared" si="8"/>
        <v>77336 HUFFMAN TX 30.076983 95.101464</v>
      </c>
      <c r="C135">
        <f t="shared" si="9"/>
        <v>6</v>
      </c>
      <c r="D135">
        <f t="shared" si="10"/>
        <v>15</v>
      </c>
      <c r="E135" t="str">
        <f t="shared" si="11"/>
        <v xml:space="preserve">Huffman </v>
      </c>
    </row>
    <row r="136" spans="1:5">
      <c r="A136" t="s">
        <v>651</v>
      </c>
      <c r="B136" t="str">
        <f t="shared" si="8"/>
        <v>77337 HUFSMITH TX 30.1218 95.5964</v>
      </c>
      <c r="C136">
        <f t="shared" si="9"/>
        <v>6</v>
      </c>
      <c r="D136">
        <f t="shared" si="10"/>
        <v>16</v>
      </c>
      <c r="E136" t="str">
        <f t="shared" si="11"/>
        <v xml:space="preserve">Hufsmith </v>
      </c>
    </row>
    <row r="137" spans="1:5">
      <c r="A137" t="s">
        <v>652</v>
      </c>
      <c r="B137" t="str">
        <f t="shared" si="8"/>
        <v>77338 HUMBLE TX 30.009467 95.292984</v>
      </c>
      <c r="C137">
        <f t="shared" si="9"/>
        <v>6</v>
      </c>
      <c r="D137">
        <f t="shared" si="10"/>
        <v>14</v>
      </c>
      <c r="E137" t="str">
        <f t="shared" si="11"/>
        <v xml:space="preserve">Humble </v>
      </c>
    </row>
    <row r="138" spans="1:5">
      <c r="A138" t="s">
        <v>653</v>
      </c>
      <c r="B138" t="str">
        <f t="shared" si="8"/>
        <v>77350 LEGGETT TX 30.8176 94.8703</v>
      </c>
      <c r="C138">
        <f t="shared" si="9"/>
        <v>6</v>
      </c>
      <c r="D138">
        <f t="shared" si="10"/>
        <v>15</v>
      </c>
      <c r="E138" t="str">
        <f t="shared" si="11"/>
        <v xml:space="preserve">Leggett </v>
      </c>
    </row>
    <row r="139" spans="1:5">
      <c r="A139" t="s">
        <v>654</v>
      </c>
      <c r="B139" t="str">
        <f t="shared" si="8"/>
        <v>77351 LIVINGSTON TX 30.69901 94.847025</v>
      </c>
      <c r="C139">
        <f t="shared" si="9"/>
        <v>6</v>
      </c>
      <c r="D139">
        <f t="shared" si="10"/>
        <v>18</v>
      </c>
      <c r="E139" t="str">
        <f t="shared" si="11"/>
        <v xml:space="preserve">Livingston </v>
      </c>
    </row>
    <row r="140" spans="1:5">
      <c r="A140" t="s">
        <v>655</v>
      </c>
      <c r="B140" t="str">
        <f t="shared" si="8"/>
        <v>77353 MAGNOLIA TX 30.1788 95.6982</v>
      </c>
      <c r="C140">
        <f t="shared" si="9"/>
        <v>6</v>
      </c>
      <c r="D140">
        <f t="shared" si="10"/>
        <v>16</v>
      </c>
      <c r="E140" t="str">
        <f t="shared" si="11"/>
        <v xml:space="preserve">Magnolia </v>
      </c>
    </row>
    <row r="141" spans="1:5">
      <c r="A141" t="s">
        <v>656</v>
      </c>
      <c r="B141" t="str">
        <f t="shared" si="8"/>
        <v>77357 NEW CANEY TX 30.150131 95.181081</v>
      </c>
      <c r="C141">
        <f t="shared" si="9"/>
        <v>6</v>
      </c>
      <c r="D141">
        <f t="shared" si="10"/>
        <v>17</v>
      </c>
      <c r="E141" t="str">
        <f t="shared" si="11"/>
        <v xml:space="preserve">New Caney </v>
      </c>
    </row>
    <row r="142" spans="1:5">
      <c r="A142" t="s">
        <v>657</v>
      </c>
      <c r="B142" t="str">
        <f t="shared" si="8"/>
        <v>77358 NEW WAVERLY TX 30.569806 95.42689</v>
      </c>
      <c r="C142">
        <f t="shared" si="9"/>
        <v>6</v>
      </c>
      <c r="D142">
        <f t="shared" si="10"/>
        <v>19</v>
      </c>
      <c r="E142" t="str">
        <f t="shared" si="11"/>
        <v xml:space="preserve">New Waverly </v>
      </c>
    </row>
    <row r="143" spans="1:5">
      <c r="A143" t="s">
        <v>658</v>
      </c>
      <c r="B143" t="str">
        <f t="shared" si="8"/>
        <v>77359 OAKHURST TX 30.699338 95.29835</v>
      </c>
      <c r="C143">
        <f t="shared" si="9"/>
        <v>6</v>
      </c>
      <c r="D143">
        <f t="shared" si="10"/>
        <v>16</v>
      </c>
      <c r="E143" t="str">
        <f t="shared" si="11"/>
        <v xml:space="preserve">Oakhurst </v>
      </c>
    </row>
    <row r="144" spans="1:5">
      <c r="A144" t="s">
        <v>659</v>
      </c>
      <c r="B144" t="str">
        <f t="shared" si="8"/>
        <v>77360 ONALASKA TX 30.840285 95.135904</v>
      </c>
      <c r="C144">
        <f t="shared" si="9"/>
        <v>6</v>
      </c>
      <c r="D144">
        <f t="shared" si="10"/>
        <v>16</v>
      </c>
      <c r="E144" t="str">
        <f t="shared" si="11"/>
        <v xml:space="preserve">Onalaska </v>
      </c>
    </row>
    <row r="145" spans="1:5">
      <c r="A145" t="s">
        <v>660</v>
      </c>
      <c r="B145" t="str">
        <f t="shared" si="8"/>
        <v>77362 PINEHURST TX 30.156545 95.667496</v>
      </c>
      <c r="C145">
        <f t="shared" si="9"/>
        <v>6</v>
      </c>
      <c r="D145">
        <f t="shared" si="10"/>
        <v>17</v>
      </c>
      <c r="E145" t="str">
        <f t="shared" si="11"/>
        <v xml:space="preserve">Pinehurst </v>
      </c>
    </row>
    <row r="146" spans="1:5">
      <c r="A146" t="s">
        <v>661</v>
      </c>
      <c r="B146" t="str">
        <f t="shared" si="8"/>
        <v>77363 PLANTERSVILLE TX 30.32792 95.853423</v>
      </c>
      <c r="C146">
        <f t="shared" si="9"/>
        <v>6</v>
      </c>
      <c r="D146">
        <f t="shared" si="10"/>
        <v>21</v>
      </c>
      <c r="E146" t="str">
        <f t="shared" si="11"/>
        <v xml:space="preserve">Plantersville </v>
      </c>
    </row>
    <row r="147" spans="1:5">
      <c r="A147" t="s">
        <v>662</v>
      </c>
      <c r="B147" t="str">
        <f t="shared" si="8"/>
        <v>77364 POINTBLANK TX 30.769604 95.223646</v>
      </c>
      <c r="C147">
        <f t="shared" si="9"/>
        <v>6</v>
      </c>
      <c r="D147">
        <f t="shared" si="10"/>
        <v>18</v>
      </c>
      <c r="E147" t="str">
        <f t="shared" si="11"/>
        <v xml:space="preserve">Pointblank </v>
      </c>
    </row>
    <row r="148" spans="1:5">
      <c r="A148" t="s">
        <v>663</v>
      </c>
      <c r="B148" t="str">
        <f t="shared" si="8"/>
        <v>77365 PORTER TX 30.100161 95.271968</v>
      </c>
      <c r="C148">
        <f t="shared" si="9"/>
        <v>6</v>
      </c>
      <c r="D148">
        <f t="shared" si="10"/>
        <v>14</v>
      </c>
      <c r="E148" t="str">
        <f t="shared" si="11"/>
        <v xml:space="preserve">Porter </v>
      </c>
    </row>
    <row r="149" spans="1:5">
      <c r="A149" t="s">
        <v>664</v>
      </c>
      <c r="B149" t="str">
        <f t="shared" si="8"/>
        <v>77367 RIVERSIDE TX 30.849623 95.391881</v>
      </c>
      <c r="C149">
        <f t="shared" si="9"/>
        <v>6</v>
      </c>
      <c r="D149">
        <f t="shared" si="10"/>
        <v>17</v>
      </c>
      <c r="E149" t="str">
        <f t="shared" si="11"/>
        <v xml:space="preserve">Riverside </v>
      </c>
    </row>
    <row r="150" spans="1:5">
      <c r="A150" t="s">
        <v>665</v>
      </c>
      <c r="B150" t="str">
        <f t="shared" si="8"/>
        <v>77368 ROMAYOR TX 30.435895 94.822188</v>
      </c>
      <c r="C150">
        <f t="shared" si="9"/>
        <v>6</v>
      </c>
      <c r="D150">
        <f t="shared" si="10"/>
        <v>15</v>
      </c>
      <c r="E150" t="str">
        <f t="shared" si="11"/>
        <v xml:space="preserve">Romayor </v>
      </c>
    </row>
    <row r="151" spans="1:5">
      <c r="A151" t="s">
        <v>666</v>
      </c>
      <c r="B151" t="str">
        <f t="shared" si="8"/>
        <v>77369 RYE TX 30.459625 94.74373</v>
      </c>
      <c r="C151">
        <f t="shared" si="9"/>
        <v>6</v>
      </c>
      <c r="D151">
        <f t="shared" si="10"/>
        <v>11</v>
      </c>
      <c r="E151" t="str">
        <f t="shared" si="11"/>
        <v xml:space="preserve">Rye </v>
      </c>
    </row>
    <row r="152" spans="1:5">
      <c r="A152" t="s">
        <v>667</v>
      </c>
      <c r="B152" t="str">
        <f t="shared" si="8"/>
        <v>77371 SHEPHERD TX 30.491234 94.984381</v>
      </c>
      <c r="C152">
        <f t="shared" si="9"/>
        <v>6</v>
      </c>
      <c r="D152">
        <f t="shared" si="10"/>
        <v>16</v>
      </c>
      <c r="E152" t="str">
        <f t="shared" si="11"/>
        <v xml:space="preserve">Shepherd </v>
      </c>
    </row>
    <row r="153" spans="1:5">
      <c r="A153" t="s">
        <v>668</v>
      </c>
      <c r="B153" t="str">
        <f t="shared" si="8"/>
        <v>77372 SPLENDORA TX 30.236898 95.182604</v>
      </c>
      <c r="C153">
        <f t="shared" si="9"/>
        <v>6</v>
      </c>
      <c r="D153">
        <f t="shared" si="10"/>
        <v>17</v>
      </c>
      <c r="E153" t="str">
        <f t="shared" si="11"/>
        <v xml:space="preserve">Splendora </v>
      </c>
    </row>
    <row r="154" spans="1:5">
      <c r="A154" t="s">
        <v>669</v>
      </c>
      <c r="B154" t="str">
        <f t="shared" si="8"/>
        <v>77373 SPRING TX 30.071907 95.373125</v>
      </c>
      <c r="C154">
        <f t="shared" si="9"/>
        <v>6</v>
      </c>
      <c r="D154">
        <f t="shared" si="10"/>
        <v>14</v>
      </c>
      <c r="E154" t="str">
        <f t="shared" si="11"/>
        <v xml:space="preserve">Spring </v>
      </c>
    </row>
    <row r="155" spans="1:5">
      <c r="A155" t="s">
        <v>670</v>
      </c>
      <c r="B155" t="str">
        <f t="shared" si="8"/>
        <v>77374 THICKET TX 30.376395 94.636116</v>
      </c>
      <c r="C155">
        <f t="shared" si="9"/>
        <v>6</v>
      </c>
      <c r="D155">
        <f t="shared" si="10"/>
        <v>15</v>
      </c>
      <c r="E155" t="str">
        <f t="shared" si="11"/>
        <v xml:space="preserve">Thicket </v>
      </c>
    </row>
    <row r="156" spans="1:5">
      <c r="A156" t="s">
        <v>671</v>
      </c>
      <c r="B156" t="str">
        <f t="shared" si="8"/>
        <v>77375 TOMBALL TX 30.09184 95.590398</v>
      </c>
      <c r="C156">
        <f t="shared" si="9"/>
        <v>6</v>
      </c>
      <c r="D156">
        <f t="shared" si="10"/>
        <v>15</v>
      </c>
      <c r="E156" t="str">
        <f t="shared" si="11"/>
        <v xml:space="preserve">Tomball </v>
      </c>
    </row>
    <row r="157" spans="1:5">
      <c r="A157" t="s">
        <v>672</v>
      </c>
      <c r="B157" t="str">
        <f t="shared" si="8"/>
        <v>77376 VOTAW TX 30.433445 94.680544</v>
      </c>
      <c r="C157">
        <f t="shared" si="9"/>
        <v>6</v>
      </c>
      <c r="D157">
        <f t="shared" si="10"/>
        <v>13</v>
      </c>
      <c r="E157" t="str">
        <f t="shared" si="11"/>
        <v xml:space="preserve">Votaw </v>
      </c>
    </row>
    <row r="158" spans="1:5">
      <c r="A158" t="s">
        <v>673</v>
      </c>
      <c r="B158" t="str">
        <f t="shared" si="8"/>
        <v>77401 BELLAIRE TX 29.708299 95.465848</v>
      </c>
      <c r="C158">
        <f t="shared" si="9"/>
        <v>6</v>
      </c>
      <c r="D158">
        <f t="shared" si="10"/>
        <v>16</v>
      </c>
      <c r="E158" t="str">
        <f t="shared" si="11"/>
        <v xml:space="preserve">Bellaire </v>
      </c>
    </row>
    <row r="159" spans="1:5">
      <c r="A159" t="s">
        <v>674</v>
      </c>
      <c r="B159" t="str">
        <f t="shared" si="8"/>
        <v>77404 BAY CITY TX 28.9825 95.9693</v>
      </c>
      <c r="C159">
        <f t="shared" si="9"/>
        <v>6</v>
      </c>
      <c r="D159">
        <f t="shared" si="10"/>
        <v>16</v>
      </c>
      <c r="E159" t="str">
        <f t="shared" si="11"/>
        <v xml:space="preserve">Bay City </v>
      </c>
    </row>
    <row r="160" spans="1:5">
      <c r="A160" t="s">
        <v>675</v>
      </c>
      <c r="B160" t="str">
        <f t="shared" si="8"/>
        <v>77406 RICHMOND TX 29.5817 95.7609</v>
      </c>
      <c r="C160">
        <f t="shared" si="9"/>
        <v>6</v>
      </c>
      <c r="D160">
        <f t="shared" si="10"/>
        <v>16</v>
      </c>
      <c r="E160" t="str">
        <f t="shared" si="11"/>
        <v xml:space="preserve">Richmond </v>
      </c>
    </row>
    <row r="161" spans="1:5">
      <c r="A161" t="s">
        <v>676</v>
      </c>
      <c r="B161" t="str">
        <f t="shared" si="8"/>
        <v>77410 CYPRESS TX 29.9695 95.6976</v>
      </c>
      <c r="C161">
        <f t="shared" si="9"/>
        <v>6</v>
      </c>
      <c r="D161">
        <f t="shared" si="10"/>
        <v>15</v>
      </c>
      <c r="E161" t="str">
        <f t="shared" si="11"/>
        <v xml:space="preserve">Cypress </v>
      </c>
    </row>
    <row r="162" spans="1:5">
      <c r="A162" t="s">
        <v>677</v>
      </c>
      <c r="B162" t="str">
        <f t="shared" si="8"/>
        <v>77411 ALIEF TX 29.7106 95.5963</v>
      </c>
      <c r="C162">
        <f t="shared" si="9"/>
        <v>6</v>
      </c>
      <c r="D162">
        <f t="shared" si="10"/>
        <v>13</v>
      </c>
      <c r="E162" t="str">
        <f t="shared" si="11"/>
        <v xml:space="preserve">Alief </v>
      </c>
    </row>
    <row r="163" spans="1:5">
      <c r="A163" t="s">
        <v>678</v>
      </c>
      <c r="B163" t="str">
        <f t="shared" si="8"/>
        <v>77412 ALTAIR TX 29.591511 96.484514</v>
      </c>
      <c r="C163">
        <f t="shared" si="9"/>
        <v>6</v>
      </c>
      <c r="D163">
        <f t="shared" si="10"/>
        <v>14</v>
      </c>
      <c r="E163" t="str">
        <f t="shared" si="11"/>
        <v xml:space="preserve">Altair </v>
      </c>
    </row>
    <row r="164" spans="1:5">
      <c r="A164" t="s">
        <v>679</v>
      </c>
      <c r="B164" t="str">
        <f t="shared" si="8"/>
        <v>77413 BARKER TX 29.7844 95.6849</v>
      </c>
      <c r="C164">
        <f t="shared" si="9"/>
        <v>6</v>
      </c>
      <c r="D164">
        <f t="shared" si="10"/>
        <v>14</v>
      </c>
      <c r="E164" t="str">
        <f t="shared" si="11"/>
        <v xml:space="preserve">Barker </v>
      </c>
    </row>
    <row r="165" spans="1:5">
      <c r="A165" t="s">
        <v>680</v>
      </c>
      <c r="B165" t="str">
        <f t="shared" si="8"/>
        <v>77415 CEDAR LANE TX 28.923566 95.724902</v>
      </c>
      <c r="C165">
        <f t="shared" si="9"/>
        <v>6</v>
      </c>
      <c r="D165">
        <f t="shared" si="10"/>
        <v>18</v>
      </c>
      <c r="E165" t="str">
        <f t="shared" si="11"/>
        <v xml:space="preserve">Cedar Lane </v>
      </c>
    </row>
    <row r="166" spans="1:5">
      <c r="A166" t="s">
        <v>681</v>
      </c>
      <c r="B166" t="str">
        <f t="shared" si="8"/>
        <v>77417 BEASLEY TX 29.45618 95.979182</v>
      </c>
      <c r="C166">
        <f t="shared" si="9"/>
        <v>6</v>
      </c>
      <c r="D166">
        <f t="shared" si="10"/>
        <v>15</v>
      </c>
      <c r="E166" t="str">
        <f t="shared" si="11"/>
        <v xml:space="preserve">Beasley </v>
      </c>
    </row>
    <row r="167" spans="1:5">
      <c r="A167" t="s">
        <v>682</v>
      </c>
      <c r="B167" t="str">
        <f t="shared" si="8"/>
        <v>77418 BELLVILLE TX 29.983151 96.270853</v>
      </c>
      <c r="C167">
        <f t="shared" si="9"/>
        <v>6</v>
      </c>
      <c r="D167">
        <f t="shared" si="10"/>
        <v>17</v>
      </c>
      <c r="E167" t="str">
        <f t="shared" si="11"/>
        <v xml:space="preserve">Bellville </v>
      </c>
    </row>
    <row r="168" spans="1:5">
      <c r="A168" t="s">
        <v>683</v>
      </c>
      <c r="B168" t="str">
        <f t="shared" si="8"/>
        <v>77419 BLESSING TX 28.843486 96.232773</v>
      </c>
      <c r="C168">
        <f t="shared" si="9"/>
        <v>6</v>
      </c>
      <c r="D168">
        <f t="shared" si="10"/>
        <v>16</v>
      </c>
      <c r="E168" t="str">
        <f t="shared" si="11"/>
        <v xml:space="preserve">Blessing </v>
      </c>
    </row>
    <row r="169" spans="1:5">
      <c r="A169" t="s">
        <v>684</v>
      </c>
      <c r="B169" t="str">
        <f t="shared" si="8"/>
        <v>77420 BOLING TX 29.251706 95.933334</v>
      </c>
      <c r="C169">
        <f t="shared" si="9"/>
        <v>6</v>
      </c>
      <c r="D169">
        <f t="shared" si="10"/>
        <v>14</v>
      </c>
      <c r="E169" t="str">
        <f t="shared" si="11"/>
        <v xml:space="preserve">Boling </v>
      </c>
    </row>
    <row r="170" spans="1:5">
      <c r="A170" t="s">
        <v>685</v>
      </c>
      <c r="B170" t="str">
        <f t="shared" si="8"/>
        <v>77422 BRAZORIA TX 28.963862 95.574135</v>
      </c>
      <c r="C170">
        <f t="shared" si="9"/>
        <v>6</v>
      </c>
      <c r="D170">
        <f t="shared" si="10"/>
        <v>16</v>
      </c>
      <c r="E170" t="str">
        <f t="shared" si="11"/>
        <v xml:space="preserve">Brazoria </v>
      </c>
    </row>
    <row r="171" spans="1:5">
      <c r="A171" t="s">
        <v>686</v>
      </c>
      <c r="B171" t="str">
        <f t="shared" si="8"/>
        <v>77423 BROOKSHIRE TX 29.8271 96.003648</v>
      </c>
      <c r="C171">
        <f t="shared" si="9"/>
        <v>6</v>
      </c>
      <c r="D171">
        <f t="shared" si="10"/>
        <v>18</v>
      </c>
      <c r="E171" t="str">
        <f t="shared" si="11"/>
        <v xml:space="preserve">Brookshire </v>
      </c>
    </row>
    <row r="172" spans="1:5">
      <c r="A172" t="s">
        <v>687</v>
      </c>
      <c r="B172" t="str">
        <f t="shared" si="8"/>
        <v>77426 CHAPPELL HILL TX 30.205958 96.21723</v>
      </c>
      <c r="C172">
        <f t="shared" si="9"/>
        <v>6</v>
      </c>
      <c r="D172">
        <f t="shared" si="10"/>
        <v>21</v>
      </c>
      <c r="E172" t="str">
        <f t="shared" si="11"/>
        <v xml:space="preserve">Chappell Hill </v>
      </c>
    </row>
    <row r="173" spans="1:5">
      <c r="A173" t="s">
        <v>688</v>
      </c>
      <c r="B173" t="str">
        <f t="shared" si="8"/>
        <v>77428 COLLEGEPORT TX 28.717122 96.143634</v>
      </c>
      <c r="C173">
        <f t="shared" si="9"/>
        <v>6</v>
      </c>
      <c r="D173">
        <f t="shared" si="10"/>
        <v>19</v>
      </c>
      <c r="E173" t="str">
        <f t="shared" si="11"/>
        <v xml:space="preserve">Collegeport </v>
      </c>
    </row>
    <row r="174" spans="1:5">
      <c r="A174" t="s">
        <v>689</v>
      </c>
      <c r="B174" t="str">
        <f t="shared" si="8"/>
        <v>77430 DAMON TX 29.278321 95.706984</v>
      </c>
      <c r="C174">
        <f t="shared" si="9"/>
        <v>6</v>
      </c>
      <c r="D174">
        <f t="shared" si="10"/>
        <v>13</v>
      </c>
      <c r="E174" t="str">
        <f t="shared" si="11"/>
        <v xml:space="preserve">Damon </v>
      </c>
    </row>
    <row r="175" spans="1:5">
      <c r="A175" t="s">
        <v>690</v>
      </c>
      <c r="B175" t="str">
        <f t="shared" si="8"/>
        <v>77431 DANCIGER TX 29.1825 95.8279</v>
      </c>
      <c r="C175">
        <f t="shared" si="9"/>
        <v>6</v>
      </c>
      <c r="D175">
        <f t="shared" si="10"/>
        <v>16</v>
      </c>
      <c r="E175" t="str">
        <f t="shared" si="11"/>
        <v xml:space="preserve">Danciger </v>
      </c>
    </row>
    <row r="176" spans="1:5">
      <c r="A176" t="s">
        <v>691</v>
      </c>
      <c r="B176" t="str">
        <f t="shared" si="8"/>
        <v>77432 DANEVANG TX 29.081667 96.179589</v>
      </c>
      <c r="C176">
        <f t="shared" si="9"/>
        <v>6</v>
      </c>
      <c r="D176">
        <f t="shared" si="10"/>
        <v>16</v>
      </c>
      <c r="E176" t="str">
        <f t="shared" si="11"/>
        <v xml:space="preserve">Danevang </v>
      </c>
    </row>
    <row r="177" spans="1:5">
      <c r="A177" t="s">
        <v>692</v>
      </c>
      <c r="B177" t="str">
        <f t="shared" si="8"/>
        <v>77434 EAGLE LAKE TX 29.559798 96.328464</v>
      </c>
      <c r="C177">
        <f t="shared" si="9"/>
        <v>6</v>
      </c>
      <c r="D177">
        <f t="shared" si="10"/>
        <v>18</v>
      </c>
      <c r="E177" t="str">
        <f t="shared" si="11"/>
        <v xml:space="preserve">Eagle Lake </v>
      </c>
    </row>
    <row r="178" spans="1:5">
      <c r="A178" t="s">
        <v>693</v>
      </c>
      <c r="B178" t="str">
        <f t="shared" si="8"/>
        <v>77435 EAST BERNARD TX 29.482697 96.164538</v>
      </c>
      <c r="C178">
        <f t="shared" si="9"/>
        <v>6</v>
      </c>
      <c r="D178">
        <f t="shared" si="10"/>
        <v>20</v>
      </c>
      <c r="E178" t="str">
        <f t="shared" si="11"/>
        <v xml:space="preserve">East Bernard </v>
      </c>
    </row>
    <row r="179" spans="1:5">
      <c r="A179" t="s">
        <v>694</v>
      </c>
      <c r="B179" t="str">
        <f t="shared" si="8"/>
        <v>77436 EGYPT TX 29.4044 96.2367</v>
      </c>
      <c r="C179">
        <f t="shared" si="9"/>
        <v>6</v>
      </c>
      <c r="D179">
        <f t="shared" si="10"/>
        <v>13</v>
      </c>
      <c r="E179" t="str">
        <f t="shared" si="11"/>
        <v xml:space="preserve">Egypt </v>
      </c>
    </row>
    <row r="180" spans="1:5">
      <c r="A180" t="s">
        <v>695</v>
      </c>
      <c r="B180" t="str">
        <f t="shared" si="8"/>
        <v>77437 EL CAMPO TX 29.195521 96.219771</v>
      </c>
      <c r="C180">
        <f t="shared" si="9"/>
        <v>6</v>
      </c>
      <c r="D180">
        <f t="shared" si="10"/>
        <v>16</v>
      </c>
      <c r="E180" t="str">
        <f t="shared" si="11"/>
        <v xml:space="preserve">El Campo </v>
      </c>
    </row>
    <row r="181" spans="1:5">
      <c r="A181" t="s">
        <v>696</v>
      </c>
      <c r="B181" t="str">
        <f t="shared" si="8"/>
        <v>77440 ELMATON TX 28.844479 96.066418</v>
      </c>
      <c r="C181">
        <f t="shared" si="9"/>
        <v>6</v>
      </c>
      <c r="D181">
        <f t="shared" si="10"/>
        <v>15</v>
      </c>
      <c r="E181" t="str">
        <f t="shared" si="11"/>
        <v xml:space="preserve">Elmaton </v>
      </c>
    </row>
    <row r="182" spans="1:5">
      <c r="A182" t="s">
        <v>697</v>
      </c>
      <c r="B182" t="str">
        <f t="shared" si="8"/>
        <v>77441 FULSHEAR TX 29.681924 95.920287</v>
      </c>
      <c r="C182">
        <f t="shared" si="9"/>
        <v>6</v>
      </c>
      <c r="D182">
        <f t="shared" si="10"/>
        <v>16</v>
      </c>
      <c r="E182" t="str">
        <f t="shared" si="11"/>
        <v xml:space="preserve">Fulshear </v>
      </c>
    </row>
    <row r="183" spans="1:5">
      <c r="A183" t="s">
        <v>698</v>
      </c>
      <c r="B183" t="str">
        <f t="shared" si="8"/>
        <v>77442 GARWOOD TX 29.430788 96.526621</v>
      </c>
      <c r="C183">
        <f t="shared" si="9"/>
        <v>6</v>
      </c>
      <c r="D183">
        <f t="shared" si="10"/>
        <v>15</v>
      </c>
      <c r="E183" t="str">
        <f t="shared" si="11"/>
        <v xml:space="preserve">Garwood </v>
      </c>
    </row>
    <row r="184" spans="1:5">
      <c r="A184" t="s">
        <v>699</v>
      </c>
      <c r="B184" t="str">
        <f t="shared" si="8"/>
        <v>77443 GLEN FLORA TX 29.350203 96.173408</v>
      </c>
      <c r="C184">
        <f t="shared" si="9"/>
        <v>6</v>
      </c>
      <c r="D184">
        <f t="shared" si="10"/>
        <v>18</v>
      </c>
      <c r="E184" t="str">
        <f t="shared" si="11"/>
        <v xml:space="preserve">Glen Flora </v>
      </c>
    </row>
    <row r="185" spans="1:5">
      <c r="A185" t="s">
        <v>700</v>
      </c>
      <c r="B185" t="str">
        <f t="shared" si="8"/>
        <v>77444 GUY TX 29.303914 95.778849</v>
      </c>
      <c r="C185">
        <f t="shared" si="9"/>
        <v>6</v>
      </c>
      <c r="D185">
        <f t="shared" si="10"/>
        <v>11</v>
      </c>
      <c r="E185" t="str">
        <f t="shared" si="11"/>
        <v xml:space="preserve">Guy </v>
      </c>
    </row>
    <row r="186" spans="1:5">
      <c r="A186" t="s">
        <v>701</v>
      </c>
      <c r="B186" t="str">
        <f t="shared" si="8"/>
        <v>77445 HEMPSTEAD TX 30.059349 96.074834</v>
      </c>
      <c r="C186">
        <f t="shared" si="9"/>
        <v>6</v>
      </c>
      <c r="D186">
        <f t="shared" si="10"/>
        <v>17</v>
      </c>
      <c r="E186" t="str">
        <f t="shared" si="11"/>
        <v xml:space="preserve">Hempstead </v>
      </c>
    </row>
    <row r="187" spans="1:5">
      <c r="A187" t="s">
        <v>702</v>
      </c>
      <c r="B187" t="str">
        <f t="shared" si="8"/>
        <v>77446 PRAIRIE VIEW TX 30.083672 95.98656</v>
      </c>
      <c r="C187">
        <f t="shared" si="9"/>
        <v>6</v>
      </c>
      <c r="D187">
        <f t="shared" si="10"/>
        <v>20</v>
      </c>
      <c r="E187" t="str">
        <f t="shared" si="11"/>
        <v xml:space="preserve">Prairie View </v>
      </c>
    </row>
    <row r="188" spans="1:5">
      <c r="A188" t="s">
        <v>703</v>
      </c>
      <c r="B188" t="str">
        <f t="shared" si="8"/>
        <v>77447 HOCKLEY TX 30.046703 95.821434</v>
      </c>
      <c r="C188">
        <f t="shared" si="9"/>
        <v>6</v>
      </c>
      <c r="D188">
        <f t="shared" si="10"/>
        <v>15</v>
      </c>
      <c r="E188" t="str">
        <f t="shared" si="11"/>
        <v xml:space="preserve">Hockley </v>
      </c>
    </row>
    <row r="189" spans="1:5">
      <c r="A189" t="s">
        <v>704</v>
      </c>
      <c r="B189" t="str">
        <f t="shared" si="8"/>
        <v>77448 HUNGERFORD TX 29.402278 96.056058</v>
      </c>
      <c r="C189">
        <f t="shared" si="9"/>
        <v>6</v>
      </c>
      <c r="D189">
        <f t="shared" si="10"/>
        <v>18</v>
      </c>
      <c r="E189" t="str">
        <f t="shared" si="11"/>
        <v xml:space="preserve">Hungerford </v>
      </c>
    </row>
    <row r="190" spans="1:5">
      <c r="A190" t="s">
        <v>705</v>
      </c>
      <c r="B190" t="str">
        <f t="shared" si="8"/>
        <v>77449 KATY TX 29.832544 95.732372</v>
      </c>
      <c r="C190">
        <f t="shared" si="9"/>
        <v>6</v>
      </c>
      <c r="D190">
        <f t="shared" si="10"/>
        <v>12</v>
      </c>
      <c r="E190" t="str">
        <f t="shared" si="11"/>
        <v xml:space="preserve">Katy </v>
      </c>
    </row>
    <row r="191" spans="1:5">
      <c r="A191" t="s">
        <v>706</v>
      </c>
      <c r="B191" t="str">
        <f t="shared" si="8"/>
        <v>77451 KENDLETON TX 29.447225 96.003521</v>
      </c>
      <c r="C191">
        <f t="shared" si="9"/>
        <v>6</v>
      </c>
      <c r="D191">
        <f t="shared" si="10"/>
        <v>17</v>
      </c>
      <c r="E191" t="str">
        <f t="shared" si="11"/>
        <v xml:space="preserve">Kendleton </v>
      </c>
    </row>
    <row r="192" spans="1:5">
      <c r="A192" t="s">
        <v>707</v>
      </c>
      <c r="B192" t="str">
        <f t="shared" si="8"/>
        <v>77452 KENNEY TX 30.0477 96.3267</v>
      </c>
      <c r="C192">
        <f t="shared" si="9"/>
        <v>6</v>
      </c>
      <c r="D192">
        <f t="shared" si="10"/>
        <v>14</v>
      </c>
      <c r="E192" t="str">
        <f t="shared" si="11"/>
        <v xml:space="preserve">Kenney </v>
      </c>
    </row>
    <row r="193" spans="1:5">
      <c r="A193" t="s">
        <v>708</v>
      </c>
      <c r="B193" t="str">
        <f t="shared" si="8"/>
        <v>77453 LANE CITY TX 29.2155 96.0266</v>
      </c>
      <c r="C193">
        <f t="shared" si="9"/>
        <v>6</v>
      </c>
      <c r="D193">
        <f t="shared" si="10"/>
        <v>17</v>
      </c>
      <c r="E193" t="str">
        <f t="shared" si="11"/>
        <v xml:space="preserve">Lane City </v>
      </c>
    </row>
    <row r="194" spans="1:5">
      <c r="A194" t="s">
        <v>709</v>
      </c>
      <c r="B194" t="str">
        <f t="shared" si="8"/>
        <v>77454 LISSIE TX 29.535263 96.230375</v>
      </c>
      <c r="C194">
        <f t="shared" si="9"/>
        <v>6</v>
      </c>
      <c r="D194">
        <f t="shared" si="10"/>
        <v>14</v>
      </c>
      <c r="E194" t="str">
        <f t="shared" si="11"/>
        <v xml:space="preserve">Lissie </v>
      </c>
    </row>
    <row r="195" spans="1:5">
      <c r="A195" t="s">
        <v>710</v>
      </c>
      <c r="B195" t="str">
        <f t="shared" ref="B195:B258" si="12">SUBSTITUTE(A195,"TX"," TX")</f>
        <v>77455 LOUISE TX 29.171482 96.448354</v>
      </c>
      <c r="C195">
        <f t="shared" ref="C195:C258" si="13">FIND(" ",B195,1)</f>
        <v>6</v>
      </c>
      <c r="D195">
        <f t="shared" ref="D195:D258" si="14">FIND("TX",B195,1)</f>
        <v>14</v>
      </c>
      <c r="E195" t="str">
        <f t="shared" ref="E195:E258" si="15">PROPER(MID(B195,C195+1,D195-1-C195))</f>
        <v xml:space="preserve">Louise </v>
      </c>
    </row>
    <row r="196" spans="1:5">
      <c r="A196" t="s">
        <v>711</v>
      </c>
      <c r="B196" t="str">
        <f t="shared" si="12"/>
        <v>77456 MARKHAM TX 28.970348 96.10386</v>
      </c>
      <c r="C196">
        <f t="shared" si="13"/>
        <v>6</v>
      </c>
      <c r="D196">
        <f t="shared" si="14"/>
        <v>15</v>
      </c>
      <c r="E196" t="str">
        <f t="shared" si="15"/>
        <v xml:space="preserve">Markham </v>
      </c>
    </row>
    <row r="197" spans="1:5">
      <c r="A197" t="s">
        <v>712</v>
      </c>
      <c r="B197" t="str">
        <f t="shared" si="12"/>
        <v>77457 MATAGORDA TX 28.648286 96.043976</v>
      </c>
      <c r="C197">
        <f t="shared" si="13"/>
        <v>6</v>
      </c>
      <c r="D197">
        <f t="shared" si="14"/>
        <v>17</v>
      </c>
      <c r="E197" t="str">
        <f t="shared" si="15"/>
        <v xml:space="preserve">Matagorda </v>
      </c>
    </row>
    <row r="198" spans="1:5">
      <c r="A198" t="s">
        <v>713</v>
      </c>
      <c r="B198" t="str">
        <f t="shared" si="12"/>
        <v>77458 MIDFIELD TX 28.953335 96.254819</v>
      </c>
      <c r="C198">
        <f t="shared" si="13"/>
        <v>6</v>
      </c>
      <c r="D198">
        <f t="shared" si="14"/>
        <v>16</v>
      </c>
      <c r="E198" t="str">
        <f t="shared" si="15"/>
        <v xml:space="preserve">Midfield </v>
      </c>
    </row>
    <row r="199" spans="1:5">
      <c r="A199" t="s">
        <v>714</v>
      </c>
      <c r="B199" t="str">
        <f t="shared" si="12"/>
        <v>77459 MISSOURI CITY TX 29.528726 95.5292</v>
      </c>
      <c r="C199">
        <f t="shared" si="13"/>
        <v>6</v>
      </c>
      <c r="D199">
        <f t="shared" si="14"/>
        <v>21</v>
      </c>
      <c r="E199" t="str">
        <f t="shared" si="15"/>
        <v xml:space="preserve">Missouri City </v>
      </c>
    </row>
    <row r="200" spans="1:5">
      <c r="A200" t="s">
        <v>715</v>
      </c>
      <c r="B200" t="str">
        <f t="shared" si="12"/>
        <v>77460 NADA TX 29.4044 96.3862</v>
      </c>
      <c r="C200">
        <f t="shared" si="13"/>
        <v>6</v>
      </c>
      <c r="D200">
        <f t="shared" si="14"/>
        <v>12</v>
      </c>
      <c r="E200" t="str">
        <f t="shared" si="15"/>
        <v xml:space="preserve">Nada </v>
      </c>
    </row>
    <row r="201" spans="1:5">
      <c r="A201" t="s">
        <v>716</v>
      </c>
      <c r="B201" t="str">
        <f t="shared" si="12"/>
        <v>77461 NEEDVILLE TX 29.378072 95.750955</v>
      </c>
      <c r="C201">
        <f t="shared" si="13"/>
        <v>6</v>
      </c>
      <c r="D201">
        <f t="shared" si="14"/>
        <v>17</v>
      </c>
      <c r="E201" t="str">
        <f t="shared" si="15"/>
        <v xml:space="preserve">Needville </v>
      </c>
    </row>
    <row r="202" spans="1:5">
      <c r="A202" t="s">
        <v>717</v>
      </c>
      <c r="B202" t="str">
        <f t="shared" si="12"/>
        <v>77463 OLD OCEAN TX 29.135067 95.788108</v>
      </c>
      <c r="C202">
        <f t="shared" si="13"/>
        <v>6</v>
      </c>
      <c r="D202">
        <f t="shared" si="14"/>
        <v>17</v>
      </c>
      <c r="E202" t="str">
        <f t="shared" si="15"/>
        <v xml:space="preserve">Old Ocean </v>
      </c>
    </row>
    <row r="203" spans="1:5">
      <c r="A203" t="s">
        <v>718</v>
      </c>
      <c r="B203" t="str">
        <f t="shared" si="12"/>
        <v>77464 ORCHARD TX 29.594222 95.972572</v>
      </c>
      <c r="C203">
        <f t="shared" si="13"/>
        <v>6</v>
      </c>
      <c r="D203">
        <f t="shared" si="14"/>
        <v>15</v>
      </c>
      <c r="E203" t="str">
        <f t="shared" si="15"/>
        <v xml:space="preserve">Orchard </v>
      </c>
    </row>
    <row r="204" spans="1:5">
      <c r="A204" t="s">
        <v>719</v>
      </c>
      <c r="B204" t="str">
        <f t="shared" si="12"/>
        <v>77465 PALACIOS TX 28.709263 96.147063</v>
      </c>
      <c r="C204">
        <f t="shared" si="13"/>
        <v>6</v>
      </c>
      <c r="D204">
        <f t="shared" si="14"/>
        <v>16</v>
      </c>
      <c r="E204" t="str">
        <f t="shared" si="15"/>
        <v xml:space="preserve">Palacios </v>
      </c>
    </row>
    <row r="205" spans="1:5">
      <c r="A205" t="s">
        <v>720</v>
      </c>
      <c r="B205" t="str">
        <f t="shared" si="12"/>
        <v>77466 PATTISON TX 29.809799 96.007579</v>
      </c>
      <c r="C205">
        <f t="shared" si="13"/>
        <v>6</v>
      </c>
      <c r="D205">
        <f t="shared" si="14"/>
        <v>16</v>
      </c>
      <c r="E205" t="str">
        <f t="shared" si="15"/>
        <v xml:space="preserve">Pattison </v>
      </c>
    </row>
    <row r="206" spans="1:5">
      <c r="A206" t="s">
        <v>721</v>
      </c>
      <c r="B206" t="str">
        <f t="shared" si="12"/>
        <v>77467 PIERCE TX 29.20513 96.137056</v>
      </c>
      <c r="C206">
        <f t="shared" si="13"/>
        <v>6</v>
      </c>
      <c r="D206">
        <f t="shared" si="14"/>
        <v>14</v>
      </c>
      <c r="E206" t="str">
        <f t="shared" si="15"/>
        <v xml:space="preserve">Pierce </v>
      </c>
    </row>
    <row r="207" spans="1:5">
      <c r="A207" t="s">
        <v>722</v>
      </c>
      <c r="B207" t="str">
        <f t="shared" si="12"/>
        <v>77468 PLEDGER TX 29.174566 95.893674</v>
      </c>
      <c r="C207">
        <f t="shared" si="13"/>
        <v>6</v>
      </c>
      <c r="D207">
        <f t="shared" si="14"/>
        <v>15</v>
      </c>
      <c r="E207" t="str">
        <f t="shared" si="15"/>
        <v xml:space="preserve">Pledger </v>
      </c>
    </row>
    <row r="208" spans="1:5">
      <c r="A208" t="s">
        <v>723</v>
      </c>
      <c r="B208" t="str">
        <f t="shared" si="12"/>
        <v>77470 ROCK ISLAND TX 29.474466 96.579673</v>
      </c>
      <c r="C208">
        <f t="shared" si="13"/>
        <v>6</v>
      </c>
      <c r="D208">
        <f t="shared" si="14"/>
        <v>19</v>
      </c>
      <c r="E208" t="str">
        <f t="shared" si="15"/>
        <v xml:space="preserve">Rock Island </v>
      </c>
    </row>
    <row r="209" spans="1:5">
      <c r="A209" t="s">
        <v>724</v>
      </c>
      <c r="B209" t="str">
        <f t="shared" si="12"/>
        <v>77471 ROSENBERG TX 29.533493 95.866021</v>
      </c>
      <c r="C209">
        <f t="shared" si="13"/>
        <v>6</v>
      </c>
      <c r="D209">
        <f t="shared" si="14"/>
        <v>17</v>
      </c>
      <c r="E209" t="str">
        <f t="shared" si="15"/>
        <v xml:space="preserve">Rosenberg </v>
      </c>
    </row>
    <row r="210" spans="1:5">
      <c r="A210" t="s">
        <v>725</v>
      </c>
      <c r="B210" t="str">
        <f t="shared" si="12"/>
        <v>77473 SAN FELIPE TX 29.801817 96.101455</v>
      </c>
      <c r="C210">
        <f t="shared" si="13"/>
        <v>6</v>
      </c>
      <c r="D210">
        <f t="shared" si="14"/>
        <v>18</v>
      </c>
      <c r="E210" t="str">
        <f t="shared" si="15"/>
        <v xml:space="preserve">San Felipe </v>
      </c>
    </row>
    <row r="211" spans="1:5">
      <c r="A211" t="s">
        <v>726</v>
      </c>
      <c r="B211" t="str">
        <f t="shared" si="12"/>
        <v>77474 SEALY TX 29.774142 96.185433</v>
      </c>
      <c r="C211">
        <f t="shared" si="13"/>
        <v>6</v>
      </c>
      <c r="D211">
        <f t="shared" si="14"/>
        <v>13</v>
      </c>
      <c r="E211" t="str">
        <f t="shared" si="15"/>
        <v xml:space="preserve">Sealy </v>
      </c>
    </row>
    <row r="212" spans="1:5">
      <c r="A212" t="s">
        <v>727</v>
      </c>
      <c r="B212" t="str">
        <f t="shared" si="12"/>
        <v>77475 SHERIDAN TX 29.445292 96.653488</v>
      </c>
      <c r="C212">
        <f t="shared" si="13"/>
        <v>6</v>
      </c>
      <c r="D212">
        <f t="shared" si="14"/>
        <v>16</v>
      </c>
      <c r="E212" t="str">
        <f t="shared" si="15"/>
        <v xml:space="preserve">Sheridan </v>
      </c>
    </row>
    <row r="213" spans="1:5">
      <c r="A213" t="s">
        <v>728</v>
      </c>
      <c r="B213" t="str">
        <f t="shared" si="12"/>
        <v>77476 SIMONTON TX 29.677848 95.992088</v>
      </c>
      <c r="C213">
        <f t="shared" si="13"/>
        <v>6</v>
      </c>
      <c r="D213">
        <f t="shared" si="14"/>
        <v>16</v>
      </c>
      <c r="E213" t="str">
        <f t="shared" si="15"/>
        <v xml:space="preserve">Simonton </v>
      </c>
    </row>
    <row r="214" spans="1:5">
      <c r="A214" t="s">
        <v>729</v>
      </c>
      <c r="B214" t="str">
        <f t="shared" si="12"/>
        <v>77477 STAFFORD TX 29.627386 95.562622</v>
      </c>
      <c r="C214">
        <f t="shared" si="13"/>
        <v>6</v>
      </c>
      <c r="D214">
        <f t="shared" si="14"/>
        <v>16</v>
      </c>
      <c r="E214" t="str">
        <f t="shared" si="15"/>
        <v xml:space="preserve">Stafford </v>
      </c>
    </row>
    <row r="215" spans="1:5">
      <c r="A215" t="s">
        <v>730</v>
      </c>
      <c r="B215" t="str">
        <f t="shared" si="12"/>
        <v>77478 SUGAR LAND TX 29.630216 95.632308</v>
      </c>
      <c r="C215">
        <f t="shared" si="13"/>
        <v>6</v>
      </c>
      <c r="D215">
        <f t="shared" si="14"/>
        <v>18</v>
      </c>
      <c r="E215" t="str">
        <f t="shared" si="15"/>
        <v xml:space="preserve">Sugar Land </v>
      </c>
    </row>
    <row r="216" spans="1:5">
      <c r="A216" t="s">
        <v>731</v>
      </c>
      <c r="B216" t="str">
        <f t="shared" si="12"/>
        <v>77480 SWEENY TX 29.086028 95.74301</v>
      </c>
      <c r="C216">
        <f t="shared" si="13"/>
        <v>6</v>
      </c>
      <c r="D216">
        <f t="shared" si="14"/>
        <v>14</v>
      </c>
      <c r="E216" t="str">
        <f t="shared" si="15"/>
        <v xml:space="preserve">Sweeny </v>
      </c>
    </row>
    <row r="217" spans="1:5">
      <c r="A217" t="s">
        <v>732</v>
      </c>
      <c r="B217" t="str">
        <f t="shared" si="12"/>
        <v>77481 THOMPSONS TX 29.468634 95.577504</v>
      </c>
      <c r="C217">
        <f t="shared" si="13"/>
        <v>6</v>
      </c>
      <c r="D217">
        <f t="shared" si="14"/>
        <v>17</v>
      </c>
      <c r="E217" t="str">
        <f t="shared" si="15"/>
        <v xml:space="preserve">Thompsons </v>
      </c>
    </row>
    <row r="218" spans="1:5">
      <c r="A218" t="s">
        <v>733</v>
      </c>
      <c r="B218" t="str">
        <f t="shared" si="12"/>
        <v>77482 VAN VLECK TX 29.090538 95.910378</v>
      </c>
      <c r="C218">
        <f t="shared" si="13"/>
        <v>6</v>
      </c>
      <c r="D218">
        <f t="shared" si="14"/>
        <v>17</v>
      </c>
      <c r="E218" t="str">
        <f t="shared" si="15"/>
        <v xml:space="preserve">Van Vleck </v>
      </c>
    </row>
    <row r="219" spans="1:5">
      <c r="A219" t="s">
        <v>734</v>
      </c>
      <c r="B219" t="str">
        <f t="shared" si="12"/>
        <v>77483 WADSWORTH TX 28.831326 95.9395</v>
      </c>
      <c r="C219">
        <f t="shared" si="13"/>
        <v>6</v>
      </c>
      <c r="D219">
        <f t="shared" si="14"/>
        <v>17</v>
      </c>
      <c r="E219" t="str">
        <f t="shared" si="15"/>
        <v xml:space="preserve">Wadsworth </v>
      </c>
    </row>
    <row r="220" spans="1:5">
      <c r="A220" t="s">
        <v>735</v>
      </c>
      <c r="B220" t="str">
        <f t="shared" si="12"/>
        <v>77484 WALLER TX 30.084616 95.932752</v>
      </c>
      <c r="C220">
        <f t="shared" si="13"/>
        <v>6</v>
      </c>
      <c r="D220">
        <f t="shared" si="14"/>
        <v>14</v>
      </c>
      <c r="E220" t="str">
        <f t="shared" si="15"/>
        <v xml:space="preserve">Waller </v>
      </c>
    </row>
    <row r="221" spans="1:5">
      <c r="A221" t="s">
        <v>736</v>
      </c>
      <c r="B221" t="str">
        <f t="shared" si="12"/>
        <v>77485 WALLIS TX 29.630612 96.038338</v>
      </c>
      <c r="C221">
        <f t="shared" si="13"/>
        <v>6</v>
      </c>
      <c r="D221">
        <f t="shared" si="14"/>
        <v>14</v>
      </c>
      <c r="E221" t="str">
        <f t="shared" si="15"/>
        <v xml:space="preserve">Wallis </v>
      </c>
    </row>
    <row r="222" spans="1:5">
      <c r="A222" t="s">
        <v>737</v>
      </c>
      <c r="B222" t="str">
        <f t="shared" si="12"/>
        <v>77486 WEST COLUMBIA TX 29.155393 95.671736</v>
      </c>
      <c r="C222">
        <f t="shared" si="13"/>
        <v>6</v>
      </c>
      <c r="D222">
        <f t="shared" si="14"/>
        <v>21</v>
      </c>
      <c r="E222" t="str">
        <f t="shared" si="15"/>
        <v xml:space="preserve">West Columbia </v>
      </c>
    </row>
    <row r="223" spans="1:5">
      <c r="A223" t="s">
        <v>738</v>
      </c>
      <c r="B223" t="str">
        <f t="shared" si="12"/>
        <v>77488 WHARTON TX 29.267269 96.147974</v>
      </c>
      <c r="C223">
        <f t="shared" si="13"/>
        <v>6</v>
      </c>
      <c r="D223">
        <f t="shared" si="14"/>
        <v>15</v>
      </c>
      <c r="E223" t="str">
        <f t="shared" si="15"/>
        <v xml:space="preserve">Wharton </v>
      </c>
    </row>
    <row r="224" spans="1:5">
      <c r="A224" t="s">
        <v>739</v>
      </c>
      <c r="B224" t="str">
        <f t="shared" si="12"/>
        <v>77501 PASADENA TX 29.6908 95.2089</v>
      </c>
      <c r="C224">
        <f t="shared" si="13"/>
        <v>6</v>
      </c>
      <c r="D224">
        <f t="shared" si="14"/>
        <v>16</v>
      </c>
      <c r="E224" t="str">
        <f t="shared" si="15"/>
        <v xml:space="preserve">Pasadena </v>
      </c>
    </row>
    <row r="225" spans="1:5">
      <c r="A225" t="s">
        <v>740</v>
      </c>
      <c r="B225" t="str">
        <f t="shared" si="12"/>
        <v>77510 SANTA FE TX 29.333681 95.111629</v>
      </c>
      <c r="C225">
        <f t="shared" si="13"/>
        <v>6</v>
      </c>
      <c r="D225">
        <f t="shared" si="14"/>
        <v>16</v>
      </c>
      <c r="E225" t="str">
        <f t="shared" si="15"/>
        <v xml:space="preserve">Santa Fe </v>
      </c>
    </row>
    <row r="226" spans="1:5">
      <c r="A226" t="s">
        <v>741</v>
      </c>
      <c r="B226" t="str">
        <f t="shared" si="12"/>
        <v>77511 ALVIN TX 29.393818 95.245138</v>
      </c>
      <c r="C226">
        <f t="shared" si="13"/>
        <v>6</v>
      </c>
      <c r="D226">
        <f t="shared" si="14"/>
        <v>13</v>
      </c>
      <c r="E226" t="str">
        <f t="shared" si="15"/>
        <v xml:space="preserve">Alvin </v>
      </c>
    </row>
    <row r="227" spans="1:5">
      <c r="A227" t="s">
        <v>742</v>
      </c>
      <c r="B227" t="str">
        <f t="shared" si="12"/>
        <v>77514 ANAHUAC TX 29.707168 94.571509</v>
      </c>
      <c r="C227">
        <f t="shared" si="13"/>
        <v>6</v>
      </c>
      <c r="D227">
        <f t="shared" si="14"/>
        <v>15</v>
      </c>
      <c r="E227" t="str">
        <f t="shared" si="15"/>
        <v xml:space="preserve">Anahuac </v>
      </c>
    </row>
    <row r="228" spans="1:5">
      <c r="A228" t="s">
        <v>743</v>
      </c>
      <c r="B228" t="str">
        <f t="shared" si="12"/>
        <v>77515 ANGLETON TX 29.175306 95.453146</v>
      </c>
      <c r="C228">
        <f t="shared" si="13"/>
        <v>6</v>
      </c>
      <c r="D228">
        <f t="shared" si="14"/>
        <v>16</v>
      </c>
      <c r="E228" t="str">
        <f t="shared" si="15"/>
        <v xml:space="preserve">Angleton </v>
      </c>
    </row>
    <row r="229" spans="1:5">
      <c r="A229" t="s">
        <v>744</v>
      </c>
      <c r="B229" t="str">
        <f t="shared" si="12"/>
        <v>77518 BACLIFF TX 29.507987 94.980477</v>
      </c>
      <c r="C229">
        <f t="shared" si="13"/>
        <v>6</v>
      </c>
      <c r="D229">
        <f t="shared" si="14"/>
        <v>15</v>
      </c>
      <c r="E229" t="str">
        <f t="shared" si="15"/>
        <v xml:space="preserve">Bacliff </v>
      </c>
    </row>
    <row r="230" spans="1:5">
      <c r="A230" t="s">
        <v>745</v>
      </c>
      <c r="B230" t="str">
        <f t="shared" si="12"/>
        <v>77519 BATSON TX 30.239886 94.599492</v>
      </c>
      <c r="C230">
        <f t="shared" si="13"/>
        <v>6</v>
      </c>
      <c r="D230">
        <f t="shared" si="14"/>
        <v>14</v>
      </c>
      <c r="E230" t="str">
        <f t="shared" si="15"/>
        <v xml:space="preserve">Batson </v>
      </c>
    </row>
    <row r="231" spans="1:5">
      <c r="A231" t="s">
        <v>746</v>
      </c>
      <c r="B231" t="str">
        <f t="shared" si="12"/>
        <v>77520 BAYTOWN TX 29.770673 94.875436</v>
      </c>
      <c r="C231">
        <f t="shared" si="13"/>
        <v>6</v>
      </c>
      <c r="D231">
        <f t="shared" si="14"/>
        <v>15</v>
      </c>
      <c r="E231" t="str">
        <f t="shared" si="15"/>
        <v xml:space="preserve">Baytown </v>
      </c>
    </row>
    <row r="232" spans="1:5">
      <c r="A232" t="s">
        <v>747</v>
      </c>
      <c r="B232" t="str">
        <f t="shared" si="12"/>
        <v>77530 CHANNELVIEW TX 29.786922 95.10919</v>
      </c>
      <c r="C232">
        <f t="shared" si="13"/>
        <v>6</v>
      </c>
      <c r="D232">
        <f t="shared" si="14"/>
        <v>19</v>
      </c>
      <c r="E232" t="str">
        <f t="shared" si="15"/>
        <v xml:space="preserve">Channelview </v>
      </c>
    </row>
    <row r="233" spans="1:5">
      <c r="A233" t="s">
        <v>748</v>
      </c>
      <c r="B233" t="str">
        <f t="shared" si="12"/>
        <v>77531 CLUTE TX 29.055143 95.382585</v>
      </c>
      <c r="C233">
        <f t="shared" si="13"/>
        <v>6</v>
      </c>
      <c r="D233">
        <f t="shared" si="14"/>
        <v>13</v>
      </c>
      <c r="E233" t="str">
        <f t="shared" si="15"/>
        <v xml:space="preserve">Clute </v>
      </c>
    </row>
    <row r="234" spans="1:5">
      <c r="A234" t="s">
        <v>749</v>
      </c>
      <c r="B234" t="str">
        <f t="shared" si="12"/>
        <v>77532 CROSBY TX 29.935714 95.059406</v>
      </c>
      <c r="C234">
        <f t="shared" si="13"/>
        <v>6</v>
      </c>
      <c r="D234">
        <f t="shared" si="14"/>
        <v>14</v>
      </c>
      <c r="E234" t="str">
        <f t="shared" si="15"/>
        <v xml:space="preserve">Crosby </v>
      </c>
    </row>
    <row r="235" spans="1:5">
      <c r="A235" t="s">
        <v>750</v>
      </c>
      <c r="B235" t="str">
        <f t="shared" si="12"/>
        <v>77533 DAISETTA TX 30.110404 94.66002</v>
      </c>
      <c r="C235">
        <f t="shared" si="13"/>
        <v>6</v>
      </c>
      <c r="D235">
        <f t="shared" si="14"/>
        <v>16</v>
      </c>
      <c r="E235" t="str">
        <f t="shared" si="15"/>
        <v xml:space="preserve">Daisetta </v>
      </c>
    </row>
    <row r="236" spans="1:5">
      <c r="A236" t="s">
        <v>751</v>
      </c>
      <c r="B236" t="str">
        <f t="shared" si="12"/>
        <v>77534 DANBURY TX 29.216538 95.29051</v>
      </c>
      <c r="C236">
        <f t="shared" si="13"/>
        <v>6</v>
      </c>
      <c r="D236">
        <f t="shared" si="14"/>
        <v>15</v>
      </c>
      <c r="E236" t="str">
        <f t="shared" si="15"/>
        <v xml:space="preserve">Danbury </v>
      </c>
    </row>
    <row r="237" spans="1:5">
      <c r="A237" t="s">
        <v>752</v>
      </c>
      <c r="B237" t="str">
        <f t="shared" si="12"/>
        <v>77535 DAYTON TX 30.065757 94.905504</v>
      </c>
      <c r="C237">
        <f t="shared" si="13"/>
        <v>6</v>
      </c>
      <c r="D237">
        <f t="shared" si="14"/>
        <v>14</v>
      </c>
      <c r="E237" t="str">
        <f t="shared" si="15"/>
        <v xml:space="preserve">Dayton </v>
      </c>
    </row>
    <row r="238" spans="1:5">
      <c r="A238" t="s">
        <v>753</v>
      </c>
      <c r="B238" t="str">
        <f t="shared" si="12"/>
        <v>77536 DEER PARK TX 29.7138 95.11695</v>
      </c>
      <c r="C238">
        <f t="shared" si="13"/>
        <v>6</v>
      </c>
      <c r="D238">
        <f t="shared" si="14"/>
        <v>17</v>
      </c>
      <c r="E238" t="str">
        <f t="shared" si="15"/>
        <v xml:space="preserve">Deer Park </v>
      </c>
    </row>
    <row r="239" spans="1:5">
      <c r="A239" t="s">
        <v>754</v>
      </c>
      <c r="B239" t="str">
        <f t="shared" si="12"/>
        <v>77538 DEVERS TX 30.000606 94.548544</v>
      </c>
      <c r="C239">
        <f t="shared" si="13"/>
        <v>6</v>
      </c>
      <c r="D239">
        <f t="shared" si="14"/>
        <v>14</v>
      </c>
      <c r="E239" t="str">
        <f t="shared" si="15"/>
        <v xml:space="preserve">Devers </v>
      </c>
    </row>
    <row r="240" spans="1:5">
      <c r="A240" t="s">
        <v>755</v>
      </c>
      <c r="B240" t="str">
        <f t="shared" si="12"/>
        <v>77539 DICKINSON TX 29.456614 95.043985</v>
      </c>
      <c r="C240">
        <f t="shared" si="13"/>
        <v>6</v>
      </c>
      <c r="D240">
        <f t="shared" si="14"/>
        <v>17</v>
      </c>
      <c r="E240" t="str">
        <f t="shared" si="15"/>
        <v xml:space="preserve">Dickinson </v>
      </c>
    </row>
    <row r="241" spans="1:5">
      <c r="A241" t="s">
        <v>756</v>
      </c>
      <c r="B241" t="str">
        <f t="shared" si="12"/>
        <v>77541 FREEPORT TX 29.035343 95.337212</v>
      </c>
      <c r="C241">
        <f t="shared" si="13"/>
        <v>6</v>
      </c>
      <c r="D241">
        <f t="shared" si="14"/>
        <v>16</v>
      </c>
      <c r="E241" t="str">
        <f t="shared" si="15"/>
        <v xml:space="preserve">Freeport </v>
      </c>
    </row>
    <row r="242" spans="1:5">
      <c r="A242" t="s">
        <v>757</v>
      </c>
      <c r="B242" t="str">
        <f t="shared" si="12"/>
        <v>77545 FRESNO TX 29.545481 95.468351</v>
      </c>
      <c r="C242">
        <f t="shared" si="13"/>
        <v>6</v>
      </c>
      <c r="D242">
        <f t="shared" si="14"/>
        <v>14</v>
      </c>
      <c r="E242" t="str">
        <f t="shared" si="15"/>
        <v xml:space="preserve">Fresno </v>
      </c>
    </row>
    <row r="243" spans="1:5">
      <c r="A243" t="s">
        <v>758</v>
      </c>
      <c r="B243" t="str">
        <f t="shared" si="12"/>
        <v>77546 FRIENDSWOOD TX 29.520776 95.190584</v>
      </c>
      <c r="C243">
        <f t="shared" si="13"/>
        <v>6</v>
      </c>
      <c r="D243">
        <f t="shared" si="14"/>
        <v>19</v>
      </c>
      <c r="E243" t="str">
        <f t="shared" si="15"/>
        <v xml:space="preserve">Friendswood </v>
      </c>
    </row>
    <row r="244" spans="1:5">
      <c r="A244" t="s">
        <v>759</v>
      </c>
      <c r="B244" t="str">
        <f t="shared" si="12"/>
        <v>77547 GALENA PARK TX 29.74009 95.233289</v>
      </c>
      <c r="C244">
        <f t="shared" si="13"/>
        <v>6</v>
      </c>
      <c r="D244">
        <f t="shared" si="14"/>
        <v>19</v>
      </c>
      <c r="E244" t="str">
        <f t="shared" si="15"/>
        <v xml:space="preserve">Galena Park </v>
      </c>
    </row>
    <row r="245" spans="1:5">
      <c r="A245" t="s">
        <v>760</v>
      </c>
      <c r="B245" t="str">
        <f t="shared" si="12"/>
        <v>77550 GALVESTON TX 29.306824 94.771914</v>
      </c>
      <c r="C245">
        <f t="shared" si="13"/>
        <v>6</v>
      </c>
      <c r="D245">
        <f t="shared" si="14"/>
        <v>17</v>
      </c>
      <c r="E245" t="str">
        <f t="shared" si="15"/>
        <v xml:space="preserve">Galveston </v>
      </c>
    </row>
    <row r="246" spans="1:5">
      <c r="A246" t="s">
        <v>761</v>
      </c>
      <c r="B246" t="str">
        <f t="shared" si="12"/>
        <v>77560 HANKAMER TX 29.874031 94.576194</v>
      </c>
      <c r="C246">
        <f t="shared" si="13"/>
        <v>6</v>
      </c>
      <c r="D246">
        <f t="shared" si="14"/>
        <v>16</v>
      </c>
      <c r="E246" t="str">
        <f t="shared" si="15"/>
        <v xml:space="preserve">Hankamer </v>
      </c>
    </row>
    <row r="247" spans="1:5">
      <c r="A247" t="s">
        <v>762</v>
      </c>
      <c r="B247" t="str">
        <f t="shared" si="12"/>
        <v>77561 HARDIN TX 30.17006 94.719066</v>
      </c>
      <c r="C247">
        <f t="shared" si="13"/>
        <v>6</v>
      </c>
      <c r="D247">
        <f t="shared" si="14"/>
        <v>14</v>
      </c>
      <c r="E247" t="str">
        <f t="shared" si="15"/>
        <v xml:space="preserve">Hardin </v>
      </c>
    </row>
    <row r="248" spans="1:5">
      <c r="A248" t="s">
        <v>763</v>
      </c>
      <c r="B248" t="str">
        <f t="shared" si="12"/>
        <v>77562 HIGHLANDS TX 29.828332 95.045714</v>
      </c>
      <c r="C248">
        <f t="shared" si="13"/>
        <v>6</v>
      </c>
      <c r="D248">
        <f t="shared" si="14"/>
        <v>17</v>
      </c>
      <c r="E248" t="str">
        <f t="shared" si="15"/>
        <v xml:space="preserve">Highlands </v>
      </c>
    </row>
    <row r="249" spans="1:5">
      <c r="A249" t="s">
        <v>764</v>
      </c>
      <c r="B249" t="str">
        <f t="shared" si="12"/>
        <v>77563 HITCHCOCK TX 29.30136 95.004914</v>
      </c>
      <c r="C249">
        <f t="shared" si="13"/>
        <v>6</v>
      </c>
      <c r="D249">
        <f t="shared" si="14"/>
        <v>17</v>
      </c>
      <c r="E249" t="str">
        <f t="shared" si="15"/>
        <v xml:space="preserve">Hitchcock </v>
      </c>
    </row>
    <row r="250" spans="1:5">
      <c r="A250" t="s">
        <v>765</v>
      </c>
      <c r="B250" t="str">
        <f t="shared" si="12"/>
        <v>77564 HULL TX 30.140997 94.649347</v>
      </c>
      <c r="C250">
        <f t="shared" si="13"/>
        <v>6</v>
      </c>
      <c r="D250">
        <f t="shared" si="14"/>
        <v>12</v>
      </c>
      <c r="E250" t="str">
        <f t="shared" si="15"/>
        <v xml:space="preserve">Hull </v>
      </c>
    </row>
    <row r="251" spans="1:5">
      <c r="A251" t="s">
        <v>766</v>
      </c>
      <c r="B251" t="str">
        <f t="shared" si="12"/>
        <v>77565 KEMAH TX 29.535133 95.032746</v>
      </c>
      <c r="C251">
        <f t="shared" si="13"/>
        <v>6</v>
      </c>
      <c r="D251">
        <f t="shared" si="14"/>
        <v>13</v>
      </c>
      <c r="E251" t="str">
        <f t="shared" si="15"/>
        <v xml:space="preserve">Kemah </v>
      </c>
    </row>
    <row r="252" spans="1:5">
      <c r="A252" t="s">
        <v>767</v>
      </c>
      <c r="B252" t="str">
        <f t="shared" si="12"/>
        <v>77566 LAKE JACKSON TX 29.040068 95.480592</v>
      </c>
      <c r="C252">
        <f t="shared" si="13"/>
        <v>6</v>
      </c>
      <c r="D252">
        <f t="shared" si="14"/>
        <v>20</v>
      </c>
      <c r="E252" t="str">
        <f t="shared" si="15"/>
        <v xml:space="preserve">Lake Jackson </v>
      </c>
    </row>
    <row r="253" spans="1:5">
      <c r="A253" t="s">
        <v>768</v>
      </c>
      <c r="B253" t="str">
        <f t="shared" si="12"/>
        <v>77568 LA MARQUE TX 29.36199 94.979785</v>
      </c>
      <c r="C253">
        <f t="shared" si="13"/>
        <v>6</v>
      </c>
      <c r="D253">
        <f t="shared" si="14"/>
        <v>17</v>
      </c>
      <c r="E253" t="str">
        <f t="shared" si="15"/>
        <v xml:space="preserve">La Marque </v>
      </c>
    </row>
    <row r="254" spans="1:5">
      <c r="A254" t="s">
        <v>769</v>
      </c>
      <c r="B254" t="str">
        <f t="shared" si="12"/>
        <v>77571 LA PORTE TX 29.682972 95.048232</v>
      </c>
      <c r="C254">
        <f t="shared" si="13"/>
        <v>6</v>
      </c>
      <c r="D254">
        <f t="shared" si="14"/>
        <v>16</v>
      </c>
      <c r="E254" t="str">
        <f t="shared" si="15"/>
        <v xml:space="preserve">La Porte </v>
      </c>
    </row>
    <row r="255" spans="1:5">
      <c r="A255" t="s">
        <v>770</v>
      </c>
      <c r="B255" t="str">
        <f t="shared" si="12"/>
        <v>77573 LEAGUE CITY TX 29.511641 95.087068</v>
      </c>
      <c r="C255">
        <f t="shared" si="13"/>
        <v>6</v>
      </c>
      <c r="D255">
        <f t="shared" si="14"/>
        <v>19</v>
      </c>
      <c r="E255" t="str">
        <f t="shared" si="15"/>
        <v xml:space="preserve">League City </v>
      </c>
    </row>
    <row r="256" spans="1:5">
      <c r="A256" t="s">
        <v>771</v>
      </c>
      <c r="B256" t="str">
        <f t="shared" si="12"/>
        <v>77575 LIBERTY TX 30.098941 94.726805</v>
      </c>
      <c r="C256">
        <f t="shared" si="13"/>
        <v>6</v>
      </c>
      <c r="D256">
        <f t="shared" si="14"/>
        <v>15</v>
      </c>
      <c r="E256" t="str">
        <f t="shared" si="15"/>
        <v xml:space="preserve">Liberty </v>
      </c>
    </row>
    <row r="257" spans="1:5">
      <c r="A257" t="s">
        <v>772</v>
      </c>
      <c r="B257" t="str">
        <f t="shared" si="12"/>
        <v>77577 LIVERPOOL TX 29.254614 95.193738</v>
      </c>
      <c r="C257">
        <f t="shared" si="13"/>
        <v>6</v>
      </c>
      <c r="D257">
        <f t="shared" si="14"/>
        <v>17</v>
      </c>
      <c r="E257" t="str">
        <f t="shared" si="15"/>
        <v xml:space="preserve">Liverpool </v>
      </c>
    </row>
    <row r="258" spans="1:5">
      <c r="A258" t="s">
        <v>773</v>
      </c>
      <c r="B258" t="str">
        <f t="shared" si="12"/>
        <v>77578 MANVEL TX 29.474735 95.359887</v>
      </c>
      <c r="C258">
        <f t="shared" si="13"/>
        <v>6</v>
      </c>
      <c r="D258">
        <f t="shared" si="14"/>
        <v>14</v>
      </c>
      <c r="E258" t="str">
        <f t="shared" si="15"/>
        <v xml:space="preserve">Manvel </v>
      </c>
    </row>
    <row r="259" spans="1:5">
      <c r="A259" t="s">
        <v>774</v>
      </c>
      <c r="B259" t="str">
        <f t="shared" ref="B259:B322" si="16">SUBSTITUTE(A259,"TX"," TX")</f>
        <v>77580 MONT BELVIEU TX 29.8672 94.8861</v>
      </c>
      <c r="C259">
        <f t="shared" ref="C259:C322" si="17">FIND(" ",B259,1)</f>
        <v>6</v>
      </c>
      <c r="D259">
        <f t="shared" ref="D259:D322" si="18">FIND("TX",B259,1)</f>
        <v>20</v>
      </c>
      <c r="E259" t="str">
        <f t="shared" ref="E259:E322" si="19">PROPER(MID(B259,C259+1,D259-1-C259))</f>
        <v xml:space="preserve">Mont Belvieu </v>
      </c>
    </row>
    <row r="260" spans="1:5">
      <c r="A260" t="s">
        <v>775</v>
      </c>
      <c r="B260" t="str">
        <f t="shared" si="16"/>
        <v>77581 PEARLAND TX 29.551355 95.283498</v>
      </c>
      <c r="C260">
        <f t="shared" si="17"/>
        <v>6</v>
      </c>
      <c r="D260">
        <f t="shared" si="18"/>
        <v>16</v>
      </c>
      <c r="E260" t="str">
        <f t="shared" si="19"/>
        <v xml:space="preserve">Pearland </v>
      </c>
    </row>
    <row r="261" spans="1:5">
      <c r="A261" t="s">
        <v>776</v>
      </c>
      <c r="B261" t="str">
        <f t="shared" si="16"/>
        <v>77582 RAYWOOD TX 30.027659 94.657424</v>
      </c>
      <c r="C261">
        <f t="shared" si="17"/>
        <v>6</v>
      </c>
      <c r="D261">
        <f t="shared" si="18"/>
        <v>15</v>
      </c>
      <c r="E261" t="str">
        <f t="shared" si="19"/>
        <v xml:space="preserve">Raywood </v>
      </c>
    </row>
    <row r="262" spans="1:5">
      <c r="A262" t="s">
        <v>777</v>
      </c>
      <c r="B262" t="str">
        <f t="shared" si="16"/>
        <v>77583 ROSHARON TX 29.408696 95.442095</v>
      </c>
      <c r="C262">
        <f t="shared" si="17"/>
        <v>6</v>
      </c>
      <c r="D262">
        <f t="shared" si="18"/>
        <v>16</v>
      </c>
      <c r="E262" t="str">
        <f t="shared" si="19"/>
        <v xml:space="preserve">Rosharon </v>
      </c>
    </row>
    <row r="263" spans="1:5">
      <c r="A263" t="s">
        <v>778</v>
      </c>
      <c r="B263" t="str">
        <f t="shared" si="16"/>
        <v>77585 SARATOGA TX 30.361295 94.579583</v>
      </c>
      <c r="C263">
        <f t="shared" si="17"/>
        <v>6</v>
      </c>
      <c r="D263">
        <f t="shared" si="18"/>
        <v>16</v>
      </c>
      <c r="E263" t="str">
        <f t="shared" si="19"/>
        <v xml:space="preserve">Saratoga </v>
      </c>
    </row>
    <row r="264" spans="1:5">
      <c r="A264" t="s">
        <v>779</v>
      </c>
      <c r="B264" t="str">
        <f t="shared" si="16"/>
        <v>77586 SEABROOK TX 29.5783 95.038466</v>
      </c>
      <c r="C264">
        <f t="shared" si="17"/>
        <v>6</v>
      </c>
      <c r="D264">
        <f t="shared" si="18"/>
        <v>16</v>
      </c>
      <c r="E264" t="str">
        <f t="shared" si="19"/>
        <v xml:space="preserve">Seabrook </v>
      </c>
    </row>
    <row r="265" spans="1:5">
      <c r="A265" t="s">
        <v>780</v>
      </c>
      <c r="B265" t="str">
        <f t="shared" si="16"/>
        <v>77587 SOUTH HOUSTON TX 29.660665 95.228718</v>
      </c>
      <c r="C265">
        <f t="shared" si="17"/>
        <v>6</v>
      </c>
      <c r="D265">
        <f t="shared" si="18"/>
        <v>21</v>
      </c>
      <c r="E265" t="str">
        <f t="shared" si="19"/>
        <v xml:space="preserve">South Houston </v>
      </c>
    </row>
    <row r="266" spans="1:5">
      <c r="A266" t="s">
        <v>781</v>
      </c>
      <c r="B266" t="str">
        <f t="shared" si="16"/>
        <v>77590 TEXAS CITY TX 29.3787 94.885642</v>
      </c>
      <c r="C266">
        <f t="shared" si="17"/>
        <v>6</v>
      </c>
      <c r="D266">
        <f t="shared" si="18"/>
        <v>18</v>
      </c>
      <c r="E266" t="str">
        <f t="shared" si="19"/>
        <v xml:space="preserve">Texas City </v>
      </c>
    </row>
    <row r="267" spans="1:5">
      <c r="A267" t="s">
        <v>782</v>
      </c>
      <c r="B267" t="str">
        <f t="shared" si="16"/>
        <v>77597 WALLISVILLE TX 29.859538 94.688082</v>
      </c>
      <c r="C267">
        <f t="shared" si="17"/>
        <v>6</v>
      </c>
      <c r="D267">
        <f t="shared" si="18"/>
        <v>19</v>
      </c>
      <c r="E267" t="str">
        <f t="shared" si="19"/>
        <v xml:space="preserve">Wallisville </v>
      </c>
    </row>
    <row r="268" spans="1:5">
      <c r="A268" t="s">
        <v>783</v>
      </c>
      <c r="B268" t="str">
        <f t="shared" si="16"/>
        <v>77598 WEBSTER TX 29.549257 95.139173</v>
      </c>
      <c r="C268">
        <f t="shared" si="17"/>
        <v>6</v>
      </c>
      <c r="D268">
        <f t="shared" si="18"/>
        <v>15</v>
      </c>
      <c r="E268" t="str">
        <f t="shared" si="19"/>
        <v xml:space="preserve">Webster </v>
      </c>
    </row>
    <row r="269" spans="1:5">
      <c r="A269" t="s">
        <v>784</v>
      </c>
      <c r="B269" t="str">
        <f t="shared" si="16"/>
        <v>77611 BRIDGE CITY TX 29.958651 93.812903</v>
      </c>
      <c r="C269">
        <f t="shared" si="17"/>
        <v>6</v>
      </c>
      <c r="D269">
        <f t="shared" si="18"/>
        <v>19</v>
      </c>
      <c r="E269" t="str">
        <f t="shared" si="19"/>
        <v xml:space="preserve">Bridge City </v>
      </c>
    </row>
    <row r="270" spans="1:5">
      <c r="A270" t="s">
        <v>785</v>
      </c>
      <c r="B270" t="str">
        <f t="shared" si="16"/>
        <v>77612 BUNA TX 30.418444 94.000978</v>
      </c>
      <c r="C270">
        <f t="shared" si="17"/>
        <v>6</v>
      </c>
      <c r="D270">
        <f t="shared" si="18"/>
        <v>12</v>
      </c>
      <c r="E270" t="str">
        <f t="shared" si="19"/>
        <v xml:space="preserve">Buna </v>
      </c>
    </row>
    <row r="271" spans="1:5">
      <c r="A271" t="s">
        <v>786</v>
      </c>
      <c r="B271" t="str">
        <f t="shared" si="16"/>
        <v>77613 CHINA TX 30.010858 94.362968</v>
      </c>
      <c r="C271">
        <f t="shared" si="17"/>
        <v>6</v>
      </c>
      <c r="D271">
        <f t="shared" si="18"/>
        <v>13</v>
      </c>
      <c r="E271" t="str">
        <f t="shared" si="19"/>
        <v xml:space="preserve">China </v>
      </c>
    </row>
    <row r="272" spans="1:5">
      <c r="A272" t="s">
        <v>787</v>
      </c>
      <c r="B272" t="str">
        <f t="shared" si="16"/>
        <v>77614 DEWEYVILLE TX 30.341107 93.802099</v>
      </c>
      <c r="C272">
        <f t="shared" si="17"/>
        <v>6</v>
      </c>
      <c r="D272">
        <f t="shared" si="18"/>
        <v>18</v>
      </c>
      <c r="E272" t="str">
        <f t="shared" si="19"/>
        <v xml:space="preserve">Deweyville </v>
      </c>
    </row>
    <row r="273" spans="1:5">
      <c r="A273" t="s">
        <v>788</v>
      </c>
      <c r="B273" t="str">
        <f t="shared" si="16"/>
        <v>77615 EVADALE TX 30.312916 94.073078</v>
      </c>
      <c r="C273">
        <f t="shared" si="17"/>
        <v>6</v>
      </c>
      <c r="D273">
        <f t="shared" si="18"/>
        <v>15</v>
      </c>
      <c r="E273" t="str">
        <f t="shared" si="19"/>
        <v xml:space="preserve">Evadale </v>
      </c>
    </row>
    <row r="274" spans="1:5">
      <c r="A274" t="s">
        <v>789</v>
      </c>
      <c r="B274" t="str">
        <f t="shared" si="16"/>
        <v>77616 FRED TX 30.610964 94.18223</v>
      </c>
      <c r="C274">
        <f t="shared" si="17"/>
        <v>6</v>
      </c>
      <c r="D274">
        <f t="shared" si="18"/>
        <v>12</v>
      </c>
      <c r="E274" t="str">
        <f t="shared" si="19"/>
        <v xml:space="preserve">Fred </v>
      </c>
    </row>
    <row r="275" spans="1:5">
      <c r="A275" t="s">
        <v>790</v>
      </c>
      <c r="B275" t="str">
        <f t="shared" si="16"/>
        <v>77617 GILCHRIST TX 29.515175 94.517869</v>
      </c>
      <c r="C275">
        <f t="shared" si="17"/>
        <v>6</v>
      </c>
      <c r="D275">
        <f t="shared" si="18"/>
        <v>17</v>
      </c>
      <c r="E275" t="str">
        <f t="shared" si="19"/>
        <v xml:space="preserve">Gilchrist </v>
      </c>
    </row>
    <row r="276" spans="1:5">
      <c r="A276" t="s">
        <v>791</v>
      </c>
      <c r="B276" t="str">
        <f t="shared" si="16"/>
        <v>77619 GROVES TX 29.94964 93.920036</v>
      </c>
      <c r="C276">
        <f t="shared" si="17"/>
        <v>6</v>
      </c>
      <c r="D276">
        <f t="shared" si="18"/>
        <v>14</v>
      </c>
      <c r="E276" t="str">
        <f t="shared" si="19"/>
        <v xml:space="preserve">Groves </v>
      </c>
    </row>
    <row r="277" spans="1:5">
      <c r="A277" t="s">
        <v>792</v>
      </c>
      <c r="B277" t="str">
        <f t="shared" si="16"/>
        <v>77622 HAMSHIRE TX 29.852558 94.310062</v>
      </c>
      <c r="C277">
        <f t="shared" si="17"/>
        <v>6</v>
      </c>
      <c r="D277">
        <f t="shared" si="18"/>
        <v>16</v>
      </c>
      <c r="E277" t="str">
        <f t="shared" si="19"/>
        <v xml:space="preserve">Hamshire </v>
      </c>
    </row>
    <row r="278" spans="1:5">
      <c r="A278" t="s">
        <v>793</v>
      </c>
      <c r="B278" t="str">
        <f t="shared" si="16"/>
        <v>77623 HIGH ISLAND TX 29.560347 94.422201</v>
      </c>
      <c r="C278">
        <f t="shared" si="17"/>
        <v>6</v>
      </c>
      <c r="D278">
        <f t="shared" si="18"/>
        <v>19</v>
      </c>
      <c r="E278" t="str">
        <f t="shared" si="19"/>
        <v xml:space="preserve">High Island </v>
      </c>
    </row>
    <row r="279" spans="1:5">
      <c r="A279" t="s">
        <v>794</v>
      </c>
      <c r="B279" t="str">
        <f t="shared" si="16"/>
        <v>77624 HILLISTER TX 30.673044 94.380044</v>
      </c>
      <c r="C279">
        <f t="shared" si="17"/>
        <v>6</v>
      </c>
      <c r="D279">
        <f t="shared" si="18"/>
        <v>17</v>
      </c>
      <c r="E279" t="str">
        <f t="shared" si="19"/>
        <v xml:space="preserve">Hillister </v>
      </c>
    </row>
    <row r="280" spans="1:5">
      <c r="A280" t="s">
        <v>795</v>
      </c>
      <c r="B280" t="str">
        <f t="shared" si="16"/>
        <v>77625 KOUNTZE TX 30.354377 94.4114</v>
      </c>
      <c r="C280">
        <f t="shared" si="17"/>
        <v>6</v>
      </c>
      <c r="D280">
        <f t="shared" si="18"/>
        <v>15</v>
      </c>
      <c r="E280" t="str">
        <f t="shared" si="19"/>
        <v xml:space="preserve">Kountze </v>
      </c>
    </row>
    <row r="281" spans="1:5">
      <c r="A281" t="s">
        <v>796</v>
      </c>
      <c r="B281" t="str">
        <f t="shared" si="16"/>
        <v>77626 MAURICEVILLE TX 30.2033 93.8662</v>
      </c>
      <c r="C281">
        <f t="shared" si="17"/>
        <v>6</v>
      </c>
      <c r="D281">
        <f t="shared" si="18"/>
        <v>20</v>
      </c>
      <c r="E281" t="str">
        <f t="shared" si="19"/>
        <v xml:space="preserve">Mauriceville </v>
      </c>
    </row>
    <row r="282" spans="1:5">
      <c r="A282" t="s">
        <v>797</v>
      </c>
      <c r="B282" t="str">
        <f t="shared" si="16"/>
        <v>77627 NEDERLAND TX 29.98851 94.003021</v>
      </c>
      <c r="C282">
        <f t="shared" si="17"/>
        <v>6</v>
      </c>
      <c r="D282">
        <f t="shared" si="18"/>
        <v>17</v>
      </c>
      <c r="E282" t="str">
        <f t="shared" si="19"/>
        <v xml:space="preserve">Nederland </v>
      </c>
    </row>
    <row r="283" spans="1:5">
      <c r="A283" t="s">
        <v>798</v>
      </c>
      <c r="B283" t="str">
        <f t="shared" si="16"/>
        <v>77629 NOME TX 30.001454 94.419007</v>
      </c>
      <c r="C283">
        <f t="shared" si="17"/>
        <v>6</v>
      </c>
      <c r="D283">
        <f t="shared" si="18"/>
        <v>12</v>
      </c>
      <c r="E283" t="str">
        <f t="shared" si="19"/>
        <v xml:space="preserve">Nome </v>
      </c>
    </row>
    <row r="284" spans="1:5">
      <c r="A284" t="s">
        <v>799</v>
      </c>
      <c r="B284" t="str">
        <f t="shared" si="16"/>
        <v>77630 ORANGE TX 30.056012 93.867629</v>
      </c>
      <c r="C284">
        <f t="shared" si="17"/>
        <v>6</v>
      </c>
      <c r="D284">
        <f t="shared" si="18"/>
        <v>14</v>
      </c>
      <c r="E284" t="str">
        <f t="shared" si="19"/>
        <v xml:space="preserve">Orange </v>
      </c>
    </row>
    <row r="285" spans="1:5">
      <c r="A285" t="s">
        <v>800</v>
      </c>
      <c r="B285" t="str">
        <f t="shared" si="16"/>
        <v>77639 ORANGEFIELD TX 30.0613 93.8497</v>
      </c>
      <c r="C285">
        <f t="shared" si="17"/>
        <v>6</v>
      </c>
      <c r="D285">
        <f t="shared" si="18"/>
        <v>19</v>
      </c>
      <c r="E285" t="str">
        <f t="shared" si="19"/>
        <v xml:space="preserve">Orangefield </v>
      </c>
    </row>
    <row r="286" spans="1:5">
      <c r="A286" t="s">
        <v>801</v>
      </c>
      <c r="B286" t="str">
        <f t="shared" si="16"/>
        <v>77640 PORT ARTHUR TX 29.757493 94.096672</v>
      </c>
      <c r="C286">
        <f t="shared" si="17"/>
        <v>6</v>
      </c>
      <c r="D286">
        <f t="shared" si="18"/>
        <v>19</v>
      </c>
      <c r="E286" t="str">
        <f t="shared" si="19"/>
        <v xml:space="preserve">Port Arthur </v>
      </c>
    </row>
    <row r="287" spans="1:5">
      <c r="A287" t="s">
        <v>802</v>
      </c>
      <c r="B287" t="str">
        <f t="shared" si="16"/>
        <v>77650 PORT BOLIVAR TX 29.479879 94.575799</v>
      </c>
      <c r="C287">
        <f t="shared" si="17"/>
        <v>6</v>
      </c>
      <c r="D287">
        <f t="shared" si="18"/>
        <v>20</v>
      </c>
      <c r="E287" t="str">
        <f t="shared" si="19"/>
        <v xml:space="preserve">Port Bolivar </v>
      </c>
    </row>
    <row r="288" spans="1:5">
      <c r="A288" t="s">
        <v>803</v>
      </c>
      <c r="B288" t="str">
        <f t="shared" si="16"/>
        <v>77651 PORT NECHES TX 29.981488 93.939788</v>
      </c>
      <c r="C288">
        <f t="shared" si="17"/>
        <v>6</v>
      </c>
      <c r="D288">
        <f t="shared" si="18"/>
        <v>19</v>
      </c>
      <c r="E288" t="str">
        <f t="shared" si="19"/>
        <v xml:space="preserve">Port Neches </v>
      </c>
    </row>
    <row r="289" spans="1:5">
      <c r="A289" t="s">
        <v>804</v>
      </c>
      <c r="B289" t="str">
        <f t="shared" si="16"/>
        <v>77655 SABINE PASS TX 29.691183 94.036893</v>
      </c>
      <c r="C289">
        <f t="shared" si="17"/>
        <v>6</v>
      </c>
      <c r="D289">
        <f t="shared" si="18"/>
        <v>19</v>
      </c>
      <c r="E289" t="str">
        <f t="shared" si="19"/>
        <v xml:space="preserve">Sabine Pass </v>
      </c>
    </row>
    <row r="290" spans="1:5">
      <c r="A290" t="s">
        <v>805</v>
      </c>
      <c r="B290" t="str">
        <f t="shared" si="16"/>
        <v>77656 SILSBEE TX 30.384218 94.170936</v>
      </c>
      <c r="C290">
        <f t="shared" si="17"/>
        <v>6</v>
      </c>
      <c r="D290">
        <f t="shared" si="18"/>
        <v>15</v>
      </c>
      <c r="E290" t="str">
        <f t="shared" si="19"/>
        <v xml:space="preserve">Silsbee </v>
      </c>
    </row>
    <row r="291" spans="1:5">
      <c r="A291" t="s">
        <v>806</v>
      </c>
      <c r="B291" t="str">
        <f t="shared" si="16"/>
        <v>77657 LUMBERTON TX 30.232931 94.194234</v>
      </c>
      <c r="C291">
        <f t="shared" si="17"/>
        <v>6</v>
      </c>
      <c r="D291">
        <f t="shared" si="18"/>
        <v>17</v>
      </c>
      <c r="E291" t="str">
        <f t="shared" si="19"/>
        <v xml:space="preserve">Lumberton </v>
      </c>
    </row>
    <row r="292" spans="1:5">
      <c r="A292" t="s">
        <v>807</v>
      </c>
      <c r="B292" t="str">
        <f t="shared" si="16"/>
        <v>77659 SOUR LAKE TX 30.178117 94.445754</v>
      </c>
      <c r="C292">
        <f t="shared" si="17"/>
        <v>6</v>
      </c>
      <c r="D292">
        <f t="shared" si="18"/>
        <v>17</v>
      </c>
      <c r="E292" t="str">
        <f t="shared" si="19"/>
        <v xml:space="preserve">Sour Lake </v>
      </c>
    </row>
    <row r="293" spans="1:5">
      <c r="A293" t="s">
        <v>808</v>
      </c>
      <c r="B293" t="str">
        <f t="shared" si="16"/>
        <v>77660 SPURGER TX 30.656999 94.145508</v>
      </c>
      <c r="C293">
        <f t="shared" si="17"/>
        <v>6</v>
      </c>
      <c r="D293">
        <f t="shared" si="18"/>
        <v>15</v>
      </c>
      <c r="E293" t="str">
        <f t="shared" si="19"/>
        <v xml:space="preserve">Spurger </v>
      </c>
    </row>
    <row r="294" spans="1:5">
      <c r="A294" t="s">
        <v>809</v>
      </c>
      <c r="B294" t="str">
        <f t="shared" si="16"/>
        <v>77661 STOWELL TX 29.7905 94.3844</v>
      </c>
      <c r="C294">
        <f t="shared" si="17"/>
        <v>6</v>
      </c>
      <c r="D294">
        <f t="shared" si="18"/>
        <v>15</v>
      </c>
      <c r="E294" t="str">
        <f t="shared" si="19"/>
        <v xml:space="preserve">Stowell </v>
      </c>
    </row>
    <row r="295" spans="1:5">
      <c r="A295" t="s">
        <v>810</v>
      </c>
      <c r="B295" t="str">
        <f t="shared" si="16"/>
        <v>77662 VIDOR TX 30.173622 94.007402</v>
      </c>
      <c r="C295">
        <f t="shared" si="17"/>
        <v>6</v>
      </c>
      <c r="D295">
        <f t="shared" si="18"/>
        <v>13</v>
      </c>
      <c r="E295" t="str">
        <f t="shared" si="19"/>
        <v xml:space="preserve">Vidor </v>
      </c>
    </row>
    <row r="296" spans="1:5">
      <c r="A296" t="s">
        <v>811</v>
      </c>
      <c r="B296" t="str">
        <f t="shared" si="16"/>
        <v>77663 VILLAGE MILLS TX 30.519572 94.412945</v>
      </c>
      <c r="C296">
        <f t="shared" si="17"/>
        <v>6</v>
      </c>
      <c r="D296">
        <f t="shared" si="18"/>
        <v>21</v>
      </c>
      <c r="E296" t="str">
        <f t="shared" si="19"/>
        <v xml:space="preserve">Village Mills </v>
      </c>
    </row>
    <row r="297" spans="1:5">
      <c r="A297" t="s">
        <v>812</v>
      </c>
      <c r="B297" t="str">
        <f t="shared" si="16"/>
        <v>77664 WARREN TX 30.631003 94.430914</v>
      </c>
      <c r="C297">
        <f t="shared" si="17"/>
        <v>6</v>
      </c>
      <c r="D297">
        <f t="shared" si="18"/>
        <v>14</v>
      </c>
      <c r="E297" t="str">
        <f t="shared" si="19"/>
        <v xml:space="preserve">Warren </v>
      </c>
    </row>
    <row r="298" spans="1:5">
      <c r="A298" t="s">
        <v>813</v>
      </c>
      <c r="B298" t="str">
        <f t="shared" si="16"/>
        <v>77665 WINNIE TX 29.791596 94.349882</v>
      </c>
      <c r="C298">
        <f t="shared" si="17"/>
        <v>6</v>
      </c>
      <c r="D298">
        <f t="shared" si="18"/>
        <v>14</v>
      </c>
      <c r="E298" t="str">
        <f t="shared" si="19"/>
        <v xml:space="preserve">Winnie </v>
      </c>
    </row>
    <row r="299" spans="1:5">
      <c r="A299" t="s">
        <v>814</v>
      </c>
      <c r="B299" t="str">
        <f t="shared" si="16"/>
        <v>77701 BEAUMONT TX 30.094544 94.093352</v>
      </c>
      <c r="C299">
        <f t="shared" si="17"/>
        <v>6</v>
      </c>
      <c r="D299">
        <f t="shared" si="18"/>
        <v>16</v>
      </c>
      <c r="E299" t="str">
        <f t="shared" si="19"/>
        <v xml:space="preserve">Beaumont </v>
      </c>
    </row>
    <row r="300" spans="1:5">
      <c r="A300" t="s">
        <v>815</v>
      </c>
      <c r="B300" t="str">
        <f t="shared" si="16"/>
        <v>77801 BRYAN TX 30.639301 96.360977</v>
      </c>
      <c r="C300">
        <f t="shared" si="17"/>
        <v>6</v>
      </c>
      <c r="D300">
        <f t="shared" si="18"/>
        <v>13</v>
      </c>
      <c r="E300" t="str">
        <f t="shared" si="19"/>
        <v xml:space="preserve">Bryan </v>
      </c>
    </row>
    <row r="301" spans="1:5">
      <c r="A301" t="s">
        <v>816</v>
      </c>
      <c r="B301" t="str">
        <f t="shared" si="16"/>
        <v>77830 ANDERSON TX 30.55211 96.00254</v>
      </c>
      <c r="C301">
        <f t="shared" si="17"/>
        <v>6</v>
      </c>
      <c r="D301">
        <f t="shared" si="18"/>
        <v>16</v>
      </c>
      <c r="E301" t="str">
        <f t="shared" si="19"/>
        <v xml:space="preserve">Anderson </v>
      </c>
    </row>
    <row r="302" spans="1:5">
      <c r="A302" t="s">
        <v>817</v>
      </c>
      <c r="B302" t="str">
        <f t="shared" si="16"/>
        <v>77831 BEDIAS TX 30.734705 95.923815</v>
      </c>
      <c r="C302">
        <f t="shared" si="17"/>
        <v>6</v>
      </c>
      <c r="D302">
        <f t="shared" si="18"/>
        <v>14</v>
      </c>
      <c r="E302" t="str">
        <f t="shared" si="19"/>
        <v xml:space="preserve">Bedias </v>
      </c>
    </row>
    <row r="303" spans="1:5">
      <c r="A303" t="s">
        <v>818</v>
      </c>
      <c r="B303" t="str">
        <f t="shared" si="16"/>
        <v>77833 BRENHAM TX 30.202229 96.370674</v>
      </c>
      <c r="C303">
        <f t="shared" si="17"/>
        <v>6</v>
      </c>
      <c r="D303">
        <f t="shared" si="18"/>
        <v>15</v>
      </c>
      <c r="E303" t="str">
        <f t="shared" si="19"/>
        <v xml:space="preserve">Brenham </v>
      </c>
    </row>
    <row r="304" spans="1:5">
      <c r="A304" t="s">
        <v>819</v>
      </c>
      <c r="B304" t="str">
        <f t="shared" si="16"/>
        <v>77835 BURTON TX 30.18419 96.646982</v>
      </c>
      <c r="C304">
        <f t="shared" si="17"/>
        <v>6</v>
      </c>
      <c r="D304">
        <f t="shared" si="18"/>
        <v>14</v>
      </c>
      <c r="E304" t="str">
        <f t="shared" si="19"/>
        <v xml:space="preserve">Burton </v>
      </c>
    </row>
    <row r="305" spans="1:5">
      <c r="A305" t="s">
        <v>820</v>
      </c>
      <c r="B305" t="str">
        <f t="shared" si="16"/>
        <v>77836 CALDWELL TX 30.525203 96.691906</v>
      </c>
      <c r="C305">
        <f t="shared" si="17"/>
        <v>6</v>
      </c>
      <c r="D305">
        <f t="shared" si="18"/>
        <v>16</v>
      </c>
      <c r="E305" t="str">
        <f t="shared" si="19"/>
        <v xml:space="preserve">Caldwell </v>
      </c>
    </row>
    <row r="306" spans="1:5">
      <c r="A306" t="s">
        <v>821</v>
      </c>
      <c r="B306" t="str">
        <f t="shared" si="16"/>
        <v>77837 CALVERT TX 31.010605 96.665647</v>
      </c>
      <c r="C306">
        <f t="shared" si="17"/>
        <v>6</v>
      </c>
      <c r="D306">
        <f t="shared" si="18"/>
        <v>15</v>
      </c>
      <c r="E306" t="str">
        <f t="shared" si="19"/>
        <v xml:space="preserve">Calvert </v>
      </c>
    </row>
    <row r="307" spans="1:5">
      <c r="A307" t="s">
        <v>822</v>
      </c>
      <c r="B307" t="str">
        <f t="shared" si="16"/>
        <v>77838 CHRIESMAN TX 30.5995 96.7709</v>
      </c>
      <c r="C307">
        <f t="shared" si="17"/>
        <v>6</v>
      </c>
      <c r="D307">
        <f t="shared" si="18"/>
        <v>17</v>
      </c>
      <c r="E307" t="str">
        <f t="shared" si="19"/>
        <v xml:space="preserve">Chriesman </v>
      </c>
    </row>
    <row r="308" spans="1:5">
      <c r="A308" t="s">
        <v>823</v>
      </c>
      <c r="B308" t="str">
        <f t="shared" si="16"/>
        <v>77840 COLLEGE STATION TX 30.607913 96.323978</v>
      </c>
      <c r="C308">
        <f t="shared" si="17"/>
        <v>6</v>
      </c>
      <c r="D308">
        <f t="shared" si="18"/>
        <v>23</v>
      </c>
      <c r="E308" t="str">
        <f t="shared" si="19"/>
        <v xml:space="preserve">College Station </v>
      </c>
    </row>
    <row r="309" spans="1:5">
      <c r="A309" t="s">
        <v>824</v>
      </c>
      <c r="B309" t="str">
        <f t="shared" si="16"/>
        <v>77850 CONCORD TX 31.26511 96.0995</v>
      </c>
      <c r="C309">
        <f t="shared" si="17"/>
        <v>6</v>
      </c>
      <c r="D309">
        <f t="shared" si="18"/>
        <v>15</v>
      </c>
      <c r="E309" t="str">
        <f t="shared" si="19"/>
        <v xml:space="preserve">Concord </v>
      </c>
    </row>
    <row r="310" spans="1:5">
      <c r="A310" t="s">
        <v>825</v>
      </c>
      <c r="B310" t="str">
        <f t="shared" si="16"/>
        <v>77852 DEANVILLE TX 30.4318 96.7559</v>
      </c>
      <c r="C310">
        <f t="shared" si="17"/>
        <v>6</v>
      </c>
      <c r="D310">
        <f t="shared" si="18"/>
        <v>17</v>
      </c>
      <c r="E310" t="str">
        <f t="shared" si="19"/>
        <v xml:space="preserve">Deanville </v>
      </c>
    </row>
    <row r="311" spans="1:5">
      <c r="A311" t="s">
        <v>826</v>
      </c>
      <c r="B311" t="str">
        <f t="shared" si="16"/>
        <v>77853 DIME BOX TX 30.370857 96.816108</v>
      </c>
      <c r="C311">
        <f t="shared" si="17"/>
        <v>6</v>
      </c>
      <c r="D311">
        <f t="shared" si="18"/>
        <v>16</v>
      </c>
      <c r="E311" t="str">
        <f t="shared" si="19"/>
        <v xml:space="preserve">Dime Box </v>
      </c>
    </row>
    <row r="312" spans="1:5">
      <c r="A312" t="s">
        <v>827</v>
      </c>
      <c r="B312" t="str">
        <f t="shared" si="16"/>
        <v>77855 FLYNN TX 31.143921 96.134638</v>
      </c>
      <c r="C312">
        <f t="shared" si="17"/>
        <v>6</v>
      </c>
      <c r="D312">
        <f t="shared" si="18"/>
        <v>13</v>
      </c>
      <c r="E312" t="str">
        <f t="shared" si="19"/>
        <v xml:space="preserve">Flynn </v>
      </c>
    </row>
    <row r="313" spans="1:5">
      <c r="A313" t="s">
        <v>828</v>
      </c>
      <c r="B313" t="str">
        <f t="shared" si="16"/>
        <v>77856 FRANKLIN TX 31.099531 96.426204</v>
      </c>
      <c r="C313">
        <f t="shared" si="17"/>
        <v>6</v>
      </c>
      <c r="D313">
        <f t="shared" si="18"/>
        <v>16</v>
      </c>
      <c r="E313" t="str">
        <f t="shared" si="19"/>
        <v xml:space="preserve">Franklin </v>
      </c>
    </row>
    <row r="314" spans="1:5">
      <c r="A314" t="s">
        <v>829</v>
      </c>
      <c r="B314" t="str">
        <f t="shared" si="16"/>
        <v>77857 GAUSE TX 30.786548 96.68926</v>
      </c>
      <c r="C314">
        <f t="shared" si="17"/>
        <v>6</v>
      </c>
      <c r="D314">
        <f t="shared" si="18"/>
        <v>13</v>
      </c>
      <c r="E314" t="str">
        <f t="shared" si="19"/>
        <v xml:space="preserve">Gause </v>
      </c>
    </row>
    <row r="315" spans="1:5">
      <c r="A315" t="s">
        <v>830</v>
      </c>
      <c r="B315" t="str">
        <f t="shared" si="16"/>
        <v>77859 HEARNE TX 30.836242 96.587042</v>
      </c>
      <c r="C315">
        <f t="shared" si="17"/>
        <v>6</v>
      </c>
      <c r="D315">
        <f t="shared" si="18"/>
        <v>14</v>
      </c>
      <c r="E315" t="str">
        <f t="shared" si="19"/>
        <v xml:space="preserve">Hearne </v>
      </c>
    </row>
    <row r="316" spans="1:5">
      <c r="A316" t="s">
        <v>831</v>
      </c>
      <c r="B316" t="str">
        <f t="shared" si="16"/>
        <v>77861 IOLA TX 30.723094 96.078213</v>
      </c>
      <c r="C316">
        <f t="shared" si="17"/>
        <v>6</v>
      </c>
      <c r="D316">
        <f t="shared" si="18"/>
        <v>12</v>
      </c>
      <c r="E316" t="str">
        <f t="shared" si="19"/>
        <v xml:space="preserve">Iola </v>
      </c>
    </row>
    <row r="317" spans="1:5">
      <c r="A317" t="s">
        <v>832</v>
      </c>
      <c r="B317" t="str">
        <f t="shared" si="16"/>
        <v>77862 KURTEN TX 30.7869 96.2636</v>
      </c>
      <c r="C317">
        <f t="shared" si="17"/>
        <v>6</v>
      </c>
      <c r="D317">
        <f t="shared" si="18"/>
        <v>14</v>
      </c>
      <c r="E317" t="str">
        <f t="shared" si="19"/>
        <v xml:space="preserve">Kurten </v>
      </c>
    </row>
    <row r="318" spans="1:5">
      <c r="A318" t="s">
        <v>833</v>
      </c>
      <c r="B318" t="str">
        <f t="shared" si="16"/>
        <v>77863 LYONS TX 30.3861 96.5632</v>
      </c>
      <c r="C318">
        <f t="shared" si="17"/>
        <v>6</v>
      </c>
      <c r="D318">
        <f t="shared" si="18"/>
        <v>13</v>
      </c>
      <c r="E318" t="str">
        <f t="shared" si="19"/>
        <v xml:space="preserve">Lyons </v>
      </c>
    </row>
    <row r="319" spans="1:5">
      <c r="A319" t="s">
        <v>834</v>
      </c>
      <c r="B319" t="str">
        <f t="shared" si="16"/>
        <v>77864 MADISONVILLE TX 30.972629 95.897114</v>
      </c>
      <c r="C319">
        <f t="shared" si="17"/>
        <v>6</v>
      </c>
      <c r="D319">
        <f t="shared" si="18"/>
        <v>20</v>
      </c>
      <c r="E319" t="str">
        <f t="shared" si="19"/>
        <v xml:space="preserve">Madisonville </v>
      </c>
    </row>
    <row r="320" spans="1:5">
      <c r="A320" t="s">
        <v>835</v>
      </c>
      <c r="B320" t="str">
        <f t="shared" si="16"/>
        <v>77865 MARQUEZ TX 31.247399 96.22434</v>
      </c>
      <c r="C320">
        <f t="shared" si="17"/>
        <v>6</v>
      </c>
      <c r="D320">
        <f t="shared" si="18"/>
        <v>15</v>
      </c>
      <c r="E320" t="str">
        <f t="shared" si="19"/>
        <v xml:space="preserve">Marquez </v>
      </c>
    </row>
    <row r="321" spans="1:5">
      <c r="A321" t="s">
        <v>836</v>
      </c>
      <c r="B321" t="str">
        <f t="shared" si="16"/>
        <v>77866 MILLICAN TX 30.449058 96.217062</v>
      </c>
      <c r="C321">
        <f t="shared" si="17"/>
        <v>6</v>
      </c>
      <c r="D321">
        <f t="shared" si="18"/>
        <v>16</v>
      </c>
      <c r="E321" t="str">
        <f t="shared" si="19"/>
        <v xml:space="preserve">Millican </v>
      </c>
    </row>
    <row r="322" spans="1:5">
      <c r="A322" t="s">
        <v>837</v>
      </c>
      <c r="B322" t="str">
        <f t="shared" si="16"/>
        <v>77867 MUMFORD TX 30.766442 96.578605</v>
      </c>
      <c r="C322">
        <f t="shared" si="17"/>
        <v>6</v>
      </c>
      <c r="D322">
        <f t="shared" si="18"/>
        <v>15</v>
      </c>
      <c r="E322" t="str">
        <f t="shared" si="19"/>
        <v xml:space="preserve">Mumford </v>
      </c>
    </row>
    <row r="323" spans="1:5">
      <c r="A323" t="s">
        <v>838</v>
      </c>
      <c r="B323" t="str">
        <f t="shared" ref="B323:B386" si="20">SUBSTITUTE(A323,"TX"," TX")</f>
        <v>77868 NAVASOTA TX 30.370422 96.057376</v>
      </c>
      <c r="C323">
        <f t="shared" ref="C323:C386" si="21">FIND(" ",B323,1)</f>
        <v>6</v>
      </c>
      <c r="D323">
        <f t="shared" ref="D323:D386" si="22">FIND("TX",B323,1)</f>
        <v>16</v>
      </c>
      <c r="E323" t="str">
        <f t="shared" ref="E323:E386" si="23">PROPER(MID(B323,C323+1,D323-1-C323))</f>
        <v xml:space="preserve">Navasota </v>
      </c>
    </row>
    <row r="324" spans="1:5">
      <c r="A324" t="s">
        <v>839</v>
      </c>
      <c r="B324" t="str">
        <f t="shared" si="20"/>
        <v>77870 NEW BADEN TX 31.059305 96.39942</v>
      </c>
      <c r="C324">
        <f t="shared" si="21"/>
        <v>6</v>
      </c>
      <c r="D324">
        <f t="shared" si="22"/>
        <v>17</v>
      </c>
      <c r="E324" t="str">
        <f t="shared" si="23"/>
        <v xml:space="preserve">New Baden </v>
      </c>
    </row>
    <row r="325" spans="1:5">
      <c r="A325" t="s">
        <v>840</v>
      </c>
      <c r="B325" t="str">
        <f t="shared" si="20"/>
        <v>77871 NORMANGEE TX 31.099734 96.129295</v>
      </c>
      <c r="C325">
        <f t="shared" si="21"/>
        <v>6</v>
      </c>
      <c r="D325">
        <f t="shared" si="22"/>
        <v>17</v>
      </c>
      <c r="E325" t="str">
        <f t="shared" si="23"/>
        <v xml:space="preserve">Normangee </v>
      </c>
    </row>
    <row r="326" spans="1:5">
      <c r="A326" t="s">
        <v>841</v>
      </c>
      <c r="B326" t="str">
        <f t="shared" si="20"/>
        <v>77872 NORTH ZULCH TX 30.931056 96.098996</v>
      </c>
      <c r="C326">
        <f t="shared" si="21"/>
        <v>6</v>
      </c>
      <c r="D326">
        <f t="shared" si="22"/>
        <v>19</v>
      </c>
      <c r="E326" t="str">
        <f t="shared" si="23"/>
        <v xml:space="preserve">North Zulch </v>
      </c>
    </row>
    <row r="327" spans="1:5">
      <c r="A327" t="s">
        <v>842</v>
      </c>
      <c r="B327" t="str">
        <f t="shared" si="20"/>
        <v>77873 RICHARDS TX 30.572971 95.78675</v>
      </c>
      <c r="C327">
        <f t="shared" si="21"/>
        <v>6</v>
      </c>
      <c r="D327">
        <f t="shared" si="22"/>
        <v>16</v>
      </c>
      <c r="E327" t="str">
        <f t="shared" si="23"/>
        <v xml:space="preserve">Richards </v>
      </c>
    </row>
    <row r="328" spans="1:5">
      <c r="A328" t="s">
        <v>843</v>
      </c>
      <c r="B328" t="str">
        <f t="shared" si="20"/>
        <v>77875 ROANS PRAIRIE TX 30.583978 95.938329</v>
      </c>
      <c r="C328">
        <f t="shared" si="21"/>
        <v>6</v>
      </c>
      <c r="D328">
        <f t="shared" si="22"/>
        <v>21</v>
      </c>
      <c r="E328" t="str">
        <f t="shared" si="23"/>
        <v xml:space="preserve">Roans Prairie </v>
      </c>
    </row>
    <row r="329" spans="1:5">
      <c r="A329" t="s">
        <v>844</v>
      </c>
      <c r="B329" t="str">
        <f t="shared" si="20"/>
        <v>77876 SHIRO TX 30.675253 95.828558</v>
      </c>
      <c r="C329">
        <f t="shared" si="21"/>
        <v>6</v>
      </c>
      <c r="D329">
        <f t="shared" si="22"/>
        <v>13</v>
      </c>
      <c r="E329" t="str">
        <f t="shared" si="23"/>
        <v xml:space="preserve">Shiro </v>
      </c>
    </row>
    <row r="330" spans="1:5">
      <c r="A330" t="s">
        <v>845</v>
      </c>
      <c r="B330" t="str">
        <f t="shared" si="20"/>
        <v>77878 SNOOK TX 30.470384 96.480162</v>
      </c>
      <c r="C330">
        <f t="shared" si="21"/>
        <v>6</v>
      </c>
      <c r="D330">
        <f t="shared" si="22"/>
        <v>13</v>
      </c>
      <c r="E330" t="str">
        <f t="shared" si="23"/>
        <v xml:space="preserve">Snook </v>
      </c>
    </row>
    <row r="331" spans="1:5">
      <c r="A331" t="s">
        <v>846</v>
      </c>
      <c r="B331" t="str">
        <f t="shared" si="20"/>
        <v>77879 SOMERVILLE TX 30.427153 96.498538</v>
      </c>
      <c r="C331">
        <f t="shared" si="21"/>
        <v>6</v>
      </c>
      <c r="D331">
        <f t="shared" si="22"/>
        <v>18</v>
      </c>
      <c r="E331" t="str">
        <f t="shared" si="23"/>
        <v xml:space="preserve">Somerville </v>
      </c>
    </row>
    <row r="332" spans="1:5">
      <c r="A332" t="s">
        <v>847</v>
      </c>
      <c r="B332" t="str">
        <f t="shared" si="20"/>
        <v>77880 WASHINGTON TX 30.284464 96.180228</v>
      </c>
      <c r="C332">
        <f t="shared" si="21"/>
        <v>6</v>
      </c>
      <c r="D332">
        <f t="shared" si="22"/>
        <v>18</v>
      </c>
      <c r="E332" t="str">
        <f t="shared" si="23"/>
        <v xml:space="preserve">Washington </v>
      </c>
    </row>
    <row r="333" spans="1:5">
      <c r="A333" t="s">
        <v>848</v>
      </c>
      <c r="B333" t="str">
        <f t="shared" si="20"/>
        <v>77881 WELLBORN TX 30.5351 96.3017</v>
      </c>
      <c r="C333">
        <f t="shared" si="21"/>
        <v>6</v>
      </c>
      <c r="D333">
        <f t="shared" si="22"/>
        <v>16</v>
      </c>
      <c r="E333" t="str">
        <f t="shared" si="23"/>
        <v xml:space="preserve">Wellborn </v>
      </c>
    </row>
    <row r="334" spans="1:5">
      <c r="A334" t="s">
        <v>849</v>
      </c>
      <c r="B334" t="str">
        <f t="shared" si="20"/>
        <v>77882 WHEELOCK TX 30.911791 96.421125</v>
      </c>
      <c r="C334">
        <f t="shared" si="21"/>
        <v>6</v>
      </c>
      <c r="D334">
        <f t="shared" si="22"/>
        <v>16</v>
      </c>
      <c r="E334" t="str">
        <f t="shared" si="23"/>
        <v xml:space="preserve">Wheelock </v>
      </c>
    </row>
    <row r="335" spans="1:5">
      <c r="A335" t="s">
        <v>850</v>
      </c>
      <c r="B335" t="str">
        <f t="shared" si="20"/>
        <v>77901 VICTORIA TX 28.806794 96.990782</v>
      </c>
      <c r="C335">
        <f t="shared" si="21"/>
        <v>6</v>
      </c>
      <c r="D335">
        <f t="shared" si="22"/>
        <v>16</v>
      </c>
      <c r="E335" t="str">
        <f t="shared" si="23"/>
        <v xml:space="preserve">Victoria </v>
      </c>
    </row>
    <row r="336" spans="1:5">
      <c r="A336" t="s">
        <v>851</v>
      </c>
      <c r="B336" t="str">
        <f t="shared" si="20"/>
        <v>77950 AUSTWELL TX 28.402292 96.854457</v>
      </c>
      <c r="C336">
        <f t="shared" si="21"/>
        <v>6</v>
      </c>
      <c r="D336">
        <f t="shared" si="22"/>
        <v>16</v>
      </c>
      <c r="E336" t="str">
        <f t="shared" si="23"/>
        <v xml:space="preserve">Austwell </v>
      </c>
    </row>
    <row r="337" spans="1:5">
      <c r="A337" t="s">
        <v>852</v>
      </c>
      <c r="B337" t="str">
        <f t="shared" si="20"/>
        <v>77951 BLOOMINGTON TX 28.710304 96.803586</v>
      </c>
      <c r="C337">
        <f t="shared" si="21"/>
        <v>6</v>
      </c>
      <c r="D337">
        <f t="shared" si="22"/>
        <v>19</v>
      </c>
      <c r="E337" t="str">
        <f t="shared" si="23"/>
        <v xml:space="preserve">Bloomington </v>
      </c>
    </row>
    <row r="338" spans="1:5">
      <c r="A338" t="s">
        <v>853</v>
      </c>
      <c r="B338" t="str">
        <f t="shared" si="20"/>
        <v>77954 CUERO TX 29.111281 97.251487</v>
      </c>
      <c r="C338">
        <f t="shared" si="21"/>
        <v>6</v>
      </c>
      <c r="D338">
        <f t="shared" si="22"/>
        <v>13</v>
      </c>
      <c r="E338" t="str">
        <f t="shared" si="23"/>
        <v xml:space="preserve">Cuero </v>
      </c>
    </row>
    <row r="339" spans="1:5">
      <c r="A339" t="s">
        <v>854</v>
      </c>
      <c r="B339" t="str">
        <f t="shared" si="20"/>
        <v>77957 EDNA TX 28.980244 96.731892</v>
      </c>
      <c r="C339">
        <f t="shared" si="21"/>
        <v>6</v>
      </c>
      <c r="D339">
        <f t="shared" si="22"/>
        <v>12</v>
      </c>
      <c r="E339" t="str">
        <f t="shared" si="23"/>
        <v xml:space="preserve">Edna </v>
      </c>
    </row>
    <row r="340" spans="1:5">
      <c r="A340" t="s">
        <v>855</v>
      </c>
      <c r="B340" t="str">
        <f t="shared" si="20"/>
        <v>77960 FANNIN TX 28.661432 97.249102</v>
      </c>
      <c r="C340">
        <f t="shared" si="21"/>
        <v>6</v>
      </c>
      <c r="D340">
        <f t="shared" si="22"/>
        <v>14</v>
      </c>
      <c r="E340" t="str">
        <f t="shared" si="23"/>
        <v xml:space="preserve">Fannin </v>
      </c>
    </row>
    <row r="341" spans="1:5">
      <c r="A341" t="s">
        <v>856</v>
      </c>
      <c r="B341" t="str">
        <f t="shared" si="20"/>
        <v>77961 FRANCITAS TX 28.865214 96.361781</v>
      </c>
      <c r="C341">
        <f t="shared" si="21"/>
        <v>6</v>
      </c>
      <c r="D341">
        <f t="shared" si="22"/>
        <v>17</v>
      </c>
      <c r="E341" t="str">
        <f t="shared" si="23"/>
        <v xml:space="preserve">Francitas </v>
      </c>
    </row>
    <row r="342" spans="1:5">
      <c r="A342" t="s">
        <v>857</v>
      </c>
      <c r="B342" t="str">
        <f t="shared" si="20"/>
        <v>77962 GANADO TX 29.050845 96.440315</v>
      </c>
      <c r="C342">
        <f t="shared" si="21"/>
        <v>6</v>
      </c>
      <c r="D342">
        <f t="shared" si="22"/>
        <v>14</v>
      </c>
      <c r="E342" t="str">
        <f t="shared" si="23"/>
        <v xml:space="preserve">Ganado </v>
      </c>
    </row>
    <row r="343" spans="1:5">
      <c r="A343" t="s">
        <v>858</v>
      </c>
      <c r="B343" t="str">
        <f t="shared" si="20"/>
        <v>77963 GOLIAD TX 28.657078 97.466124</v>
      </c>
      <c r="C343">
        <f t="shared" si="21"/>
        <v>6</v>
      </c>
      <c r="D343">
        <f t="shared" si="22"/>
        <v>14</v>
      </c>
      <c r="E343" t="str">
        <f t="shared" si="23"/>
        <v xml:space="preserve">Goliad </v>
      </c>
    </row>
    <row r="344" spans="1:5">
      <c r="A344" t="s">
        <v>859</v>
      </c>
      <c r="B344" t="str">
        <f t="shared" si="20"/>
        <v>77964 HALLETTSVILLE TX 29.381197 96.813325</v>
      </c>
      <c r="C344">
        <f t="shared" si="21"/>
        <v>6</v>
      </c>
      <c r="D344">
        <f t="shared" si="22"/>
        <v>21</v>
      </c>
      <c r="E344" t="str">
        <f t="shared" si="23"/>
        <v xml:space="preserve">Hallettsville </v>
      </c>
    </row>
    <row r="345" spans="1:5">
      <c r="A345" t="s">
        <v>860</v>
      </c>
      <c r="B345" t="str">
        <f t="shared" si="20"/>
        <v>77967 HOCHHEIM TX 29.3129 97.2908</v>
      </c>
      <c r="C345">
        <f t="shared" si="21"/>
        <v>6</v>
      </c>
      <c r="D345">
        <f t="shared" si="22"/>
        <v>16</v>
      </c>
      <c r="E345" t="str">
        <f t="shared" si="23"/>
        <v xml:space="preserve">Hochheim </v>
      </c>
    </row>
    <row r="346" spans="1:5">
      <c r="A346" t="s">
        <v>861</v>
      </c>
      <c r="B346" t="str">
        <f t="shared" si="20"/>
        <v>77968 INEZ TX 28.890267 96.80355</v>
      </c>
      <c r="C346">
        <f t="shared" si="21"/>
        <v>6</v>
      </c>
      <c r="D346">
        <f t="shared" si="22"/>
        <v>12</v>
      </c>
      <c r="E346" t="str">
        <f t="shared" si="23"/>
        <v xml:space="preserve">Inez </v>
      </c>
    </row>
    <row r="347" spans="1:5">
      <c r="A347" t="s">
        <v>862</v>
      </c>
      <c r="B347" t="str">
        <f t="shared" si="20"/>
        <v>77969 LA SALLE TX 28.768852 96.649183</v>
      </c>
      <c r="C347">
        <f t="shared" si="21"/>
        <v>6</v>
      </c>
      <c r="D347">
        <f t="shared" si="22"/>
        <v>16</v>
      </c>
      <c r="E347" t="str">
        <f t="shared" si="23"/>
        <v xml:space="preserve">La Salle </v>
      </c>
    </row>
    <row r="348" spans="1:5">
      <c r="A348" t="s">
        <v>863</v>
      </c>
      <c r="B348" t="str">
        <f t="shared" si="20"/>
        <v>77970 LA WARD TX 28.838138 96.41339</v>
      </c>
      <c r="C348">
        <f t="shared" si="21"/>
        <v>6</v>
      </c>
      <c r="D348">
        <f t="shared" si="22"/>
        <v>15</v>
      </c>
      <c r="E348" t="str">
        <f t="shared" si="23"/>
        <v xml:space="preserve">La Ward </v>
      </c>
    </row>
    <row r="349" spans="1:5">
      <c r="A349" t="s">
        <v>864</v>
      </c>
      <c r="B349" t="str">
        <f t="shared" si="20"/>
        <v>77971 LOLITA TX 28.789565 96.44997</v>
      </c>
      <c r="C349">
        <f t="shared" si="21"/>
        <v>6</v>
      </c>
      <c r="D349">
        <f t="shared" si="22"/>
        <v>14</v>
      </c>
      <c r="E349" t="str">
        <f t="shared" si="23"/>
        <v xml:space="preserve">Lolita </v>
      </c>
    </row>
    <row r="350" spans="1:5">
      <c r="A350" t="s">
        <v>865</v>
      </c>
      <c r="B350" t="str">
        <f t="shared" si="20"/>
        <v>77973 MCFADDIN TX 28.532051 96.966185</v>
      </c>
      <c r="C350">
        <f t="shared" si="21"/>
        <v>6</v>
      </c>
      <c r="D350">
        <f t="shared" si="22"/>
        <v>16</v>
      </c>
      <c r="E350" t="str">
        <f t="shared" si="23"/>
        <v xml:space="preserve">Mcfaddin </v>
      </c>
    </row>
    <row r="351" spans="1:5">
      <c r="A351" t="s">
        <v>866</v>
      </c>
      <c r="B351" t="str">
        <f t="shared" si="20"/>
        <v>77974 MEYERSVILLE TX 28.899219 97.287002</v>
      </c>
      <c r="C351">
        <f t="shared" si="21"/>
        <v>6</v>
      </c>
      <c r="D351">
        <f t="shared" si="22"/>
        <v>19</v>
      </c>
      <c r="E351" t="str">
        <f t="shared" si="23"/>
        <v xml:space="preserve">Meyersville </v>
      </c>
    </row>
    <row r="352" spans="1:5">
      <c r="A352" t="s">
        <v>867</v>
      </c>
      <c r="B352" t="str">
        <f t="shared" si="20"/>
        <v>77975 MOULTON TX 29.553493 97.096935</v>
      </c>
      <c r="C352">
        <f t="shared" si="21"/>
        <v>6</v>
      </c>
      <c r="D352">
        <f t="shared" si="22"/>
        <v>15</v>
      </c>
      <c r="E352" t="str">
        <f t="shared" si="23"/>
        <v xml:space="preserve">Moulton </v>
      </c>
    </row>
    <row r="353" spans="1:5">
      <c r="A353" t="s">
        <v>868</v>
      </c>
      <c r="B353" t="str">
        <f t="shared" si="20"/>
        <v>77976 NURSERY TX 28.9244 97.1008</v>
      </c>
      <c r="C353">
        <f t="shared" si="21"/>
        <v>6</v>
      </c>
      <c r="D353">
        <f t="shared" si="22"/>
        <v>15</v>
      </c>
      <c r="E353" t="str">
        <f t="shared" si="23"/>
        <v xml:space="preserve">Nursery </v>
      </c>
    </row>
    <row r="354" spans="1:5">
      <c r="A354" t="s">
        <v>869</v>
      </c>
      <c r="B354" t="str">
        <f t="shared" si="20"/>
        <v>77977 PLACEDO TX 28.689699 96.822296</v>
      </c>
      <c r="C354">
        <f t="shared" si="21"/>
        <v>6</v>
      </c>
      <c r="D354">
        <f t="shared" si="22"/>
        <v>15</v>
      </c>
      <c r="E354" t="str">
        <f t="shared" si="23"/>
        <v xml:space="preserve">Placedo </v>
      </c>
    </row>
    <row r="355" spans="1:5">
      <c r="A355" t="s">
        <v>870</v>
      </c>
      <c r="B355" t="str">
        <f t="shared" si="20"/>
        <v>77978 POINT COMFORT TX 28.673119 96.544741</v>
      </c>
      <c r="C355">
        <f t="shared" si="21"/>
        <v>6</v>
      </c>
      <c r="D355">
        <f t="shared" si="22"/>
        <v>21</v>
      </c>
      <c r="E355" t="str">
        <f t="shared" si="23"/>
        <v xml:space="preserve">Point Comfort </v>
      </c>
    </row>
    <row r="356" spans="1:5">
      <c r="A356" t="s">
        <v>871</v>
      </c>
      <c r="B356" t="str">
        <f t="shared" si="20"/>
        <v>77979 PORT LAVACA TX 28.547158 96.652062</v>
      </c>
      <c r="C356">
        <f t="shared" si="21"/>
        <v>6</v>
      </c>
      <c r="D356">
        <f t="shared" si="22"/>
        <v>19</v>
      </c>
      <c r="E356" t="str">
        <f t="shared" si="23"/>
        <v xml:space="preserve">Port Lavaca </v>
      </c>
    </row>
    <row r="357" spans="1:5">
      <c r="A357" t="s">
        <v>872</v>
      </c>
      <c r="B357" t="str">
        <f t="shared" si="20"/>
        <v>77982 PORT O CONNOR TX 28.218395 96.62447</v>
      </c>
      <c r="C357">
        <f t="shared" si="21"/>
        <v>6</v>
      </c>
      <c r="D357">
        <f t="shared" si="22"/>
        <v>21</v>
      </c>
      <c r="E357" t="str">
        <f t="shared" si="23"/>
        <v xml:space="preserve">Port O Connor </v>
      </c>
    </row>
    <row r="358" spans="1:5">
      <c r="A358" t="s">
        <v>873</v>
      </c>
      <c r="B358" t="str">
        <f t="shared" si="20"/>
        <v>77983 SEADRIFT TX 28.402244 96.664498</v>
      </c>
      <c r="C358">
        <f t="shared" si="21"/>
        <v>6</v>
      </c>
      <c r="D358">
        <f t="shared" si="22"/>
        <v>16</v>
      </c>
      <c r="E358" t="str">
        <f t="shared" si="23"/>
        <v xml:space="preserve">Seadrift </v>
      </c>
    </row>
    <row r="359" spans="1:5">
      <c r="A359" t="s">
        <v>874</v>
      </c>
      <c r="B359" t="str">
        <f t="shared" si="20"/>
        <v>77984 SHINER TX 29.42088 97.147198</v>
      </c>
      <c r="C359">
        <f t="shared" si="21"/>
        <v>6</v>
      </c>
      <c r="D359">
        <f t="shared" si="22"/>
        <v>14</v>
      </c>
      <c r="E359" t="str">
        <f t="shared" si="23"/>
        <v xml:space="preserve">Shiner </v>
      </c>
    </row>
    <row r="360" spans="1:5">
      <c r="A360" t="s">
        <v>875</v>
      </c>
      <c r="B360" t="str">
        <f t="shared" si="20"/>
        <v>77986 SUBLIME TX 29.4785 96.7969</v>
      </c>
      <c r="C360">
        <f t="shared" si="21"/>
        <v>6</v>
      </c>
      <c r="D360">
        <f t="shared" si="22"/>
        <v>15</v>
      </c>
      <c r="E360" t="str">
        <f t="shared" si="23"/>
        <v xml:space="preserve">Sublime </v>
      </c>
    </row>
    <row r="361" spans="1:5">
      <c r="A361" t="s">
        <v>876</v>
      </c>
      <c r="B361" t="str">
        <f t="shared" si="20"/>
        <v>77987 SWEET HOME TX 29.3452 97.0707</v>
      </c>
      <c r="C361">
        <f t="shared" si="21"/>
        <v>6</v>
      </c>
      <c r="D361">
        <f t="shared" si="22"/>
        <v>18</v>
      </c>
      <c r="E361" t="str">
        <f t="shared" si="23"/>
        <v xml:space="preserve">Sweet Home </v>
      </c>
    </row>
    <row r="362" spans="1:5">
      <c r="A362" t="s">
        <v>877</v>
      </c>
      <c r="B362" t="str">
        <f t="shared" si="20"/>
        <v>77988 TELFERNER TX 28.853722 96.877525</v>
      </c>
      <c r="C362">
        <f t="shared" si="21"/>
        <v>6</v>
      </c>
      <c r="D362">
        <f t="shared" si="22"/>
        <v>17</v>
      </c>
      <c r="E362" t="str">
        <f t="shared" si="23"/>
        <v xml:space="preserve">Telferner </v>
      </c>
    </row>
    <row r="363" spans="1:5">
      <c r="A363" t="s">
        <v>878</v>
      </c>
      <c r="B363" t="str">
        <f t="shared" si="20"/>
        <v>77989 THOMASTON TX 28.9968 97.1575</v>
      </c>
      <c r="C363">
        <f t="shared" si="21"/>
        <v>6</v>
      </c>
      <c r="D363">
        <f t="shared" si="22"/>
        <v>17</v>
      </c>
      <c r="E363" t="str">
        <f t="shared" si="23"/>
        <v xml:space="preserve">Thomaston </v>
      </c>
    </row>
    <row r="364" spans="1:5">
      <c r="A364" t="s">
        <v>879</v>
      </c>
      <c r="B364" t="str">
        <f t="shared" si="20"/>
        <v>77990 TIVOLI TX 28.407808 96.952273</v>
      </c>
      <c r="C364">
        <f t="shared" si="21"/>
        <v>6</v>
      </c>
      <c r="D364">
        <f t="shared" si="22"/>
        <v>14</v>
      </c>
      <c r="E364" t="str">
        <f t="shared" si="23"/>
        <v xml:space="preserve">Tivoli </v>
      </c>
    </row>
    <row r="365" spans="1:5">
      <c r="A365" t="s">
        <v>880</v>
      </c>
      <c r="B365" t="str">
        <f t="shared" si="20"/>
        <v>77991 VANDERBILT TX 28.806842 96.604217</v>
      </c>
      <c r="C365">
        <f t="shared" si="21"/>
        <v>6</v>
      </c>
      <c r="D365">
        <f t="shared" si="22"/>
        <v>18</v>
      </c>
      <c r="E365" t="str">
        <f t="shared" si="23"/>
        <v xml:space="preserve">Vanderbilt </v>
      </c>
    </row>
    <row r="366" spans="1:5">
      <c r="A366" t="s">
        <v>881</v>
      </c>
      <c r="B366" t="str">
        <f t="shared" si="20"/>
        <v>77993 WEESATCHE TX 28.8477 97.4456</v>
      </c>
      <c r="C366">
        <f t="shared" si="21"/>
        <v>6</v>
      </c>
      <c r="D366">
        <f t="shared" si="22"/>
        <v>17</v>
      </c>
      <c r="E366" t="str">
        <f t="shared" si="23"/>
        <v xml:space="preserve">Weesatche </v>
      </c>
    </row>
    <row r="367" spans="1:5">
      <c r="A367" t="s">
        <v>882</v>
      </c>
      <c r="B367" t="str">
        <f t="shared" si="20"/>
        <v>77994 WESTHOFF TX 29.158779 97.495905</v>
      </c>
      <c r="C367">
        <f t="shared" si="21"/>
        <v>6</v>
      </c>
      <c r="D367">
        <f t="shared" si="22"/>
        <v>16</v>
      </c>
      <c r="E367" t="str">
        <f t="shared" si="23"/>
        <v xml:space="preserve">Westhoff </v>
      </c>
    </row>
    <row r="368" spans="1:5">
      <c r="A368" t="s">
        <v>883</v>
      </c>
      <c r="B368" t="str">
        <f t="shared" si="20"/>
        <v>77995 YOAKUM TX 29.226598 97.086548</v>
      </c>
      <c r="C368">
        <f t="shared" si="21"/>
        <v>6</v>
      </c>
      <c r="D368">
        <f t="shared" si="22"/>
        <v>14</v>
      </c>
      <c r="E368" t="str">
        <f t="shared" si="23"/>
        <v xml:space="preserve">Yoakum </v>
      </c>
    </row>
    <row r="369" spans="1:5">
      <c r="A369" t="s">
        <v>884</v>
      </c>
      <c r="B369" t="str">
        <f t="shared" si="20"/>
        <v>78001 ARTESIA WELLS TX 28.263994 99.280108</v>
      </c>
      <c r="C369">
        <f t="shared" si="21"/>
        <v>6</v>
      </c>
      <c r="D369">
        <f t="shared" si="22"/>
        <v>21</v>
      </c>
      <c r="E369" t="str">
        <f t="shared" si="23"/>
        <v xml:space="preserve">Artesia Wells </v>
      </c>
    </row>
    <row r="370" spans="1:5">
      <c r="A370" t="s">
        <v>885</v>
      </c>
      <c r="B370" t="str">
        <f t="shared" si="20"/>
        <v>78002 ATASCOSA TX 29.277094 98.728579</v>
      </c>
      <c r="C370">
        <f t="shared" si="21"/>
        <v>6</v>
      </c>
      <c r="D370">
        <f t="shared" si="22"/>
        <v>16</v>
      </c>
      <c r="E370" t="str">
        <f t="shared" si="23"/>
        <v xml:space="preserve">Atascosa </v>
      </c>
    </row>
    <row r="371" spans="1:5">
      <c r="A371" t="s">
        <v>886</v>
      </c>
      <c r="B371" t="str">
        <f t="shared" si="20"/>
        <v>78003 BANDERA TX 29.741597 99.112611</v>
      </c>
      <c r="C371">
        <f t="shared" si="21"/>
        <v>6</v>
      </c>
      <c r="D371">
        <f t="shared" si="22"/>
        <v>15</v>
      </c>
      <c r="E371" t="str">
        <f t="shared" si="23"/>
        <v xml:space="preserve">Bandera </v>
      </c>
    </row>
    <row r="372" spans="1:5">
      <c r="A372" t="s">
        <v>887</v>
      </c>
      <c r="B372" t="str">
        <f t="shared" si="20"/>
        <v>78004 BERGHEIM TX 29.858098 98.534291</v>
      </c>
      <c r="C372">
        <f t="shared" si="21"/>
        <v>6</v>
      </c>
      <c r="D372">
        <f t="shared" si="22"/>
        <v>16</v>
      </c>
      <c r="E372" t="str">
        <f t="shared" si="23"/>
        <v xml:space="preserve">Bergheim </v>
      </c>
    </row>
    <row r="373" spans="1:5">
      <c r="A373" t="s">
        <v>888</v>
      </c>
      <c r="B373" t="str">
        <f t="shared" si="20"/>
        <v>78005 BIGFOOT TX 29.052324 98.858396</v>
      </c>
      <c r="C373">
        <f t="shared" si="21"/>
        <v>6</v>
      </c>
      <c r="D373">
        <f t="shared" si="22"/>
        <v>15</v>
      </c>
      <c r="E373" t="str">
        <f t="shared" si="23"/>
        <v xml:space="preserve">Bigfoot </v>
      </c>
    </row>
    <row r="374" spans="1:5">
      <c r="A374" t="s">
        <v>889</v>
      </c>
      <c r="B374" t="str">
        <f t="shared" si="20"/>
        <v>78006 BOERNE TX 29.897861 98.719025</v>
      </c>
      <c r="C374">
        <f t="shared" si="21"/>
        <v>6</v>
      </c>
      <c r="D374">
        <f t="shared" si="22"/>
        <v>14</v>
      </c>
      <c r="E374" t="str">
        <f t="shared" si="23"/>
        <v xml:space="preserve">Boerne </v>
      </c>
    </row>
    <row r="375" spans="1:5">
      <c r="A375" t="s">
        <v>890</v>
      </c>
      <c r="B375" t="str">
        <f t="shared" si="20"/>
        <v>78007 CALLIHAM TX 28.350618 98.433646</v>
      </c>
      <c r="C375">
        <f t="shared" si="21"/>
        <v>6</v>
      </c>
      <c r="D375">
        <f t="shared" si="22"/>
        <v>16</v>
      </c>
      <c r="E375" t="str">
        <f t="shared" si="23"/>
        <v xml:space="preserve">Calliham </v>
      </c>
    </row>
    <row r="376" spans="1:5">
      <c r="A376" t="s">
        <v>891</v>
      </c>
      <c r="B376" t="str">
        <f t="shared" si="20"/>
        <v>78008 CAMPBELLTON TX 28.750547 98.254741</v>
      </c>
      <c r="C376">
        <f t="shared" si="21"/>
        <v>6</v>
      </c>
      <c r="D376">
        <f t="shared" si="22"/>
        <v>19</v>
      </c>
      <c r="E376" t="str">
        <f t="shared" si="23"/>
        <v xml:space="preserve">Campbellton </v>
      </c>
    </row>
    <row r="377" spans="1:5">
      <c r="A377" t="s">
        <v>892</v>
      </c>
      <c r="B377" t="str">
        <f t="shared" si="20"/>
        <v>78009 CASTROVILLE TX 29.360981 98.88774</v>
      </c>
      <c r="C377">
        <f t="shared" si="21"/>
        <v>6</v>
      </c>
      <c r="D377">
        <f t="shared" si="22"/>
        <v>19</v>
      </c>
      <c r="E377" t="str">
        <f t="shared" si="23"/>
        <v xml:space="preserve">Castroville </v>
      </c>
    </row>
    <row r="378" spans="1:5">
      <c r="A378" t="s">
        <v>893</v>
      </c>
      <c r="B378" t="str">
        <f t="shared" si="20"/>
        <v>78010 CENTER POINT TX 29.899522 99.015481</v>
      </c>
      <c r="C378">
        <f t="shared" si="21"/>
        <v>6</v>
      </c>
      <c r="D378">
        <f t="shared" si="22"/>
        <v>20</v>
      </c>
      <c r="E378" t="str">
        <f t="shared" si="23"/>
        <v xml:space="preserve">Center Point </v>
      </c>
    </row>
    <row r="379" spans="1:5">
      <c r="A379" t="s">
        <v>894</v>
      </c>
      <c r="B379" t="str">
        <f t="shared" si="20"/>
        <v>78011 CHARLOTTE TX 28.836109 98.695062</v>
      </c>
      <c r="C379">
        <f t="shared" si="21"/>
        <v>6</v>
      </c>
      <c r="D379">
        <f t="shared" si="22"/>
        <v>17</v>
      </c>
      <c r="E379" t="str">
        <f t="shared" si="23"/>
        <v xml:space="preserve">Charlotte </v>
      </c>
    </row>
    <row r="380" spans="1:5">
      <c r="A380" t="s">
        <v>895</v>
      </c>
      <c r="B380" t="str">
        <f t="shared" si="20"/>
        <v>78012 CHRISTINE TX 28.806082 98.490642</v>
      </c>
      <c r="C380">
        <f t="shared" si="21"/>
        <v>6</v>
      </c>
      <c r="D380">
        <f t="shared" si="22"/>
        <v>17</v>
      </c>
      <c r="E380" t="str">
        <f t="shared" si="23"/>
        <v xml:space="preserve">Christine </v>
      </c>
    </row>
    <row r="381" spans="1:5">
      <c r="A381" t="s">
        <v>896</v>
      </c>
      <c r="B381" t="str">
        <f t="shared" si="20"/>
        <v>78013 COMFORT TX 29.968944 98.821687</v>
      </c>
      <c r="C381">
        <f t="shared" si="21"/>
        <v>6</v>
      </c>
      <c r="D381">
        <f t="shared" si="22"/>
        <v>15</v>
      </c>
      <c r="E381" t="str">
        <f t="shared" si="23"/>
        <v xml:space="preserve">Comfort </v>
      </c>
    </row>
    <row r="382" spans="1:5">
      <c r="A382" t="s">
        <v>897</v>
      </c>
      <c r="B382" t="str">
        <f t="shared" si="20"/>
        <v>78014 COTULLA TX 28.368095 99.098439</v>
      </c>
      <c r="C382">
        <f t="shared" si="21"/>
        <v>6</v>
      </c>
      <c r="D382">
        <f t="shared" si="22"/>
        <v>15</v>
      </c>
      <c r="E382" t="str">
        <f t="shared" si="23"/>
        <v xml:space="preserve">Cotulla </v>
      </c>
    </row>
    <row r="383" spans="1:5">
      <c r="A383" t="s">
        <v>898</v>
      </c>
      <c r="B383" t="str">
        <f t="shared" si="20"/>
        <v>78016 DEVINE TX 29.205433 98.948097</v>
      </c>
      <c r="C383">
        <f t="shared" si="21"/>
        <v>6</v>
      </c>
      <c r="D383">
        <f t="shared" si="22"/>
        <v>14</v>
      </c>
      <c r="E383" t="str">
        <f t="shared" si="23"/>
        <v xml:space="preserve">Devine </v>
      </c>
    </row>
    <row r="384" spans="1:5">
      <c r="A384" t="s">
        <v>899</v>
      </c>
      <c r="B384" t="str">
        <f t="shared" si="20"/>
        <v>78017 DILLEY TX 28.742324 99.232277</v>
      </c>
      <c r="C384">
        <f t="shared" si="21"/>
        <v>6</v>
      </c>
      <c r="D384">
        <f t="shared" si="22"/>
        <v>14</v>
      </c>
      <c r="E384" t="str">
        <f t="shared" si="23"/>
        <v xml:space="preserve">Dilley </v>
      </c>
    </row>
    <row r="385" spans="1:5">
      <c r="A385" t="s">
        <v>900</v>
      </c>
      <c r="B385" t="str">
        <f t="shared" si="20"/>
        <v>78019 ENCINAL TX 28.156093 99.098136</v>
      </c>
      <c r="C385">
        <f t="shared" si="21"/>
        <v>6</v>
      </c>
      <c r="D385">
        <f t="shared" si="22"/>
        <v>15</v>
      </c>
      <c r="E385" t="str">
        <f t="shared" si="23"/>
        <v xml:space="preserve">Encinal </v>
      </c>
    </row>
    <row r="386" spans="1:5">
      <c r="A386" t="s">
        <v>901</v>
      </c>
      <c r="B386" t="str">
        <f t="shared" si="20"/>
        <v>78021 FOWLERTON TX 28.537392 98.83342</v>
      </c>
      <c r="C386">
        <f t="shared" si="21"/>
        <v>6</v>
      </c>
      <c r="D386">
        <f t="shared" si="22"/>
        <v>17</v>
      </c>
      <c r="E386" t="str">
        <f t="shared" si="23"/>
        <v xml:space="preserve">Fowlerton </v>
      </c>
    </row>
    <row r="387" spans="1:5">
      <c r="A387" t="s">
        <v>902</v>
      </c>
      <c r="B387" t="str">
        <f t="shared" ref="B387:B450" si="24">SUBSTITUTE(A387,"TX"," TX")</f>
        <v>78022 GEORGE WEST TX 28.22711 98.099981</v>
      </c>
      <c r="C387">
        <f t="shared" ref="C387:C450" si="25">FIND(" ",B387,1)</f>
        <v>6</v>
      </c>
      <c r="D387">
        <f t="shared" ref="D387:D450" si="26">FIND("TX",B387,1)</f>
        <v>19</v>
      </c>
      <c r="E387" t="str">
        <f t="shared" ref="E387:E450" si="27">PROPER(MID(B387,C387+1,D387-1-C387))</f>
        <v xml:space="preserve">George West </v>
      </c>
    </row>
    <row r="388" spans="1:5">
      <c r="A388" t="s">
        <v>903</v>
      </c>
      <c r="B388" t="str">
        <f t="shared" si="24"/>
        <v>78023 HELOTES TX 29.626598 98.751305</v>
      </c>
      <c r="C388">
        <f t="shared" si="25"/>
        <v>6</v>
      </c>
      <c r="D388">
        <f t="shared" si="26"/>
        <v>15</v>
      </c>
      <c r="E388" t="str">
        <f t="shared" si="27"/>
        <v xml:space="preserve">Helotes </v>
      </c>
    </row>
    <row r="389" spans="1:5">
      <c r="A389" t="s">
        <v>904</v>
      </c>
      <c r="B389" t="str">
        <f t="shared" si="24"/>
        <v>78024 HUNT TX 29.994424 99.513392</v>
      </c>
      <c r="C389">
        <f t="shared" si="25"/>
        <v>6</v>
      </c>
      <c r="D389">
        <f t="shared" si="26"/>
        <v>12</v>
      </c>
      <c r="E389" t="str">
        <f t="shared" si="27"/>
        <v xml:space="preserve">Hunt </v>
      </c>
    </row>
    <row r="390" spans="1:5">
      <c r="A390" t="s">
        <v>905</v>
      </c>
      <c r="B390" t="str">
        <f t="shared" si="24"/>
        <v>78025 INGRAM TX 30.098141 99.483614</v>
      </c>
      <c r="C390">
        <f t="shared" si="25"/>
        <v>6</v>
      </c>
      <c r="D390">
        <f t="shared" si="26"/>
        <v>14</v>
      </c>
      <c r="E390" t="str">
        <f t="shared" si="27"/>
        <v xml:space="preserve">Ingram </v>
      </c>
    </row>
    <row r="391" spans="1:5">
      <c r="A391" t="s">
        <v>906</v>
      </c>
      <c r="B391" t="str">
        <f t="shared" si="24"/>
        <v>78026 JOURDANTON TX 28.807301 98.504142</v>
      </c>
      <c r="C391">
        <f t="shared" si="25"/>
        <v>6</v>
      </c>
      <c r="D391">
        <f t="shared" si="26"/>
        <v>18</v>
      </c>
      <c r="E391" t="str">
        <f t="shared" si="27"/>
        <v xml:space="preserve">Jourdanton </v>
      </c>
    </row>
    <row r="392" spans="1:5">
      <c r="A392" t="s">
        <v>907</v>
      </c>
      <c r="B392" t="str">
        <f t="shared" si="24"/>
        <v>78027 KENDALIA TX 29.971724 98.493513</v>
      </c>
      <c r="C392">
        <f t="shared" si="25"/>
        <v>6</v>
      </c>
      <c r="D392">
        <f t="shared" si="26"/>
        <v>16</v>
      </c>
      <c r="E392" t="str">
        <f t="shared" si="27"/>
        <v xml:space="preserve">Kendalia </v>
      </c>
    </row>
    <row r="393" spans="1:5">
      <c r="A393" t="s">
        <v>908</v>
      </c>
      <c r="B393" t="str">
        <f t="shared" si="24"/>
        <v>78028 KERRVILLE TX 30.017136 99.140252</v>
      </c>
      <c r="C393">
        <f t="shared" si="25"/>
        <v>6</v>
      </c>
      <c r="D393">
        <f t="shared" si="26"/>
        <v>17</v>
      </c>
      <c r="E393" t="str">
        <f t="shared" si="27"/>
        <v xml:space="preserve">Kerrville </v>
      </c>
    </row>
    <row r="394" spans="1:5">
      <c r="A394" t="s">
        <v>909</v>
      </c>
      <c r="B394" t="str">
        <f t="shared" si="24"/>
        <v>78039 LA COSTE TX 29.317389 98.827672</v>
      </c>
      <c r="C394">
        <f t="shared" si="25"/>
        <v>6</v>
      </c>
      <c r="D394">
        <f t="shared" si="26"/>
        <v>16</v>
      </c>
      <c r="E394" t="str">
        <f t="shared" si="27"/>
        <v xml:space="preserve">La Coste </v>
      </c>
    </row>
    <row r="395" spans="1:5">
      <c r="A395" t="s">
        <v>910</v>
      </c>
      <c r="B395" t="str">
        <f t="shared" si="24"/>
        <v>78040 LAREDO TX 27.508492 99.503633</v>
      </c>
      <c r="C395">
        <f t="shared" si="25"/>
        <v>6</v>
      </c>
      <c r="D395">
        <f t="shared" si="26"/>
        <v>14</v>
      </c>
      <c r="E395" t="str">
        <f t="shared" si="27"/>
        <v xml:space="preserve">Laredo </v>
      </c>
    </row>
    <row r="396" spans="1:5">
      <c r="A396" t="s">
        <v>911</v>
      </c>
      <c r="B396" t="str">
        <f t="shared" si="24"/>
        <v>78050 LEMING TX 29.077036 98.50901</v>
      </c>
      <c r="C396">
        <f t="shared" si="25"/>
        <v>6</v>
      </c>
      <c r="D396">
        <f t="shared" si="26"/>
        <v>14</v>
      </c>
      <c r="E396" t="str">
        <f t="shared" si="27"/>
        <v xml:space="preserve">Leming </v>
      </c>
    </row>
    <row r="397" spans="1:5">
      <c r="A397" t="s">
        <v>912</v>
      </c>
      <c r="B397" t="str">
        <f t="shared" si="24"/>
        <v>78052 LYTLE TX 29.220423 98.788401</v>
      </c>
      <c r="C397">
        <f t="shared" si="25"/>
        <v>6</v>
      </c>
      <c r="D397">
        <f t="shared" si="26"/>
        <v>13</v>
      </c>
      <c r="E397" t="str">
        <f t="shared" si="27"/>
        <v xml:space="preserve">Lytle </v>
      </c>
    </row>
    <row r="398" spans="1:5">
      <c r="A398" t="s">
        <v>913</v>
      </c>
      <c r="B398" t="str">
        <f t="shared" si="24"/>
        <v>78054 MACDONA TX 29.3258 98.6956</v>
      </c>
      <c r="C398">
        <f t="shared" si="25"/>
        <v>6</v>
      </c>
      <c r="D398">
        <f t="shared" si="26"/>
        <v>15</v>
      </c>
      <c r="E398" t="str">
        <f t="shared" si="27"/>
        <v xml:space="preserve">Macdona </v>
      </c>
    </row>
    <row r="399" spans="1:5">
      <c r="A399" t="s">
        <v>914</v>
      </c>
      <c r="B399" t="str">
        <f t="shared" si="24"/>
        <v>78055 MEDINA TX 29.785286 99.331102</v>
      </c>
      <c r="C399">
        <f t="shared" si="25"/>
        <v>6</v>
      </c>
      <c r="D399">
        <f t="shared" si="26"/>
        <v>14</v>
      </c>
      <c r="E399" t="str">
        <f t="shared" si="27"/>
        <v xml:space="preserve">Medina </v>
      </c>
    </row>
    <row r="400" spans="1:5">
      <c r="A400" t="s">
        <v>915</v>
      </c>
      <c r="B400" t="str">
        <f t="shared" si="24"/>
        <v>78056 MICO TX 29.541948 98.91915</v>
      </c>
      <c r="C400">
        <f t="shared" si="25"/>
        <v>6</v>
      </c>
      <c r="D400">
        <f t="shared" si="26"/>
        <v>12</v>
      </c>
      <c r="E400" t="str">
        <f t="shared" si="27"/>
        <v xml:space="preserve">Mico </v>
      </c>
    </row>
    <row r="401" spans="1:5">
      <c r="A401" t="s">
        <v>916</v>
      </c>
      <c r="B401" t="str">
        <f t="shared" si="24"/>
        <v>78057 MOORE TX 28.979322 98.96195</v>
      </c>
      <c r="C401">
        <f t="shared" si="25"/>
        <v>6</v>
      </c>
      <c r="D401">
        <f t="shared" si="26"/>
        <v>13</v>
      </c>
      <c r="E401" t="str">
        <f t="shared" si="27"/>
        <v xml:space="preserve">Moore </v>
      </c>
    </row>
    <row r="402" spans="1:5">
      <c r="A402" t="s">
        <v>917</v>
      </c>
      <c r="B402" t="str">
        <f t="shared" si="24"/>
        <v>78058 MOUNTAIN HOME TX 30.104984 99.661902</v>
      </c>
      <c r="C402">
        <f t="shared" si="25"/>
        <v>6</v>
      </c>
      <c r="D402">
        <f t="shared" si="26"/>
        <v>21</v>
      </c>
      <c r="E402" t="str">
        <f t="shared" si="27"/>
        <v xml:space="preserve">Mountain Home </v>
      </c>
    </row>
    <row r="403" spans="1:5">
      <c r="A403" t="s">
        <v>918</v>
      </c>
      <c r="B403" t="str">
        <f t="shared" si="24"/>
        <v>78059 NATALIA TX 29.193092 98.846183</v>
      </c>
      <c r="C403">
        <f t="shared" si="25"/>
        <v>6</v>
      </c>
      <c r="D403">
        <f t="shared" si="26"/>
        <v>15</v>
      </c>
      <c r="E403" t="str">
        <f t="shared" si="27"/>
        <v xml:space="preserve">Natalia </v>
      </c>
    </row>
    <row r="404" spans="1:5">
      <c r="A404" t="s">
        <v>919</v>
      </c>
      <c r="B404" t="str">
        <f t="shared" si="24"/>
        <v>78060 OAKVILLE TX 28.4575 98.0437</v>
      </c>
      <c r="C404">
        <f t="shared" si="25"/>
        <v>6</v>
      </c>
      <c r="D404">
        <f t="shared" si="26"/>
        <v>16</v>
      </c>
      <c r="E404" t="str">
        <f t="shared" si="27"/>
        <v xml:space="preserve">Oakville </v>
      </c>
    </row>
    <row r="405" spans="1:5">
      <c r="A405" t="s">
        <v>920</v>
      </c>
      <c r="B405" t="str">
        <f t="shared" si="24"/>
        <v>78061 PEARSALL TX 28.868332 99.107445</v>
      </c>
      <c r="C405">
        <f t="shared" si="25"/>
        <v>6</v>
      </c>
      <c r="D405">
        <f t="shared" si="26"/>
        <v>16</v>
      </c>
      <c r="E405" t="str">
        <f t="shared" si="27"/>
        <v xml:space="preserve">Pearsall </v>
      </c>
    </row>
    <row r="406" spans="1:5">
      <c r="A406" t="s">
        <v>921</v>
      </c>
      <c r="B406" t="str">
        <f t="shared" si="24"/>
        <v>78062 PEGGY TX 28.7394 98.1783</v>
      </c>
      <c r="C406">
        <f t="shared" si="25"/>
        <v>6</v>
      </c>
      <c r="D406">
        <f t="shared" si="26"/>
        <v>13</v>
      </c>
      <c r="E406" t="str">
        <f t="shared" si="27"/>
        <v xml:space="preserve">Peggy </v>
      </c>
    </row>
    <row r="407" spans="1:5">
      <c r="A407" t="s">
        <v>922</v>
      </c>
      <c r="B407" t="str">
        <f t="shared" si="24"/>
        <v>78063 PIPE CREEK TX 29.676647 98.88722</v>
      </c>
      <c r="C407">
        <f t="shared" si="25"/>
        <v>6</v>
      </c>
      <c r="D407">
        <f t="shared" si="26"/>
        <v>18</v>
      </c>
      <c r="E407" t="str">
        <f t="shared" si="27"/>
        <v xml:space="preserve">Pipe Creek </v>
      </c>
    </row>
    <row r="408" spans="1:5">
      <c r="A408" t="s">
        <v>923</v>
      </c>
      <c r="B408" t="str">
        <f t="shared" si="24"/>
        <v>78063 LAKEHILLS TX 29.676647 98.88722</v>
      </c>
      <c r="C408">
        <f t="shared" si="25"/>
        <v>6</v>
      </c>
      <c r="D408">
        <f t="shared" si="26"/>
        <v>17</v>
      </c>
      <c r="E408" t="str">
        <f t="shared" si="27"/>
        <v xml:space="preserve">Lakehills </v>
      </c>
    </row>
    <row r="409" spans="1:5">
      <c r="A409" t="s">
        <v>924</v>
      </c>
      <c r="B409" t="str">
        <f t="shared" si="24"/>
        <v>78064 PLEASANTON TX 28.971478 98.404221</v>
      </c>
      <c r="C409">
        <f t="shared" si="25"/>
        <v>6</v>
      </c>
      <c r="D409">
        <f t="shared" si="26"/>
        <v>18</v>
      </c>
      <c r="E409" t="str">
        <f t="shared" si="27"/>
        <v xml:space="preserve">Pleasanton </v>
      </c>
    </row>
    <row r="410" spans="1:5">
      <c r="A410" t="s">
        <v>925</v>
      </c>
      <c r="B410" t="str">
        <f t="shared" si="24"/>
        <v>78065 POTEET TX 29.07578 98.649897</v>
      </c>
      <c r="C410">
        <f t="shared" si="25"/>
        <v>6</v>
      </c>
      <c r="D410">
        <f t="shared" si="26"/>
        <v>14</v>
      </c>
      <c r="E410" t="str">
        <f t="shared" si="27"/>
        <v xml:space="preserve">Poteet </v>
      </c>
    </row>
    <row r="411" spans="1:5">
      <c r="A411" t="s">
        <v>926</v>
      </c>
      <c r="B411" t="str">
        <f t="shared" si="24"/>
        <v>78066 RIO MEDINA TX 29.471772 98.887679</v>
      </c>
      <c r="C411">
        <f t="shared" si="25"/>
        <v>6</v>
      </c>
      <c r="D411">
        <f t="shared" si="26"/>
        <v>18</v>
      </c>
      <c r="E411" t="str">
        <f t="shared" si="27"/>
        <v xml:space="preserve">Rio Medina </v>
      </c>
    </row>
    <row r="412" spans="1:5">
      <c r="A412" t="s">
        <v>927</v>
      </c>
      <c r="B412" t="str">
        <f t="shared" si="24"/>
        <v>78067 SAN YGNACIO TX 27.150229 99.292102</v>
      </c>
      <c r="C412">
        <f t="shared" si="25"/>
        <v>6</v>
      </c>
      <c r="D412">
        <f t="shared" si="26"/>
        <v>19</v>
      </c>
      <c r="E412" t="str">
        <f t="shared" si="27"/>
        <v xml:space="preserve">San Ygnacio </v>
      </c>
    </row>
    <row r="413" spans="1:5">
      <c r="A413" t="s">
        <v>928</v>
      </c>
      <c r="B413" t="str">
        <f t="shared" si="24"/>
        <v>78069 SOMERSET TX 29.176072 98.689475</v>
      </c>
      <c r="C413">
        <f t="shared" si="25"/>
        <v>6</v>
      </c>
      <c r="D413">
        <f t="shared" si="26"/>
        <v>16</v>
      </c>
      <c r="E413" t="str">
        <f t="shared" si="27"/>
        <v xml:space="preserve">Somerset </v>
      </c>
    </row>
    <row r="414" spans="1:5">
      <c r="A414" t="s">
        <v>929</v>
      </c>
      <c r="B414" t="str">
        <f t="shared" si="24"/>
        <v>78070 SPRING BRANCH TX 29.904199 98.408906</v>
      </c>
      <c r="C414">
        <f t="shared" si="25"/>
        <v>6</v>
      </c>
      <c r="D414">
        <f t="shared" si="26"/>
        <v>21</v>
      </c>
      <c r="E414" t="str">
        <f t="shared" si="27"/>
        <v xml:space="preserve">Spring Branch </v>
      </c>
    </row>
    <row r="415" spans="1:5">
      <c r="A415" t="s">
        <v>930</v>
      </c>
      <c r="B415" t="str">
        <f t="shared" si="24"/>
        <v>78071 THREE RIVERS TX 28.526474 98.143896</v>
      </c>
      <c r="C415">
        <f t="shared" si="25"/>
        <v>6</v>
      </c>
      <c r="D415">
        <f t="shared" si="26"/>
        <v>20</v>
      </c>
      <c r="E415" t="str">
        <f t="shared" si="27"/>
        <v xml:space="preserve">Three Rivers </v>
      </c>
    </row>
    <row r="416" spans="1:5">
      <c r="A416" t="s">
        <v>931</v>
      </c>
      <c r="B416" t="str">
        <f t="shared" si="24"/>
        <v>78072 TILDEN TX 28.349278 98.635327</v>
      </c>
      <c r="C416">
        <f t="shared" si="25"/>
        <v>6</v>
      </c>
      <c r="D416">
        <f t="shared" si="26"/>
        <v>14</v>
      </c>
      <c r="E416" t="str">
        <f t="shared" si="27"/>
        <v xml:space="preserve">Tilden </v>
      </c>
    </row>
    <row r="417" spans="1:5">
      <c r="A417" t="s">
        <v>932</v>
      </c>
      <c r="B417" t="str">
        <f t="shared" si="24"/>
        <v>78073 VON ORMY TX 29.242301 98.627174</v>
      </c>
      <c r="C417">
        <f t="shared" si="25"/>
        <v>6</v>
      </c>
      <c r="D417">
        <f t="shared" si="26"/>
        <v>16</v>
      </c>
      <c r="E417" t="str">
        <f t="shared" si="27"/>
        <v xml:space="preserve">Von Ormy </v>
      </c>
    </row>
    <row r="418" spans="1:5">
      <c r="A418" t="s">
        <v>933</v>
      </c>
      <c r="B418" t="str">
        <f t="shared" si="24"/>
        <v>78074 WARING TX 29.975292 98.794806</v>
      </c>
      <c r="C418">
        <f t="shared" si="25"/>
        <v>6</v>
      </c>
      <c r="D418">
        <f t="shared" si="26"/>
        <v>14</v>
      </c>
      <c r="E418" t="str">
        <f t="shared" si="27"/>
        <v xml:space="preserve">Waring </v>
      </c>
    </row>
    <row r="419" spans="1:5">
      <c r="A419" t="s">
        <v>934</v>
      </c>
      <c r="B419" t="str">
        <f t="shared" si="24"/>
        <v>78075 WHITSETT TX 28.633923 98.258863</v>
      </c>
      <c r="C419">
        <f t="shared" si="25"/>
        <v>6</v>
      </c>
      <c r="D419">
        <f t="shared" si="26"/>
        <v>16</v>
      </c>
      <c r="E419" t="str">
        <f t="shared" si="27"/>
        <v xml:space="preserve">Whitsett </v>
      </c>
    </row>
    <row r="420" spans="1:5">
      <c r="A420" t="s">
        <v>935</v>
      </c>
      <c r="B420" t="str">
        <f t="shared" si="24"/>
        <v>78076 ZAPATA TX 26.90548 99.173965</v>
      </c>
      <c r="C420">
        <f t="shared" si="25"/>
        <v>6</v>
      </c>
      <c r="D420">
        <f t="shared" si="26"/>
        <v>14</v>
      </c>
      <c r="E420" t="str">
        <f t="shared" si="27"/>
        <v xml:space="preserve">Zapata </v>
      </c>
    </row>
    <row r="421" spans="1:5">
      <c r="A421" t="s">
        <v>936</v>
      </c>
      <c r="B421" t="str">
        <f t="shared" si="24"/>
        <v>78101 ADKINS TX 29.340607 98.229522</v>
      </c>
      <c r="C421">
        <f t="shared" si="25"/>
        <v>6</v>
      </c>
      <c r="D421">
        <f t="shared" si="26"/>
        <v>14</v>
      </c>
      <c r="E421" t="str">
        <f t="shared" si="27"/>
        <v xml:space="preserve">Adkins </v>
      </c>
    </row>
    <row r="422" spans="1:5">
      <c r="A422" t="s">
        <v>937</v>
      </c>
      <c r="B422" t="str">
        <f t="shared" si="24"/>
        <v>78102 BEEVILLE TX 28.442341 97.732642</v>
      </c>
      <c r="C422">
        <f t="shared" si="25"/>
        <v>6</v>
      </c>
      <c r="D422">
        <f t="shared" si="26"/>
        <v>16</v>
      </c>
      <c r="E422" t="str">
        <f t="shared" si="27"/>
        <v xml:space="preserve">Beeville </v>
      </c>
    </row>
    <row r="423" spans="1:5">
      <c r="A423" t="s">
        <v>938</v>
      </c>
      <c r="B423" t="str">
        <f t="shared" si="24"/>
        <v>78107 BERCLAIR TX 28.542565 97.624807</v>
      </c>
      <c r="C423">
        <f t="shared" si="25"/>
        <v>6</v>
      </c>
      <c r="D423">
        <f t="shared" si="26"/>
        <v>16</v>
      </c>
      <c r="E423" t="str">
        <f t="shared" si="27"/>
        <v xml:space="preserve">Berclair </v>
      </c>
    </row>
    <row r="424" spans="1:5">
      <c r="A424" t="s">
        <v>939</v>
      </c>
      <c r="B424" t="str">
        <f t="shared" si="24"/>
        <v>78108 CIBOLO TX 29.567162 98.223216</v>
      </c>
      <c r="C424">
        <f t="shared" si="25"/>
        <v>6</v>
      </c>
      <c r="D424">
        <f t="shared" si="26"/>
        <v>14</v>
      </c>
      <c r="E424" t="str">
        <f t="shared" si="27"/>
        <v xml:space="preserve">Cibolo </v>
      </c>
    </row>
    <row r="425" spans="1:5">
      <c r="A425" t="s">
        <v>940</v>
      </c>
      <c r="B425" t="str">
        <f t="shared" si="24"/>
        <v>78109 CONVERSE TX 29.478657 98.273552</v>
      </c>
      <c r="C425">
        <f t="shared" si="25"/>
        <v>6</v>
      </c>
      <c r="D425">
        <f t="shared" si="26"/>
        <v>16</v>
      </c>
      <c r="E425" t="str">
        <f t="shared" si="27"/>
        <v xml:space="preserve">Converse </v>
      </c>
    </row>
    <row r="426" spans="1:5">
      <c r="A426" t="s">
        <v>941</v>
      </c>
      <c r="B426" t="str">
        <f t="shared" si="24"/>
        <v>78111 ECLETO TX 29.040116 97.752452</v>
      </c>
      <c r="C426">
        <f t="shared" si="25"/>
        <v>6</v>
      </c>
      <c r="D426">
        <f t="shared" si="26"/>
        <v>14</v>
      </c>
      <c r="E426" t="str">
        <f t="shared" si="27"/>
        <v xml:space="preserve">Ecleto </v>
      </c>
    </row>
    <row r="427" spans="1:5">
      <c r="A427" t="s">
        <v>942</v>
      </c>
      <c r="B427" t="str">
        <f t="shared" si="24"/>
        <v>78112 ELMENDORF TX 29.201903 98.359063</v>
      </c>
      <c r="C427">
        <f t="shared" si="25"/>
        <v>6</v>
      </c>
      <c r="D427">
        <f t="shared" si="26"/>
        <v>17</v>
      </c>
      <c r="E427" t="str">
        <f t="shared" si="27"/>
        <v xml:space="preserve">Elmendorf </v>
      </c>
    </row>
    <row r="428" spans="1:5">
      <c r="A428" t="s">
        <v>943</v>
      </c>
      <c r="B428" t="str">
        <f t="shared" si="24"/>
        <v>78113 FALLS CITY TX 28.926921 98.143182</v>
      </c>
      <c r="C428">
        <f t="shared" si="25"/>
        <v>6</v>
      </c>
      <c r="D428">
        <f t="shared" si="26"/>
        <v>18</v>
      </c>
      <c r="E428" t="str">
        <f t="shared" si="27"/>
        <v xml:space="preserve">Falls City </v>
      </c>
    </row>
    <row r="429" spans="1:5">
      <c r="A429" t="s">
        <v>944</v>
      </c>
      <c r="B429" t="str">
        <f t="shared" si="24"/>
        <v>78114 FLORESVILLE TX 29.127276 98.197667</v>
      </c>
      <c r="C429">
        <f t="shared" si="25"/>
        <v>6</v>
      </c>
      <c r="D429">
        <f t="shared" si="26"/>
        <v>19</v>
      </c>
      <c r="E429" t="str">
        <f t="shared" si="27"/>
        <v xml:space="preserve">Floresville </v>
      </c>
    </row>
    <row r="430" spans="1:5">
      <c r="A430" t="s">
        <v>945</v>
      </c>
      <c r="B430" t="str">
        <f t="shared" si="24"/>
        <v>78115 GERONIMO TX 29.6628 97.9668</v>
      </c>
      <c r="C430">
        <f t="shared" si="25"/>
        <v>6</v>
      </c>
      <c r="D430">
        <f t="shared" si="26"/>
        <v>16</v>
      </c>
      <c r="E430" t="str">
        <f t="shared" si="27"/>
        <v xml:space="preserve">Geronimo </v>
      </c>
    </row>
    <row r="431" spans="1:5">
      <c r="A431" t="s">
        <v>946</v>
      </c>
      <c r="B431" t="str">
        <f t="shared" si="24"/>
        <v>78116 GILLETT TX 29.079755 97.774918</v>
      </c>
      <c r="C431">
        <f t="shared" si="25"/>
        <v>6</v>
      </c>
      <c r="D431">
        <f t="shared" si="26"/>
        <v>15</v>
      </c>
      <c r="E431" t="str">
        <f t="shared" si="27"/>
        <v xml:space="preserve">Gillett </v>
      </c>
    </row>
    <row r="432" spans="1:5">
      <c r="A432" t="s">
        <v>947</v>
      </c>
      <c r="B432" t="str">
        <f t="shared" si="24"/>
        <v>78117 HOBSON TX 28.94247 97.983084</v>
      </c>
      <c r="C432">
        <f t="shared" si="25"/>
        <v>6</v>
      </c>
      <c r="D432">
        <f t="shared" si="26"/>
        <v>14</v>
      </c>
      <c r="E432" t="str">
        <f t="shared" si="27"/>
        <v xml:space="preserve">Hobson </v>
      </c>
    </row>
    <row r="433" spans="1:5">
      <c r="A433" t="s">
        <v>948</v>
      </c>
      <c r="B433" t="str">
        <f t="shared" si="24"/>
        <v>78118 KARNES CITY TX 28.851282 97.959573</v>
      </c>
      <c r="C433">
        <f t="shared" si="25"/>
        <v>6</v>
      </c>
      <c r="D433">
        <f t="shared" si="26"/>
        <v>19</v>
      </c>
      <c r="E433" t="str">
        <f t="shared" si="27"/>
        <v xml:space="preserve">Karnes City </v>
      </c>
    </row>
    <row r="434" spans="1:5">
      <c r="A434" t="s">
        <v>949</v>
      </c>
      <c r="B434" t="str">
        <f t="shared" si="24"/>
        <v>78119 KENEDY TX 28.793382 97.843159</v>
      </c>
      <c r="C434">
        <f t="shared" si="25"/>
        <v>6</v>
      </c>
      <c r="D434">
        <f t="shared" si="26"/>
        <v>14</v>
      </c>
      <c r="E434" t="str">
        <f t="shared" si="27"/>
        <v xml:space="preserve">Kenedy </v>
      </c>
    </row>
    <row r="435" spans="1:5">
      <c r="A435" t="s">
        <v>950</v>
      </c>
      <c r="B435" t="str">
        <f t="shared" si="24"/>
        <v>78121 LA VERNIA TX 29.373808 98.074729</v>
      </c>
      <c r="C435">
        <f t="shared" si="25"/>
        <v>6</v>
      </c>
      <c r="D435">
        <f t="shared" si="26"/>
        <v>17</v>
      </c>
      <c r="E435" t="str">
        <f t="shared" si="27"/>
        <v xml:space="preserve">La Vernia </v>
      </c>
    </row>
    <row r="436" spans="1:5">
      <c r="A436" t="s">
        <v>951</v>
      </c>
      <c r="B436" t="str">
        <f t="shared" si="24"/>
        <v>78122 LEESVILLE TX 29.389573 97.774688</v>
      </c>
      <c r="C436">
        <f t="shared" si="25"/>
        <v>6</v>
      </c>
      <c r="D436">
        <f t="shared" si="26"/>
        <v>17</v>
      </c>
      <c r="E436" t="str">
        <f t="shared" si="27"/>
        <v xml:space="preserve">Leesville </v>
      </c>
    </row>
    <row r="437" spans="1:5">
      <c r="A437" t="s">
        <v>952</v>
      </c>
      <c r="B437" t="str">
        <f t="shared" si="24"/>
        <v>78123 MC QUEENEY TX 29.601136 98.045106</v>
      </c>
      <c r="C437">
        <f t="shared" si="25"/>
        <v>6</v>
      </c>
      <c r="D437">
        <f t="shared" si="26"/>
        <v>18</v>
      </c>
      <c r="E437" t="str">
        <f t="shared" si="27"/>
        <v xml:space="preserve">Mc Queeney </v>
      </c>
    </row>
    <row r="438" spans="1:5">
      <c r="A438" t="s">
        <v>953</v>
      </c>
      <c r="B438" t="str">
        <f t="shared" si="24"/>
        <v>78124 MARION TX 29.548362 98.143446</v>
      </c>
      <c r="C438">
        <f t="shared" si="25"/>
        <v>6</v>
      </c>
      <c r="D438">
        <f t="shared" si="26"/>
        <v>14</v>
      </c>
      <c r="E438" t="str">
        <f t="shared" si="27"/>
        <v xml:space="preserve">Marion </v>
      </c>
    </row>
    <row r="439" spans="1:5">
      <c r="A439" t="s">
        <v>954</v>
      </c>
      <c r="B439" t="str">
        <f t="shared" si="24"/>
        <v>78125 MINERAL TX 28.55524 97.940744</v>
      </c>
      <c r="C439">
        <f t="shared" si="25"/>
        <v>6</v>
      </c>
      <c r="D439">
        <f t="shared" si="26"/>
        <v>15</v>
      </c>
      <c r="E439" t="str">
        <f t="shared" si="27"/>
        <v xml:space="preserve">Mineral </v>
      </c>
    </row>
    <row r="440" spans="1:5">
      <c r="A440" t="s">
        <v>955</v>
      </c>
      <c r="B440" t="str">
        <f t="shared" si="24"/>
        <v>78130 NEW BRAUNFELS TX 29.70097 98.076731</v>
      </c>
      <c r="C440">
        <f t="shared" si="25"/>
        <v>6</v>
      </c>
      <c r="D440">
        <f t="shared" si="26"/>
        <v>21</v>
      </c>
      <c r="E440" t="str">
        <f t="shared" si="27"/>
        <v xml:space="preserve">New Braunfels </v>
      </c>
    </row>
    <row r="441" spans="1:5">
      <c r="A441" t="s">
        <v>956</v>
      </c>
      <c r="B441" t="str">
        <f t="shared" si="24"/>
        <v>78133 CANYON LAKE TX 29.891507 98.23746</v>
      </c>
      <c r="C441">
        <f t="shared" si="25"/>
        <v>6</v>
      </c>
      <c r="D441">
        <f t="shared" si="26"/>
        <v>19</v>
      </c>
      <c r="E441" t="str">
        <f t="shared" si="27"/>
        <v xml:space="preserve">Canyon Lake </v>
      </c>
    </row>
    <row r="442" spans="1:5">
      <c r="A442" t="s">
        <v>957</v>
      </c>
      <c r="B442" t="str">
        <f t="shared" si="24"/>
        <v>78140 NIXON TX 29.37611 97.735856</v>
      </c>
      <c r="C442">
        <f t="shared" si="25"/>
        <v>6</v>
      </c>
      <c r="D442">
        <f t="shared" si="26"/>
        <v>13</v>
      </c>
      <c r="E442" t="str">
        <f t="shared" si="27"/>
        <v xml:space="preserve">Nixon </v>
      </c>
    </row>
    <row r="443" spans="1:5">
      <c r="A443" t="s">
        <v>958</v>
      </c>
      <c r="B443" t="str">
        <f t="shared" si="24"/>
        <v>78141 NORDHEIM TX 28.904891 97.624414</v>
      </c>
      <c r="C443">
        <f t="shared" si="25"/>
        <v>6</v>
      </c>
      <c r="D443">
        <f t="shared" si="26"/>
        <v>16</v>
      </c>
      <c r="E443" t="str">
        <f t="shared" si="27"/>
        <v xml:space="preserve">Nordheim </v>
      </c>
    </row>
    <row r="444" spans="1:5">
      <c r="A444" t="s">
        <v>959</v>
      </c>
      <c r="B444" t="str">
        <f t="shared" si="24"/>
        <v>78142 NORMANNA TX 28.53025 97.78936</v>
      </c>
      <c r="C444">
        <f t="shared" si="25"/>
        <v>6</v>
      </c>
      <c r="D444">
        <f t="shared" si="26"/>
        <v>16</v>
      </c>
      <c r="E444" t="str">
        <f t="shared" si="27"/>
        <v xml:space="preserve">Normanna </v>
      </c>
    </row>
    <row r="445" spans="1:5">
      <c r="A445" t="s">
        <v>960</v>
      </c>
      <c r="B445" t="str">
        <f t="shared" si="24"/>
        <v>78143 PANDORA TX 29.232232 97.832456</v>
      </c>
      <c r="C445">
        <f t="shared" si="25"/>
        <v>6</v>
      </c>
      <c r="D445">
        <f t="shared" si="26"/>
        <v>15</v>
      </c>
      <c r="E445" t="str">
        <f t="shared" si="27"/>
        <v xml:space="preserve">Pandora </v>
      </c>
    </row>
    <row r="446" spans="1:5">
      <c r="A446" t="s">
        <v>961</v>
      </c>
      <c r="B446" t="str">
        <f t="shared" si="24"/>
        <v>78144 PANNA MARIA TX 28.957058 97.8883</v>
      </c>
      <c r="C446">
        <f t="shared" si="25"/>
        <v>6</v>
      </c>
      <c r="D446">
        <f t="shared" si="26"/>
        <v>19</v>
      </c>
      <c r="E446" t="str">
        <f t="shared" si="27"/>
        <v xml:space="preserve">Panna Maria </v>
      </c>
    </row>
    <row r="447" spans="1:5">
      <c r="A447" t="s">
        <v>962</v>
      </c>
      <c r="B447" t="str">
        <f t="shared" si="24"/>
        <v>78145 PAWNEE TX 28.65257 97.992111</v>
      </c>
      <c r="C447">
        <f t="shared" si="25"/>
        <v>6</v>
      </c>
      <c r="D447">
        <f t="shared" si="26"/>
        <v>14</v>
      </c>
      <c r="E447" t="str">
        <f t="shared" si="27"/>
        <v xml:space="preserve">Pawnee </v>
      </c>
    </row>
    <row r="448" spans="1:5">
      <c r="A448" t="s">
        <v>963</v>
      </c>
      <c r="B448" t="str">
        <f t="shared" si="24"/>
        <v>78146 PETTUS TX 28.619383 97.844516</v>
      </c>
      <c r="C448">
        <f t="shared" si="25"/>
        <v>6</v>
      </c>
      <c r="D448">
        <f t="shared" si="26"/>
        <v>14</v>
      </c>
      <c r="E448" t="str">
        <f t="shared" si="27"/>
        <v xml:space="preserve">Pettus </v>
      </c>
    </row>
    <row r="449" spans="1:5">
      <c r="A449" t="s">
        <v>964</v>
      </c>
      <c r="B449" t="str">
        <f t="shared" si="24"/>
        <v>78147 POTH TX 29.026334 98.109192</v>
      </c>
      <c r="C449">
        <f t="shared" si="25"/>
        <v>6</v>
      </c>
      <c r="D449">
        <f t="shared" si="26"/>
        <v>12</v>
      </c>
      <c r="E449" t="str">
        <f t="shared" si="27"/>
        <v xml:space="preserve">Poth </v>
      </c>
    </row>
    <row r="450" spans="1:5">
      <c r="A450" t="s">
        <v>965</v>
      </c>
      <c r="B450" t="str">
        <f t="shared" si="24"/>
        <v>78148 UNIVERSAL CITY TX 29.549673 98.30132</v>
      </c>
      <c r="C450">
        <f t="shared" si="25"/>
        <v>6</v>
      </c>
      <c r="D450">
        <f t="shared" si="26"/>
        <v>22</v>
      </c>
      <c r="E450" t="str">
        <f t="shared" si="27"/>
        <v xml:space="preserve">Universal City </v>
      </c>
    </row>
    <row r="451" spans="1:5">
      <c r="A451" t="s">
        <v>966</v>
      </c>
      <c r="B451" t="str">
        <f t="shared" ref="B451:B514" si="28">SUBSTITUTE(A451,"TX"," TX")</f>
        <v>78151 RUNGE TX 28.87063 97.690631</v>
      </c>
      <c r="C451">
        <f t="shared" ref="C451:C514" si="29">FIND(" ",B451,1)</f>
        <v>6</v>
      </c>
      <c r="D451">
        <f t="shared" ref="D451:D514" si="30">FIND("TX",B451,1)</f>
        <v>13</v>
      </c>
      <c r="E451" t="str">
        <f t="shared" ref="E451:E514" si="31">PROPER(MID(B451,C451+1,D451-1-C451))</f>
        <v xml:space="preserve">Runge </v>
      </c>
    </row>
    <row r="452" spans="1:5">
      <c r="A452" t="s">
        <v>967</v>
      </c>
      <c r="B452" t="str">
        <f t="shared" si="28"/>
        <v>78152 SAINT HEDWIG TX 29.432984 98.205108</v>
      </c>
      <c r="C452">
        <f t="shared" si="29"/>
        <v>6</v>
      </c>
      <c r="D452">
        <f t="shared" si="30"/>
        <v>20</v>
      </c>
      <c r="E452" t="str">
        <f t="shared" si="31"/>
        <v xml:space="preserve">Saint Hedwig </v>
      </c>
    </row>
    <row r="453" spans="1:5">
      <c r="A453" t="s">
        <v>968</v>
      </c>
      <c r="B453" t="str">
        <f t="shared" si="28"/>
        <v>78154 SCHERTZ TX 29.568833 98.277058</v>
      </c>
      <c r="C453">
        <f t="shared" si="29"/>
        <v>6</v>
      </c>
      <c r="D453">
        <f t="shared" si="30"/>
        <v>15</v>
      </c>
      <c r="E453" t="str">
        <f t="shared" si="31"/>
        <v xml:space="preserve">Schertz </v>
      </c>
    </row>
    <row r="454" spans="1:5">
      <c r="A454" t="s">
        <v>969</v>
      </c>
      <c r="B454" t="str">
        <f t="shared" si="28"/>
        <v>78155 SEGUIN TX 29.569628 97.938544</v>
      </c>
      <c r="C454">
        <f t="shared" si="29"/>
        <v>6</v>
      </c>
      <c r="D454">
        <f t="shared" si="30"/>
        <v>14</v>
      </c>
      <c r="E454" t="str">
        <f t="shared" si="31"/>
        <v xml:space="preserve">Seguin </v>
      </c>
    </row>
    <row r="455" spans="1:5">
      <c r="A455" t="s">
        <v>970</v>
      </c>
      <c r="B455" t="str">
        <f t="shared" si="28"/>
        <v>78159 SMILEY TX 29.233864 97.588532</v>
      </c>
      <c r="C455">
        <f t="shared" si="29"/>
        <v>6</v>
      </c>
      <c r="D455">
        <f t="shared" si="30"/>
        <v>14</v>
      </c>
      <c r="E455" t="str">
        <f t="shared" si="31"/>
        <v xml:space="preserve">Smiley </v>
      </c>
    </row>
    <row r="456" spans="1:5">
      <c r="A456" t="s">
        <v>971</v>
      </c>
      <c r="B456" t="str">
        <f t="shared" si="28"/>
        <v>78160 STOCKDALE TX 29.220531 97.891775</v>
      </c>
      <c r="C456">
        <f t="shared" si="29"/>
        <v>6</v>
      </c>
      <c r="D456">
        <f t="shared" si="30"/>
        <v>17</v>
      </c>
      <c r="E456" t="str">
        <f t="shared" si="31"/>
        <v xml:space="preserve">Stockdale </v>
      </c>
    </row>
    <row r="457" spans="1:5">
      <c r="A457" t="s">
        <v>972</v>
      </c>
      <c r="B457" t="str">
        <f t="shared" si="28"/>
        <v>78161 SUTHERLAND SPRINGS TX 29.268046 98.073446</v>
      </c>
      <c r="C457">
        <f t="shared" si="29"/>
        <v>6</v>
      </c>
      <c r="D457">
        <f t="shared" si="30"/>
        <v>26</v>
      </c>
      <c r="E457" t="str">
        <f t="shared" si="31"/>
        <v xml:space="preserve">Sutherland Springs </v>
      </c>
    </row>
    <row r="458" spans="1:5">
      <c r="A458" t="s">
        <v>973</v>
      </c>
      <c r="B458" t="str">
        <f t="shared" si="28"/>
        <v>78162 TULETA TX 28.5709 97.7969</v>
      </c>
      <c r="C458">
        <f t="shared" si="29"/>
        <v>6</v>
      </c>
      <c r="D458">
        <f t="shared" si="30"/>
        <v>14</v>
      </c>
      <c r="E458" t="str">
        <f t="shared" si="31"/>
        <v xml:space="preserve">Tuleta </v>
      </c>
    </row>
    <row r="459" spans="1:5">
      <c r="A459" t="s">
        <v>974</v>
      </c>
      <c r="B459" t="str">
        <f t="shared" si="28"/>
        <v>78163 BULVERDE TX 29.766235 98.462594</v>
      </c>
      <c r="C459">
        <f t="shared" si="29"/>
        <v>6</v>
      </c>
      <c r="D459">
        <f t="shared" si="30"/>
        <v>16</v>
      </c>
      <c r="E459" t="str">
        <f t="shared" si="31"/>
        <v xml:space="preserve">Bulverde </v>
      </c>
    </row>
    <row r="460" spans="1:5">
      <c r="A460" t="s">
        <v>975</v>
      </c>
      <c r="B460" t="str">
        <f t="shared" si="28"/>
        <v>78164 YORKTOWN TX 28.986772 97.540067</v>
      </c>
      <c r="C460">
        <f t="shared" si="29"/>
        <v>6</v>
      </c>
      <c r="D460">
        <f t="shared" si="30"/>
        <v>16</v>
      </c>
      <c r="E460" t="str">
        <f t="shared" si="31"/>
        <v xml:space="preserve">Yorktown </v>
      </c>
    </row>
    <row r="461" spans="1:5">
      <c r="A461" t="s">
        <v>976</v>
      </c>
      <c r="B461" t="str">
        <f t="shared" si="28"/>
        <v>78201 SAN ANTONIO TX 29.472779 98.535643</v>
      </c>
      <c r="C461">
        <f t="shared" si="29"/>
        <v>6</v>
      </c>
      <c r="D461">
        <f t="shared" si="30"/>
        <v>19</v>
      </c>
      <c r="E461" t="str">
        <f t="shared" si="31"/>
        <v xml:space="preserve">San Antonio </v>
      </c>
    </row>
    <row r="462" spans="1:5">
      <c r="A462" t="s">
        <v>977</v>
      </c>
      <c r="B462" t="str">
        <f t="shared" si="28"/>
        <v>78330 AGUA DULCE TX 27.781024 97.855112</v>
      </c>
      <c r="C462">
        <f t="shared" si="29"/>
        <v>6</v>
      </c>
      <c r="D462">
        <f t="shared" si="30"/>
        <v>18</v>
      </c>
      <c r="E462" t="str">
        <f t="shared" si="31"/>
        <v xml:space="preserve">Agua Dulce </v>
      </c>
    </row>
    <row r="463" spans="1:5">
      <c r="A463" t="s">
        <v>978</v>
      </c>
      <c r="B463" t="str">
        <f t="shared" si="28"/>
        <v>78332 ALICE TX 27.681006 98.084156</v>
      </c>
      <c r="C463">
        <f t="shared" si="29"/>
        <v>6</v>
      </c>
      <c r="D463">
        <f t="shared" si="30"/>
        <v>13</v>
      </c>
      <c r="E463" t="str">
        <f t="shared" si="31"/>
        <v xml:space="preserve">Alice </v>
      </c>
    </row>
    <row r="464" spans="1:5">
      <c r="A464" t="s">
        <v>979</v>
      </c>
      <c r="B464" t="str">
        <f t="shared" si="28"/>
        <v>78335 ARANSAS PASS TX 27.9093 97.1497</v>
      </c>
      <c r="C464">
        <f t="shared" si="29"/>
        <v>6</v>
      </c>
      <c r="D464">
        <f t="shared" si="30"/>
        <v>20</v>
      </c>
      <c r="E464" t="str">
        <f t="shared" si="31"/>
        <v xml:space="preserve">Aransas Pass </v>
      </c>
    </row>
    <row r="465" spans="1:5">
      <c r="A465" t="s">
        <v>980</v>
      </c>
      <c r="B465" t="str">
        <f t="shared" si="28"/>
        <v>78338 ARMSTRONG TX 26.852759 97.713877</v>
      </c>
      <c r="C465">
        <f t="shared" si="29"/>
        <v>6</v>
      </c>
      <c r="D465">
        <f t="shared" si="30"/>
        <v>17</v>
      </c>
      <c r="E465" t="str">
        <f t="shared" si="31"/>
        <v xml:space="preserve">Armstrong </v>
      </c>
    </row>
    <row r="466" spans="1:5">
      <c r="A466" t="s">
        <v>981</v>
      </c>
      <c r="B466" t="str">
        <f t="shared" si="28"/>
        <v>78339 BANQUETE TX 27.814163 97.803295</v>
      </c>
      <c r="C466">
        <f t="shared" si="29"/>
        <v>6</v>
      </c>
      <c r="D466">
        <f t="shared" si="30"/>
        <v>16</v>
      </c>
      <c r="E466" t="str">
        <f t="shared" si="31"/>
        <v xml:space="preserve">Banquete </v>
      </c>
    </row>
    <row r="467" spans="1:5">
      <c r="A467" t="s">
        <v>982</v>
      </c>
      <c r="B467" t="str">
        <f t="shared" si="28"/>
        <v>78340 BAYSIDE TX 28.102904 97.230904</v>
      </c>
      <c r="C467">
        <f t="shared" si="29"/>
        <v>6</v>
      </c>
      <c r="D467">
        <f t="shared" si="30"/>
        <v>15</v>
      </c>
      <c r="E467" t="str">
        <f t="shared" si="31"/>
        <v xml:space="preserve">Bayside </v>
      </c>
    </row>
    <row r="468" spans="1:5">
      <c r="A468" t="s">
        <v>983</v>
      </c>
      <c r="B468" t="str">
        <f t="shared" si="28"/>
        <v>78341 BENAVIDES TX 27.5977 98.4082</v>
      </c>
      <c r="C468">
        <f t="shared" si="29"/>
        <v>6</v>
      </c>
      <c r="D468">
        <f t="shared" si="30"/>
        <v>17</v>
      </c>
      <c r="E468" t="str">
        <f t="shared" si="31"/>
        <v xml:space="preserve">Benavides </v>
      </c>
    </row>
    <row r="469" spans="1:5">
      <c r="A469" t="s">
        <v>984</v>
      </c>
      <c r="B469" t="str">
        <f t="shared" si="28"/>
        <v>78342 BEN BOLT TX 27.6476 98.0863</v>
      </c>
      <c r="C469">
        <f t="shared" si="29"/>
        <v>6</v>
      </c>
      <c r="D469">
        <f t="shared" si="30"/>
        <v>16</v>
      </c>
      <c r="E469" t="str">
        <f t="shared" si="31"/>
        <v xml:space="preserve">Ben Bolt </v>
      </c>
    </row>
    <row r="470" spans="1:5">
      <c r="A470" t="s">
        <v>985</v>
      </c>
      <c r="B470" t="str">
        <f t="shared" si="28"/>
        <v>78343 BISHOP TX 27.636248 97.714545</v>
      </c>
      <c r="C470">
        <f t="shared" si="29"/>
        <v>6</v>
      </c>
      <c r="D470">
        <f t="shared" si="30"/>
        <v>14</v>
      </c>
      <c r="E470" t="str">
        <f t="shared" si="31"/>
        <v xml:space="preserve">Bishop </v>
      </c>
    </row>
    <row r="471" spans="1:5">
      <c r="A471" t="s">
        <v>986</v>
      </c>
      <c r="B471" t="str">
        <f t="shared" si="28"/>
        <v>78344 BRUNI TX 27.40163 98.868598</v>
      </c>
      <c r="C471">
        <f t="shared" si="29"/>
        <v>6</v>
      </c>
      <c r="D471">
        <f t="shared" si="30"/>
        <v>13</v>
      </c>
      <c r="E471" t="str">
        <f t="shared" si="31"/>
        <v xml:space="preserve">Bruni </v>
      </c>
    </row>
    <row r="472" spans="1:5">
      <c r="A472" t="s">
        <v>987</v>
      </c>
      <c r="B472" t="str">
        <f t="shared" si="28"/>
        <v>78347 CHAPMAN RANCH TX 27.598812 97.462021</v>
      </c>
      <c r="C472">
        <f t="shared" si="29"/>
        <v>6</v>
      </c>
      <c r="D472">
        <f t="shared" si="30"/>
        <v>21</v>
      </c>
      <c r="E472" t="str">
        <f t="shared" si="31"/>
        <v xml:space="preserve">Chapman Ranch </v>
      </c>
    </row>
    <row r="473" spans="1:5">
      <c r="A473" t="s">
        <v>988</v>
      </c>
      <c r="B473" t="str">
        <f t="shared" si="28"/>
        <v>78349 CONCEPCION TX 27.525667 98.412872</v>
      </c>
      <c r="C473">
        <f t="shared" si="29"/>
        <v>6</v>
      </c>
      <c r="D473">
        <f t="shared" si="30"/>
        <v>18</v>
      </c>
      <c r="E473" t="str">
        <f t="shared" si="31"/>
        <v xml:space="preserve">Concepcion </v>
      </c>
    </row>
    <row r="474" spans="1:5">
      <c r="A474" t="s">
        <v>989</v>
      </c>
      <c r="B474" t="str">
        <f t="shared" si="28"/>
        <v>78350 DINERO TX 28.2266 97.9616</v>
      </c>
      <c r="C474">
        <f t="shared" si="29"/>
        <v>6</v>
      </c>
      <c r="D474">
        <f t="shared" si="30"/>
        <v>14</v>
      </c>
      <c r="E474" t="str">
        <f t="shared" si="31"/>
        <v xml:space="preserve">Dinero </v>
      </c>
    </row>
    <row r="475" spans="1:5">
      <c r="A475" t="s">
        <v>990</v>
      </c>
      <c r="B475" t="str">
        <f t="shared" si="28"/>
        <v>78351 DRISCOLL TX 27.686758 97.742667</v>
      </c>
      <c r="C475">
        <f t="shared" si="29"/>
        <v>6</v>
      </c>
      <c r="D475">
        <f t="shared" si="30"/>
        <v>16</v>
      </c>
      <c r="E475" t="str">
        <f t="shared" si="31"/>
        <v xml:space="preserve">Driscoll </v>
      </c>
    </row>
    <row r="476" spans="1:5">
      <c r="A476" t="s">
        <v>991</v>
      </c>
      <c r="B476" t="str">
        <f t="shared" si="28"/>
        <v>78352 EDROY TX 27.99289 97.689817</v>
      </c>
      <c r="C476">
        <f t="shared" si="29"/>
        <v>6</v>
      </c>
      <c r="D476">
        <f t="shared" si="30"/>
        <v>13</v>
      </c>
      <c r="E476" t="str">
        <f t="shared" si="31"/>
        <v xml:space="preserve">Edroy </v>
      </c>
    </row>
    <row r="477" spans="1:5">
      <c r="A477" t="s">
        <v>992</v>
      </c>
      <c r="B477" t="str">
        <f t="shared" si="28"/>
        <v>78353 ENCINO TX 26.989887 98.239194</v>
      </c>
      <c r="C477">
        <f t="shared" si="29"/>
        <v>6</v>
      </c>
      <c r="D477">
        <f t="shared" si="30"/>
        <v>14</v>
      </c>
      <c r="E477" t="str">
        <f t="shared" si="31"/>
        <v xml:space="preserve">Encino </v>
      </c>
    </row>
    <row r="478" spans="1:5">
      <c r="A478" t="s">
        <v>993</v>
      </c>
      <c r="B478" t="str">
        <f t="shared" si="28"/>
        <v>78355 FALFURRIAS TX 27.209262 98.26097</v>
      </c>
      <c r="C478">
        <f t="shared" si="29"/>
        <v>6</v>
      </c>
      <c r="D478">
        <f t="shared" si="30"/>
        <v>18</v>
      </c>
      <c r="E478" t="str">
        <f t="shared" si="31"/>
        <v xml:space="preserve">Falfurrias </v>
      </c>
    </row>
    <row r="479" spans="1:5">
      <c r="A479" t="s">
        <v>994</v>
      </c>
      <c r="B479" t="str">
        <f t="shared" si="28"/>
        <v>78357 FREER TX 27.889626 98.612874</v>
      </c>
      <c r="C479">
        <f t="shared" si="29"/>
        <v>6</v>
      </c>
      <c r="D479">
        <f t="shared" si="30"/>
        <v>13</v>
      </c>
      <c r="E479" t="str">
        <f t="shared" si="31"/>
        <v xml:space="preserve">Freer </v>
      </c>
    </row>
    <row r="480" spans="1:5">
      <c r="A480" t="s">
        <v>995</v>
      </c>
      <c r="B480" t="str">
        <f t="shared" si="28"/>
        <v>78358 FULTON TX 28.2466 96.7984</v>
      </c>
      <c r="C480">
        <f t="shared" si="29"/>
        <v>6</v>
      </c>
      <c r="D480">
        <f t="shared" si="30"/>
        <v>14</v>
      </c>
      <c r="E480" t="str">
        <f t="shared" si="31"/>
        <v xml:space="preserve">Fulton </v>
      </c>
    </row>
    <row r="481" spans="1:5">
      <c r="A481" t="s">
        <v>996</v>
      </c>
      <c r="B481" t="str">
        <f t="shared" si="28"/>
        <v>78359 GREGORY TX 27.932578 97.295948</v>
      </c>
      <c r="C481">
        <f t="shared" si="29"/>
        <v>6</v>
      </c>
      <c r="D481">
        <f t="shared" si="30"/>
        <v>15</v>
      </c>
      <c r="E481" t="str">
        <f t="shared" si="31"/>
        <v xml:space="preserve">Gregory </v>
      </c>
    </row>
    <row r="482" spans="1:5">
      <c r="A482" t="s">
        <v>997</v>
      </c>
      <c r="B482" t="str">
        <f t="shared" si="28"/>
        <v>78360 GUERRA TX 26.936534 98.876099</v>
      </c>
      <c r="C482">
        <f t="shared" si="29"/>
        <v>6</v>
      </c>
      <c r="D482">
        <f t="shared" si="30"/>
        <v>14</v>
      </c>
      <c r="E482" t="str">
        <f t="shared" si="31"/>
        <v xml:space="preserve">Guerra </v>
      </c>
    </row>
    <row r="483" spans="1:5">
      <c r="A483" t="s">
        <v>998</v>
      </c>
      <c r="B483" t="str">
        <f t="shared" si="28"/>
        <v>78361 HEBBRONVILLE TX 27.071262 98.785068</v>
      </c>
      <c r="C483">
        <f t="shared" si="29"/>
        <v>6</v>
      </c>
      <c r="D483">
        <f t="shared" si="30"/>
        <v>20</v>
      </c>
      <c r="E483" t="str">
        <f t="shared" si="31"/>
        <v xml:space="preserve">Hebbronville </v>
      </c>
    </row>
    <row r="484" spans="1:5">
      <c r="A484" t="s">
        <v>999</v>
      </c>
      <c r="B484" t="str">
        <f t="shared" si="28"/>
        <v>78362 INGLESIDE TX 27.86056 97.208824</v>
      </c>
      <c r="C484">
        <f t="shared" si="29"/>
        <v>6</v>
      </c>
      <c r="D484">
        <f t="shared" si="30"/>
        <v>17</v>
      </c>
      <c r="E484" t="str">
        <f t="shared" si="31"/>
        <v xml:space="preserve">Ingleside </v>
      </c>
    </row>
    <row r="485" spans="1:5">
      <c r="A485" t="s">
        <v>1000</v>
      </c>
      <c r="B485" t="str">
        <f t="shared" si="28"/>
        <v>78363 KINGSVILLE TX 27.455103 97.69229</v>
      </c>
      <c r="C485">
        <f t="shared" si="29"/>
        <v>6</v>
      </c>
      <c r="D485">
        <f t="shared" si="30"/>
        <v>18</v>
      </c>
      <c r="E485" t="str">
        <f t="shared" si="31"/>
        <v xml:space="preserve">Kingsville </v>
      </c>
    </row>
    <row r="486" spans="1:5">
      <c r="A486" t="s">
        <v>1001</v>
      </c>
      <c r="B486" t="str">
        <f t="shared" si="28"/>
        <v>78368 MATHIS TX 28.072872 97.77279</v>
      </c>
      <c r="C486">
        <f t="shared" si="29"/>
        <v>6</v>
      </c>
      <c r="D486">
        <f t="shared" si="30"/>
        <v>14</v>
      </c>
      <c r="E486" t="str">
        <f t="shared" si="31"/>
        <v xml:space="preserve">Mathis </v>
      </c>
    </row>
    <row r="487" spans="1:5">
      <c r="A487" t="s">
        <v>1002</v>
      </c>
      <c r="B487" t="str">
        <f t="shared" si="28"/>
        <v>78369 MIRANDO CITY TX 27.447242 99.024044</v>
      </c>
      <c r="C487">
        <f t="shared" si="29"/>
        <v>6</v>
      </c>
      <c r="D487">
        <f t="shared" si="30"/>
        <v>20</v>
      </c>
      <c r="E487" t="str">
        <f t="shared" si="31"/>
        <v xml:space="preserve">Mirando City </v>
      </c>
    </row>
    <row r="488" spans="1:5">
      <c r="A488" t="s">
        <v>1003</v>
      </c>
      <c r="B488" t="str">
        <f t="shared" si="28"/>
        <v>78370 ODEM TX 27.901882 97.554304</v>
      </c>
      <c r="C488">
        <f t="shared" si="29"/>
        <v>6</v>
      </c>
      <c r="D488">
        <f t="shared" si="30"/>
        <v>12</v>
      </c>
      <c r="E488" t="str">
        <f t="shared" si="31"/>
        <v xml:space="preserve">Odem </v>
      </c>
    </row>
    <row r="489" spans="1:5">
      <c r="A489" t="s">
        <v>1004</v>
      </c>
      <c r="B489" t="str">
        <f t="shared" si="28"/>
        <v>78371 OILTON TX 27.468482 98.958884</v>
      </c>
      <c r="C489">
        <f t="shared" si="29"/>
        <v>6</v>
      </c>
      <c r="D489">
        <f t="shared" si="30"/>
        <v>14</v>
      </c>
      <c r="E489" t="str">
        <f t="shared" si="31"/>
        <v xml:space="preserve">Oilton </v>
      </c>
    </row>
    <row r="490" spans="1:5">
      <c r="A490" t="s">
        <v>1005</v>
      </c>
      <c r="B490" t="str">
        <f t="shared" si="28"/>
        <v>78372 ORANGE GROVE TX 27.940205 98.045594</v>
      </c>
      <c r="C490">
        <f t="shared" si="29"/>
        <v>6</v>
      </c>
      <c r="D490">
        <f t="shared" si="30"/>
        <v>20</v>
      </c>
      <c r="E490" t="str">
        <f t="shared" si="31"/>
        <v xml:space="preserve">Orange Grove </v>
      </c>
    </row>
    <row r="491" spans="1:5">
      <c r="A491" t="s">
        <v>1006</v>
      </c>
      <c r="B491" t="str">
        <f t="shared" si="28"/>
        <v>78373 PORT ARANSAS TX 27.789918 97.110448</v>
      </c>
      <c r="C491">
        <f t="shared" si="29"/>
        <v>6</v>
      </c>
      <c r="D491">
        <f t="shared" si="30"/>
        <v>20</v>
      </c>
      <c r="E491" t="str">
        <f t="shared" si="31"/>
        <v xml:space="preserve">Port Aransas </v>
      </c>
    </row>
    <row r="492" spans="1:5">
      <c r="A492" t="s">
        <v>1007</v>
      </c>
      <c r="B492" t="str">
        <f t="shared" si="28"/>
        <v>78374 PORTLAND TX 27.937142 97.305626</v>
      </c>
      <c r="C492">
        <f t="shared" si="29"/>
        <v>6</v>
      </c>
      <c r="D492">
        <f t="shared" si="30"/>
        <v>16</v>
      </c>
      <c r="E492" t="str">
        <f t="shared" si="31"/>
        <v xml:space="preserve">Portland </v>
      </c>
    </row>
    <row r="493" spans="1:5">
      <c r="A493" t="s">
        <v>1008</v>
      </c>
      <c r="B493" t="str">
        <f t="shared" si="28"/>
        <v>78375 PREMONT TX 27.36529 98.145542</v>
      </c>
      <c r="C493">
        <f t="shared" si="29"/>
        <v>6</v>
      </c>
      <c r="D493">
        <f t="shared" si="30"/>
        <v>15</v>
      </c>
      <c r="E493" t="str">
        <f t="shared" si="31"/>
        <v xml:space="preserve">Premont </v>
      </c>
    </row>
    <row r="494" spans="1:5">
      <c r="A494" t="s">
        <v>1009</v>
      </c>
      <c r="B494" t="str">
        <f t="shared" si="28"/>
        <v>78376 REALITOS TX 27.530371 98.603808</v>
      </c>
      <c r="C494">
        <f t="shared" si="29"/>
        <v>6</v>
      </c>
      <c r="D494">
        <f t="shared" si="30"/>
        <v>16</v>
      </c>
      <c r="E494" t="str">
        <f t="shared" si="31"/>
        <v xml:space="preserve">Realitos </v>
      </c>
    </row>
    <row r="495" spans="1:5">
      <c r="A495" t="s">
        <v>1010</v>
      </c>
      <c r="B495" t="str">
        <f t="shared" si="28"/>
        <v>78377 REFUGIO TX 28.347934 97.216746</v>
      </c>
      <c r="C495">
        <f t="shared" si="29"/>
        <v>6</v>
      </c>
      <c r="D495">
        <f t="shared" si="30"/>
        <v>15</v>
      </c>
      <c r="E495" t="str">
        <f t="shared" si="31"/>
        <v xml:space="preserve">Refugio </v>
      </c>
    </row>
    <row r="496" spans="1:5">
      <c r="A496" t="s">
        <v>1011</v>
      </c>
      <c r="B496" t="str">
        <f t="shared" si="28"/>
        <v>78379 RIVIERA TX 27.309943 97.856739</v>
      </c>
      <c r="C496">
        <f t="shared" si="29"/>
        <v>6</v>
      </c>
      <c r="D496">
        <f t="shared" si="30"/>
        <v>15</v>
      </c>
      <c r="E496" t="str">
        <f t="shared" si="31"/>
        <v xml:space="preserve">Riviera </v>
      </c>
    </row>
    <row r="497" spans="1:5">
      <c r="A497" t="s">
        <v>1012</v>
      </c>
      <c r="B497" t="str">
        <f t="shared" si="28"/>
        <v>78380 ROBSTOWN TX 27.81605 97.736416</v>
      </c>
      <c r="C497">
        <f t="shared" si="29"/>
        <v>6</v>
      </c>
      <c r="D497">
        <f t="shared" si="30"/>
        <v>16</v>
      </c>
      <c r="E497" t="str">
        <f t="shared" si="31"/>
        <v xml:space="preserve">Robstown </v>
      </c>
    </row>
    <row r="498" spans="1:5">
      <c r="A498" t="s">
        <v>1013</v>
      </c>
      <c r="B498" t="str">
        <f t="shared" si="28"/>
        <v>78381 ROCKPORT TX 28.0205 97.0545</v>
      </c>
      <c r="C498">
        <f t="shared" si="29"/>
        <v>6</v>
      </c>
      <c r="D498">
        <f t="shared" si="30"/>
        <v>16</v>
      </c>
      <c r="E498" t="str">
        <f t="shared" si="31"/>
        <v xml:space="preserve">Rockport </v>
      </c>
    </row>
    <row r="499" spans="1:5">
      <c r="A499" t="s">
        <v>1014</v>
      </c>
      <c r="B499" t="str">
        <f t="shared" si="28"/>
        <v>78383 SANDIA TX 28.07278 97.94688</v>
      </c>
      <c r="C499">
        <f t="shared" si="29"/>
        <v>6</v>
      </c>
      <c r="D499">
        <f t="shared" si="30"/>
        <v>14</v>
      </c>
      <c r="E499" t="str">
        <f t="shared" si="31"/>
        <v xml:space="preserve">Sandia </v>
      </c>
    </row>
    <row r="500" spans="1:5">
      <c r="A500" t="s">
        <v>1015</v>
      </c>
      <c r="B500" t="str">
        <f t="shared" si="28"/>
        <v>78384 SAN DIEGO TX 27.856754 98.363625</v>
      </c>
      <c r="C500">
        <f t="shared" si="29"/>
        <v>6</v>
      </c>
      <c r="D500">
        <f t="shared" si="30"/>
        <v>17</v>
      </c>
      <c r="E500" t="str">
        <f t="shared" si="31"/>
        <v xml:space="preserve">San Diego </v>
      </c>
    </row>
    <row r="501" spans="1:5">
      <c r="A501" t="s">
        <v>1016</v>
      </c>
      <c r="B501" t="str">
        <f t="shared" si="28"/>
        <v>78385 SARITA TX 27.126698 97.704236</v>
      </c>
      <c r="C501">
        <f t="shared" si="29"/>
        <v>6</v>
      </c>
      <c r="D501">
        <f t="shared" si="30"/>
        <v>14</v>
      </c>
      <c r="E501" t="str">
        <f t="shared" si="31"/>
        <v xml:space="preserve">Sarita </v>
      </c>
    </row>
    <row r="502" spans="1:5">
      <c r="A502" t="s">
        <v>1017</v>
      </c>
      <c r="B502" t="str">
        <f t="shared" si="28"/>
        <v>78387 SINTON TX 28.052446 97.539877</v>
      </c>
      <c r="C502">
        <f t="shared" si="29"/>
        <v>6</v>
      </c>
      <c r="D502">
        <f t="shared" si="30"/>
        <v>14</v>
      </c>
      <c r="E502" t="str">
        <f t="shared" si="31"/>
        <v xml:space="preserve">Sinton </v>
      </c>
    </row>
    <row r="503" spans="1:5">
      <c r="A503" t="s">
        <v>1018</v>
      </c>
      <c r="B503" t="str">
        <f t="shared" si="28"/>
        <v>78389 SKIDMORE TX 28.216608 97.688356</v>
      </c>
      <c r="C503">
        <f t="shared" si="29"/>
        <v>6</v>
      </c>
      <c r="D503">
        <f t="shared" si="30"/>
        <v>16</v>
      </c>
      <c r="E503" t="str">
        <f t="shared" si="31"/>
        <v xml:space="preserve">Skidmore </v>
      </c>
    </row>
    <row r="504" spans="1:5">
      <c r="A504" t="s">
        <v>1019</v>
      </c>
      <c r="B504" t="str">
        <f t="shared" si="28"/>
        <v>78390 TAFT TX 27.99945 97.365388</v>
      </c>
      <c r="C504">
        <f t="shared" si="29"/>
        <v>6</v>
      </c>
      <c r="D504">
        <f t="shared" si="30"/>
        <v>12</v>
      </c>
      <c r="E504" t="str">
        <f t="shared" si="31"/>
        <v xml:space="preserve">Taft </v>
      </c>
    </row>
    <row r="505" spans="1:5">
      <c r="A505" t="s">
        <v>1020</v>
      </c>
      <c r="B505" t="str">
        <f t="shared" si="28"/>
        <v>78391 TYNAN TX 28.178248 97.760494</v>
      </c>
      <c r="C505">
        <f t="shared" si="29"/>
        <v>6</v>
      </c>
      <c r="D505">
        <f t="shared" si="30"/>
        <v>13</v>
      </c>
      <c r="E505" t="str">
        <f t="shared" si="31"/>
        <v xml:space="preserve">Tynan </v>
      </c>
    </row>
    <row r="506" spans="1:5">
      <c r="A506" t="s">
        <v>1021</v>
      </c>
      <c r="B506" t="str">
        <f t="shared" si="28"/>
        <v>78393 WOODSBORO TX 28.221049 97.347241</v>
      </c>
      <c r="C506">
        <f t="shared" si="29"/>
        <v>6</v>
      </c>
      <c r="D506">
        <f t="shared" si="30"/>
        <v>17</v>
      </c>
      <c r="E506" t="str">
        <f t="shared" si="31"/>
        <v xml:space="preserve">Woodsboro </v>
      </c>
    </row>
    <row r="507" spans="1:5">
      <c r="A507" t="s">
        <v>1022</v>
      </c>
      <c r="B507" t="str">
        <f t="shared" si="28"/>
        <v>78401 CORPUS CHRISTI TX 27.795581 97.3994</v>
      </c>
      <c r="C507">
        <f t="shared" si="29"/>
        <v>6</v>
      </c>
      <c r="D507">
        <f t="shared" si="30"/>
        <v>22</v>
      </c>
      <c r="E507" t="str">
        <f t="shared" si="31"/>
        <v xml:space="preserve">Corpus Christi </v>
      </c>
    </row>
    <row r="508" spans="1:5">
      <c r="A508" t="s">
        <v>1023</v>
      </c>
      <c r="B508" t="str">
        <f t="shared" si="28"/>
        <v>78404 CRP CHRISTI TX 27.767794 97.39837</v>
      </c>
      <c r="C508">
        <f t="shared" si="29"/>
        <v>6</v>
      </c>
      <c r="D508">
        <f t="shared" si="30"/>
        <v>19</v>
      </c>
      <c r="E508" t="str">
        <f t="shared" si="31"/>
        <v xml:space="preserve">Crp Christi </v>
      </c>
    </row>
    <row r="509" spans="1:5">
      <c r="A509" t="s">
        <v>1024</v>
      </c>
      <c r="B509" t="str">
        <f t="shared" si="28"/>
        <v>78501 MCALLEN TX 26.214588 98.239064</v>
      </c>
      <c r="C509">
        <f t="shared" si="29"/>
        <v>6</v>
      </c>
      <c r="D509">
        <f t="shared" si="30"/>
        <v>15</v>
      </c>
      <c r="E509" t="str">
        <f t="shared" si="31"/>
        <v xml:space="preserve">Mcallen </v>
      </c>
    </row>
    <row r="510" spans="1:5">
      <c r="A510" t="s">
        <v>1025</v>
      </c>
      <c r="B510" t="str">
        <f t="shared" si="28"/>
        <v>78516 ALAMO TX 26.198357 98.115249</v>
      </c>
      <c r="C510">
        <f t="shared" si="29"/>
        <v>6</v>
      </c>
      <c r="D510">
        <f t="shared" si="30"/>
        <v>13</v>
      </c>
      <c r="E510" t="str">
        <f t="shared" si="31"/>
        <v xml:space="preserve">Alamo </v>
      </c>
    </row>
    <row r="511" spans="1:5">
      <c r="A511" t="s">
        <v>1026</v>
      </c>
      <c r="B511" t="str">
        <f t="shared" si="28"/>
        <v>78520 BROWNSVILLE TX 25.967561 97.547491</v>
      </c>
      <c r="C511">
        <f t="shared" si="29"/>
        <v>6</v>
      </c>
      <c r="D511">
        <f t="shared" si="30"/>
        <v>19</v>
      </c>
      <c r="E511" t="str">
        <f t="shared" si="31"/>
        <v xml:space="preserve">Brownsville </v>
      </c>
    </row>
    <row r="512" spans="1:5">
      <c r="A512" t="s">
        <v>1027</v>
      </c>
      <c r="B512" t="str">
        <f t="shared" si="28"/>
        <v>78535 COMBES TX 26.2542 97.7326</v>
      </c>
      <c r="C512">
        <f t="shared" si="29"/>
        <v>6</v>
      </c>
      <c r="D512">
        <f t="shared" si="30"/>
        <v>14</v>
      </c>
      <c r="E512" t="str">
        <f t="shared" si="31"/>
        <v xml:space="preserve">Combes </v>
      </c>
    </row>
    <row r="513" spans="1:5">
      <c r="A513" t="s">
        <v>1028</v>
      </c>
      <c r="B513" t="str">
        <f t="shared" si="28"/>
        <v>78536 DELMITA TX 26.656514 98.402744</v>
      </c>
      <c r="C513">
        <f t="shared" si="29"/>
        <v>6</v>
      </c>
      <c r="D513">
        <f t="shared" si="30"/>
        <v>15</v>
      </c>
      <c r="E513" t="str">
        <f t="shared" si="31"/>
        <v xml:space="preserve">Delmita </v>
      </c>
    </row>
    <row r="514" spans="1:5">
      <c r="A514" t="s">
        <v>1029</v>
      </c>
      <c r="B514" t="str">
        <f t="shared" si="28"/>
        <v>78537 DONNA TX 26.166537 98.081165</v>
      </c>
      <c r="C514">
        <f t="shared" si="29"/>
        <v>6</v>
      </c>
      <c r="D514">
        <f t="shared" si="30"/>
        <v>13</v>
      </c>
      <c r="E514" t="str">
        <f t="shared" si="31"/>
        <v xml:space="preserve">Donna </v>
      </c>
    </row>
    <row r="515" spans="1:5">
      <c r="A515" t="s">
        <v>1030</v>
      </c>
      <c r="B515" t="str">
        <f t="shared" ref="B515:B578" si="32">SUBSTITUTE(A515,"TX"," TX")</f>
        <v>78538 EDCOUCH TX 26.308984 97.959218</v>
      </c>
      <c r="C515">
        <f t="shared" ref="C515:C578" si="33">FIND(" ",B515,1)</f>
        <v>6</v>
      </c>
      <c r="D515">
        <f t="shared" ref="D515:D578" si="34">FIND("TX",B515,1)</f>
        <v>15</v>
      </c>
      <c r="E515" t="str">
        <f t="shared" ref="E515:E578" si="35">PROPER(MID(B515,C515+1,D515-1-C515))</f>
        <v xml:space="preserve">Edcouch </v>
      </c>
    </row>
    <row r="516" spans="1:5">
      <c r="A516" t="s">
        <v>1031</v>
      </c>
      <c r="B516" t="str">
        <f t="shared" si="32"/>
        <v>78539 EDINBURG TX 26.27909 98.144563</v>
      </c>
      <c r="C516">
        <f t="shared" si="33"/>
        <v>6</v>
      </c>
      <c r="D516">
        <f t="shared" si="34"/>
        <v>16</v>
      </c>
      <c r="E516" t="str">
        <f t="shared" si="35"/>
        <v xml:space="preserve">Edinburg </v>
      </c>
    </row>
    <row r="517" spans="1:5">
      <c r="A517" t="s">
        <v>1032</v>
      </c>
      <c r="B517" t="str">
        <f t="shared" si="32"/>
        <v>78543 ELSA TX 26.306804 97.998055</v>
      </c>
      <c r="C517">
        <f t="shared" si="33"/>
        <v>6</v>
      </c>
      <c r="D517">
        <f t="shared" si="34"/>
        <v>12</v>
      </c>
      <c r="E517" t="str">
        <f t="shared" si="35"/>
        <v xml:space="preserve">Elsa </v>
      </c>
    </row>
    <row r="518" spans="1:5">
      <c r="A518" t="s">
        <v>1033</v>
      </c>
      <c r="B518" t="str">
        <f t="shared" si="32"/>
        <v>78545 FALCON HEIGHTS TX 26.567448 99.13293</v>
      </c>
      <c r="C518">
        <f t="shared" si="33"/>
        <v>6</v>
      </c>
      <c r="D518">
        <f t="shared" si="34"/>
        <v>22</v>
      </c>
      <c r="E518" t="str">
        <f t="shared" si="35"/>
        <v xml:space="preserve">Falcon Heights </v>
      </c>
    </row>
    <row r="519" spans="1:5">
      <c r="A519" t="s">
        <v>1034</v>
      </c>
      <c r="B519" t="str">
        <f t="shared" si="32"/>
        <v>78547 GARCIASVILLE TX 26.431209 98.643818</v>
      </c>
      <c r="C519">
        <f t="shared" si="33"/>
        <v>6</v>
      </c>
      <c r="D519">
        <f t="shared" si="34"/>
        <v>20</v>
      </c>
      <c r="E519" t="str">
        <f t="shared" si="35"/>
        <v xml:space="preserve">Garciasville </v>
      </c>
    </row>
    <row r="520" spans="1:5">
      <c r="A520" t="s">
        <v>1035</v>
      </c>
      <c r="B520" t="str">
        <f t="shared" si="32"/>
        <v>78548 GRULLA TX 26.380278 98.54896</v>
      </c>
      <c r="C520">
        <f t="shared" si="33"/>
        <v>6</v>
      </c>
      <c r="D520">
        <f t="shared" si="34"/>
        <v>14</v>
      </c>
      <c r="E520" t="str">
        <f t="shared" si="35"/>
        <v xml:space="preserve">Grulla </v>
      </c>
    </row>
    <row r="521" spans="1:5">
      <c r="A521" t="s">
        <v>1036</v>
      </c>
      <c r="B521" t="str">
        <f t="shared" si="32"/>
        <v>78549 HARGILL TX 26.437046 97.965487</v>
      </c>
      <c r="C521">
        <f t="shared" si="33"/>
        <v>6</v>
      </c>
      <c r="D521">
        <f t="shared" si="34"/>
        <v>15</v>
      </c>
      <c r="E521" t="str">
        <f t="shared" si="35"/>
        <v xml:space="preserve">Hargill </v>
      </c>
    </row>
    <row r="522" spans="1:5">
      <c r="A522" t="s">
        <v>1037</v>
      </c>
      <c r="B522" t="str">
        <f t="shared" si="32"/>
        <v>78550 HARLINGEN TX 26.24561 97.679961</v>
      </c>
      <c r="C522">
        <f t="shared" si="33"/>
        <v>6</v>
      </c>
      <c r="D522">
        <f t="shared" si="34"/>
        <v>17</v>
      </c>
      <c r="E522" t="str">
        <f t="shared" si="35"/>
        <v xml:space="preserve">Harlingen </v>
      </c>
    </row>
    <row r="523" spans="1:5">
      <c r="A523" t="s">
        <v>1038</v>
      </c>
      <c r="B523" t="str">
        <f t="shared" si="32"/>
        <v>78557 HIDALGO TX 26.113397 98.255162</v>
      </c>
      <c r="C523">
        <f t="shared" si="33"/>
        <v>6</v>
      </c>
      <c r="D523">
        <f t="shared" si="34"/>
        <v>15</v>
      </c>
      <c r="E523" t="str">
        <f t="shared" si="35"/>
        <v xml:space="preserve">Hidalgo </v>
      </c>
    </row>
    <row r="524" spans="1:5">
      <c r="A524" t="s">
        <v>1039</v>
      </c>
      <c r="B524" t="str">
        <f t="shared" si="32"/>
        <v>78558 LA BLANCA TX 26.312508 98.03345</v>
      </c>
      <c r="C524">
        <f t="shared" si="33"/>
        <v>6</v>
      </c>
      <c r="D524">
        <f t="shared" si="34"/>
        <v>17</v>
      </c>
      <c r="E524" t="str">
        <f t="shared" si="35"/>
        <v xml:space="preserve">La Blanca </v>
      </c>
    </row>
    <row r="525" spans="1:5">
      <c r="A525" t="s">
        <v>1040</v>
      </c>
      <c r="B525" t="str">
        <f t="shared" si="32"/>
        <v>78559 LA FERIA TX 26.189927 97.8238</v>
      </c>
      <c r="C525">
        <f t="shared" si="33"/>
        <v>6</v>
      </c>
      <c r="D525">
        <f t="shared" si="34"/>
        <v>16</v>
      </c>
      <c r="E525" t="str">
        <f t="shared" si="35"/>
        <v xml:space="preserve">La Feria </v>
      </c>
    </row>
    <row r="526" spans="1:5">
      <c r="A526" t="s">
        <v>1041</v>
      </c>
      <c r="B526" t="str">
        <f t="shared" si="32"/>
        <v>78560 LA JOYA TX 26.223809 98.466832</v>
      </c>
      <c r="C526">
        <f t="shared" si="33"/>
        <v>6</v>
      </c>
      <c r="D526">
        <f t="shared" si="34"/>
        <v>15</v>
      </c>
      <c r="E526" t="str">
        <f t="shared" si="35"/>
        <v xml:space="preserve">La Joya </v>
      </c>
    </row>
    <row r="527" spans="1:5">
      <c r="A527" t="s">
        <v>1042</v>
      </c>
      <c r="B527" t="str">
        <f t="shared" si="32"/>
        <v>78561 LASARA TX 26.4636 97.9122</v>
      </c>
      <c r="C527">
        <f t="shared" si="33"/>
        <v>6</v>
      </c>
      <c r="D527">
        <f t="shared" si="34"/>
        <v>14</v>
      </c>
      <c r="E527" t="str">
        <f t="shared" si="35"/>
        <v xml:space="preserve">Lasara </v>
      </c>
    </row>
    <row r="528" spans="1:5">
      <c r="A528" t="s">
        <v>1043</v>
      </c>
      <c r="B528" t="str">
        <f t="shared" si="32"/>
        <v>78562 LA VILLA TX 26.309262 97.919396</v>
      </c>
      <c r="C528">
        <f t="shared" si="33"/>
        <v>6</v>
      </c>
      <c r="D528">
        <f t="shared" si="34"/>
        <v>16</v>
      </c>
      <c r="E528" t="str">
        <f t="shared" si="35"/>
        <v xml:space="preserve">La Villa </v>
      </c>
    </row>
    <row r="529" spans="1:5">
      <c r="A529" t="s">
        <v>1044</v>
      </c>
      <c r="B529" t="str">
        <f t="shared" si="32"/>
        <v>78563 LINN TX 26.596232 98.211825</v>
      </c>
      <c r="C529">
        <f t="shared" si="33"/>
        <v>6</v>
      </c>
      <c r="D529">
        <f t="shared" si="34"/>
        <v>12</v>
      </c>
      <c r="E529" t="str">
        <f t="shared" si="35"/>
        <v xml:space="preserve">Linn </v>
      </c>
    </row>
    <row r="530" spans="1:5">
      <c r="A530" t="s">
        <v>1045</v>
      </c>
      <c r="B530" t="str">
        <f t="shared" si="32"/>
        <v>78564 LOPENO TX 26.7113 99.1109</v>
      </c>
      <c r="C530">
        <f t="shared" si="33"/>
        <v>6</v>
      </c>
      <c r="D530">
        <f t="shared" si="34"/>
        <v>14</v>
      </c>
      <c r="E530" t="str">
        <f t="shared" si="35"/>
        <v xml:space="preserve">Lopeno </v>
      </c>
    </row>
    <row r="531" spans="1:5">
      <c r="A531" t="s">
        <v>1046</v>
      </c>
      <c r="B531" t="str">
        <f t="shared" si="32"/>
        <v>78565 LOS EBANOS TX 26.246417 98.556875</v>
      </c>
      <c r="C531">
        <f t="shared" si="33"/>
        <v>6</v>
      </c>
      <c r="D531">
        <f t="shared" si="34"/>
        <v>18</v>
      </c>
      <c r="E531" t="str">
        <f t="shared" si="35"/>
        <v xml:space="preserve">Los Ebanos </v>
      </c>
    </row>
    <row r="532" spans="1:5">
      <c r="A532" t="s">
        <v>1047</v>
      </c>
      <c r="B532" t="str">
        <f t="shared" si="32"/>
        <v>78566 LOS FRESNOS TX 26.123058 97.410552</v>
      </c>
      <c r="C532">
        <f t="shared" si="33"/>
        <v>6</v>
      </c>
      <c r="D532">
        <f t="shared" si="34"/>
        <v>19</v>
      </c>
      <c r="E532" t="str">
        <f t="shared" si="35"/>
        <v xml:space="preserve">Los Fresnos </v>
      </c>
    </row>
    <row r="533" spans="1:5">
      <c r="A533" t="s">
        <v>1048</v>
      </c>
      <c r="B533" t="str">
        <f t="shared" si="32"/>
        <v>78567 LOS INDIOS TX 26.0514 97.7457</v>
      </c>
      <c r="C533">
        <f t="shared" si="33"/>
        <v>6</v>
      </c>
      <c r="D533">
        <f t="shared" si="34"/>
        <v>18</v>
      </c>
      <c r="E533" t="str">
        <f t="shared" si="35"/>
        <v xml:space="preserve">Los Indios </v>
      </c>
    </row>
    <row r="534" spans="1:5">
      <c r="A534" t="s">
        <v>1049</v>
      </c>
      <c r="B534" t="str">
        <f t="shared" si="32"/>
        <v>78568 LOZANO TX 26.1887 97.5428</v>
      </c>
      <c r="C534">
        <f t="shared" si="33"/>
        <v>6</v>
      </c>
      <c r="D534">
        <f t="shared" si="34"/>
        <v>14</v>
      </c>
      <c r="E534" t="str">
        <f t="shared" si="35"/>
        <v xml:space="preserve">Lozano </v>
      </c>
    </row>
    <row r="535" spans="1:5">
      <c r="A535" t="s">
        <v>1050</v>
      </c>
      <c r="B535" t="str">
        <f t="shared" si="32"/>
        <v>78569 LYFORD TX 26.412448 97.730593</v>
      </c>
      <c r="C535">
        <f t="shared" si="33"/>
        <v>6</v>
      </c>
      <c r="D535">
        <f t="shared" si="34"/>
        <v>14</v>
      </c>
      <c r="E535" t="str">
        <f t="shared" si="35"/>
        <v xml:space="preserve">Lyford </v>
      </c>
    </row>
    <row r="536" spans="1:5">
      <c r="A536" t="s">
        <v>1051</v>
      </c>
      <c r="B536" t="str">
        <f t="shared" si="32"/>
        <v>78570 MERCEDES TX 26.141299 97.911346</v>
      </c>
      <c r="C536">
        <f t="shared" si="33"/>
        <v>6</v>
      </c>
      <c r="D536">
        <f t="shared" si="34"/>
        <v>16</v>
      </c>
      <c r="E536" t="str">
        <f t="shared" si="35"/>
        <v xml:space="preserve">Mercedes </v>
      </c>
    </row>
    <row r="537" spans="1:5">
      <c r="A537" t="s">
        <v>1052</v>
      </c>
      <c r="B537" t="str">
        <f t="shared" si="32"/>
        <v>78572 MISSION TX 26.298168 98.421234</v>
      </c>
      <c r="C537">
        <f t="shared" si="33"/>
        <v>6</v>
      </c>
      <c r="D537">
        <f t="shared" si="34"/>
        <v>15</v>
      </c>
      <c r="E537" t="str">
        <f t="shared" si="35"/>
        <v xml:space="preserve">Mission </v>
      </c>
    </row>
    <row r="538" spans="1:5">
      <c r="A538" t="s">
        <v>1053</v>
      </c>
      <c r="B538" t="str">
        <f t="shared" si="32"/>
        <v>78575 OLMITO TX 26.024984 97.548995</v>
      </c>
      <c r="C538">
        <f t="shared" si="33"/>
        <v>6</v>
      </c>
      <c r="D538">
        <f t="shared" si="34"/>
        <v>14</v>
      </c>
      <c r="E538" t="str">
        <f t="shared" si="35"/>
        <v xml:space="preserve">Olmito </v>
      </c>
    </row>
    <row r="539" spans="1:5">
      <c r="A539" t="s">
        <v>1054</v>
      </c>
      <c r="B539" t="str">
        <f t="shared" si="32"/>
        <v>78576 PENITAS TX 26.279372 98.4468</v>
      </c>
      <c r="C539">
        <f t="shared" si="33"/>
        <v>6</v>
      </c>
      <c r="D539">
        <f t="shared" si="34"/>
        <v>15</v>
      </c>
      <c r="E539" t="str">
        <f t="shared" si="35"/>
        <v xml:space="preserve">Penitas </v>
      </c>
    </row>
    <row r="540" spans="1:5">
      <c r="A540" t="s">
        <v>1055</v>
      </c>
      <c r="B540" t="str">
        <f t="shared" si="32"/>
        <v>78577 PHARR TX 26.152425 98.209702</v>
      </c>
      <c r="C540">
        <f t="shared" si="33"/>
        <v>6</v>
      </c>
      <c r="D540">
        <f t="shared" si="34"/>
        <v>13</v>
      </c>
      <c r="E540" t="str">
        <f t="shared" si="35"/>
        <v xml:space="preserve">Pharr </v>
      </c>
    </row>
    <row r="541" spans="1:5">
      <c r="A541" t="s">
        <v>1056</v>
      </c>
      <c r="B541" t="str">
        <f t="shared" si="32"/>
        <v>78578 PORT ISABEL TX 26.026009 97.292048</v>
      </c>
      <c r="C541">
        <f t="shared" si="33"/>
        <v>6</v>
      </c>
      <c r="D541">
        <f t="shared" si="34"/>
        <v>19</v>
      </c>
      <c r="E541" t="str">
        <f t="shared" si="35"/>
        <v xml:space="preserve">Port Isabel </v>
      </c>
    </row>
    <row r="542" spans="1:5">
      <c r="A542" t="s">
        <v>1057</v>
      </c>
      <c r="B542" t="str">
        <f t="shared" si="32"/>
        <v>78579 PROGRESO TX 26.084166 97.968463</v>
      </c>
      <c r="C542">
        <f t="shared" si="33"/>
        <v>6</v>
      </c>
      <c r="D542">
        <f t="shared" si="34"/>
        <v>16</v>
      </c>
      <c r="E542" t="str">
        <f t="shared" si="35"/>
        <v xml:space="preserve">Progreso </v>
      </c>
    </row>
    <row r="543" spans="1:5">
      <c r="A543" t="s">
        <v>1058</v>
      </c>
      <c r="B543" t="str">
        <f t="shared" si="32"/>
        <v>78580 RAYMONDVILLE TX 26.522484 97.844106</v>
      </c>
      <c r="C543">
        <f t="shared" si="33"/>
        <v>6</v>
      </c>
      <c r="D543">
        <f t="shared" si="34"/>
        <v>20</v>
      </c>
      <c r="E543" t="str">
        <f t="shared" si="35"/>
        <v xml:space="preserve">Raymondville </v>
      </c>
    </row>
    <row r="544" spans="1:5">
      <c r="A544" t="s">
        <v>1059</v>
      </c>
      <c r="B544" t="str">
        <f t="shared" si="32"/>
        <v>78582 RIO GRANDE CITY TX 26.510284 98.675196</v>
      </c>
      <c r="C544">
        <f t="shared" si="33"/>
        <v>6</v>
      </c>
      <c r="D544">
        <f t="shared" si="34"/>
        <v>23</v>
      </c>
      <c r="E544" t="str">
        <f t="shared" si="35"/>
        <v xml:space="preserve">Rio Grande City </v>
      </c>
    </row>
    <row r="545" spans="1:5">
      <c r="A545" t="s">
        <v>1060</v>
      </c>
      <c r="B545" t="str">
        <f t="shared" si="32"/>
        <v>78583 RIO HONDO TX 26.275955 97.450884</v>
      </c>
      <c r="C545">
        <f t="shared" si="33"/>
        <v>6</v>
      </c>
      <c r="D545">
        <f t="shared" si="34"/>
        <v>17</v>
      </c>
      <c r="E545" t="str">
        <f t="shared" si="35"/>
        <v xml:space="preserve">Rio Hondo </v>
      </c>
    </row>
    <row r="546" spans="1:5">
      <c r="A546" t="s">
        <v>1061</v>
      </c>
      <c r="B546" t="str">
        <f t="shared" si="32"/>
        <v>78584 ROMA TX 26.577578 99.006719</v>
      </c>
      <c r="C546">
        <f t="shared" si="33"/>
        <v>6</v>
      </c>
      <c r="D546">
        <f t="shared" si="34"/>
        <v>12</v>
      </c>
      <c r="E546" t="str">
        <f t="shared" si="35"/>
        <v xml:space="preserve">Roma </v>
      </c>
    </row>
    <row r="547" spans="1:5">
      <c r="A547" t="s">
        <v>1062</v>
      </c>
      <c r="B547" t="str">
        <f t="shared" si="32"/>
        <v>78585 SALINENO TX 26.5157 99.1125</v>
      </c>
      <c r="C547">
        <f t="shared" si="33"/>
        <v>6</v>
      </c>
      <c r="D547">
        <f t="shared" si="34"/>
        <v>16</v>
      </c>
      <c r="E547" t="str">
        <f t="shared" si="35"/>
        <v xml:space="preserve">Salineno </v>
      </c>
    </row>
    <row r="548" spans="1:5">
      <c r="A548" t="s">
        <v>1063</v>
      </c>
      <c r="B548" t="str">
        <f t="shared" si="32"/>
        <v>78586 SAN BENITO TX 26.095043 97.638148</v>
      </c>
      <c r="C548">
        <f t="shared" si="33"/>
        <v>6</v>
      </c>
      <c r="D548">
        <f t="shared" si="34"/>
        <v>18</v>
      </c>
      <c r="E548" t="str">
        <f t="shared" si="35"/>
        <v xml:space="preserve">San Benito </v>
      </c>
    </row>
    <row r="549" spans="1:5">
      <c r="A549" t="s">
        <v>1064</v>
      </c>
      <c r="B549" t="str">
        <f t="shared" si="32"/>
        <v>78588 SAN ISIDRO TX 26.731382 98.414415</v>
      </c>
      <c r="C549">
        <f t="shared" si="33"/>
        <v>6</v>
      </c>
      <c r="D549">
        <f t="shared" si="34"/>
        <v>18</v>
      </c>
      <c r="E549" t="str">
        <f t="shared" si="35"/>
        <v xml:space="preserve">San Isidro </v>
      </c>
    </row>
    <row r="550" spans="1:5">
      <c r="A550" t="s">
        <v>1065</v>
      </c>
      <c r="B550" t="str">
        <f t="shared" si="32"/>
        <v>78589 SAN JUAN TX 26.163772 98.157143</v>
      </c>
      <c r="C550">
        <f t="shared" si="33"/>
        <v>6</v>
      </c>
      <c r="D550">
        <f t="shared" si="34"/>
        <v>16</v>
      </c>
      <c r="E550" t="str">
        <f t="shared" si="35"/>
        <v xml:space="preserve">San Juan </v>
      </c>
    </row>
    <row r="551" spans="1:5">
      <c r="A551" t="s">
        <v>1066</v>
      </c>
      <c r="B551" t="str">
        <f t="shared" si="32"/>
        <v>78590 SAN PERLITA TX 26.449978 97.58359</v>
      </c>
      <c r="C551">
        <f t="shared" si="33"/>
        <v>6</v>
      </c>
      <c r="D551">
        <f t="shared" si="34"/>
        <v>19</v>
      </c>
      <c r="E551" t="str">
        <f t="shared" si="35"/>
        <v xml:space="preserve">San Perlita </v>
      </c>
    </row>
    <row r="552" spans="1:5">
      <c r="A552" t="s">
        <v>1067</v>
      </c>
      <c r="B552" t="str">
        <f t="shared" si="32"/>
        <v>78591 SANTA ELENA TX 26.717411 98.519896</v>
      </c>
      <c r="C552">
        <f t="shared" si="33"/>
        <v>6</v>
      </c>
      <c r="D552">
        <f t="shared" si="34"/>
        <v>19</v>
      </c>
      <c r="E552" t="str">
        <f t="shared" si="35"/>
        <v xml:space="preserve">Santa Elena </v>
      </c>
    </row>
    <row r="553" spans="1:5">
      <c r="A553" t="s">
        <v>1068</v>
      </c>
      <c r="B553" t="str">
        <f t="shared" si="32"/>
        <v>78592 SANTA MARIA TX 26.082202 97.838478</v>
      </c>
      <c r="C553">
        <f t="shared" si="33"/>
        <v>6</v>
      </c>
      <c r="D553">
        <f t="shared" si="34"/>
        <v>19</v>
      </c>
      <c r="E553" t="str">
        <f t="shared" si="35"/>
        <v xml:space="preserve">Santa Maria </v>
      </c>
    </row>
    <row r="554" spans="1:5">
      <c r="A554" t="s">
        <v>1069</v>
      </c>
      <c r="B554" t="str">
        <f t="shared" si="32"/>
        <v>78593 SANTA ROSA TX 26.249276 97.831834</v>
      </c>
      <c r="C554">
        <f t="shared" si="33"/>
        <v>6</v>
      </c>
      <c r="D554">
        <f t="shared" si="34"/>
        <v>18</v>
      </c>
      <c r="E554" t="str">
        <f t="shared" si="35"/>
        <v xml:space="preserve">Santa Rosa </v>
      </c>
    </row>
    <row r="555" spans="1:5">
      <c r="A555" t="s">
        <v>1070</v>
      </c>
      <c r="B555" t="str">
        <f t="shared" si="32"/>
        <v>78594 SEBASTIAN TX 26.349915 97.718674</v>
      </c>
      <c r="C555">
        <f t="shared" si="33"/>
        <v>6</v>
      </c>
      <c r="D555">
        <f t="shared" si="34"/>
        <v>17</v>
      </c>
      <c r="E555" t="str">
        <f t="shared" si="35"/>
        <v xml:space="preserve">Sebastian </v>
      </c>
    </row>
    <row r="556" spans="1:5">
      <c r="A556" t="s">
        <v>1071</v>
      </c>
      <c r="B556" t="str">
        <f t="shared" si="32"/>
        <v>78595 SULLIVAN CITY TX 26.259158 98.557877</v>
      </c>
      <c r="C556">
        <f t="shared" si="33"/>
        <v>6</v>
      </c>
      <c r="D556">
        <f t="shared" si="34"/>
        <v>21</v>
      </c>
      <c r="E556" t="str">
        <f t="shared" si="35"/>
        <v xml:space="preserve">Sullivan City </v>
      </c>
    </row>
    <row r="557" spans="1:5">
      <c r="A557" t="s">
        <v>1072</v>
      </c>
      <c r="B557" t="str">
        <f t="shared" si="32"/>
        <v>78596 WESLACO TX 26.150942 98.008372</v>
      </c>
      <c r="C557">
        <f t="shared" si="33"/>
        <v>6</v>
      </c>
      <c r="D557">
        <f t="shared" si="34"/>
        <v>15</v>
      </c>
      <c r="E557" t="str">
        <f t="shared" si="35"/>
        <v xml:space="preserve">Weslaco </v>
      </c>
    </row>
    <row r="558" spans="1:5">
      <c r="A558" t="s">
        <v>1073</v>
      </c>
      <c r="B558" t="str">
        <f t="shared" si="32"/>
        <v>78597 SOUTH PADRE ISLAND TX 26.315214 97.242901</v>
      </c>
      <c r="C558">
        <f t="shared" si="33"/>
        <v>6</v>
      </c>
      <c r="D558">
        <f t="shared" si="34"/>
        <v>26</v>
      </c>
      <c r="E558" t="str">
        <f t="shared" si="35"/>
        <v xml:space="preserve">South Padre Island </v>
      </c>
    </row>
    <row r="559" spans="1:5">
      <c r="A559" t="s">
        <v>1074</v>
      </c>
      <c r="B559" t="str">
        <f t="shared" si="32"/>
        <v>78598 PORT MANSFIELD TX 26.541678 97.502882</v>
      </c>
      <c r="C559">
        <f t="shared" si="33"/>
        <v>6</v>
      </c>
      <c r="D559">
        <f t="shared" si="34"/>
        <v>22</v>
      </c>
      <c r="E559" t="str">
        <f t="shared" si="35"/>
        <v xml:space="preserve">Port Mansfield </v>
      </c>
    </row>
    <row r="560" spans="1:5">
      <c r="A560" t="s">
        <v>1075</v>
      </c>
      <c r="B560" t="str">
        <f t="shared" si="32"/>
        <v>78602 BASTROP TX 30.134636 97.319982</v>
      </c>
      <c r="C560">
        <f t="shared" si="33"/>
        <v>6</v>
      </c>
      <c r="D560">
        <f t="shared" si="34"/>
        <v>15</v>
      </c>
      <c r="E560" t="str">
        <f t="shared" si="35"/>
        <v xml:space="preserve">Bastrop </v>
      </c>
    </row>
    <row r="561" spans="1:5">
      <c r="A561" t="s">
        <v>1076</v>
      </c>
      <c r="B561" t="str">
        <f t="shared" si="32"/>
        <v>78604 BELMONT TX 29.5233 97.6838</v>
      </c>
      <c r="C561">
        <f t="shared" si="33"/>
        <v>6</v>
      </c>
      <c r="D561">
        <f t="shared" si="34"/>
        <v>15</v>
      </c>
      <c r="E561" t="str">
        <f t="shared" si="35"/>
        <v xml:space="preserve">Belmont </v>
      </c>
    </row>
    <row r="562" spans="1:5">
      <c r="A562" t="s">
        <v>1077</v>
      </c>
      <c r="B562" t="str">
        <f t="shared" si="32"/>
        <v>78605 BERTRAM TX 30.73136 98.044794</v>
      </c>
      <c r="C562">
        <f t="shared" si="33"/>
        <v>6</v>
      </c>
      <c r="D562">
        <f t="shared" si="34"/>
        <v>15</v>
      </c>
      <c r="E562" t="str">
        <f t="shared" si="35"/>
        <v xml:space="preserve">Bertram </v>
      </c>
    </row>
    <row r="563" spans="1:5">
      <c r="A563" t="s">
        <v>1078</v>
      </c>
      <c r="B563" t="str">
        <f t="shared" si="32"/>
        <v>78606 BLANCO TX 30.099054 98.41213</v>
      </c>
      <c r="C563">
        <f t="shared" si="33"/>
        <v>6</v>
      </c>
      <c r="D563">
        <f t="shared" si="34"/>
        <v>14</v>
      </c>
      <c r="E563" t="str">
        <f t="shared" si="35"/>
        <v xml:space="preserve">Blanco </v>
      </c>
    </row>
    <row r="564" spans="1:5">
      <c r="A564" t="s">
        <v>1079</v>
      </c>
      <c r="B564" t="str">
        <f t="shared" si="32"/>
        <v>78607 BLUFFTON TX 30.843232 98.502218</v>
      </c>
      <c r="C564">
        <f t="shared" si="33"/>
        <v>6</v>
      </c>
      <c r="D564">
        <f t="shared" si="34"/>
        <v>16</v>
      </c>
      <c r="E564" t="str">
        <f t="shared" si="35"/>
        <v xml:space="preserve">Bluffton </v>
      </c>
    </row>
    <row r="565" spans="1:5">
      <c r="A565" t="s">
        <v>1080</v>
      </c>
      <c r="B565" t="str">
        <f t="shared" si="32"/>
        <v>78608 BRIGGS TX 30.926746 97.996174</v>
      </c>
      <c r="C565">
        <f t="shared" si="33"/>
        <v>6</v>
      </c>
      <c r="D565">
        <f t="shared" si="34"/>
        <v>14</v>
      </c>
      <c r="E565" t="str">
        <f t="shared" si="35"/>
        <v xml:space="preserve">Briggs </v>
      </c>
    </row>
    <row r="566" spans="1:5">
      <c r="A566" t="s">
        <v>1081</v>
      </c>
      <c r="B566" t="str">
        <f t="shared" si="32"/>
        <v>78609 BUCHANAN DAM TX 30.760502 98.475202</v>
      </c>
      <c r="C566">
        <f t="shared" si="33"/>
        <v>6</v>
      </c>
      <c r="D566">
        <f t="shared" si="34"/>
        <v>20</v>
      </c>
      <c r="E566" t="str">
        <f t="shared" si="35"/>
        <v xml:space="preserve">Buchanan Dam </v>
      </c>
    </row>
    <row r="567" spans="1:5">
      <c r="A567" t="s">
        <v>1082</v>
      </c>
      <c r="B567" t="str">
        <f t="shared" si="32"/>
        <v>78610 BUDA TX 30.071798 97.842354</v>
      </c>
      <c r="C567">
        <f t="shared" si="33"/>
        <v>6</v>
      </c>
      <c r="D567">
        <f t="shared" si="34"/>
        <v>12</v>
      </c>
      <c r="E567" t="str">
        <f t="shared" si="35"/>
        <v xml:space="preserve">Buda </v>
      </c>
    </row>
    <row r="568" spans="1:5">
      <c r="A568" t="s">
        <v>1083</v>
      </c>
      <c r="B568" t="str">
        <f t="shared" si="32"/>
        <v>78611 BURNET TX 30.804035 98.269897</v>
      </c>
      <c r="C568">
        <f t="shared" si="33"/>
        <v>6</v>
      </c>
      <c r="D568">
        <f t="shared" si="34"/>
        <v>14</v>
      </c>
      <c r="E568" t="str">
        <f t="shared" si="35"/>
        <v xml:space="preserve">Burnet </v>
      </c>
    </row>
    <row r="569" spans="1:5">
      <c r="A569" t="s">
        <v>1084</v>
      </c>
      <c r="B569" t="str">
        <f t="shared" si="32"/>
        <v>78612 CEDAR CREEK TX 30.099106 97.478068</v>
      </c>
      <c r="C569">
        <f t="shared" si="33"/>
        <v>6</v>
      </c>
      <c r="D569">
        <f t="shared" si="34"/>
        <v>19</v>
      </c>
      <c r="E569" t="str">
        <f t="shared" si="35"/>
        <v xml:space="preserve">Cedar Creek </v>
      </c>
    </row>
    <row r="570" spans="1:5">
      <c r="A570" t="s">
        <v>1085</v>
      </c>
      <c r="B570" t="str">
        <f t="shared" si="32"/>
        <v>78613 CEDAR PARK TX 30.497998 97.815694</v>
      </c>
      <c r="C570">
        <f t="shared" si="33"/>
        <v>6</v>
      </c>
      <c r="D570">
        <f t="shared" si="34"/>
        <v>18</v>
      </c>
      <c r="E570" t="str">
        <f t="shared" si="35"/>
        <v xml:space="preserve">Cedar Park </v>
      </c>
    </row>
    <row r="571" spans="1:5">
      <c r="A571" t="s">
        <v>1086</v>
      </c>
      <c r="B571" t="str">
        <f t="shared" si="32"/>
        <v>78614 COST TX 29.42005 97.574074</v>
      </c>
      <c r="C571">
        <f t="shared" si="33"/>
        <v>6</v>
      </c>
      <c r="D571">
        <f t="shared" si="34"/>
        <v>12</v>
      </c>
      <c r="E571" t="str">
        <f t="shared" si="35"/>
        <v xml:space="preserve">Cost </v>
      </c>
    </row>
    <row r="572" spans="1:5">
      <c r="A572" t="s">
        <v>1087</v>
      </c>
      <c r="B572" t="str">
        <f t="shared" si="32"/>
        <v>78615 COUPLAND TX 30.469826 97.378683</v>
      </c>
      <c r="C572">
        <f t="shared" si="33"/>
        <v>6</v>
      </c>
      <c r="D572">
        <f t="shared" si="34"/>
        <v>16</v>
      </c>
      <c r="E572" t="str">
        <f t="shared" si="35"/>
        <v xml:space="preserve">Coupland </v>
      </c>
    </row>
    <row r="573" spans="1:5">
      <c r="A573" t="s">
        <v>1088</v>
      </c>
      <c r="B573" t="str">
        <f t="shared" si="32"/>
        <v>78616 DALE TX 29.882596 97.551134</v>
      </c>
      <c r="C573">
        <f t="shared" si="33"/>
        <v>6</v>
      </c>
      <c r="D573">
        <f t="shared" si="34"/>
        <v>12</v>
      </c>
      <c r="E573" t="str">
        <f t="shared" si="35"/>
        <v xml:space="preserve">Dale </v>
      </c>
    </row>
    <row r="574" spans="1:5">
      <c r="A574" t="s">
        <v>1089</v>
      </c>
      <c r="B574" t="str">
        <f t="shared" si="32"/>
        <v>78617 DEL VALLE TX 30.143916 97.593944</v>
      </c>
      <c r="C574">
        <f t="shared" si="33"/>
        <v>6</v>
      </c>
      <c r="D574">
        <f t="shared" si="34"/>
        <v>17</v>
      </c>
      <c r="E574" t="str">
        <f t="shared" si="35"/>
        <v xml:space="preserve">Del Valle </v>
      </c>
    </row>
    <row r="575" spans="1:5">
      <c r="A575" t="s">
        <v>1090</v>
      </c>
      <c r="B575" t="str">
        <f t="shared" si="32"/>
        <v>78618 DOSS TX 30.454246 99.194545</v>
      </c>
      <c r="C575">
        <f t="shared" si="33"/>
        <v>6</v>
      </c>
      <c r="D575">
        <f t="shared" si="34"/>
        <v>12</v>
      </c>
      <c r="E575" t="str">
        <f t="shared" si="35"/>
        <v xml:space="preserve">Doss </v>
      </c>
    </row>
    <row r="576" spans="1:5">
      <c r="A576" t="s">
        <v>1091</v>
      </c>
      <c r="B576" t="str">
        <f t="shared" si="32"/>
        <v>78619 DRIFTWOOD TX 30.10744 98.05577</v>
      </c>
      <c r="C576">
        <f t="shared" si="33"/>
        <v>6</v>
      </c>
      <c r="D576">
        <f t="shared" si="34"/>
        <v>17</v>
      </c>
      <c r="E576" t="str">
        <f t="shared" si="35"/>
        <v xml:space="preserve">Driftwood </v>
      </c>
    </row>
    <row r="577" spans="1:5">
      <c r="A577" t="s">
        <v>1092</v>
      </c>
      <c r="B577" t="str">
        <f t="shared" si="32"/>
        <v>78620 DRIPPING SPRINGS TX 30.22257 98.144792</v>
      </c>
      <c r="C577">
        <f t="shared" si="33"/>
        <v>6</v>
      </c>
      <c r="D577">
        <f t="shared" si="34"/>
        <v>24</v>
      </c>
      <c r="E577" t="str">
        <f t="shared" si="35"/>
        <v xml:space="preserve">Dripping Springs </v>
      </c>
    </row>
    <row r="578" spans="1:5">
      <c r="A578" t="s">
        <v>1093</v>
      </c>
      <c r="B578" t="str">
        <f t="shared" si="32"/>
        <v>78621 ELGIN TX 30.318154 97.35195</v>
      </c>
      <c r="C578">
        <f t="shared" si="33"/>
        <v>6</v>
      </c>
      <c r="D578">
        <f t="shared" si="34"/>
        <v>13</v>
      </c>
      <c r="E578" t="str">
        <f t="shared" si="35"/>
        <v xml:space="preserve">Elgin </v>
      </c>
    </row>
    <row r="579" spans="1:5">
      <c r="A579" t="s">
        <v>1094</v>
      </c>
      <c r="B579" t="str">
        <f t="shared" ref="B579:B642" si="36">SUBSTITUTE(A579,"TX"," TX")</f>
        <v>78622 FENTRESS TX 29.764693 97.771272</v>
      </c>
      <c r="C579">
        <f t="shared" ref="C579:C642" si="37">FIND(" ",B579,1)</f>
        <v>6</v>
      </c>
      <c r="D579">
        <f t="shared" ref="D579:D642" si="38">FIND("TX",B579,1)</f>
        <v>16</v>
      </c>
      <c r="E579" t="str">
        <f t="shared" ref="E579:E642" si="39">PROPER(MID(B579,C579+1,D579-1-C579))</f>
        <v xml:space="preserve">Fentress </v>
      </c>
    </row>
    <row r="580" spans="1:5">
      <c r="A580" t="s">
        <v>1095</v>
      </c>
      <c r="B580" t="str">
        <f t="shared" si="36"/>
        <v>78623 FISCHER TX 29.960642 98.243114</v>
      </c>
      <c r="C580">
        <f t="shared" si="37"/>
        <v>6</v>
      </c>
      <c r="D580">
        <f t="shared" si="38"/>
        <v>15</v>
      </c>
      <c r="E580" t="str">
        <f t="shared" si="39"/>
        <v xml:space="preserve">Fischer </v>
      </c>
    </row>
    <row r="581" spans="1:5">
      <c r="A581" t="s">
        <v>1096</v>
      </c>
      <c r="B581" t="str">
        <f t="shared" si="36"/>
        <v>78624 FREDERICKSBURG TX 30.276627 98.903461</v>
      </c>
      <c r="C581">
        <f t="shared" si="37"/>
        <v>6</v>
      </c>
      <c r="D581">
        <f t="shared" si="38"/>
        <v>22</v>
      </c>
      <c r="E581" t="str">
        <f t="shared" si="39"/>
        <v xml:space="preserve">Fredericksburg </v>
      </c>
    </row>
    <row r="582" spans="1:5">
      <c r="A582" t="s">
        <v>1097</v>
      </c>
      <c r="B582" t="str">
        <f t="shared" si="36"/>
        <v>78626 GEORGETOWN TX 30.661806 97.581358</v>
      </c>
      <c r="C582">
        <f t="shared" si="37"/>
        <v>6</v>
      </c>
      <c r="D582">
        <f t="shared" si="38"/>
        <v>18</v>
      </c>
      <c r="E582" t="str">
        <f t="shared" si="39"/>
        <v xml:space="preserve">Georgetown </v>
      </c>
    </row>
    <row r="583" spans="1:5">
      <c r="A583" t="s">
        <v>1098</v>
      </c>
      <c r="B583" t="str">
        <f t="shared" si="36"/>
        <v>78629 GONZALES TX 29.456 97.462826</v>
      </c>
      <c r="C583">
        <f t="shared" si="37"/>
        <v>6</v>
      </c>
      <c r="D583">
        <f t="shared" si="38"/>
        <v>16</v>
      </c>
      <c r="E583" t="str">
        <f t="shared" si="39"/>
        <v xml:space="preserve">Gonzales </v>
      </c>
    </row>
    <row r="584" spans="1:5">
      <c r="A584" t="s">
        <v>1099</v>
      </c>
      <c r="B584" t="str">
        <f t="shared" si="36"/>
        <v>78631 HARPER TX 30.317095 99.16619</v>
      </c>
      <c r="C584">
        <f t="shared" si="37"/>
        <v>6</v>
      </c>
      <c r="D584">
        <f t="shared" si="38"/>
        <v>14</v>
      </c>
      <c r="E584" t="str">
        <f t="shared" si="39"/>
        <v xml:space="preserve">Harper </v>
      </c>
    </row>
    <row r="585" spans="1:5">
      <c r="A585" t="s">
        <v>1100</v>
      </c>
      <c r="B585" t="str">
        <f t="shared" si="36"/>
        <v>78632 HARWOOD TX 29.677467 97.48617</v>
      </c>
      <c r="C585">
        <f t="shared" si="37"/>
        <v>6</v>
      </c>
      <c r="D585">
        <f t="shared" si="38"/>
        <v>15</v>
      </c>
      <c r="E585" t="str">
        <f t="shared" si="39"/>
        <v xml:space="preserve">Harwood </v>
      </c>
    </row>
    <row r="586" spans="1:5">
      <c r="A586" t="s">
        <v>1101</v>
      </c>
      <c r="B586" t="str">
        <f t="shared" si="36"/>
        <v>78634 HUTTO TX 30.555076 97.551952</v>
      </c>
      <c r="C586">
        <f t="shared" si="37"/>
        <v>6</v>
      </c>
      <c r="D586">
        <f t="shared" si="38"/>
        <v>13</v>
      </c>
      <c r="E586" t="str">
        <f t="shared" si="39"/>
        <v xml:space="preserve">Hutto </v>
      </c>
    </row>
    <row r="587" spans="1:5">
      <c r="A587" t="s">
        <v>1102</v>
      </c>
      <c r="B587" t="str">
        <f t="shared" si="36"/>
        <v>78635 HYE TX 30.183533 98.531109</v>
      </c>
      <c r="C587">
        <f t="shared" si="37"/>
        <v>6</v>
      </c>
      <c r="D587">
        <f t="shared" si="38"/>
        <v>11</v>
      </c>
      <c r="E587" t="str">
        <f t="shared" si="39"/>
        <v xml:space="preserve">Hye </v>
      </c>
    </row>
    <row r="588" spans="1:5">
      <c r="A588" t="s">
        <v>1103</v>
      </c>
      <c r="B588" t="str">
        <f t="shared" si="36"/>
        <v>78636 JOHNSON CITY TX 30.317125 98.380074</v>
      </c>
      <c r="C588">
        <f t="shared" si="37"/>
        <v>6</v>
      </c>
      <c r="D588">
        <f t="shared" si="38"/>
        <v>20</v>
      </c>
      <c r="E588" t="str">
        <f t="shared" si="39"/>
        <v xml:space="preserve">Johnson City </v>
      </c>
    </row>
    <row r="589" spans="1:5">
      <c r="A589" t="s">
        <v>1104</v>
      </c>
      <c r="B589" t="str">
        <f t="shared" si="36"/>
        <v>78638 KINGSBURY TX 29.6482 97.823317</v>
      </c>
      <c r="C589">
        <f t="shared" si="37"/>
        <v>6</v>
      </c>
      <c r="D589">
        <f t="shared" si="38"/>
        <v>17</v>
      </c>
      <c r="E589" t="str">
        <f t="shared" si="39"/>
        <v xml:space="preserve">Kingsbury </v>
      </c>
    </row>
    <row r="590" spans="1:5">
      <c r="A590" t="s">
        <v>1105</v>
      </c>
      <c r="B590" t="str">
        <f t="shared" si="36"/>
        <v>78639 KINGSLAND TX 30.653734 98.44461</v>
      </c>
      <c r="C590">
        <f t="shared" si="37"/>
        <v>6</v>
      </c>
      <c r="D590">
        <f t="shared" si="38"/>
        <v>17</v>
      </c>
      <c r="E590" t="str">
        <f t="shared" si="39"/>
        <v xml:space="preserve">Kingsland </v>
      </c>
    </row>
    <row r="591" spans="1:5">
      <c r="A591" t="s">
        <v>1106</v>
      </c>
      <c r="B591" t="str">
        <f t="shared" si="36"/>
        <v>78640 KYLE TX 29.99008 97.842228</v>
      </c>
      <c r="C591">
        <f t="shared" si="37"/>
        <v>6</v>
      </c>
      <c r="D591">
        <f t="shared" si="38"/>
        <v>12</v>
      </c>
      <c r="E591" t="str">
        <f t="shared" si="39"/>
        <v xml:space="preserve">Kyle </v>
      </c>
    </row>
    <row r="592" spans="1:5">
      <c r="A592" t="s">
        <v>1107</v>
      </c>
      <c r="B592" t="str">
        <f t="shared" si="36"/>
        <v>78641 LEANDER TX 30.534332 97.913525</v>
      </c>
      <c r="C592">
        <f t="shared" si="37"/>
        <v>6</v>
      </c>
      <c r="D592">
        <f t="shared" si="38"/>
        <v>15</v>
      </c>
      <c r="E592" t="str">
        <f t="shared" si="39"/>
        <v xml:space="preserve">Leander </v>
      </c>
    </row>
    <row r="593" spans="1:5">
      <c r="A593" t="s">
        <v>1108</v>
      </c>
      <c r="B593" t="str">
        <f t="shared" si="36"/>
        <v>78642 LIBERTY HILL TX 30.701013 97.933009</v>
      </c>
      <c r="C593">
        <f t="shared" si="37"/>
        <v>6</v>
      </c>
      <c r="D593">
        <f t="shared" si="38"/>
        <v>20</v>
      </c>
      <c r="E593" t="str">
        <f t="shared" si="39"/>
        <v xml:space="preserve">Liberty Hill </v>
      </c>
    </row>
    <row r="594" spans="1:5">
      <c r="A594" t="s">
        <v>1109</v>
      </c>
      <c r="B594" t="str">
        <f t="shared" si="36"/>
        <v>78643 LLANO TX 30.703804 98.657071</v>
      </c>
      <c r="C594">
        <f t="shared" si="37"/>
        <v>6</v>
      </c>
      <c r="D594">
        <f t="shared" si="38"/>
        <v>13</v>
      </c>
      <c r="E594" t="str">
        <f t="shared" si="39"/>
        <v xml:space="preserve">Llano </v>
      </c>
    </row>
    <row r="595" spans="1:5">
      <c r="A595" t="s">
        <v>1110</v>
      </c>
      <c r="B595" t="str">
        <f t="shared" si="36"/>
        <v>78644 LOCKHART TX 29.889171 97.666773</v>
      </c>
      <c r="C595">
        <f t="shared" si="37"/>
        <v>6</v>
      </c>
      <c r="D595">
        <f t="shared" si="38"/>
        <v>16</v>
      </c>
      <c r="E595" t="str">
        <f t="shared" si="39"/>
        <v xml:space="preserve">Lockhart </v>
      </c>
    </row>
    <row r="596" spans="1:5">
      <c r="A596" t="s">
        <v>1111</v>
      </c>
      <c r="B596" t="str">
        <f t="shared" si="36"/>
        <v>78648 LULING TX 29.694579 97.631139</v>
      </c>
      <c r="C596">
        <f t="shared" si="37"/>
        <v>6</v>
      </c>
      <c r="D596">
        <f t="shared" si="38"/>
        <v>14</v>
      </c>
      <c r="E596" t="str">
        <f t="shared" si="39"/>
        <v xml:space="preserve">Luling </v>
      </c>
    </row>
    <row r="597" spans="1:5">
      <c r="A597" t="s">
        <v>1112</v>
      </c>
      <c r="B597" t="str">
        <f t="shared" si="36"/>
        <v>78650 MC DADE TX 30.281147 97.2139</v>
      </c>
      <c r="C597">
        <f t="shared" si="37"/>
        <v>6</v>
      </c>
      <c r="D597">
        <f t="shared" si="38"/>
        <v>15</v>
      </c>
      <c r="E597" t="str">
        <f t="shared" si="39"/>
        <v xml:space="preserve">Mc Dade </v>
      </c>
    </row>
    <row r="598" spans="1:5">
      <c r="A598" t="s">
        <v>1113</v>
      </c>
      <c r="B598" t="str">
        <f t="shared" si="36"/>
        <v>78651 MC NEIL TX 30.4554 97.7167</v>
      </c>
      <c r="C598">
        <f t="shared" si="37"/>
        <v>6</v>
      </c>
      <c r="D598">
        <f t="shared" si="38"/>
        <v>15</v>
      </c>
      <c r="E598" t="str">
        <f t="shared" si="39"/>
        <v xml:space="preserve">Mc Neil </v>
      </c>
    </row>
    <row r="599" spans="1:5">
      <c r="A599" t="s">
        <v>1114</v>
      </c>
      <c r="B599" t="str">
        <f t="shared" si="36"/>
        <v>78652 MANCHACA TX 30.14128 97.864808</v>
      </c>
      <c r="C599">
        <f t="shared" si="37"/>
        <v>6</v>
      </c>
      <c r="D599">
        <f t="shared" si="38"/>
        <v>16</v>
      </c>
      <c r="E599" t="str">
        <f t="shared" si="39"/>
        <v xml:space="preserve">Manchaca </v>
      </c>
    </row>
    <row r="600" spans="1:5">
      <c r="A600" t="s">
        <v>1115</v>
      </c>
      <c r="B600" t="str">
        <f t="shared" si="36"/>
        <v>78653 MANOR TX 30.341523 97.530101</v>
      </c>
      <c r="C600">
        <f t="shared" si="37"/>
        <v>6</v>
      </c>
      <c r="D600">
        <f t="shared" si="38"/>
        <v>13</v>
      </c>
      <c r="E600" t="str">
        <f t="shared" si="39"/>
        <v xml:space="preserve">Manor </v>
      </c>
    </row>
    <row r="601" spans="1:5">
      <c r="A601" t="s">
        <v>1116</v>
      </c>
      <c r="B601" t="str">
        <f t="shared" si="36"/>
        <v>78654 MARBLE FALLS TX 30.567624 98.203967</v>
      </c>
      <c r="C601">
        <f t="shared" si="37"/>
        <v>6</v>
      </c>
      <c r="D601">
        <f t="shared" si="38"/>
        <v>20</v>
      </c>
      <c r="E601" t="str">
        <f t="shared" si="39"/>
        <v xml:space="preserve">Marble Falls </v>
      </c>
    </row>
    <row r="602" spans="1:5">
      <c r="A602" t="s">
        <v>1117</v>
      </c>
      <c r="B602" t="str">
        <f t="shared" si="36"/>
        <v>78655 MARTINDALE TX 29.800535 97.80638</v>
      </c>
      <c r="C602">
        <f t="shared" si="37"/>
        <v>6</v>
      </c>
      <c r="D602">
        <f t="shared" si="38"/>
        <v>18</v>
      </c>
      <c r="E602" t="str">
        <f t="shared" si="39"/>
        <v xml:space="preserve">Martindale </v>
      </c>
    </row>
    <row r="603" spans="1:5">
      <c r="A603" t="s">
        <v>1118</v>
      </c>
      <c r="B603" t="str">
        <f t="shared" si="36"/>
        <v>78656 MAXWELL TX 29.895804 97.819656</v>
      </c>
      <c r="C603">
        <f t="shared" si="37"/>
        <v>6</v>
      </c>
      <c r="D603">
        <f t="shared" si="38"/>
        <v>15</v>
      </c>
      <c r="E603" t="str">
        <f t="shared" si="39"/>
        <v xml:space="preserve">Maxwell </v>
      </c>
    </row>
    <row r="604" spans="1:5">
      <c r="A604" t="s">
        <v>1119</v>
      </c>
      <c r="B604" t="str">
        <f t="shared" si="36"/>
        <v>78657 HORSESHOE BAY TX 30.542551 98.37418</v>
      </c>
      <c r="C604">
        <f t="shared" si="37"/>
        <v>6</v>
      </c>
      <c r="D604">
        <f t="shared" si="38"/>
        <v>21</v>
      </c>
      <c r="E604" t="str">
        <f t="shared" si="39"/>
        <v xml:space="preserve">Horseshoe Bay </v>
      </c>
    </row>
    <row r="605" spans="1:5">
      <c r="A605" t="s">
        <v>1120</v>
      </c>
      <c r="B605" t="str">
        <f t="shared" si="36"/>
        <v>78658 OTTINE TX 29.595189 97.591231</v>
      </c>
      <c r="C605">
        <f t="shared" si="37"/>
        <v>6</v>
      </c>
      <c r="D605">
        <f t="shared" si="38"/>
        <v>14</v>
      </c>
      <c r="E605" t="str">
        <f t="shared" si="39"/>
        <v xml:space="preserve">Ottine </v>
      </c>
    </row>
    <row r="606" spans="1:5">
      <c r="A606" t="s">
        <v>1121</v>
      </c>
      <c r="B606" t="str">
        <f t="shared" si="36"/>
        <v>78659 PAIGE TX 30.210196 97.114346</v>
      </c>
      <c r="C606">
        <f t="shared" si="37"/>
        <v>6</v>
      </c>
      <c r="D606">
        <f t="shared" si="38"/>
        <v>13</v>
      </c>
      <c r="E606" t="str">
        <f t="shared" si="39"/>
        <v xml:space="preserve">Paige </v>
      </c>
    </row>
    <row r="607" spans="1:5">
      <c r="A607" t="s">
        <v>1122</v>
      </c>
      <c r="B607" t="str">
        <f t="shared" si="36"/>
        <v>78660 PFLUGERVILLE TX 30.441029 97.59791</v>
      </c>
      <c r="C607">
        <f t="shared" si="37"/>
        <v>6</v>
      </c>
      <c r="D607">
        <f t="shared" si="38"/>
        <v>20</v>
      </c>
      <c r="E607" t="str">
        <f t="shared" si="39"/>
        <v xml:space="preserve">Pflugerville </v>
      </c>
    </row>
    <row r="608" spans="1:5">
      <c r="A608" t="s">
        <v>1123</v>
      </c>
      <c r="B608" t="str">
        <f t="shared" si="36"/>
        <v>78661 PRAIRIE LEA TX 29.723875 97.745551</v>
      </c>
      <c r="C608">
        <f t="shared" si="37"/>
        <v>6</v>
      </c>
      <c r="D608">
        <f t="shared" si="38"/>
        <v>19</v>
      </c>
      <c r="E608" t="str">
        <f t="shared" si="39"/>
        <v xml:space="preserve">Prairie Lea </v>
      </c>
    </row>
    <row r="609" spans="1:5">
      <c r="A609" t="s">
        <v>1124</v>
      </c>
      <c r="B609" t="str">
        <f t="shared" si="36"/>
        <v>78662 RED ROCK TX 29.95232 97.444839</v>
      </c>
      <c r="C609">
        <f t="shared" si="37"/>
        <v>6</v>
      </c>
      <c r="D609">
        <f t="shared" si="38"/>
        <v>16</v>
      </c>
      <c r="E609" t="str">
        <f t="shared" si="39"/>
        <v xml:space="preserve">Red Rock </v>
      </c>
    </row>
    <row r="610" spans="1:5">
      <c r="A610" t="s">
        <v>1125</v>
      </c>
      <c r="B610" t="str">
        <f t="shared" si="36"/>
        <v>78663 ROUND MOUNTAIN TX 30.431017 98.363295</v>
      </c>
      <c r="C610">
        <f t="shared" si="37"/>
        <v>6</v>
      </c>
      <c r="D610">
        <f t="shared" si="38"/>
        <v>22</v>
      </c>
      <c r="E610" t="str">
        <f t="shared" si="39"/>
        <v xml:space="preserve">Round Mountain </v>
      </c>
    </row>
    <row r="611" spans="1:5">
      <c r="A611" t="s">
        <v>1126</v>
      </c>
      <c r="B611" t="str">
        <f t="shared" si="36"/>
        <v>78664 ROUND ROCK TX 30.500628 97.630248</v>
      </c>
      <c r="C611">
        <f t="shared" si="37"/>
        <v>6</v>
      </c>
      <c r="D611">
        <f t="shared" si="38"/>
        <v>18</v>
      </c>
      <c r="E611" t="str">
        <f t="shared" si="39"/>
        <v xml:space="preserve">Round Rock </v>
      </c>
    </row>
    <row r="612" spans="1:5">
      <c r="A612" t="s">
        <v>1127</v>
      </c>
      <c r="B612" t="str">
        <f t="shared" si="36"/>
        <v>78666 SAN MARCOS TX 29.878458 98.020018</v>
      </c>
      <c r="C612">
        <f t="shared" si="37"/>
        <v>6</v>
      </c>
      <c r="D612">
        <f t="shared" si="38"/>
        <v>18</v>
      </c>
      <c r="E612" t="str">
        <f t="shared" si="39"/>
        <v xml:space="preserve">San Marcos </v>
      </c>
    </row>
    <row r="613" spans="1:5">
      <c r="A613" t="s">
        <v>1128</v>
      </c>
      <c r="B613" t="str">
        <f t="shared" si="36"/>
        <v>78669 SPICEWOOD TX 30.426811 98.124323</v>
      </c>
      <c r="C613">
        <f t="shared" si="37"/>
        <v>6</v>
      </c>
      <c r="D613">
        <f t="shared" si="38"/>
        <v>17</v>
      </c>
      <c r="E613" t="str">
        <f t="shared" si="39"/>
        <v xml:space="preserve">Spicewood </v>
      </c>
    </row>
    <row r="614" spans="1:5">
      <c r="A614" t="s">
        <v>1129</v>
      </c>
      <c r="B614" t="str">
        <f t="shared" si="36"/>
        <v>78670 STAPLES TX 29.770332 97.818626</v>
      </c>
      <c r="C614">
        <f t="shared" si="37"/>
        <v>6</v>
      </c>
      <c r="D614">
        <f t="shared" si="38"/>
        <v>15</v>
      </c>
      <c r="E614" t="str">
        <f t="shared" si="39"/>
        <v xml:space="preserve">Staples </v>
      </c>
    </row>
    <row r="615" spans="1:5">
      <c r="A615" t="s">
        <v>1130</v>
      </c>
      <c r="B615" t="str">
        <f t="shared" si="36"/>
        <v>78671 STONEWALL TX 30.212117 98.636572</v>
      </c>
      <c r="C615">
        <f t="shared" si="37"/>
        <v>6</v>
      </c>
      <c r="D615">
        <f t="shared" si="38"/>
        <v>17</v>
      </c>
      <c r="E615" t="str">
        <f t="shared" si="39"/>
        <v xml:space="preserve">Stonewall </v>
      </c>
    </row>
    <row r="616" spans="1:5">
      <c r="A616" t="s">
        <v>1131</v>
      </c>
      <c r="B616" t="str">
        <f t="shared" si="36"/>
        <v>78672 TOW TX 30.868972 98.501267</v>
      </c>
      <c r="C616">
        <f t="shared" si="37"/>
        <v>6</v>
      </c>
      <c r="D616">
        <f t="shared" si="38"/>
        <v>11</v>
      </c>
      <c r="E616" t="str">
        <f t="shared" si="39"/>
        <v xml:space="preserve">Tow </v>
      </c>
    </row>
    <row r="617" spans="1:5">
      <c r="A617" t="s">
        <v>1132</v>
      </c>
      <c r="B617" t="str">
        <f t="shared" si="36"/>
        <v>78673 WALBURG TX 30.7364 97.5801</v>
      </c>
      <c r="C617">
        <f t="shared" si="37"/>
        <v>6</v>
      </c>
      <c r="D617">
        <f t="shared" si="38"/>
        <v>15</v>
      </c>
      <c r="E617" t="str">
        <f t="shared" si="39"/>
        <v xml:space="preserve">Walburg </v>
      </c>
    </row>
    <row r="618" spans="1:5">
      <c r="A618" t="s">
        <v>1133</v>
      </c>
      <c r="B618" t="str">
        <f t="shared" si="36"/>
        <v>78674 WEIR TX 30.6737 97.5845</v>
      </c>
      <c r="C618">
        <f t="shared" si="37"/>
        <v>6</v>
      </c>
      <c r="D618">
        <f t="shared" si="38"/>
        <v>12</v>
      </c>
      <c r="E618" t="str">
        <f t="shared" si="39"/>
        <v xml:space="preserve">Weir </v>
      </c>
    </row>
    <row r="619" spans="1:5">
      <c r="A619" t="s">
        <v>1134</v>
      </c>
      <c r="B619" t="str">
        <f t="shared" si="36"/>
        <v>78675 WILLOW CITY TX 30.44626 98.6639</v>
      </c>
      <c r="C619">
        <f t="shared" si="37"/>
        <v>6</v>
      </c>
      <c r="D619">
        <f t="shared" si="38"/>
        <v>19</v>
      </c>
      <c r="E619" t="str">
        <f t="shared" si="39"/>
        <v xml:space="preserve">Willow City </v>
      </c>
    </row>
    <row r="620" spans="1:5">
      <c r="A620" t="s">
        <v>1135</v>
      </c>
      <c r="B620" t="str">
        <f t="shared" si="36"/>
        <v>78676 WIMBERLEY TX 30.039118 98.121398</v>
      </c>
      <c r="C620">
        <f t="shared" si="37"/>
        <v>6</v>
      </c>
      <c r="D620">
        <f t="shared" si="38"/>
        <v>17</v>
      </c>
      <c r="E620" t="str">
        <f t="shared" si="39"/>
        <v xml:space="preserve">Wimberley </v>
      </c>
    </row>
    <row r="621" spans="1:5">
      <c r="A621" t="s">
        <v>1136</v>
      </c>
      <c r="B621" t="str">
        <f t="shared" si="36"/>
        <v>78677 WRIGHTSBORO TX 29.351201 97.503228</v>
      </c>
      <c r="C621">
        <f t="shared" si="37"/>
        <v>6</v>
      </c>
      <c r="D621">
        <f t="shared" si="38"/>
        <v>19</v>
      </c>
      <c r="E621" t="str">
        <f t="shared" si="39"/>
        <v xml:space="preserve">Wrightsboro </v>
      </c>
    </row>
    <row r="622" spans="1:5">
      <c r="A622" t="s">
        <v>1137</v>
      </c>
      <c r="B622" t="str">
        <f t="shared" si="36"/>
        <v>78701 AUSTIN TX 30.2672 97.742306</v>
      </c>
      <c r="C622">
        <f t="shared" si="37"/>
        <v>6</v>
      </c>
      <c r="D622">
        <f t="shared" si="38"/>
        <v>14</v>
      </c>
      <c r="E622" t="str">
        <f t="shared" si="39"/>
        <v xml:space="preserve">Austin </v>
      </c>
    </row>
    <row r="623" spans="1:5">
      <c r="A623" t="s">
        <v>1138</v>
      </c>
      <c r="B623" t="str">
        <f t="shared" si="36"/>
        <v>78801 UVALDE TX 29.355531 99.841519</v>
      </c>
      <c r="C623">
        <f t="shared" si="37"/>
        <v>6</v>
      </c>
      <c r="D623">
        <f t="shared" si="38"/>
        <v>14</v>
      </c>
      <c r="E623" t="str">
        <f t="shared" si="39"/>
        <v xml:space="preserve">Uvalde </v>
      </c>
    </row>
    <row r="624" spans="1:5">
      <c r="A624" t="s">
        <v>1139</v>
      </c>
      <c r="B624" t="str">
        <f t="shared" si="36"/>
        <v>78827 ASHERTON TX 28.351246 99.694257</v>
      </c>
      <c r="C624">
        <f t="shared" si="37"/>
        <v>6</v>
      </c>
      <c r="D624">
        <f t="shared" si="38"/>
        <v>16</v>
      </c>
      <c r="E624" t="str">
        <f t="shared" si="39"/>
        <v xml:space="preserve">Asherton </v>
      </c>
    </row>
    <row r="625" spans="1:5">
      <c r="A625" t="s">
        <v>1140</v>
      </c>
      <c r="B625" t="str">
        <f t="shared" si="36"/>
        <v>78828 BARKSDALE TX 29.754114 100.144072</v>
      </c>
      <c r="C625">
        <f t="shared" si="37"/>
        <v>6</v>
      </c>
      <c r="D625">
        <f t="shared" si="38"/>
        <v>17</v>
      </c>
      <c r="E625" t="str">
        <f t="shared" si="39"/>
        <v xml:space="preserve">Barksdale </v>
      </c>
    </row>
    <row r="626" spans="1:5">
      <c r="A626" t="s">
        <v>1141</v>
      </c>
      <c r="B626" t="str">
        <f t="shared" si="36"/>
        <v>78829 BATESVILLE TX 28.935281 99.623424</v>
      </c>
      <c r="C626">
        <f t="shared" si="37"/>
        <v>6</v>
      </c>
      <c r="D626">
        <f t="shared" si="38"/>
        <v>18</v>
      </c>
      <c r="E626" t="str">
        <f t="shared" si="39"/>
        <v xml:space="preserve">Batesville </v>
      </c>
    </row>
    <row r="627" spans="1:5">
      <c r="A627" t="s">
        <v>1142</v>
      </c>
      <c r="B627" t="str">
        <f t="shared" si="36"/>
        <v>78830 BIG WELLS TX 28.525766 99.592273</v>
      </c>
      <c r="C627">
        <f t="shared" si="37"/>
        <v>6</v>
      </c>
      <c r="D627">
        <f t="shared" si="38"/>
        <v>17</v>
      </c>
      <c r="E627" t="str">
        <f t="shared" si="39"/>
        <v xml:space="preserve">Big Wells </v>
      </c>
    </row>
    <row r="628" spans="1:5">
      <c r="A628" t="s">
        <v>1143</v>
      </c>
      <c r="B628" t="str">
        <f t="shared" si="36"/>
        <v>78832 BRACKETTVILLE TX 29.354071 100.454146</v>
      </c>
      <c r="C628">
        <f t="shared" si="37"/>
        <v>6</v>
      </c>
      <c r="D628">
        <f t="shared" si="38"/>
        <v>21</v>
      </c>
      <c r="E628" t="str">
        <f t="shared" si="39"/>
        <v xml:space="preserve">Brackettville </v>
      </c>
    </row>
    <row r="629" spans="1:5">
      <c r="A629" t="s">
        <v>1144</v>
      </c>
      <c r="B629" t="str">
        <f t="shared" si="36"/>
        <v>78833 CAMP WOOD TX 29.745893 99.982108</v>
      </c>
      <c r="C629">
        <f t="shared" si="37"/>
        <v>6</v>
      </c>
      <c r="D629">
        <f t="shared" si="38"/>
        <v>17</v>
      </c>
      <c r="E629" t="str">
        <f t="shared" si="39"/>
        <v xml:space="preserve">Camp Wood </v>
      </c>
    </row>
    <row r="630" spans="1:5">
      <c r="A630" t="s">
        <v>1145</v>
      </c>
      <c r="B630" t="str">
        <f t="shared" si="36"/>
        <v>78834 CARRIZO SPRINGS TX 28.422971 99.899214</v>
      </c>
      <c r="C630">
        <f t="shared" si="37"/>
        <v>6</v>
      </c>
      <c r="D630">
        <f t="shared" si="38"/>
        <v>23</v>
      </c>
      <c r="E630" t="str">
        <f t="shared" si="39"/>
        <v xml:space="preserve">Carrizo Springs </v>
      </c>
    </row>
    <row r="631" spans="1:5">
      <c r="A631" t="s">
        <v>1146</v>
      </c>
      <c r="B631" t="str">
        <f t="shared" si="36"/>
        <v>78836 CATARINA TX 28.359768 99.586027</v>
      </c>
      <c r="C631">
        <f t="shared" si="37"/>
        <v>6</v>
      </c>
      <c r="D631">
        <f t="shared" si="38"/>
        <v>16</v>
      </c>
      <c r="E631" t="str">
        <f t="shared" si="39"/>
        <v xml:space="preserve">Catarina </v>
      </c>
    </row>
    <row r="632" spans="1:5">
      <c r="A632" t="s">
        <v>1147</v>
      </c>
      <c r="B632" t="str">
        <f t="shared" si="36"/>
        <v>78837 COMSTOCK TX 29.871979 101.381821</v>
      </c>
      <c r="C632">
        <f t="shared" si="37"/>
        <v>6</v>
      </c>
      <c r="D632">
        <f t="shared" si="38"/>
        <v>16</v>
      </c>
      <c r="E632" t="str">
        <f t="shared" si="39"/>
        <v xml:space="preserve">Comstock </v>
      </c>
    </row>
    <row r="633" spans="1:5">
      <c r="A633" t="s">
        <v>1148</v>
      </c>
      <c r="B633" t="str">
        <f t="shared" si="36"/>
        <v>78838 CONCAN TX 29.494862 99.697049</v>
      </c>
      <c r="C633">
        <f t="shared" si="37"/>
        <v>6</v>
      </c>
      <c r="D633">
        <f t="shared" si="38"/>
        <v>14</v>
      </c>
      <c r="E633" t="str">
        <f t="shared" si="39"/>
        <v xml:space="preserve">Concan </v>
      </c>
    </row>
    <row r="634" spans="1:5">
      <c r="A634" t="s">
        <v>1149</v>
      </c>
      <c r="B634" t="str">
        <f t="shared" si="36"/>
        <v>78839 CRYSTAL CITY TX 28.77861 99.761565</v>
      </c>
      <c r="C634">
        <f t="shared" si="37"/>
        <v>6</v>
      </c>
      <c r="D634">
        <f t="shared" si="38"/>
        <v>20</v>
      </c>
      <c r="E634" t="str">
        <f t="shared" si="39"/>
        <v xml:space="preserve">Crystal City </v>
      </c>
    </row>
    <row r="635" spans="1:5">
      <c r="A635" t="s">
        <v>1150</v>
      </c>
      <c r="B635" t="str">
        <f t="shared" si="36"/>
        <v>78840 DEL RIO TX 29.763049 100.942557</v>
      </c>
      <c r="C635">
        <f t="shared" si="37"/>
        <v>6</v>
      </c>
      <c r="D635">
        <f t="shared" si="38"/>
        <v>15</v>
      </c>
      <c r="E635" t="str">
        <f t="shared" si="39"/>
        <v xml:space="preserve">Del Rio </v>
      </c>
    </row>
    <row r="636" spans="1:5">
      <c r="A636" t="s">
        <v>1151</v>
      </c>
      <c r="B636" t="str">
        <f t="shared" si="36"/>
        <v>78843 LAUGHLIN A F B TX 29.35755 100.780768</v>
      </c>
      <c r="C636">
        <f t="shared" si="37"/>
        <v>6</v>
      </c>
      <c r="D636">
        <f t="shared" si="38"/>
        <v>22</v>
      </c>
      <c r="E636" t="str">
        <f t="shared" si="39"/>
        <v xml:space="preserve">Laughlin A F B </v>
      </c>
    </row>
    <row r="637" spans="1:5">
      <c r="A637" t="s">
        <v>1152</v>
      </c>
      <c r="B637" t="str">
        <f t="shared" si="36"/>
        <v>78850 D HANIS TX 29.359152 99.302396</v>
      </c>
      <c r="C637">
        <f t="shared" si="37"/>
        <v>6</v>
      </c>
      <c r="D637">
        <f t="shared" si="38"/>
        <v>15</v>
      </c>
      <c r="E637" t="str">
        <f t="shared" si="39"/>
        <v xml:space="preserve">D Hanis </v>
      </c>
    </row>
    <row r="638" spans="1:5">
      <c r="A638" t="s">
        <v>1153</v>
      </c>
      <c r="B638" t="str">
        <f t="shared" si="36"/>
        <v>78851 DRYDEN TX 30.218607 102.106654</v>
      </c>
      <c r="C638">
        <f t="shared" si="37"/>
        <v>6</v>
      </c>
      <c r="D638">
        <f t="shared" si="38"/>
        <v>14</v>
      </c>
      <c r="E638" t="str">
        <f t="shared" si="39"/>
        <v xml:space="preserve">Dryden </v>
      </c>
    </row>
    <row r="639" spans="1:5">
      <c r="A639" t="s">
        <v>1154</v>
      </c>
      <c r="B639" t="str">
        <f t="shared" si="36"/>
        <v>78852 EAGLE PASS TX 28.562017 100.332488</v>
      </c>
      <c r="C639">
        <f t="shared" si="37"/>
        <v>6</v>
      </c>
      <c r="D639">
        <f t="shared" si="38"/>
        <v>18</v>
      </c>
      <c r="E639" t="str">
        <f t="shared" si="39"/>
        <v xml:space="preserve">Eagle Pass </v>
      </c>
    </row>
    <row r="640" spans="1:5">
      <c r="A640" t="s">
        <v>1155</v>
      </c>
      <c r="B640" t="str">
        <f t="shared" si="36"/>
        <v>78860 EL INDIO TX 28.533037 100.342463</v>
      </c>
      <c r="C640">
        <f t="shared" si="37"/>
        <v>6</v>
      </c>
      <c r="D640">
        <f t="shared" si="38"/>
        <v>16</v>
      </c>
      <c r="E640" t="str">
        <f t="shared" si="39"/>
        <v xml:space="preserve">El Indio </v>
      </c>
    </row>
    <row r="641" spans="1:5">
      <c r="A641" t="s">
        <v>1156</v>
      </c>
      <c r="B641" t="str">
        <f t="shared" si="36"/>
        <v>78861 HONDO TX 29.387167 99.145485</v>
      </c>
      <c r="C641">
        <f t="shared" si="37"/>
        <v>6</v>
      </c>
      <c r="D641">
        <f t="shared" si="38"/>
        <v>13</v>
      </c>
      <c r="E641" t="str">
        <f t="shared" si="39"/>
        <v xml:space="preserve">Hondo </v>
      </c>
    </row>
    <row r="642" spans="1:5">
      <c r="A642" t="s">
        <v>1157</v>
      </c>
      <c r="B642" t="str">
        <f t="shared" si="36"/>
        <v>78870 KNIPPA TX 29.290507 99.636735</v>
      </c>
      <c r="C642">
        <f t="shared" si="37"/>
        <v>6</v>
      </c>
      <c r="D642">
        <f t="shared" si="38"/>
        <v>14</v>
      </c>
      <c r="E642" t="str">
        <f t="shared" si="39"/>
        <v xml:space="preserve">Knippa </v>
      </c>
    </row>
    <row r="643" spans="1:5">
      <c r="A643" t="s">
        <v>1158</v>
      </c>
      <c r="B643" t="str">
        <f t="shared" ref="B643:B706" si="40">SUBSTITUTE(A643,"TX"," TX")</f>
        <v>78871 LANGTRY TX 29.8066 101.5606</v>
      </c>
      <c r="C643">
        <f t="shared" ref="C643:C706" si="41">FIND(" ",B643,1)</f>
        <v>6</v>
      </c>
      <c r="D643">
        <f t="shared" ref="D643:D706" si="42">FIND("TX",B643,1)</f>
        <v>15</v>
      </c>
      <c r="E643" t="str">
        <f t="shared" ref="E643:E706" si="43">PROPER(MID(B643,C643+1,D643-1-C643))</f>
        <v xml:space="preserve">Langtry </v>
      </c>
    </row>
    <row r="644" spans="1:5">
      <c r="A644" t="s">
        <v>1159</v>
      </c>
      <c r="B644" t="str">
        <f t="shared" si="40"/>
        <v>78872 LA PRYOR TX 28.949853 99.940462</v>
      </c>
      <c r="C644">
        <f t="shared" si="41"/>
        <v>6</v>
      </c>
      <c r="D644">
        <f t="shared" si="42"/>
        <v>16</v>
      </c>
      <c r="E644" t="str">
        <f t="shared" si="43"/>
        <v xml:space="preserve">La Pryor </v>
      </c>
    </row>
    <row r="645" spans="1:5">
      <c r="A645" t="s">
        <v>1160</v>
      </c>
      <c r="B645" t="str">
        <f t="shared" si="40"/>
        <v>78873 LEAKEY TX 29.853218 99.813273</v>
      </c>
      <c r="C645">
        <f t="shared" si="41"/>
        <v>6</v>
      </c>
      <c r="D645">
        <f t="shared" si="42"/>
        <v>14</v>
      </c>
      <c r="E645" t="str">
        <f t="shared" si="43"/>
        <v xml:space="preserve">Leakey </v>
      </c>
    </row>
    <row r="646" spans="1:5">
      <c r="A646" t="s">
        <v>1161</v>
      </c>
      <c r="B646" t="str">
        <f t="shared" si="40"/>
        <v>78877 QUEMADO TX 28.911482 100.389472</v>
      </c>
      <c r="C646">
        <f t="shared" si="41"/>
        <v>6</v>
      </c>
      <c r="D646">
        <f t="shared" si="42"/>
        <v>15</v>
      </c>
      <c r="E646" t="str">
        <f t="shared" si="43"/>
        <v xml:space="preserve">Quemado </v>
      </c>
    </row>
    <row r="647" spans="1:5">
      <c r="A647" t="s">
        <v>1162</v>
      </c>
      <c r="B647" t="str">
        <f t="shared" si="40"/>
        <v>78879 RIO FRIO TX 29.675974 99.779305</v>
      </c>
      <c r="C647">
        <f t="shared" si="41"/>
        <v>6</v>
      </c>
      <c r="D647">
        <f t="shared" si="42"/>
        <v>16</v>
      </c>
      <c r="E647" t="str">
        <f t="shared" si="43"/>
        <v xml:space="preserve">Rio Frio </v>
      </c>
    </row>
    <row r="648" spans="1:5">
      <c r="A648" t="s">
        <v>1163</v>
      </c>
      <c r="B648" t="str">
        <f t="shared" si="40"/>
        <v>78880 ROCKSPRINGS TX 29.957004 100.22751</v>
      </c>
      <c r="C648">
        <f t="shared" si="41"/>
        <v>6</v>
      </c>
      <c r="D648">
        <f t="shared" si="42"/>
        <v>19</v>
      </c>
      <c r="E648" t="str">
        <f t="shared" si="43"/>
        <v xml:space="preserve">Rocksprings </v>
      </c>
    </row>
    <row r="649" spans="1:5">
      <c r="A649" t="s">
        <v>1164</v>
      </c>
      <c r="B649" t="str">
        <f t="shared" si="40"/>
        <v>78881 SABINAL TX 29.305736 99.547156</v>
      </c>
      <c r="C649">
        <f t="shared" si="41"/>
        <v>6</v>
      </c>
      <c r="D649">
        <f t="shared" si="42"/>
        <v>15</v>
      </c>
      <c r="E649" t="str">
        <f t="shared" si="43"/>
        <v xml:space="preserve">Sabinal </v>
      </c>
    </row>
    <row r="650" spans="1:5">
      <c r="A650" t="s">
        <v>1165</v>
      </c>
      <c r="B650" t="str">
        <f t="shared" si="40"/>
        <v>78883 TARPLEY TX 29.670852 99.290873</v>
      </c>
      <c r="C650">
        <f t="shared" si="41"/>
        <v>6</v>
      </c>
      <c r="D650">
        <f t="shared" si="42"/>
        <v>15</v>
      </c>
      <c r="E650" t="str">
        <f t="shared" si="43"/>
        <v xml:space="preserve">Tarpley </v>
      </c>
    </row>
    <row r="651" spans="1:5">
      <c r="A651" t="s">
        <v>1166</v>
      </c>
      <c r="B651" t="str">
        <f t="shared" si="40"/>
        <v>78884 UTOPIA TX 29.552322 99.583538</v>
      </c>
      <c r="C651">
        <f t="shared" si="41"/>
        <v>6</v>
      </c>
      <c r="D651">
        <f t="shared" si="42"/>
        <v>14</v>
      </c>
      <c r="E651" t="str">
        <f t="shared" si="43"/>
        <v xml:space="preserve">Utopia </v>
      </c>
    </row>
    <row r="652" spans="1:5">
      <c r="A652" t="s">
        <v>1167</v>
      </c>
      <c r="B652" t="str">
        <f t="shared" si="40"/>
        <v>78885 VANDERPOOL TX 29.767346 99.529248</v>
      </c>
      <c r="C652">
        <f t="shared" si="41"/>
        <v>6</v>
      </c>
      <c r="D652">
        <f t="shared" si="42"/>
        <v>18</v>
      </c>
      <c r="E652" t="str">
        <f t="shared" si="43"/>
        <v xml:space="preserve">Vanderpool </v>
      </c>
    </row>
    <row r="653" spans="1:5">
      <c r="A653" t="s">
        <v>1168</v>
      </c>
      <c r="B653" t="str">
        <f t="shared" si="40"/>
        <v>78886 YANCEY TX 29.153389 99.157466</v>
      </c>
      <c r="C653">
        <f t="shared" si="41"/>
        <v>6</v>
      </c>
      <c r="D653">
        <f t="shared" si="42"/>
        <v>14</v>
      </c>
      <c r="E653" t="str">
        <f t="shared" si="43"/>
        <v xml:space="preserve">Yancey </v>
      </c>
    </row>
    <row r="654" spans="1:5">
      <c r="A654" t="s">
        <v>1169</v>
      </c>
      <c r="B654" t="str">
        <f t="shared" si="40"/>
        <v>78931 BLEIBLERVILLE TX 30.021793 96.44353</v>
      </c>
      <c r="C654">
        <f t="shared" si="41"/>
        <v>6</v>
      </c>
      <c r="D654">
        <f t="shared" si="42"/>
        <v>21</v>
      </c>
      <c r="E654" t="str">
        <f t="shared" si="43"/>
        <v xml:space="preserve">Bleiblerville </v>
      </c>
    </row>
    <row r="655" spans="1:5">
      <c r="A655" t="s">
        <v>1170</v>
      </c>
      <c r="B655" t="str">
        <f t="shared" si="40"/>
        <v>78932 CARMINE TX 30.132022 96.694276</v>
      </c>
      <c r="C655">
        <f t="shared" si="41"/>
        <v>6</v>
      </c>
      <c r="D655">
        <f t="shared" si="42"/>
        <v>15</v>
      </c>
      <c r="E655" t="str">
        <f t="shared" si="43"/>
        <v xml:space="preserve">Carmine </v>
      </c>
    </row>
    <row r="656" spans="1:5">
      <c r="A656" t="s">
        <v>1171</v>
      </c>
      <c r="B656" t="str">
        <f t="shared" si="40"/>
        <v>78933 CAT SPRING TX 29.786034 96.37577</v>
      </c>
      <c r="C656">
        <f t="shared" si="41"/>
        <v>6</v>
      </c>
      <c r="D656">
        <f t="shared" si="42"/>
        <v>18</v>
      </c>
      <c r="E656" t="str">
        <f t="shared" si="43"/>
        <v xml:space="preserve">Cat Spring </v>
      </c>
    </row>
    <row r="657" spans="1:5">
      <c r="A657" t="s">
        <v>1172</v>
      </c>
      <c r="B657" t="str">
        <f t="shared" si="40"/>
        <v>78934 COLUMBUS TX 29.729021 96.602528</v>
      </c>
      <c r="C657">
        <f t="shared" si="41"/>
        <v>6</v>
      </c>
      <c r="D657">
        <f t="shared" si="42"/>
        <v>16</v>
      </c>
      <c r="E657" t="str">
        <f t="shared" si="43"/>
        <v xml:space="preserve">Columbus </v>
      </c>
    </row>
    <row r="658" spans="1:5">
      <c r="A658" t="s">
        <v>1173</v>
      </c>
      <c r="B658" t="str">
        <f t="shared" si="40"/>
        <v>78935 ALLEYTON TX 29.756648 96.463882</v>
      </c>
      <c r="C658">
        <f t="shared" si="41"/>
        <v>6</v>
      </c>
      <c r="D658">
        <f t="shared" si="42"/>
        <v>16</v>
      </c>
      <c r="E658" t="str">
        <f t="shared" si="43"/>
        <v xml:space="preserve">Alleyton </v>
      </c>
    </row>
    <row r="659" spans="1:5">
      <c r="A659" t="s">
        <v>1174</v>
      </c>
      <c r="B659" t="str">
        <f t="shared" si="40"/>
        <v>78938 ELLINGER TX 29.843692 96.70911</v>
      </c>
      <c r="C659">
        <f t="shared" si="41"/>
        <v>6</v>
      </c>
      <c r="D659">
        <f t="shared" si="42"/>
        <v>16</v>
      </c>
      <c r="E659" t="str">
        <f t="shared" si="43"/>
        <v xml:space="preserve">Ellinger </v>
      </c>
    </row>
    <row r="660" spans="1:5">
      <c r="A660" t="s">
        <v>1175</v>
      </c>
      <c r="B660" t="str">
        <f t="shared" si="40"/>
        <v>78940 FAYETTEVILLE TX 29.918662 96.671564</v>
      </c>
      <c r="C660">
        <f t="shared" si="41"/>
        <v>6</v>
      </c>
      <c r="D660">
        <f t="shared" si="42"/>
        <v>20</v>
      </c>
      <c r="E660" t="str">
        <f t="shared" si="43"/>
        <v xml:space="preserve">Fayetteville </v>
      </c>
    </row>
    <row r="661" spans="1:5">
      <c r="A661" t="s">
        <v>1176</v>
      </c>
      <c r="B661" t="str">
        <f t="shared" si="40"/>
        <v>78941 FLATONIA TX 29.785063 97.145712</v>
      </c>
      <c r="C661">
        <f t="shared" si="41"/>
        <v>6</v>
      </c>
      <c r="D661">
        <f t="shared" si="42"/>
        <v>16</v>
      </c>
      <c r="E661" t="str">
        <f t="shared" si="43"/>
        <v xml:space="preserve">Flatonia </v>
      </c>
    </row>
    <row r="662" spans="1:5">
      <c r="A662" t="s">
        <v>1177</v>
      </c>
      <c r="B662" t="str">
        <f t="shared" si="40"/>
        <v>78942 GIDDINGS TX 30.152236 96.922528</v>
      </c>
      <c r="C662">
        <f t="shared" si="41"/>
        <v>6</v>
      </c>
      <c r="D662">
        <f t="shared" si="42"/>
        <v>16</v>
      </c>
      <c r="E662" t="str">
        <f t="shared" si="43"/>
        <v xml:space="preserve">Giddings </v>
      </c>
    </row>
    <row r="663" spans="1:5">
      <c r="A663" t="s">
        <v>1178</v>
      </c>
      <c r="B663" t="str">
        <f t="shared" si="40"/>
        <v>78943 GLIDDEN TX 29.697605 96.599167</v>
      </c>
      <c r="C663">
        <f t="shared" si="41"/>
        <v>6</v>
      </c>
      <c r="D663">
        <f t="shared" si="42"/>
        <v>15</v>
      </c>
      <c r="E663" t="str">
        <f t="shared" si="43"/>
        <v xml:space="preserve">Glidden </v>
      </c>
    </row>
    <row r="664" spans="1:5">
      <c r="A664" t="s">
        <v>1179</v>
      </c>
      <c r="B664" t="str">
        <f t="shared" si="40"/>
        <v>78944 INDUSTRY TX 30.000356 96.49608</v>
      </c>
      <c r="C664">
        <f t="shared" si="41"/>
        <v>6</v>
      </c>
      <c r="D664">
        <f t="shared" si="42"/>
        <v>16</v>
      </c>
      <c r="E664" t="str">
        <f t="shared" si="43"/>
        <v xml:space="preserve">Industry </v>
      </c>
    </row>
    <row r="665" spans="1:5">
      <c r="A665" t="s">
        <v>1180</v>
      </c>
      <c r="B665" t="str">
        <f t="shared" si="40"/>
        <v>78945 LA GRANGE TX 29.900684 96.898576</v>
      </c>
      <c r="C665">
        <f t="shared" si="41"/>
        <v>6</v>
      </c>
      <c r="D665">
        <f t="shared" si="42"/>
        <v>17</v>
      </c>
      <c r="E665" t="str">
        <f t="shared" si="43"/>
        <v xml:space="preserve">La Grange </v>
      </c>
    </row>
    <row r="666" spans="1:5">
      <c r="A666" t="s">
        <v>1181</v>
      </c>
      <c r="B666" t="str">
        <f t="shared" si="40"/>
        <v>78946 LEDBETTER TX 30.217211 96.752536</v>
      </c>
      <c r="C666">
        <f t="shared" si="41"/>
        <v>6</v>
      </c>
      <c r="D666">
        <f t="shared" si="42"/>
        <v>17</v>
      </c>
      <c r="E666" t="str">
        <f t="shared" si="43"/>
        <v xml:space="preserve">Ledbetter </v>
      </c>
    </row>
    <row r="667" spans="1:5">
      <c r="A667" t="s">
        <v>1182</v>
      </c>
      <c r="B667" t="str">
        <f t="shared" si="40"/>
        <v>78947 LEXINGTON TX 30.416244 97.059942</v>
      </c>
      <c r="C667">
        <f t="shared" si="41"/>
        <v>6</v>
      </c>
      <c r="D667">
        <f t="shared" si="42"/>
        <v>17</v>
      </c>
      <c r="E667" t="str">
        <f t="shared" si="43"/>
        <v xml:space="preserve">Lexington </v>
      </c>
    </row>
    <row r="668" spans="1:5">
      <c r="A668" t="s">
        <v>1183</v>
      </c>
      <c r="B668" t="str">
        <f t="shared" si="40"/>
        <v>78948 LINCOLN TX 30.326937 96.950592</v>
      </c>
      <c r="C668">
        <f t="shared" si="41"/>
        <v>6</v>
      </c>
      <c r="D668">
        <f t="shared" si="42"/>
        <v>15</v>
      </c>
      <c r="E668" t="str">
        <f t="shared" si="43"/>
        <v xml:space="preserve">Lincoln </v>
      </c>
    </row>
    <row r="669" spans="1:5">
      <c r="A669" t="s">
        <v>1184</v>
      </c>
      <c r="B669" t="str">
        <f t="shared" si="40"/>
        <v>78949 MULDOON TX 29.816524 97.06432</v>
      </c>
      <c r="C669">
        <f t="shared" si="41"/>
        <v>6</v>
      </c>
      <c r="D669">
        <f t="shared" si="42"/>
        <v>15</v>
      </c>
      <c r="E669" t="str">
        <f t="shared" si="43"/>
        <v xml:space="preserve">Muldoon </v>
      </c>
    </row>
    <row r="670" spans="1:5">
      <c r="A670" t="s">
        <v>1185</v>
      </c>
      <c r="B670" t="str">
        <f t="shared" si="40"/>
        <v>78950 NEW ULM TX 29.881032 96.483414</v>
      </c>
      <c r="C670">
        <f t="shared" si="41"/>
        <v>6</v>
      </c>
      <c r="D670">
        <f t="shared" si="42"/>
        <v>15</v>
      </c>
      <c r="E670" t="str">
        <f t="shared" si="43"/>
        <v xml:space="preserve">New Ulm </v>
      </c>
    </row>
    <row r="671" spans="1:5">
      <c r="A671" t="s">
        <v>1186</v>
      </c>
      <c r="B671" t="str">
        <f t="shared" si="40"/>
        <v>78951 OAKLAND TX 29.6017 96.8294</v>
      </c>
      <c r="C671">
        <f t="shared" si="41"/>
        <v>6</v>
      </c>
      <c r="D671">
        <f t="shared" si="42"/>
        <v>15</v>
      </c>
      <c r="E671" t="str">
        <f t="shared" si="43"/>
        <v xml:space="preserve">Oakland </v>
      </c>
    </row>
    <row r="672" spans="1:5">
      <c r="A672" t="s">
        <v>1187</v>
      </c>
      <c r="B672" t="str">
        <f t="shared" si="40"/>
        <v>78952 PLUM TX 29.9347 96.9672</v>
      </c>
      <c r="C672">
        <f t="shared" si="41"/>
        <v>6</v>
      </c>
      <c r="D672">
        <f t="shared" si="42"/>
        <v>12</v>
      </c>
      <c r="E672" t="str">
        <f t="shared" si="43"/>
        <v xml:space="preserve">Plum </v>
      </c>
    </row>
    <row r="673" spans="1:5">
      <c r="A673" t="s">
        <v>1188</v>
      </c>
      <c r="B673" t="str">
        <f t="shared" si="40"/>
        <v>78953 ROSANKY TX 29.839636 97.37137</v>
      </c>
      <c r="C673">
        <f t="shared" si="41"/>
        <v>6</v>
      </c>
      <c r="D673">
        <f t="shared" si="42"/>
        <v>15</v>
      </c>
      <c r="E673" t="str">
        <f t="shared" si="43"/>
        <v xml:space="preserve">Rosanky </v>
      </c>
    </row>
    <row r="674" spans="1:5">
      <c r="A674" t="s">
        <v>1189</v>
      </c>
      <c r="B674" t="str">
        <f t="shared" si="40"/>
        <v>78954 ROUND TOP TX 30.049445 96.717424</v>
      </c>
      <c r="C674">
        <f t="shared" si="41"/>
        <v>6</v>
      </c>
      <c r="D674">
        <f t="shared" si="42"/>
        <v>17</v>
      </c>
      <c r="E674" t="str">
        <f t="shared" si="43"/>
        <v xml:space="preserve">Round Top </v>
      </c>
    </row>
    <row r="675" spans="1:5">
      <c r="A675" t="s">
        <v>1190</v>
      </c>
      <c r="B675" t="str">
        <f t="shared" si="40"/>
        <v>78956 SCHULENBURG TX 29.684411 96.9348</v>
      </c>
      <c r="C675">
        <f t="shared" si="41"/>
        <v>6</v>
      </c>
      <c r="D675">
        <f t="shared" si="42"/>
        <v>19</v>
      </c>
      <c r="E675" t="str">
        <f t="shared" si="43"/>
        <v xml:space="preserve">Schulenburg </v>
      </c>
    </row>
    <row r="676" spans="1:5">
      <c r="A676" t="s">
        <v>1191</v>
      </c>
      <c r="B676" t="str">
        <f t="shared" si="40"/>
        <v>78957 SMITHVILLE TX 30.000023 97.189105</v>
      </c>
      <c r="C676">
        <f t="shared" si="41"/>
        <v>6</v>
      </c>
      <c r="D676">
        <f t="shared" si="42"/>
        <v>18</v>
      </c>
      <c r="E676" t="str">
        <f t="shared" si="43"/>
        <v xml:space="preserve">Smithville </v>
      </c>
    </row>
    <row r="677" spans="1:5">
      <c r="A677" t="s">
        <v>1192</v>
      </c>
      <c r="B677" t="str">
        <f t="shared" si="40"/>
        <v>78959 WAELDER TX 29.67531 97.274076</v>
      </c>
      <c r="C677">
        <f t="shared" si="41"/>
        <v>6</v>
      </c>
      <c r="D677">
        <f t="shared" si="42"/>
        <v>15</v>
      </c>
      <c r="E677" t="str">
        <f t="shared" si="43"/>
        <v xml:space="preserve">Waelder </v>
      </c>
    </row>
    <row r="678" spans="1:5">
      <c r="A678" t="s">
        <v>1193</v>
      </c>
      <c r="B678" t="str">
        <f t="shared" si="40"/>
        <v>78960 WARDA TX 30.058684 96.922977</v>
      </c>
      <c r="C678">
        <f t="shared" si="41"/>
        <v>6</v>
      </c>
      <c r="D678">
        <f t="shared" si="42"/>
        <v>13</v>
      </c>
      <c r="E678" t="str">
        <f t="shared" si="43"/>
        <v xml:space="preserve">Warda </v>
      </c>
    </row>
    <row r="679" spans="1:5">
      <c r="A679" t="s">
        <v>1194</v>
      </c>
      <c r="B679" t="str">
        <f t="shared" si="40"/>
        <v>78961 WARRENTON TX 30.0108 96.7162</v>
      </c>
      <c r="C679">
        <f t="shared" si="41"/>
        <v>6</v>
      </c>
      <c r="D679">
        <f t="shared" si="42"/>
        <v>17</v>
      </c>
      <c r="E679" t="str">
        <f t="shared" si="43"/>
        <v xml:space="preserve">Warrenton </v>
      </c>
    </row>
    <row r="680" spans="1:5">
      <c r="A680" t="s">
        <v>1195</v>
      </c>
      <c r="B680" t="str">
        <f t="shared" si="40"/>
        <v>78962 WEIMAR TX 29.650707 96.645496</v>
      </c>
      <c r="C680">
        <f t="shared" si="41"/>
        <v>6</v>
      </c>
      <c r="D680">
        <f t="shared" si="42"/>
        <v>14</v>
      </c>
      <c r="E680" t="str">
        <f t="shared" si="43"/>
        <v xml:space="preserve">Weimar </v>
      </c>
    </row>
    <row r="681" spans="1:5">
      <c r="A681" t="s">
        <v>1196</v>
      </c>
      <c r="B681" t="str">
        <f t="shared" si="40"/>
        <v>78963 WEST POINT TX 29.93567 97.053344</v>
      </c>
      <c r="C681">
        <f t="shared" si="41"/>
        <v>6</v>
      </c>
      <c r="D681">
        <f t="shared" si="42"/>
        <v>18</v>
      </c>
      <c r="E681" t="str">
        <f t="shared" si="43"/>
        <v xml:space="preserve">West Point </v>
      </c>
    </row>
    <row r="682" spans="1:5">
      <c r="A682" t="s">
        <v>1197</v>
      </c>
      <c r="B682" t="str">
        <f t="shared" si="40"/>
        <v>79001 ADRIAN TX 35.403638 102.80043</v>
      </c>
      <c r="C682">
        <f t="shared" si="41"/>
        <v>6</v>
      </c>
      <c r="D682">
        <f t="shared" si="42"/>
        <v>14</v>
      </c>
      <c r="E682" t="str">
        <f t="shared" si="43"/>
        <v xml:space="preserve">Adrian </v>
      </c>
    </row>
    <row r="683" spans="1:5">
      <c r="A683" t="s">
        <v>1198</v>
      </c>
      <c r="B683" t="str">
        <f t="shared" si="40"/>
        <v>79002 ALANREED TX 35.22675 100.759125</v>
      </c>
      <c r="C683">
        <f t="shared" si="41"/>
        <v>6</v>
      </c>
      <c r="D683">
        <f t="shared" si="42"/>
        <v>16</v>
      </c>
      <c r="E683" t="str">
        <f t="shared" si="43"/>
        <v xml:space="preserve">Alanreed </v>
      </c>
    </row>
    <row r="684" spans="1:5">
      <c r="A684" t="s">
        <v>1199</v>
      </c>
      <c r="B684" t="str">
        <f t="shared" si="40"/>
        <v>79003 ALLISON TX 35.642046 100.09197</v>
      </c>
      <c r="C684">
        <f t="shared" si="41"/>
        <v>6</v>
      </c>
      <c r="D684">
        <f t="shared" si="42"/>
        <v>15</v>
      </c>
      <c r="E684" t="str">
        <f t="shared" si="43"/>
        <v xml:space="preserve">Allison </v>
      </c>
    </row>
    <row r="685" spans="1:5">
      <c r="A685" t="s">
        <v>1200</v>
      </c>
      <c r="B685" t="str">
        <f t="shared" si="40"/>
        <v>79005 BOOKER TX 36.352311 100.410993</v>
      </c>
      <c r="C685">
        <f t="shared" si="41"/>
        <v>6</v>
      </c>
      <c r="D685">
        <f t="shared" si="42"/>
        <v>14</v>
      </c>
      <c r="E685" t="str">
        <f t="shared" si="43"/>
        <v xml:space="preserve">Booker </v>
      </c>
    </row>
    <row r="686" spans="1:5">
      <c r="A686" t="s">
        <v>1201</v>
      </c>
      <c r="B686" t="str">
        <f t="shared" si="40"/>
        <v>79007 BORGER TX 35.770008 101.291614</v>
      </c>
      <c r="C686">
        <f t="shared" si="41"/>
        <v>6</v>
      </c>
      <c r="D686">
        <f t="shared" si="42"/>
        <v>14</v>
      </c>
      <c r="E686" t="str">
        <f t="shared" si="43"/>
        <v xml:space="preserve">Borger </v>
      </c>
    </row>
    <row r="687" spans="1:5">
      <c r="A687" t="s">
        <v>1202</v>
      </c>
      <c r="B687" t="str">
        <f t="shared" si="40"/>
        <v>79009 BOVINA TX 34.48232 102.784388</v>
      </c>
      <c r="C687">
        <f t="shared" si="41"/>
        <v>6</v>
      </c>
      <c r="D687">
        <f t="shared" si="42"/>
        <v>14</v>
      </c>
      <c r="E687" t="str">
        <f t="shared" si="43"/>
        <v xml:space="preserve">Bovina </v>
      </c>
    </row>
    <row r="688" spans="1:5">
      <c r="A688" t="s">
        <v>1203</v>
      </c>
      <c r="B688" t="str">
        <f t="shared" si="40"/>
        <v>79010 BOYS RANCH TX 35.446946 102.172233</v>
      </c>
      <c r="C688">
        <f t="shared" si="41"/>
        <v>6</v>
      </c>
      <c r="D688">
        <f t="shared" si="42"/>
        <v>18</v>
      </c>
      <c r="E688" t="str">
        <f t="shared" si="43"/>
        <v xml:space="preserve">Boys Ranch </v>
      </c>
    </row>
    <row r="689" spans="1:5">
      <c r="A689" t="s">
        <v>1204</v>
      </c>
      <c r="B689" t="str">
        <f t="shared" si="40"/>
        <v>79011 BRISCOE TX 35.524822 100.17022</v>
      </c>
      <c r="C689">
        <f t="shared" si="41"/>
        <v>6</v>
      </c>
      <c r="D689">
        <f t="shared" si="42"/>
        <v>15</v>
      </c>
      <c r="E689" t="str">
        <f t="shared" si="43"/>
        <v xml:space="preserve">Briscoe </v>
      </c>
    </row>
    <row r="690" spans="1:5">
      <c r="A690" t="s">
        <v>1205</v>
      </c>
      <c r="B690" t="str">
        <f t="shared" si="40"/>
        <v>79012 BUSHLAND TX 35.26639 102.097848</v>
      </c>
      <c r="C690">
        <f t="shared" si="41"/>
        <v>6</v>
      </c>
      <c r="D690">
        <f t="shared" si="42"/>
        <v>16</v>
      </c>
      <c r="E690" t="str">
        <f t="shared" si="43"/>
        <v xml:space="preserve">Bushland </v>
      </c>
    </row>
    <row r="691" spans="1:5">
      <c r="A691" t="s">
        <v>1206</v>
      </c>
      <c r="B691" t="str">
        <f t="shared" si="40"/>
        <v>79013 CACTUS TX 36.039688 102.022898</v>
      </c>
      <c r="C691">
        <f t="shared" si="41"/>
        <v>6</v>
      </c>
      <c r="D691">
        <f t="shared" si="42"/>
        <v>14</v>
      </c>
      <c r="E691" t="str">
        <f t="shared" si="43"/>
        <v xml:space="preserve">Cactus </v>
      </c>
    </row>
    <row r="692" spans="1:5">
      <c r="A692" t="s">
        <v>1207</v>
      </c>
      <c r="B692" t="str">
        <f t="shared" si="40"/>
        <v>79014 CANADIAN TX 35.838166 100.271113</v>
      </c>
      <c r="C692">
        <f t="shared" si="41"/>
        <v>6</v>
      </c>
      <c r="D692">
        <f t="shared" si="42"/>
        <v>16</v>
      </c>
      <c r="E692" t="str">
        <f t="shared" si="43"/>
        <v xml:space="preserve">Canadian </v>
      </c>
    </row>
    <row r="693" spans="1:5">
      <c r="A693" t="s">
        <v>1208</v>
      </c>
      <c r="B693" t="str">
        <f t="shared" si="40"/>
        <v>79015 CANYON TX 34.902986 101.897537</v>
      </c>
      <c r="C693">
        <f t="shared" si="41"/>
        <v>6</v>
      </c>
      <c r="D693">
        <f t="shared" si="42"/>
        <v>14</v>
      </c>
      <c r="E693" t="str">
        <f t="shared" si="43"/>
        <v xml:space="preserve">Canyon </v>
      </c>
    </row>
    <row r="694" spans="1:5">
      <c r="A694" t="s">
        <v>1209</v>
      </c>
      <c r="B694" t="str">
        <f t="shared" si="40"/>
        <v>79018 CHANNING TX 35.83897 102.602176</v>
      </c>
      <c r="C694">
        <f t="shared" si="41"/>
        <v>6</v>
      </c>
      <c r="D694">
        <f t="shared" si="42"/>
        <v>16</v>
      </c>
      <c r="E694" t="str">
        <f t="shared" si="43"/>
        <v xml:space="preserve">Channing </v>
      </c>
    </row>
    <row r="695" spans="1:5">
      <c r="A695" t="s">
        <v>1210</v>
      </c>
      <c r="B695" t="str">
        <f t="shared" si="40"/>
        <v>79019 CLAUDE TX 34.965326 101.356884</v>
      </c>
      <c r="C695">
        <f t="shared" si="41"/>
        <v>6</v>
      </c>
      <c r="D695">
        <f t="shared" si="42"/>
        <v>14</v>
      </c>
      <c r="E695" t="str">
        <f t="shared" si="43"/>
        <v xml:space="preserve">Claude </v>
      </c>
    </row>
    <row r="696" spans="1:5">
      <c r="A696" t="s">
        <v>1211</v>
      </c>
      <c r="B696" t="str">
        <f t="shared" si="40"/>
        <v>79021 COTTON CENTER TX 33.975298 102.031355</v>
      </c>
      <c r="C696">
        <f t="shared" si="41"/>
        <v>6</v>
      </c>
      <c r="D696">
        <f t="shared" si="42"/>
        <v>21</v>
      </c>
      <c r="E696" t="str">
        <f t="shared" si="43"/>
        <v xml:space="preserve">Cotton Center </v>
      </c>
    </row>
    <row r="697" spans="1:5">
      <c r="A697" t="s">
        <v>1212</v>
      </c>
      <c r="B697" t="str">
        <f t="shared" si="40"/>
        <v>79022 DALHART TX 36.262934 102.601868</v>
      </c>
      <c r="C697">
        <f t="shared" si="41"/>
        <v>6</v>
      </c>
      <c r="D697">
        <f t="shared" si="42"/>
        <v>15</v>
      </c>
      <c r="E697" t="str">
        <f t="shared" si="43"/>
        <v xml:space="preserve">Dalhart </v>
      </c>
    </row>
    <row r="698" spans="1:5">
      <c r="A698" t="s">
        <v>1213</v>
      </c>
      <c r="B698" t="str">
        <f t="shared" si="40"/>
        <v>79024 DARROUZETT TX 36.390716 100.36115</v>
      </c>
      <c r="C698">
        <f t="shared" si="41"/>
        <v>6</v>
      </c>
      <c r="D698">
        <f t="shared" si="42"/>
        <v>18</v>
      </c>
      <c r="E698" t="str">
        <f t="shared" si="43"/>
        <v xml:space="preserve">Darrouzett </v>
      </c>
    </row>
    <row r="699" spans="1:5">
      <c r="A699" t="s">
        <v>1214</v>
      </c>
      <c r="B699" t="str">
        <f t="shared" si="40"/>
        <v>79025 DAWN TX 34.93308 102.212648</v>
      </c>
      <c r="C699">
        <f t="shared" si="41"/>
        <v>6</v>
      </c>
      <c r="D699">
        <f t="shared" si="42"/>
        <v>12</v>
      </c>
      <c r="E699" t="str">
        <f t="shared" si="43"/>
        <v xml:space="preserve">Dawn </v>
      </c>
    </row>
    <row r="700" spans="1:5">
      <c r="A700" t="s">
        <v>1215</v>
      </c>
      <c r="B700" t="str">
        <f t="shared" si="40"/>
        <v>79027 DIMMITT TX 34.530579 102.26192</v>
      </c>
      <c r="C700">
        <f t="shared" si="41"/>
        <v>6</v>
      </c>
      <c r="D700">
        <f t="shared" si="42"/>
        <v>15</v>
      </c>
      <c r="E700" t="str">
        <f t="shared" si="43"/>
        <v xml:space="preserve">Dimmitt </v>
      </c>
    </row>
    <row r="701" spans="1:5">
      <c r="A701" t="s">
        <v>1216</v>
      </c>
      <c r="B701" t="str">
        <f t="shared" si="40"/>
        <v>79029 DUMAS TX 35.837832 101.892954</v>
      </c>
      <c r="C701">
        <f t="shared" si="41"/>
        <v>6</v>
      </c>
      <c r="D701">
        <f t="shared" si="42"/>
        <v>13</v>
      </c>
      <c r="E701" t="str">
        <f t="shared" si="43"/>
        <v xml:space="preserve">Dumas </v>
      </c>
    </row>
    <row r="702" spans="1:5">
      <c r="A702" t="s">
        <v>1217</v>
      </c>
      <c r="B702" t="str">
        <f t="shared" si="40"/>
        <v>79031 EARTH TX 34.208242 102.460988</v>
      </c>
      <c r="C702">
        <f t="shared" si="41"/>
        <v>6</v>
      </c>
      <c r="D702">
        <f t="shared" si="42"/>
        <v>13</v>
      </c>
      <c r="E702" t="str">
        <f t="shared" si="43"/>
        <v xml:space="preserve">Earth </v>
      </c>
    </row>
    <row r="703" spans="1:5">
      <c r="A703" t="s">
        <v>1218</v>
      </c>
      <c r="B703" t="str">
        <f t="shared" si="40"/>
        <v>79032 EDMONSON TX 34.276485 101.896502</v>
      </c>
      <c r="C703">
        <f t="shared" si="41"/>
        <v>6</v>
      </c>
      <c r="D703">
        <f t="shared" si="42"/>
        <v>16</v>
      </c>
      <c r="E703" t="str">
        <f t="shared" si="43"/>
        <v xml:space="preserve">Edmonson </v>
      </c>
    </row>
    <row r="704" spans="1:5">
      <c r="A704" t="s">
        <v>1219</v>
      </c>
      <c r="B704" t="str">
        <f t="shared" si="40"/>
        <v>79033 FARNSWORTH TX 36.296296 100.984284</v>
      </c>
      <c r="C704">
        <f t="shared" si="41"/>
        <v>6</v>
      </c>
      <c r="D704">
        <f t="shared" si="42"/>
        <v>18</v>
      </c>
      <c r="E704" t="str">
        <f t="shared" si="43"/>
        <v xml:space="preserve">Farnsworth </v>
      </c>
    </row>
    <row r="705" spans="1:5">
      <c r="A705" t="s">
        <v>1220</v>
      </c>
      <c r="B705" t="str">
        <f t="shared" si="40"/>
        <v>79034 FOLLETT TX 36.36723 100.178682</v>
      </c>
      <c r="C705">
        <f t="shared" si="41"/>
        <v>6</v>
      </c>
      <c r="D705">
        <f t="shared" si="42"/>
        <v>15</v>
      </c>
      <c r="E705" t="str">
        <f t="shared" si="43"/>
        <v xml:space="preserve">Follett </v>
      </c>
    </row>
    <row r="706" spans="1:5">
      <c r="A706" t="s">
        <v>1221</v>
      </c>
      <c r="B706" t="str">
        <f t="shared" si="40"/>
        <v>79035 FRIONA TX 34.636738 102.784214</v>
      </c>
      <c r="C706">
        <f t="shared" si="41"/>
        <v>6</v>
      </c>
      <c r="D706">
        <f t="shared" si="42"/>
        <v>14</v>
      </c>
      <c r="E706" t="str">
        <f t="shared" si="43"/>
        <v xml:space="preserve">Friona </v>
      </c>
    </row>
    <row r="707" spans="1:5">
      <c r="A707" t="s">
        <v>1222</v>
      </c>
      <c r="B707" t="str">
        <f t="shared" ref="B707:B770" si="44">SUBSTITUTE(A707,"TX"," TX")</f>
        <v>79036 FRITCH TX 35.675736 101.544825</v>
      </c>
      <c r="C707">
        <f t="shared" ref="C707:C770" si="45">FIND(" ",B707,1)</f>
        <v>6</v>
      </c>
      <c r="D707">
        <f t="shared" ref="D707:D770" si="46">FIND("TX",B707,1)</f>
        <v>14</v>
      </c>
      <c r="E707" t="str">
        <f t="shared" ref="E707:E770" si="47">PROPER(MID(B707,C707+1,D707-1-C707))</f>
        <v xml:space="preserve">Fritch </v>
      </c>
    </row>
    <row r="708" spans="1:5">
      <c r="A708" t="s">
        <v>1223</v>
      </c>
      <c r="B708" t="str">
        <f t="shared" si="44"/>
        <v>79039 GROOM TX 35.252867 101.254368</v>
      </c>
      <c r="C708">
        <f t="shared" si="45"/>
        <v>6</v>
      </c>
      <c r="D708">
        <f t="shared" si="46"/>
        <v>13</v>
      </c>
      <c r="E708" t="str">
        <f t="shared" si="47"/>
        <v xml:space="preserve">Groom </v>
      </c>
    </row>
    <row r="709" spans="1:5">
      <c r="A709" t="s">
        <v>1224</v>
      </c>
      <c r="B709" t="str">
        <f t="shared" si="44"/>
        <v>79040 GRUVER TX 36.286015 101.35452</v>
      </c>
      <c r="C709">
        <f t="shared" si="45"/>
        <v>6</v>
      </c>
      <c r="D709">
        <f t="shared" si="46"/>
        <v>14</v>
      </c>
      <c r="E709" t="str">
        <f t="shared" si="47"/>
        <v xml:space="preserve">Gruver </v>
      </c>
    </row>
    <row r="710" spans="1:5">
      <c r="A710" t="s">
        <v>1225</v>
      </c>
      <c r="B710" t="str">
        <f t="shared" si="44"/>
        <v>79041 HALE CENTER TX 34.079536 101.927096</v>
      </c>
      <c r="C710">
        <f t="shared" si="45"/>
        <v>6</v>
      </c>
      <c r="D710">
        <f t="shared" si="46"/>
        <v>19</v>
      </c>
      <c r="E710" t="str">
        <f t="shared" si="47"/>
        <v xml:space="preserve">Hale Center </v>
      </c>
    </row>
    <row r="711" spans="1:5">
      <c r="A711" t="s">
        <v>1226</v>
      </c>
      <c r="B711" t="str">
        <f t="shared" si="44"/>
        <v>79042 HAPPY TX 34.689799 101.734966</v>
      </c>
      <c r="C711">
        <f t="shared" si="45"/>
        <v>6</v>
      </c>
      <c r="D711">
        <f t="shared" si="46"/>
        <v>13</v>
      </c>
      <c r="E711" t="str">
        <f t="shared" si="47"/>
        <v xml:space="preserve">Happy </v>
      </c>
    </row>
    <row r="712" spans="1:5">
      <c r="A712" t="s">
        <v>1227</v>
      </c>
      <c r="B712" t="str">
        <f t="shared" si="44"/>
        <v>79043 HART TX 34.392509 102.121342</v>
      </c>
      <c r="C712">
        <f t="shared" si="45"/>
        <v>6</v>
      </c>
      <c r="D712">
        <f t="shared" si="46"/>
        <v>12</v>
      </c>
      <c r="E712" t="str">
        <f t="shared" si="47"/>
        <v xml:space="preserve">Hart </v>
      </c>
    </row>
    <row r="713" spans="1:5">
      <c r="A713" t="s">
        <v>1228</v>
      </c>
      <c r="B713" t="str">
        <f t="shared" si="44"/>
        <v>79044 HARTLEY TX 35.85341 102.680716</v>
      </c>
      <c r="C713">
        <f t="shared" si="45"/>
        <v>6</v>
      </c>
      <c r="D713">
        <f t="shared" si="46"/>
        <v>15</v>
      </c>
      <c r="E713" t="str">
        <f t="shared" si="47"/>
        <v xml:space="preserve">Hartley </v>
      </c>
    </row>
    <row r="714" spans="1:5">
      <c r="A714" t="s">
        <v>1229</v>
      </c>
      <c r="B714" t="str">
        <f t="shared" si="44"/>
        <v>79045 HEREFORD TX 34.966638 102.605366</v>
      </c>
      <c r="C714">
        <f t="shared" si="45"/>
        <v>6</v>
      </c>
      <c r="D714">
        <f t="shared" si="46"/>
        <v>16</v>
      </c>
      <c r="E714" t="str">
        <f t="shared" si="47"/>
        <v xml:space="preserve">Hereford </v>
      </c>
    </row>
    <row r="715" spans="1:5">
      <c r="A715" t="s">
        <v>1230</v>
      </c>
      <c r="B715" t="str">
        <f t="shared" si="44"/>
        <v>79046 HIGGINS TX 36.161772 100.273562</v>
      </c>
      <c r="C715">
        <f t="shared" si="45"/>
        <v>6</v>
      </c>
      <c r="D715">
        <f t="shared" si="46"/>
        <v>15</v>
      </c>
      <c r="E715" t="str">
        <f t="shared" si="47"/>
        <v xml:space="preserve">Higgins </v>
      </c>
    </row>
    <row r="716" spans="1:5">
      <c r="A716" t="s">
        <v>1231</v>
      </c>
      <c r="B716" t="str">
        <f t="shared" si="44"/>
        <v>79051 KERRICK TX 36.48514 102.24545</v>
      </c>
      <c r="C716">
        <f t="shared" si="45"/>
        <v>6</v>
      </c>
      <c r="D716">
        <f t="shared" si="46"/>
        <v>15</v>
      </c>
      <c r="E716" t="str">
        <f t="shared" si="47"/>
        <v xml:space="preserve">Kerrick </v>
      </c>
    </row>
    <row r="717" spans="1:5">
      <c r="A717" t="s">
        <v>1232</v>
      </c>
      <c r="B717" t="str">
        <f t="shared" si="44"/>
        <v>79052 KRESS TX 34.423412 101.7349</v>
      </c>
      <c r="C717">
        <f t="shared" si="45"/>
        <v>6</v>
      </c>
      <c r="D717">
        <f t="shared" si="46"/>
        <v>13</v>
      </c>
      <c r="E717" t="str">
        <f t="shared" si="47"/>
        <v xml:space="preserve">Kress </v>
      </c>
    </row>
    <row r="718" spans="1:5">
      <c r="A718" t="s">
        <v>1233</v>
      </c>
      <c r="B718" t="str">
        <f t="shared" si="44"/>
        <v>79053 LAZBUDDIE TX 34.384692 102.587034</v>
      </c>
      <c r="C718">
        <f t="shared" si="45"/>
        <v>6</v>
      </c>
      <c r="D718">
        <f t="shared" si="46"/>
        <v>17</v>
      </c>
      <c r="E718" t="str">
        <f t="shared" si="47"/>
        <v xml:space="preserve">Lazbuddie </v>
      </c>
    </row>
    <row r="719" spans="1:5">
      <c r="A719" t="s">
        <v>1234</v>
      </c>
      <c r="B719" t="str">
        <f t="shared" si="44"/>
        <v>79054 LEFORS TX 35.454753 100.760572</v>
      </c>
      <c r="C719">
        <f t="shared" si="45"/>
        <v>6</v>
      </c>
      <c r="D719">
        <f t="shared" si="46"/>
        <v>14</v>
      </c>
      <c r="E719" t="str">
        <f t="shared" si="47"/>
        <v xml:space="preserve">Lefors </v>
      </c>
    </row>
    <row r="720" spans="1:5">
      <c r="A720" t="s">
        <v>1235</v>
      </c>
      <c r="B720" t="str">
        <f t="shared" si="44"/>
        <v>79056 LIPSCOMB TX 36.221918 100.282714</v>
      </c>
      <c r="C720">
        <f t="shared" si="45"/>
        <v>6</v>
      </c>
      <c r="D720">
        <f t="shared" si="46"/>
        <v>16</v>
      </c>
      <c r="E720" t="str">
        <f t="shared" si="47"/>
        <v xml:space="preserve">Lipscomb </v>
      </c>
    </row>
    <row r="721" spans="1:5">
      <c r="A721" t="s">
        <v>1236</v>
      </c>
      <c r="B721" t="str">
        <f t="shared" si="44"/>
        <v>79057 MCLEAN TX 35.285614 100.683062</v>
      </c>
      <c r="C721">
        <f t="shared" si="45"/>
        <v>6</v>
      </c>
      <c r="D721">
        <f t="shared" si="46"/>
        <v>14</v>
      </c>
      <c r="E721" t="str">
        <f t="shared" si="47"/>
        <v xml:space="preserve">Mclean </v>
      </c>
    </row>
    <row r="722" spans="1:5">
      <c r="A722" t="s">
        <v>1237</v>
      </c>
      <c r="B722" t="str">
        <f t="shared" si="44"/>
        <v>79058 MASTERSON TX 35.569152 101.8329</v>
      </c>
      <c r="C722">
        <f t="shared" si="45"/>
        <v>6</v>
      </c>
      <c r="D722">
        <f t="shared" si="46"/>
        <v>17</v>
      </c>
      <c r="E722" t="str">
        <f t="shared" si="47"/>
        <v xml:space="preserve">Masterson </v>
      </c>
    </row>
    <row r="723" spans="1:5">
      <c r="A723" t="s">
        <v>1238</v>
      </c>
      <c r="B723" t="str">
        <f t="shared" si="44"/>
        <v>79059 MIAMI TX 35.838536 100.812828</v>
      </c>
      <c r="C723">
        <f t="shared" si="45"/>
        <v>6</v>
      </c>
      <c r="D723">
        <f t="shared" si="46"/>
        <v>13</v>
      </c>
      <c r="E723" t="str">
        <f t="shared" si="47"/>
        <v xml:space="preserve">Miami </v>
      </c>
    </row>
    <row r="724" spans="1:5">
      <c r="A724" t="s">
        <v>1239</v>
      </c>
      <c r="B724" t="str">
        <f t="shared" si="44"/>
        <v>79061 MOBEETIE TX 35.504115 100.414509</v>
      </c>
      <c r="C724">
        <f t="shared" si="45"/>
        <v>6</v>
      </c>
      <c r="D724">
        <f t="shared" si="46"/>
        <v>16</v>
      </c>
      <c r="E724" t="str">
        <f t="shared" si="47"/>
        <v xml:space="preserve">Mobeetie </v>
      </c>
    </row>
    <row r="725" spans="1:5">
      <c r="A725" t="s">
        <v>1240</v>
      </c>
      <c r="B725" t="str">
        <f t="shared" si="44"/>
        <v>79062 MORSE TX 36.090093 101.533307</v>
      </c>
      <c r="C725">
        <f t="shared" si="45"/>
        <v>6</v>
      </c>
      <c r="D725">
        <f t="shared" si="46"/>
        <v>13</v>
      </c>
      <c r="E725" t="str">
        <f t="shared" si="47"/>
        <v xml:space="preserve">Morse </v>
      </c>
    </row>
    <row r="726" spans="1:5">
      <c r="A726" t="s">
        <v>1241</v>
      </c>
      <c r="B726" t="str">
        <f t="shared" si="44"/>
        <v>79063 NAZARETH TX 34.553306 102.110681</v>
      </c>
      <c r="C726">
        <f t="shared" si="45"/>
        <v>6</v>
      </c>
      <c r="D726">
        <f t="shared" si="46"/>
        <v>16</v>
      </c>
      <c r="E726" t="str">
        <f t="shared" si="47"/>
        <v xml:space="preserve">Nazareth </v>
      </c>
    </row>
    <row r="727" spans="1:5">
      <c r="A727" t="s">
        <v>1242</v>
      </c>
      <c r="B727" t="str">
        <f t="shared" si="44"/>
        <v>79064 OLTON TX 34.177222 102.200159</v>
      </c>
      <c r="C727">
        <f t="shared" si="45"/>
        <v>6</v>
      </c>
      <c r="D727">
        <f t="shared" si="46"/>
        <v>13</v>
      </c>
      <c r="E727" t="str">
        <f t="shared" si="47"/>
        <v xml:space="preserve">Olton </v>
      </c>
    </row>
    <row r="728" spans="1:5">
      <c r="A728" t="s">
        <v>1243</v>
      </c>
      <c r="B728" t="str">
        <f t="shared" si="44"/>
        <v>79065 PAMPA TX 35.371018 100.81259</v>
      </c>
      <c r="C728">
        <f t="shared" si="45"/>
        <v>6</v>
      </c>
      <c r="D728">
        <f t="shared" si="46"/>
        <v>13</v>
      </c>
      <c r="E728" t="str">
        <f t="shared" si="47"/>
        <v xml:space="preserve">Pampa </v>
      </c>
    </row>
    <row r="729" spans="1:5">
      <c r="A729" t="s">
        <v>1244</v>
      </c>
      <c r="B729" t="str">
        <f t="shared" si="44"/>
        <v>79068 PANHANDLE TX 35.403415 101.457072</v>
      </c>
      <c r="C729">
        <f t="shared" si="45"/>
        <v>6</v>
      </c>
      <c r="D729">
        <f t="shared" si="46"/>
        <v>17</v>
      </c>
      <c r="E729" t="str">
        <f t="shared" si="47"/>
        <v xml:space="preserve">Panhandle </v>
      </c>
    </row>
    <row r="730" spans="1:5">
      <c r="A730" t="s">
        <v>1245</v>
      </c>
      <c r="B730" t="str">
        <f t="shared" si="44"/>
        <v>79070 PERRYTON TX 36.278419 100.815862</v>
      </c>
      <c r="C730">
        <f t="shared" si="45"/>
        <v>6</v>
      </c>
      <c r="D730">
        <f t="shared" si="46"/>
        <v>16</v>
      </c>
      <c r="E730" t="str">
        <f t="shared" si="47"/>
        <v xml:space="preserve">Perryton </v>
      </c>
    </row>
    <row r="731" spans="1:5">
      <c r="A731" t="s">
        <v>1246</v>
      </c>
      <c r="B731" t="str">
        <f t="shared" si="44"/>
        <v>79072 PLAINVIEW TX 34.167193 101.827413</v>
      </c>
      <c r="C731">
        <f t="shared" si="45"/>
        <v>6</v>
      </c>
      <c r="D731">
        <f t="shared" si="46"/>
        <v>17</v>
      </c>
      <c r="E731" t="str">
        <f t="shared" si="47"/>
        <v xml:space="preserve">Plainview </v>
      </c>
    </row>
    <row r="732" spans="1:5">
      <c r="A732" t="s">
        <v>1247</v>
      </c>
      <c r="B732" t="str">
        <f t="shared" si="44"/>
        <v>79077 SAM NORWOOD TX 35.0524 100.2766</v>
      </c>
      <c r="C732">
        <f t="shared" si="45"/>
        <v>6</v>
      </c>
      <c r="D732">
        <f t="shared" si="46"/>
        <v>19</v>
      </c>
      <c r="E732" t="str">
        <f t="shared" si="47"/>
        <v xml:space="preserve">Sam Norwood </v>
      </c>
    </row>
    <row r="733" spans="1:5">
      <c r="A733" t="s">
        <v>1248</v>
      </c>
      <c r="B733" t="str">
        <f t="shared" si="44"/>
        <v>79078 SANFORD TX 35.701127 101.560038</v>
      </c>
      <c r="C733">
        <f t="shared" si="45"/>
        <v>6</v>
      </c>
      <c r="D733">
        <f t="shared" si="46"/>
        <v>15</v>
      </c>
      <c r="E733" t="str">
        <f t="shared" si="47"/>
        <v xml:space="preserve">Sanford </v>
      </c>
    </row>
    <row r="734" spans="1:5">
      <c r="A734" t="s">
        <v>1249</v>
      </c>
      <c r="B734" t="str">
        <f t="shared" si="44"/>
        <v>79079 SHAMROCK TX 35.291398 100.26966</v>
      </c>
      <c r="C734">
        <f t="shared" si="45"/>
        <v>6</v>
      </c>
      <c r="D734">
        <f t="shared" si="46"/>
        <v>16</v>
      </c>
      <c r="E734" t="str">
        <f t="shared" si="47"/>
        <v xml:space="preserve">Shamrock </v>
      </c>
    </row>
    <row r="735" spans="1:5">
      <c r="A735" t="s">
        <v>1250</v>
      </c>
      <c r="B735" t="str">
        <f t="shared" si="44"/>
        <v>79080 SKELLYTOWN TX 35.555879 101.198693</v>
      </c>
      <c r="C735">
        <f t="shared" si="45"/>
        <v>6</v>
      </c>
      <c r="D735">
        <f t="shared" si="46"/>
        <v>18</v>
      </c>
      <c r="E735" t="str">
        <f t="shared" si="47"/>
        <v xml:space="preserve">Skellytown </v>
      </c>
    </row>
    <row r="736" spans="1:5">
      <c r="A736" t="s">
        <v>1251</v>
      </c>
      <c r="B736" t="str">
        <f t="shared" si="44"/>
        <v>79081 SPEARMAN TX 36.271816 101.275938</v>
      </c>
      <c r="C736">
        <f t="shared" si="45"/>
        <v>6</v>
      </c>
      <c r="D736">
        <f t="shared" si="46"/>
        <v>16</v>
      </c>
      <c r="E736" t="str">
        <f t="shared" si="47"/>
        <v xml:space="preserve">Spearman </v>
      </c>
    </row>
    <row r="737" spans="1:5">
      <c r="A737" t="s">
        <v>1252</v>
      </c>
      <c r="B737" t="str">
        <f t="shared" si="44"/>
        <v>79082 SPRINGLAKE TX 34.238662 102.318846</v>
      </c>
      <c r="C737">
        <f t="shared" si="45"/>
        <v>6</v>
      </c>
      <c r="D737">
        <f t="shared" si="46"/>
        <v>18</v>
      </c>
      <c r="E737" t="str">
        <f t="shared" si="47"/>
        <v xml:space="preserve">Springlake </v>
      </c>
    </row>
    <row r="738" spans="1:5">
      <c r="A738" t="s">
        <v>1253</v>
      </c>
      <c r="B738" t="str">
        <f t="shared" si="44"/>
        <v>79083 STINNETT TX 35.86665 101.354598</v>
      </c>
      <c r="C738">
        <f t="shared" si="45"/>
        <v>6</v>
      </c>
      <c r="D738">
        <f t="shared" si="46"/>
        <v>16</v>
      </c>
      <c r="E738" t="str">
        <f t="shared" si="47"/>
        <v xml:space="preserve">Stinnett </v>
      </c>
    </row>
    <row r="739" spans="1:5">
      <c r="A739" t="s">
        <v>1254</v>
      </c>
      <c r="B739" t="str">
        <f t="shared" si="44"/>
        <v>79084 STRATFORD TX 36.277912 101.893374</v>
      </c>
      <c r="C739">
        <f t="shared" si="45"/>
        <v>6</v>
      </c>
      <c r="D739">
        <f t="shared" si="46"/>
        <v>17</v>
      </c>
      <c r="E739" t="str">
        <f t="shared" si="47"/>
        <v xml:space="preserve">Stratford </v>
      </c>
    </row>
    <row r="740" spans="1:5">
      <c r="A740" t="s">
        <v>1255</v>
      </c>
      <c r="B740" t="str">
        <f t="shared" si="44"/>
        <v>79085 SUMMERFIELD TX 34.711513 102.483782</v>
      </c>
      <c r="C740">
        <f t="shared" si="45"/>
        <v>6</v>
      </c>
      <c r="D740">
        <f t="shared" si="46"/>
        <v>19</v>
      </c>
      <c r="E740" t="str">
        <f t="shared" si="47"/>
        <v xml:space="preserve">Summerfield </v>
      </c>
    </row>
    <row r="741" spans="1:5">
      <c r="A741" t="s">
        <v>1256</v>
      </c>
      <c r="B741" t="str">
        <f t="shared" si="44"/>
        <v>79086 SUNRAY TX 35.873679 101.789239</v>
      </c>
      <c r="C741">
        <f t="shared" si="45"/>
        <v>6</v>
      </c>
      <c r="D741">
        <f t="shared" si="46"/>
        <v>14</v>
      </c>
      <c r="E741" t="str">
        <f t="shared" si="47"/>
        <v xml:space="preserve">Sunray </v>
      </c>
    </row>
    <row r="742" spans="1:5">
      <c r="A742" t="s">
        <v>1257</v>
      </c>
      <c r="B742" t="str">
        <f t="shared" si="44"/>
        <v>79087 TEXLINE TX 36.328336 102.914231</v>
      </c>
      <c r="C742">
        <f t="shared" si="45"/>
        <v>6</v>
      </c>
      <c r="D742">
        <f t="shared" si="46"/>
        <v>15</v>
      </c>
      <c r="E742" t="str">
        <f t="shared" si="47"/>
        <v xml:space="preserve">Texline </v>
      </c>
    </row>
    <row r="743" spans="1:5">
      <c r="A743" t="s">
        <v>1258</v>
      </c>
      <c r="B743" t="str">
        <f t="shared" si="44"/>
        <v>79088 TULIA TX 34.541643 101.73489</v>
      </c>
      <c r="C743">
        <f t="shared" si="45"/>
        <v>6</v>
      </c>
      <c r="D743">
        <f t="shared" si="46"/>
        <v>13</v>
      </c>
      <c r="E743" t="str">
        <f t="shared" si="47"/>
        <v xml:space="preserve">Tulia </v>
      </c>
    </row>
    <row r="744" spans="1:5">
      <c r="A744" t="s">
        <v>1259</v>
      </c>
      <c r="B744" t="str">
        <f t="shared" si="44"/>
        <v>79091 UMBARGER TX 34.934892 102.110822</v>
      </c>
      <c r="C744">
        <f t="shared" si="45"/>
        <v>6</v>
      </c>
      <c r="D744">
        <f t="shared" si="46"/>
        <v>16</v>
      </c>
      <c r="E744" t="str">
        <f t="shared" si="47"/>
        <v xml:space="preserve">Umbarger </v>
      </c>
    </row>
    <row r="745" spans="1:5">
      <c r="A745" t="s">
        <v>1260</v>
      </c>
      <c r="B745" t="str">
        <f t="shared" si="44"/>
        <v>79092 VEGA TX 35.406247 102.459188</v>
      </c>
      <c r="C745">
        <f t="shared" si="45"/>
        <v>6</v>
      </c>
      <c r="D745">
        <f t="shared" si="46"/>
        <v>12</v>
      </c>
      <c r="E745" t="str">
        <f t="shared" si="47"/>
        <v xml:space="preserve">Vega </v>
      </c>
    </row>
    <row r="746" spans="1:5">
      <c r="A746" t="s">
        <v>1261</v>
      </c>
      <c r="B746" t="str">
        <f t="shared" si="44"/>
        <v>79093 WAKA TX 36.271345 101.044304</v>
      </c>
      <c r="C746">
        <f t="shared" si="45"/>
        <v>6</v>
      </c>
      <c r="D746">
        <f t="shared" si="46"/>
        <v>12</v>
      </c>
      <c r="E746" t="str">
        <f t="shared" si="47"/>
        <v xml:space="preserve">Waka </v>
      </c>
    </row>
    <row r="747" spans="1:5">
      <c r="A747" t="s">
        <v>1262</v>
      </c>
      <c r="B747" t="str">
        <f t="shared" si="44"/>
        <v>79094 WAYSIDE TX 34.818522 101.520553</v>
      </c>
      <c r="C747">
        <f t="shared" si="45"/>
        <v>6</v>
      </c>
      <c r="D747">
        <f t="shared" si="46"/>
        <v>15</v>
      </c>
      <c r="E747" t="str">
        <f t="shared" si="47"/>
        <v xml:space="preserve">Wayside </v>
      </c>
    </row>
    <row r="748" spans="1:5">
      <c r="A748" t="s">
        <v>1263</v>
      </c>
      <c r="B748" t="str">
        <f t="shared" si="44"/>
        <v>79095 WELLINGTON TX 34.96486 100.270691</v>
      </c>
      <c r="C748">
        <f t="shared" si="45"/>
        <v>6</v>
      </c>
      <c r="D748">
        <f t="shared" si="46"/>
        <v>18</v>
      </c>
      <c r="E748" t="str">
        <f t="shared" si="47"/>
        <v xml:space="preserve">Wellington </v>
      </c>
    </row>
    <row r="749" spans="1:5">
      <c r="A749" t="s">
        <v>1264</v>
      </c>
      <c r="B749" t="str">
        <f t="shared" si="44"/>
        <v>79096 WHEELER TX 35.376098 100.21228</v>
      </c>
      <c r="C749">
        <f t="shared" si="45"/>
        <v>6</v>
      </c>
      <c r="D749">
        <f t="shared" si="46"/>
        <v>15</v>
      </c>
      <c r="E749" t="str">
        <f t="shared" si="47"/>
        <v xml:space="preserve">Wheeler </v>
      </c>
    </row>
    <row r="750" spans="1:5">
      <c r="A750" t="s">
        <v>1265</v>
      </c>
      <c r="B750" t="str">
        <f t="shared" si="44"/>
        <v>79097 WHITE DEER TX 35.422098 101.198468</v>
      </c>
      <c r="C750">
        <f t="shared" si="45"/>
        <v>6</v>
      </c>
      <c r="D750">
        <f t="shared" si="46"/>
        <v>18</v>
      </c>
      <c r="E750" t="str">
        <f t="shared" si="47"/>
        <v xml:space="preserve">White Deer </v>
      </c>
    </row>
    <row r="751" spans="1:5">
      <c r="A751" t="s">
        <v>1266</v>
      </c>
      <c r="B751" t="str">
        <f t="shared" si="44"/>
        <v>79098 WILDORADO TX 35.223651 102.265394</v>
      </c>
      <c r="C751">
        <f t="shared" si="45"/>
        <v>6</v>
      </c>
      <c r="D751">
        <f t="shared" si="46"/>
        <v>17</v>
      </c>
      <c r="E751" t="str">
        <f t="shared" si="47"/>
        <v xml:space="preserve">Wildorado </v>
      </c>
    </row>
    <row r="752" spans="1:5">
      <c r="A752" t="s">
        <v>1267</v>
      </c>
      <c r="B752" t="str">
        <f t="shared" si="44"/>
        <v>79101 AMARILLO TX 35.205341 101.83998</v>
      </c>
      <c r="C752">
        <f t="shared" si="45"/>
        <v>6</v>
      </c>
      <c r="D752">
        <f t="shared" si="46"/>
        <v>16</v>
      </c>
      <c r="E752" t="str">
        <f t="shared" si="47"/>
        <v xml:space="preserve">Amarillo </v>
      </c>
    </row>
    <row r="753" spans="1:5">
      <c r="A753" t="s">
        <v>1268</v>
      </c>
      <c r="B753" t="str">
        <f t="shared" si="44"/>
        <v>79201 CHILDRESS TX 34.367239 100.356589</v>
      </c>
      <c r="C753">
        <f t="shared" si="45"/>
        <v>6</v>
      </c>
      <c r="D753">
        <f t="shared" si="46"/>
        <v>17</v>
      </c>
      <c r="E753" t="str">
        <f t="shared" si="47"/>
        <v xml:space="preserve">Childress </v>
      </c>
    </row>
    <row r="754" spans="1:5">
      <c r="A754" t="s">
        <v>1269</v>
      </c>
      <c r="B754" t="str">
        <f t="shared" si="44"/>
        <v>79220 AFTON TX 33.777341 100.728062</v>
      </c>
      <c r="C754">
        <f t="shared" si="45"/>
        <v>6</v>
      </c>
      <c r="D754">
        <f t="shared" si="46"/>
        <v>13</v>
      </c>
      <c r="E754" t="str">
        <f t="shared" si="47"/>
        <v xml:space="preserve">Afton </v>
      </c>
    </row>
    <row r="755" spans="1:5">
      <c r="A755" t="s">
        <v>1270</v>
      </c>
      <c r="B755" t="str">
        <f t="shared" si="44"/>
        <v>79221 AIKEN TX 34.1418 101.5269</v>
      </c>
      <c r="C755">
        <f t="shared" si="45"/>
        <v>6</v>
      </c>
      <c r="D755">
        <f t="shared" si="46"/>
        <v>13</v>
      </c>
      <c r="E755" t="str">
        <f t="shared" si="47"/>
        <v xml:space="preserve">Aiken </v>
      </c>
    </row>
    <row r="756" spans="1:5">
      <c r="A756" t="s">
        <v>1271</v>
      </c>
      <c r="B756" t="str">
        <f t="shared" si="44"/>
        <v>79223 CEE VEE TX 34.229506 100.457158</v>
      </c>
      <c r="C756">
        <f t="shared" si="45"/>
        <v>6</v>
      </c>
      <c r="D756">
        <f t="shared" si="46"/>
        <v>15</v>
      </c>
      <c r="E756" t="str">
        <f t="shared" si="47"/>
        <v xml:space="preserve">Cee Vee </v>
      </c>
    </row>
    <row r="757" spans="1:5">
      <c r="A757" t="s">
        <v>1272</v>
      </c>
      <c r="B757" t="str">
        <f t="shared" si="44"/>
        <v>79225 CHILLICOTHE TX 34.237096 99.54598</v>
      </c>
      <c r="C757">
        <f t="shared" si="45"/>
        <v>6</v>
      </c>
      <c r="D757">
        <f t="shared" si="46"/>
        <v>19</v>
      </c>
      <c r="E757" t="str">
        <f t="shared" si="47"/>
        <v xml:space="preserve">Chillicothe </v>
      </c>
    </row>
    <row r="758" spans="1:5">
      <c r="A758" t="s">
        <v>1273</v>
      </c>
      <c r="B758" t="str">
        <f t="shared" si="44"/>
        <v>79226 CLARENDON TX 34.965734 100.814777</v>
      </c>
      <c r="C758">
        <f t="shared" si="45"/>
        <v>6</v>
      </c>
      <c r="D758">
        <f t="shared" si="46"/>
        <v>17</v>
      </c>
      <c r="E758" t="str">
        <f t="shared" si="47"/>
        <v xml:space="preserve">Clarendon </v>
      </c>
    </row>
    <row r="759" spans="1:5">
      <c r="A759" t="s">
        <v>1274</v>
      </c>
      <c r="B759" t="str">
        <f t="shared" si="44"/>
        <v>79227 CROWELL TX 33.987764 99.761493</v>
      </c>
      <c r="C759">
        <f t="shared" si="45"/>
        <v>6</v>
      </c>
      <c r="D759">
        <f t="shared" si="46"/>
        <v>15</v>
      </c>
      <c r="E759" t="str">
        <f t="shared" si="47"/>
        <v xml:space="preserve">Crowell </v>
      </c>
    </row>
    <row r="760" spans="1:5">
      <c r="A760" t="s">
        <v>1275</v>
      </c>
      <c r="B760" t="str">
        <f t="shared" si="44"/>
        <v>79229 DICKENS TX 33.616776 100.778926</v>
      </c>
      <c r="C760">
        <f t="shared" si="45"/>
        <v>6</v>
      </c>
      <c r="D760">
        <f t="shared" si="46"/>
        <v>15</v>
      </c>
      <c r="E760" t="str">
        <f t="shared" si="47"/>
        <v xml:space="preserve">Dickens </v>
      </c>
    </row>
    <row r="761" spans="1:5">
      <c r="A761" t="s">
        <v>1276</v>
      </c>
      <c r="B761" t="str">
        <f t="shared" si="44"/>
        <v>79230 DODSON TX 34.744736 100.094241</v>
      </c>
      <c r="C761">
        <f t="shared" si="45"/>
        <v>6</v>
      </c>
      <c r="D761">
        <f t="shared" si="46"/>
        <v>14</v>
      </c>
      <c r="E761" t="str">
        <f t="shared" si="47"/>
        <v xml:space="preserve">Dodson </v>
      </c>
    </row>
    <row r="762" spans="1:5">
      <c r="A762" t="s">
        <v>1277</v>
      </c>
      <c r="B762" t="str">
        <f t="shared" si="44"/>
        <v>79231 DOUGHERTY TX 33.944643 101.092968</v>
      </c>
      <c r="C762">
        <f t="shared" si="45"/>
        <v>6</v>
      </c>
      <c r="D762">
        <f t="shared" si="46"/>
        <v>17</v>
      </c>
      <c r="E762" t="str">
        <f t="shared" si="47"/>
        <v xml:space="preserve">Dougherty </v>
      </c>
    </row>
    <row r="763" spans="1:5">
      <c r="A763" t="s">
        <v>1278</v>
      </c>
      <c r="B763" t="str">
        <f t="shared" si="44"/>
        <v>79233 ESTELLINE TX 34.530408 100.444116</v>
      </c>
      <c r="C763">
        <f t="shared" si="45"/>
        <v>6</v>
      </c>
      <c r="D763">
        <f t="shared" si="46"/>
        <v>17</v>
      </c>
      <c r="E763" t="str">
        <f t="shared" si="47"/>
        <v xml:space="preserve">Estelline </v>
      </c>
    </row>
    <row r="764" spans="1:5">
      <c r="A764" t="s">
        <v>1279</v>
      </c>
      <c r="B764" t="str">
        <f t="shared" si="44"/>
        <v>79234 FLOMOT TX 34.198054 100.99614</v>
      </c>
      <c r="C764">
        <f t="shared" si="45"/>
        <v>6</v>
      </c>
      <c r="D764">
        <f t="shared" si="46"/>
        <v>14</v>
      </c>
      <c r="E764" t="str">
        <f t="shared" si="47"/>
        <v xml:space="preserve">Flomot </v>
      </c>
    </row>
    <row r="765" spans="1:5">
      <c r="A765" t="s">
        <v>1280</v>
      </c>
      <c r="B765" t="str">
        <f t="shared" si="44"/>
        <v>79235 FLOYDADA TX 33.954438 101.302847</v>
      </c>
      <c r="C765">
        <f t="shared" si="45"/>
        <v>6</v>
      </c>
      <c r="D765">
        <f t="shared" si="46"/>
        <v>16</v>
      </c>
      <c r="E765" t="str">
        <f t="shared" si="47"/>
        <v xml:space="preserve">Floydada </v>
      </c>
    </row>
    <row r="766" spans="1:5">
      <c r="A766" t="s">
        <v>1281</v>
      </c>
      <c r="B766" t="str">
        <f t="shared" si="44"/>
        <v>79236 GUTHRIE TX 33.684604 100.33588</v>
      </c>
      <c r="C766">
        <f t="shared" si="45"/>
        <v>6</v>
      </c>
      <c r="D766">
        <f t="shared" si="46"/>
        <v>15</v>
      </c>
      <c r="E766" t="str">
        <f t="shared" si="47"/>
        <v xml:space="preserve">Guthrie </v>
      </c>
    </row>
    <row r="767" spans="1:5">
      <c r="A767" t="s">
        <v>1282</v>
      </c>
      <c r="B767" t="str">
        <f t="shared" si="44"/>
        <v>79237 HEDLEY TX 34.87336 100.696876</v>
      </c>
      <c r="C767">
        <f t="shared" si="45"/>
        <v>6</v>
      </c>
      <c r="D767">
        <f t="shared" si="46"/>
        <v>14</v>
      </c>
      <c r="E767" t="str">
        <f t="shared" si="47"/>
        <v xml:space="preserve">Hedley </v>
      </c>
    </row>
    <row r="768" spans="1:5">
      <c r="A768" t="s">
        <v>1283</v>
      </c>
      <c r="B768" t="str">
        <f t="shared" si="44"/>
        <v>79239 LAKEVIEW TX 34.648078 100.769241</v>
      </c>
      <c r="C768">
        <f t="shared" si="45"/>
        <v>6</v>
      </c>
      <c r="D768">
        <f t="shared" si="46"/>
        <v>16</v>
      </c>
      <c r="E768" t="str">
        <f t="shared" si="47"/>
        <v xml:space="preserve">Lakeview </v>
      </c>
    </row>
    <row r="769" spans="1:5">
      <c r="A769" t="s">
        <v>1284</v>
      </c>
      <c r="B769" t="str">
        <f t="shared" si="44"/>
        <v>79240 LELIA LAKE TX 34.881423 100.658352</v>
      </c>
      <c r="C769">
        <f t="shared" si="45"/>
        <v>6</v>
      </c>
      <c r="D769">
        <f t="shared" si="46"/>
        <v>18</v>
      </c>
      <c r="E769" t="str">
        <f t="shared" si="47"/>
        <v xml:space="preserve">Lelia Lake </v>
      </c>
    </row>
    <row r="770" spans="1:5">
      <c r="A770" t="s">
        <v>1285</v>
      </c>
      <c r="B770" t="str">
        <f t="shared" si="44"/>
        <v>79241 LOCKNEY TX 34.174094 101.303235</v>
      </c>
      <c r="C770">
        <f t="shared" si="45"/>
        <v>6</v>
      </c>
      <c r="D770">
        <f t="shared" si="46"/>
        <v>15</v>
      </c>
      <c r="E770" t="str">
        <f t="shared" si="47"/>
        <v xml:space="preserve">Lockney </v>
      </c>
    </row>
    <row r="771" spans="1:5">
      <c r="A771" t="s">
        <v>1286</v>
      </c>
      <c r="B771" t="str">
        <f t="shared" ref="B771:B834" si="48">SUBSTITUTE(A771,"TX"," TX")</f>
        <v>79243 MCADOO TX 33.75462 100.944144</v>
      </c>
      <c r="C771">
        <f t="shared" ref="C771:C834" si="49">FIND(" ",B771,1)</f>
        <v>6</v>
      </c>
      <c r="D771">
        <f t="shared" ref="D771:D834" si="50">FIND("TX",B771,1)</f>
        <v>14</v>
      </c>
      <c r="E771" t="str">
        <f t="shared" ref="E771:E834" si="51">PROPER(MID(B771,C771+1,D771-1-C771))</f>
        <v xml:space="preserve">Mcadoo </v>
      </c>
    </row>
    <row r="772" spans="1:5">
      <c r="A772" t="s">
        <v>1287</v>
      </c>
      <c r="B772" t="str">
        <f t="shared" si="48"/>
        <v>79244 MATADOR TX 34.114308 100.779196</v>
      </c>
      <c r="C772">
        <f t="shared" si="49"/>
        <v>6</v>
      </c>
      <c r="D772">
        <f t="shared" si="50"/>
        <v>15</v>
      </c>
      <c r="E772" t="str">
        <f t="shared" si="51"/>
        <v xml:space="preserve">Matador </v>
      </c>
    </row>
    <row r="773" spans="1:5">
      <c r="A773" t="s">
        <v>1288</v>
      </c>
      <c r="B773" t="str">
        <f t="shared" si="48"/>
        <v>79245 MEMPHIS TX 34.63263 100.541162</v>
      </c>
      <c r="C773">
        <f t="shared" si="49"/>
        <v>6</v>
      </c>
      <c r="D773">
        <f t="shared" si="50"/>
        <v>15</v>
      </c>
      <c r="E773" t="str">
        <f t="shared" si="51"/>
        <v xml:space="preserve">Memphis </v>
      </c>
    </row>
    <row r="774" spans="1:5">
      <c r="A774" t="s">
        <v>1289</v>
      </c>
      <c r="B774" t="str">
        <f t="shared" si="48"/>
        <v>79247 ODELL TX 34.384855 99.401528</v>
      </c>
      <c r="C774">
        <f t="shared" si="49"/>
        <v>6</v>
      </c>
      <c r="D774">
        <f t="shared" si="50"/>
        <v>13</v>
      </c>
      <c r="E774" t="str">
        <f t="shared" si="51"/>
        <v xml:space="preserve">Odell </v>
      </c>
    </row>
    <row r="775" spans="1:5">
      <c r="A775" t="s">
        <v>1290</v>
      </c>
      <c r="B775" t="str">
        <f t="shared" si="48"/>
        <v>79248 PADUCAH TX 34.074856 100.25816</v>
      </c>
      <c r="C775">
        <f t="shared" si="49"/>
        <v>6</v>
      </c>
      <c r="D775">
        <f t="shared" si="50"/>
        <v>15</v>
      </c>
      <c r="E775" t="str">
        <f t="shared" si="51"/>
        <v xml:space="preserve">Paducah </v>
      </c>
    </row>
    <row r="776" spans="1:5">
      <c r="A776" t="s">
        <v>1291</v>
      </c>
      <c r="B776" t="str">
        <f t="shared" si="48"/>
        <v>79250 PETERSBURG TX 33.933616 101.664977</v>
      </c>
      <c r="C776">
        <f t="shared" si="49"/>
        <v>6</v>
      </c>
      <c r="D776">
        <f t="shared" si="50"/>
        <v>18</v>
      </c>
      <c r="E776" t="str">
        <f t="shared" si="51"/>
        <v xml:space="preserve">Petersburg </v>
      </c>
    </row>
    <row r="777" spans="1:5">
      <c r="A777" t="s">
        <v>1292</v>
      </c>
      <c r="B777" t="str">
        <f t="shared" si="48"/>
        <v>79251 QUAIL TX 34.923592 100.425552</v>
      </c>
      <c r="C777">
        <f t="shared" si="49"/>
        <v>6</v>
      </c>
      <c r="D777">
        <f t="shared" si="50"/>
        <v>13</v>
      </c>
      <c r="E777" t="str">
        <f t="shared" si="51"/>
        <v xml:space="preserve">Quail </v>
      </c>
    </row>
    <row r="778" spans="1:5">
      <c r="A778" t="s">
        <v>1293</v>
      </c>
      <c r="B778" t="str">
        <f t="shared" si="48"/>
        <v>79252 QUANAH TX 34.331147 99.794862</v>
      </c>
      <c r="C778">
        <f t="shared" si="49"/>
        <v>6</v>
      </c>
      <c r="D778">
        <f t="shared" si="50"/>
        <v>14</v>
      </c>
      <c r="E778" t="str">
        <f t="shared" si="51"/>
        <v xml:space="preserve">Quanah </v>
      </c>
    </row>
    <row r="779" spans="1:5">
      <c r="A779" t="s">
        <v>1294</v>
      </c>
      <c r="B779" t="str">
        <f t="shared" si="48"/>
        <v>79255 QUITAQUE TX 34.530294 101.112242</v>
      </c>
      <c r="C779">
        <f t="shared" si="49"/>
        <v>6</v>
      </c>
      <c r="D779">
        <f t="shared" si="50"/>
        <v>16</v>
      </c>
      <c r="E779" t="str">
        <f t="shared" si="51"/>
        <v xml:space="preserve">Quitaque </v>
      </c>
    </row>
    <row r="780" spans="1:5">
      <c r="A780" t="s">
        <v>1295</v>
      </c>
      <c r="B780" t="str">
        <f t="shared" si="48"/>
        <v>79256 ROARING SPRINGS TX 33.8988 100.779627</v>
      </c>
      <c r="C780">
        <f t="shared" si="49"/>
        <v>6</v>
      </c>
      <c r="D780">
        <f t="shared" si="50"/>
        <v>23</v>
      </c>
      <c r="E780" t="str">
        <f t="shared" si="51"/>
        <v xml:space="preserve">Roaring Springs </v>
      </c>
    </row>
    <row r="781" spans="1:5">
      <c r="A781" t="s">
        <v>1296</v>
      </c>
      <c r="B781" t="str">
        <f t="shared" si="48"/>
        <v>79257 SILVERTON TX 34.530276 101.231636</v>
      </c>
      <c r="C781">
        <f t="shared" si="49"/>
        <v>6</v>
      </c>
      <c r="D781">
        <f t="shared" si="50"/>
        <v>17</v>
      </c>
      <c r="E781" t="str">
        <f t="shared" si="51"/>
        <v xml:space="preserve">Silverton </v>
      </c>
    </row>
    <row r="782" spans="1:5">
      <c r="A782" t="s">
        <v>1297</v>
      </c>
      <c r="B782" t="str">
        <f t="shared" si="48"/>
        <v>79258 SOUTH PLAINS TX 34.2233 101.3098</v>
      </c>
      <c r="C782">
        <f t="shared" si="49"/>
        <v>6</v>
      </c>
      <c r="D782">
        <f t="shared" si="50"/>
        <v>20</v>
      </c>
      <c r="E782" t="str">
        <f t="shared" si="51"/>
        <v xml:space="preserve">South Plains </v>
      </c>
    </row>
    <row r="783" spans="1:5">
      <c r="A783" t="s">
        <v>1298</v>
      </c>
      <c r="B783" t="str">
        <f t="shared" si="48"/>
        <v>79259 TELL TX 34.360556 100.444421</v>
      </c>
      <c r="C783">
        <f t="shared" si="49"/>
        <v>6</v>
      </c>
      <c r="D783">
        <f t="shared" si="50"/>
        <v>12</v>
      </c>
      <c r="E783" t="str">
        <f t="shared" si="51"/>
        <v xml:space="preserve">Tell </v>
      </c>
    </row>
    <row r="784" spans="1:5">
      <c r="A784" t="s">
        <v>1299</v>
      </c>
      <c r="B784" t="str">
        <f t="shared" si="48"/>
        <v>79261 TURKEY TX 34.471438 100.681125</v>
      </c>
      <c r="C784">
        <f t="shared" si="49"/>
        <v>6</v>
      </c>
      <c r="D784">
        <f t="shared" si="50"/>
        <v>14</v>
      </c>
      <c r="E784" t="str">
        <f t="shared" si="51"/>
        <v xml:space="preserve">Turkey </v>
      </c>
    </row>
    <row r="785" spans="1:5">
      <c r="A785" t="s">
        <v>1300</v>
      </c>
      <c r="B785" t="str">
        <f t="shared" si="48"/>
        <v>79311 ABERNATHY TX 33.918215 101.909038</v>
      </c>
      <c r="C785">
        <f t="shared" si="49"/>
        <v>6</v>
      </c>
      <c r="D785">
        <f t="shared" si="50"/>
        <v>17</v>
      </c>
      <c r="E785" t="str">
        <f t="shared" si="51"/>
        <v xml:space="preserve">Abernathy </v>
      </c>
    </row>
    <row r="786" spans="1:5">
      <c r="A786" t="s">
        <v>1301</v>
      </c>
      <c r="B786" t="str">
        <f t="shared" si="48"/>
        <v>79312 AMHERST TX 33.964276 102.470139</v>
      </c>
      <c r="C786">
        <f t="shared" si="49"/>
        <v>6</v>
      </c>
      <c r="D786">
        <f t="shared" si="50"/>
        <v>15</v>
      </c>
      <c r="E786" t="str">
        <f t="shared" si="51"/>
        <v xml:space="preserve">Amherst </v>
      </c>
    </row>
    <row r="787" spans="1:5">
      <c r="A787" t="s">
        <v>1302</v>
      </c>
      <c r="B787" t="str">
        <f t="shared" si="48"/>
        <v>79313 ANTON TX 33.764605 102.182628</v>
      </c>
      <c r="C787">
        <f t="shared" si="49"/>
        <v>6</v>
      </c>
      <c r="D787">
        <f t="shared" si="50"/>
        <v>13</v>
      </c>
      <c r="E787" t="str">
        <f t="shared" si="51"/>
        <v xml:space="preserve">Anton </v>
      </c>
    </row>
    <row r="788" spans="1:5">
      <c r="A788" t="s">
        <v>1303</v>
      </c>
      <c r="B788" t="str">
        <f t="shared" si="48"/>
        <v>79314 BLEDSOE TX 33.599732 103.01691</v>
      </c>
      <c r="C788">
        <f t="shared" si="49"/>
        <v>6</v>
      </c>
      <c r="D788">
        <f t="shared" si="50"/>
        <v>15</v>
      </c>
      <c r="E788" t="str">
        <f t="shared" si="51"/>
        <v xml:space="preserve">Bledsoe </v>
      </c>
    </row>
    <row r="789" spans="1:5">
      <c r="A789" t="s">
        <v>1304</v>
      </c>
      <c r="B789" t="str">
        <f t="shared" si="48"/>
        <v>79316 BROWNFIELD TX 33.114634 102.335244</v>
      </c>
      <c r="C789">
        <f t="shared" si="49"/>
        <v>6</v>
      </c>
      <c r="D789">
        <f t="shared" si="50"/>
        <v>18</v>
      </c>
      <c r="E789" t="str">
        <f t="shared" si="51"/>
        <v xml:space="preserve">Brownfield </v>
      </c>
    </row>
    <row r="790" spans="1:5">
      <c r="A790" t="s">
        <v>1305</v>
      </c>
      <c r="B790" t="str">
        <f t="shared" si="48"/>
        <v>79322 CROSBYTON TX 33.615264 101.187251</v>
      </c>
      <c r="C790">
        <f t="shared" si="49"/>
        <v>6</v>
      </c>
      <c r="D790">
        <f t="shared" si="50"/>
        <v>17</v>
      </c>
      <c r="E790" t="str">
        <f t="shared" si="51"/>
        <v xml:space="preserve">Crosbyton </v>
      </c>
    </row>
    <row r="791" spans="1:5">
      <c r="A791" t="s">
        <v>1306</v>
      </c>
      <c r="B791" t="str">
        <f t="shared" si="48"/>
        <v>79323 DENVER CITY TX 33.045396 102.829597</v>
      </c>
      <c r="C791">
        <f t="shared" si="49"/>
        <v>6</v>
      </c>
      <c r="D791">
        <f t="shared" si="50"/>
        <v>19</v>
      </c>
      <c r="E791" t="str">
        <f t="shared" si="51"/>
        <v xml:space="preserve">Denver City </v>
      </c>
    </row>
    <row r="792" spans="1:5">
      <c r="A792" t="s">
        <v>1307</v>
      </c>
      <c r="B792" t="str">
        <f t="shared" si="48"/>
        <v>79324 ENOCHS TX 33.849186 102.766694</v>
      </c>
      <c r="C792">
        <f t="shared" si="49"/>
        <v>6</v>
      </c>
      <c r="D792">
        <f t="shared" si="50"/>
        <v>14</v>
      </c>
      <c r="E792" t="str">
        <f t="shared" si="51"/>
        <v xml:space="preserve">Enochs </v>
      </c>
    </row>
    <row r="793" spans="1:5">
      <c r="A793" t="s">
        <v>1308</v>
      </c>
      <c r="B793" t="str">
        <f t="shared" si="48"/>
        <v>79325 FARWELL TX 34.406266 102.88889</v>
      </c>
      <c r="C793">
        <f t="shared" si="49"/>
        <v>6</v>
      </c>
      <c r="D793">
        <f t="shared" si="50"/>
        <v>15</v>
      </c>
      <c r="E793" t="str">
        <f t="shared" si="51"/>
        <v xml:space="preserve">Farwell </v>
      </c>
    </row>
    <row r="794" spans="1:5">
      <c r="A794" t="s">
        <v>1309</v>
      </c>
      <c r="B794" t="str">
        <f t="shared" si="48"/>
        <v>79326 FIELDTON TX 34.096037 102.273782</v>
      </c>
      <c r="C794">
        <f t="shared" si="49"/>
        <v>6</v>
      </c>
      <c r="D794">
        <f t="shared" si="50"/>
        <v>16</v>
      </c>
      <c r="E794" t="str">
        <f t="shared" si="51"/>
        <v xml:space="preserve">Fieldton </v>
      </c>
    </row>
    <row r="795" spans="1:5">
      <c r="A795" t="s">
        <v>1310</v>
      </c>
      <c r="B795" t="str">
        <f t="shared" si="48"/>
        <v>79329 IDALOU TX 33.712719 101.656361</v>
      </c>
      <c r="C795">
        <f t="shared" si="49"/>
        <v>6</v>
      </c>
      <c r="D795">
        <f t="shared" si="50"/>
        <v>14</v>
      </c>
      <c r="E795" t="str">
        <f t="shared" si="51"/>
        <v xml:space="preserve">Idalou </v>
      </c>
    </row>
    <row r="796" spans="1:5">
      <c r="A796" t="s">
        <v>1311</v>
      </c>
      <c r="B796" t="str">
        <f t="shared" si="48"/>
        <v>79330 JUSTICEBURG TX 33.059332 101.188136</v>
      </c>
      <c r="C796">
        <f t="shared" si="49"/>
        <v>6</v>
      </c>
      <c r="D796">
        <f t="shared" si="50"/>
        <v>19</v>
      </c>
      <c r="E796" t="str">
        <f t="shared" si="51"/>
        <v xml:space="preserve">Justiceburg </v>
      </c>
    </row>
    <row r="797" spans="1:5">
      <c r="A797" t="s">
        <v>1312</v>
      </c>
      <c r="B797" t="str">
        <f t="shared" si="48"/>
        <v>79331 LAMESA TX 32.742566 101.947581</v>
      </c>
      <c r="C797">
        <f t="shared" si="49"/>
        <v>6</v>
      </c>
      <c r="D797">
        <f t="shared" si="50"/>
        <v>14</v>
      </c>
      <c r="E797" t="str">
        <f t="shared" si="51"/>
        <v xml:space="preserve">Lamesa </v>
      </c>
    </row>
    <row r="798" spans="1:5">
      <c r="A798" t="s">
        <v>1313</v>
      </c>
      <c r="B798" t="str">
        <f t="shared" si="48"/>
        <v>79336 LEVELLAND TX 33.60678 102.346502</v>
      </c>
      <c r="C798">
        <f t="shared" si="49"/>
        <v>6</v>
      </c>
      <c r="D798">
        <f t="shared" si="50"/>
        <v>17</v>
      </c>
      <c r="E798" t="str">
        <f t="shared" si="51"/>
        <v xml:space="preserve">Levelland </v>
      </c>
    </row>
    <row r="799" spans="1:5">
      <c r="A799" t="s">
        <v>1314</v>
      </c>
      <c r="B799" t="str">
        <f t="shared" si="48"/>
        <v>79339 LITTLEFIELD TX 33.941104 102.26138</v>
      </c>
      <c r="C799">
        <f t="shared" si="49"/>
        <v>6</v>
      </c>
      <c r="D799">
        <f t="shared" si="50"/>
        <v>19</v>
      </c>
      <c r="E799" t="str">
        <f t="shared" si="51"/>
        <v xml:space="preserve">Littlefield </v>
      </c>
    </row>
    <row r="800" spans="1:5">
      <c r="A800" t="s">
        <v>1315</v>
      </c>
      <c r="B800" t="str">
        <f t="shared" si="48"/>
        <v>79342 LOOP TX 32.907927 102.399193</v>
      </c>
      <c r="C800">
        <f t="shared" si="49"/>
        <v>6</v>
      </c>
      <c r="D800">
        <f t="shared" si="50"/>
        <v>12</v>
      </c>
      <c r="E800" t="str">
        <f t="shared" si="51"/>
        <v xml:space="preserve">Loop </v>
      </c>
    </row>
    <row r="801" spans="1:5">
      <c r="A801" t="s">
        <v>1316</v>
      </c>
      <c r="B801" t="str">
        <f t="shared" si="48"/>
        <v>79343 LORENZO TX 33.613025 101.473588</v>
      </c>
      <c r="C801">
        <f t="shared" si="49"/>
        <v>6</v>
      </c>
      <c r="D801">
        <f t="shared" si="50"/>
        <v>15</v>
      </c>
      <c r="E801" t="str">
        <f t="shared" si="51"/>
        <v xml:space="preserve">Lorenzo </v>
      </c>
    </row>
    <row r="802" spans="1:5">
      <c r="A802" t="s">
        <v>1317</v>
      </c>
      <c r="B802" t="str">
        <f t="shared" si="48"/>
        <v>79344 MAPLE TX 33.863254 102.937377</v>
      </c>
      <c r="C802">
        <f t="shared" si="49"/>
        <v>6</v>
      </c>
      <c r="D802">
        <f t="shared" si="50"/>
        <v>13</v>
      </c>
      <c r="E802" t="str">
        <f t="shared" si="51"/>
        <v xml:space="preserve">Maple </v>
      </c>
    </row>
    <row r="803" spans="1:5">
      <c r="A803" t="s">
        <v>1318</v>
      </c>
      <c r="B803" t="str">
        <f t="shared" si="48"/>
        <v>79345 MEADOW TX 33.321626 102.335356</v>
      </c>
      <c r="C803">
        <f t="shared" si="49"/>
        <v>6</v>
      </c>
      <c r="D803">
        <f t="shared" si="50"/>
        <v>14</v>
      </c>
      <c r="E803" t="str">
        <f t="shared" si="51"/>
        <v xml:space="preserve">Meadow </v>
      </c>
    </row>
    <row r="804" spans="1:5">
      <c r="A804" t="s">
        <v>1319</v>
      </c>
      <c r="B804" t="str">
        <f t="shared" si="48"/>
        <v>79346 MORTON TX 33.60672 102.830554</v>
      </c>
      <c r="C804">
        <f t="shared" si="49"/>
        <v>6</v>
      </c>
      <c r="D804">
        <f t="shared" si="50"/>
        <v>14</v>
      </c>
      <c r="E804" t="str">
        <f t="shared" si="51"/>
        <v xml:space="preserve">Morton </v>
      </c>
    </row>
    <row r="805" spans="1:5">
      <c r="A805" t="s">
        <v>1320</v>
      </c>
      <c r="B805" t="str">
        <f t="shared" si="48"/>
        <v>79347 MULESHOE TX 34.092356 102.830416</v>
      </c>
      <c r="C805">
        <f t="shared" si="49"/>
        <v>6</v>
      </c>
      <c r="D805">
        <f t="shared" si="50"/>
        <v>16</v>
      </c>
      <c r="E805" t="str">
        <f t="shared" si="51"/>
        <v xml:space="preserve">Muleshoe </v>
      </c>
    </row>
    <row r="806" spans="1:5">
      <c r="A806" t="s">
        <v>1321</v>
      </c>
      <c r="B806" t="str">
        <f t="shared" si="48"/>
        <v>79350 NEW DEAL TX 33.759264 101.836964</v>
      </c>
      <c r="C806">
        <f t="shared" si="49"/>
        <v>6</v>
      </c>
      <c r="D806">
        <f t="shared" si="50"/>
        <v>16</v>
      </c>
      <c r="E806" t="str">
        <f t="shared" si="51"/>
        <v xml:space="preserve">New Deal </v>
      </c>
    </row>
    <row r="807" spans="1:5">
      <c r="A807" t="s">
        <v>1322</v>
      </c>
      <c r="B807" t="str">
        <f t="shared" si="48"/>
        <v>79351 ODONNELL TX 33.012658 101.816825</v>
      </c>
      <c r="C807">
        <f t="shared" si="49"/>
        <v>6</v>
      </c>
      <c r="D807">
        <f t="shared" si="50"/>
        <v>16</v>
      </c>
      <c r="E807" t="str">
        <f t="shared" si="51"/>
        <v xml:space="preserve">Odonnell </v>
      </c>
    </row>
    <row r="808" spans="1:5">
      <c r="A808" t="s">
        <v>1323</v>
      </c>
      <c r="B808" t="str">
        <f t="shared" si="48"/>
        <v>79353 PEP TX 33.793276 102.577667</v>
      </c>
      <c r="C808">
        <f t="shared" si="49"/>
        <v>6</v>
      </c>
      <c r="D808">
        <f t="shared" si="50"/>
        <v>11</v>
      </c>
      <c r="E808" t="str">
        <f t="shared" si="51"/>
        <v xml:space="preserve">Pep </v>
      </c>
    </row>
    <row r="809" spans="1:5">
      <c r="A809" t="s">
        <v>1324</v>
      </c>
      <c r="B809" t="str">
        <f t="shared" si="48"/>
        <v>79355 PLAINS TX 33.198324 102.828726</v>
      </c>
      <c r="C809">
        <f t="shared" si="49"/>
        <v>6</v>
      </c>
      <c r="D809">
        <f t="shared" si="50"/>
        <v>14</v>
      </c>
      <c r="E809" t="str">
        <f t="shared" si="51"/>
        <v xml:space="preserve">Plains </v>
      </c>
    </row>
    <row r="810" spans="1:5">
      <c r="A810" t="s">
        <v>1325</v>
      </c>
      <c r="B810" t="str">
        <f t="shared" si="48"/>
        <v>79356 POST TX 33.179125 101.298114</v>
      </c>
      <c r="C810">
        <f t="shared" si="49"/>
        <v>6</v>
      </c>
      <c r="D810">
        <f t="shared" si="50"/>
        <v>12</v>
      </c>
      <c r="E810" t="str">
        <f t="shared" si="51"/>
        <v xml:space="preserve">Post </v>
      </c>
    </row>
    <row r="811" spans="1:5">
      <c r="A811" t="s">
        <v>1326</v>
      </c>
      <c r="B811" t="str">
        <f t="shared" si="48"/>
        <v>79357 RALLS TX 33.614076 101.333726</v>
      </c>
      <c r="C811">
        <f t="shared" si="49"/>
        <v>6</v>
      </c>
      <c r="D811">
        <f t="shared" si="50"/>
        <v>13</v>
      </c>
      <c r="E811" t="str">
        <f t="shared" si="51"/>
        <v xml:space="preserve">Ralls </v>
      </c>
    </row>
    <row r="812" spans="1:5">
      <c r="A812" t="s">
        <v>1327</v>
      </c>
      <c r="B812" t="str">
        <f t="shared" si="48"/>
        <v>79358 ROPESVILLE TX 33.470971 102.175804</v>
      </c>
      <c r="C812">
        <f t="shared" si="49"/>
        <v>6</v>
      </c>
      <c r="D812">
        <f t="shared" si="50"/>
        <v>18</v>
      </c>
      <c r="E812" t="str">
        <f t="shared" si="51"/>
        <v xml:space="preserve">Ropesville </v>
      </c>
    </row>
    <row r="813" spans="1:5">
      <c r="A813" t="s">
        <v>1328</v>
      </c>
      <c r="B813" t="str">
        <f t="shared" si="48"/>
        <v>79359 SEAGRAVES TX 32.829754 102.511713</v>
      </c>
      <c r="C813">
        <f t="shared" si="49"/>
        <v>6</v>
      </c>
      <c r="D813">
        <f t="shared" si="50"/>
        <v>17</v>
      </c>
      <c r="E813" t="str">
        <f t="shared" si="51"/>
        <v xml:space="preserve">Seagraves </v>
      </c>
    </row>
    <row r="814" spans="1:5">
      <c r="A814" t="s">
        <v>1329</v>
      </c>
      <c r="B814" t="str">
        <f t="shared" si="48"/>
        <v>79360 SEMINOLE TX 32.740855 102.633848</v>
      </c>
      <c r="C814">
        <f t="shared" si="49"/>
        <v>6</v>
      </c>
      <c r="D814">
        <f t="shared" si="50"/>
        <v>16</v>
      </c>
      <c r="E814" t="str">
        <f t="shared" si="51"/>
        <v xml:space="preserve">Seminole </v>
      </c>
    </row>
    <row r="815" spans="1:5">
      <c r="A815" t="s">
        <v>1330</v>
      </c>
      <c r="B815" t="str">
        <f t="shared" si="48"/>
        <v>79363 SHALLOWATER TX 33.70454 102.01404</v>
      </c>
      <c r="C815">
        <f t="shared" si="49"/>
        <v>6</v>
      </c>
      <c r="D815">
        <f t="shared" si="50"/>
        <v>19</v>
      </c>
      <c r="E815" t="str">
        <f t="shared" si="51"/>
        <v xml:space="preserve">Shallowater </v>
      </c>
    </row>
    <row r="816" spans="1:5">
      <c r="A816" t="s">
        <v>1331</v>
      </c>
      <c r="B816" t="str">
        <f t="shared" si="48"/>
        <v>79364 SLATON TX 33.494056 101.676862</v>
      </c>
      <c r="C816">
        <f t="shared" si="49"/>
        <v>6</v>
      </c>
      <c r="D816">
        <f t="shared" si="50"/>
        <v>14</v>
      </c>
      <c r="E816" t="str">
        <f t="shared" si="51"/>
        <v xml:space="preserve">Slaton </v>
      </c>
    </row>
    <row r="817" spans="1:5">
      <c r="A817" t="s">
        <v>1332</v>
      </c>
      <c r="B817" t="str">
        <f t="shared" si="48"/>
        <v>79366 RANSOM CANYON TX 33.530666 101.701602</v>
      </c>
      <c r="C817">
        <f t="shared" si="49"/>
        <v>6</v>
      </c>
      <c r="D817">
        <f t="shared" si="50"/>
        <v>21</v>
      </c>
      <c r="E817" t="str">
        <f t="shared" si="51"/>
        <v xml:space="preserve">Ransom Canyon </v>
      </c>
    </row>
    <row r="818" spans="1:5">
      <c r="A818" t="s">
        <v>1333</v>
      </c>
      <c r="B818" t="str">
        <f t="shared" si="48"/>
        <v>79367 SMYER TX 33.59177 102.169246</v>
      </c>
      <c r="C818">
        <f t="shared" si="49"/>
        <v>6</v>
      </c>
      <c r="D818">
        <f t="shared" si="50"/>
        <v>13</v>
      </c>
      <c r="E818" t="str">
        <f t="shared" si="51"/>
        <v xml:space="preserve">Smyer </v>
      </c>
    </row>
    <row r="819" spans="1:5">
      <c r="A819" t="s">
        <v>1334</v>
      </c>
      <c r="B819" t="str">
        <f t="shared" si="48"/>
        <v>79369 SPADE TX 33.92557 102.156405</v>
      </c>
      <c r="C819">
        <f t="shared" si="49"/>
        <v>6</v>
      </c>
      <c r="D819">
        <f t="shared" si="50"/>
        <v>13</v>
      </c>
      <c r="E819" t="str">
        <f t="shared" si="51"/>
        <v xml:space="preserve">Spade </v>
      </c>
    </row>
    <row r="820" spans="1:5">
      <c r="A820" t="s">
        <v>1335</v>
      </c>
      <c r="B820" t="str">
        <f t="shared" si="48"/>
        <v>79370 SPUR TX 33.5143 100.806495</v>
      </c>
      <c r="C820">
        <f t="shared" si="49"/>
        <v>6</v>
      </c>
      <c r="D820">
        <f t="shared" si="50"/>
        <v>12</v>
      </c>
      <c r="E820" t="str">
        <f t="shared" si="51"/>
        <v xml:space="preserve">Spur </v>
      </c>
    </row>
    <row r="821" spans="1:5">
      <c r="A821" t="s">
        <v>1336</v>
      </c>
      <c r="B821" t="str">
        <f t="shared" si="48"/>
        <v>79371 SUDAN TX 34.11069 102.515367</v>
      </c>
      <c r="C821">
        <f t="shared" si="49"/>
        <v>6</v>
      </c>
      <c r="D821">
        <f t="shared" si="50"/>
        <v>13</v>
      </c>
      <c r="E821" t="str">
        <f t="shared" si="51"/>
        <v xml:space="preserve">Sudan </v>
      </c>
    </row>
    <row r="822" spans="1:5">
      <c r="A822" t="s">
        <v>1337</v>
      </c>
      <c r="B822" t="str">
        <f t="shared" si="48"/>
        <v>79372 SUNDOWN TX 33.448166 102.489842</v>
      </c>
      <c r="C822">
        <f t="shared" si="49"/>
        <v>6</v>
      </c>
      <c r="D822">
        <f t="shared" si="50"/>
        <v>15</v>
      </c>
      <c r="E822" t="str">
        <f t="shared" si="51"/>
        <v xml:space="preserve">Sundown </v>
      </c>
    </row>
    <row r="823" spans="1:5">
      <c r="A823" t="s">
        <v>1338</v>
      </c>
      <c r="B823" t="str">
        <f t="shared" si="48"/>
        <v>79373 TAHOKA TX 33.213393 101.816599</v>
      </c>
      <c r="C823">
        <f t="shared" si="49"/>
        <v>6</v>
      </c>
      <c r="D823">
        <f t="shared" si="50"/>
        <v>14</v>
      </c>
      <c r="E823" t="str">
        <f t="shared" si="51"/>
        <v xml:space="preserve">Tahoka </v>
      </c>
    </row>
    <row r="824" spans="1:5">
      <c r="A824" t="s">
        <v>1339</v>
      </c>
      <c r="B824" t="str">
        <f t="shared" si="48"/>
        <v>79376 TOKIO TX 33.180466 102.5637</v>
      </c>
      <c r="C824">
        <f t="shared" si="49"/>
        <v>6</v>
      </c>
      <c r="D824">
        <f t="shared" si="50"/>
        <v>13</v>
      </c>
      <c r="E824" t="str">
        <f t="shared" si="51"/>
        <v xml:space="preserve">Tokio </v>
      </c>
    </row>
    <row r="825" spans="1:5">
      <c r="A825" t="s">
        <v>1340</v>
      </c>
      <c r="B825" t="str">
        <f t="shared" si="48"/>
        <v>79377 WELCH TX 32.831334 102.08575</v>
      </c>
      <c r="C825">
        <f t="shared" si="49"/>
        <v>6</v>
      </c>
      <c r="D825">
        <f t="shared" si="50"/>
        <v>13</v>
      </c>
      <c r="E825" t="str">
        <f t="shared" si="51"/>
        <v xml:space="preserve">Welch </v>
      </c>
    </row>
    <row r="826" spans="1:5">
      <c r="A826" t="s">
        <v>1341</v>
      </c>
      <c r="B826" t="str">
        <f t="shared" si="48"/>
        <v>79378 WELLMAN TX 33.024809 102.465784</v>
      </c>
      <c r="C826">
        <f t="shared" si="49"/>
        <v>6</v>
      </c>
      <c r="D826">
        <f t="shared" si="50"/>
        <v>15</v>
      </c>
      <c r="E826" t="str">
        <f t="shared" si="51"/>
        <v xml:space="preserve">Wellman </v>
      </c>
    </row>
    <row r="827" spans="1:5">
      <c r="A827" t="s">
        <v>1342</v>
      </c>
      <c r="B827" t="str">
        <f t="shared" si="48"/>
        <v>79379 WHITEFACE TX 33.50508 102.709036</v>
      </c>
      <c r="C827">
        <f t="shared" si="49"/>
        <v>6</v>
      </c>
      <c r="D827">
        <f t="shared" si="50"/>
        <v>17</v>
      </c>
      <c r="E827" t="str">
        <f t="shared" si="51"/>
        <v xml:space="preserve">Whiteface </v>
      </c>
    </row>
    <row r="828" spans="1:5">
      <c r="A828" t="s">
        <v>1343</v>
      </c>
      <c r="B828" t="str">
        <f t="shared" si="48"/>
        <v>79380 WHITHARRAL TX 33.735352 102.341818</v>
      </c>
      <c r="C828">
        <f t="shared" si="49"/>
        <v>6</v>
      </c>
      <c r="D828">
        <f t="shared" si="50"/>
        <v>18</v>
      </c>
      <c r="E828" t="str">
        <f t="shared" si="51"/>
        <v xml:space="preserve">Whitharral </v>
      </c>
    </row>
    <row r="829" spans="1:5">
      <c r="A829" t="s">
        <v>1344</v>
      </c>
      <c r="B829" t="str">
        <f t="shared" si="48"/>
        <v>79381 WILSON TX 33.317009 101.68414</v>
      </c>
      <c r="C829">
        <f t="shared" si="49"/>
        <v>6</v>
      </c>
      <c r="D829">
        <f t="shared" si="50"/>
        <v>14</v>
      </c>
      <c r="E829" t="str">
        <f t="shared" si="51"/>
        <v xml:space="preserve">Wilson </v>
      </c>
    </row>
    <row r="830" spans="1:5">
      <c r="A830" t="s">
        <v>1345</v>
      </c>
      <c r="B830" t="str">
        <f t="shared" si="48"/>
        <v>79382 WOLFFORTH TX 33.463189 102.0182</v>
      </c>
      <c r="C830">
        <f t="shared" si="49"/>
        <v>6</v>
      </c>
      <c r="D830">
        <f t="shared" si="50"/>
        <v>17</v>
      </c>
      <c r="E830" t="str">
        <f t="shared" si="51"/>
        <v xml:space="preserve">Wolfforth </v>
      </c>
    </row>
    <row r="831" spans="1:5">
      <c r="A831" t="s">
        <v>1346</v>
      </c>
      <c r="B831" t="str">
        <f t="shared" si="48"/>
        <v>79383 NEW HOME TX 33.345098 101.920436</v>
      </c>
      <c r="C831">
        <f t="shared" si="49"/>
        <v>6</v>
      </c>
      <c r="D831">
        <f t="shared" si="50"/>
        <v>16</v>
      </c>
      <c r="E831" t="str">
        <f t="shared" si="51"/>
        <v xml:space="preserve">New Home </v>
      </c>
    </row>
    <row r="832" spans="1:5">
      <c r="A832" t="s">
        <v>1347</v>
      </c>
      <c r="B832" t="str">
        <f t="shared" si="48"/>
        <v>79401 LUBBOCK TX 33.590675 101.8535</v>
      </c>
      <c r="C832">
        <f t="shared" si="49"/>
        <v>6</v>
      </c>
      <c r="D832">
        <f t="shared" si="50"/>
        <v>15</v>
      </c>
      <c r="E832" t="str">
        <f t="shared" si="51"/>
        <v xml:space="preserve">Lubbock </v>
      </c>
    </row>
    <row r="833" spans="1:5">
      <c r="A833" t="s">
        <v>1348</v>
      </c>
      <c r="B833" t="str">
        <f t="shared" si="48"/>
        <v>79501 ANSON TX 32.752033 99.895945</v>
      </c>
      <c r="C833">
        <f t="shared" si="49"/>
        <v>6</v>
      </c>
      <c r="D833">
        <f t="shared" si="50"/>
        <v>13</v>
      </c>
      <c r="E833" t="str">
        <f t="shared" si="51"/>
        <v xml:space="preserve">Anson </v>
      </c>
    </row>
    <row r="834" spans="1:5">
      <c r="A834" t="s">
        <v>1349</v>
      </c>
      <c r="B834" t="str">
        <f t="shared" si="48"/>
        <v>79502 ASPERMONT TX 33.178798 100.254017</v>
      </c>
      <c r="C834">
        <f t="shared" si="49"/>
        <v>6</v>
      </c>
      <c r="D834">
        <f t="shared" si="50"/>
        <v>17</v>
      </c>
      <c r="E834" t="str">
        <f t="shared" si="51"/>
        <v xml:space="preserve">Aspermont </v>
      </c>
    </row>
    <row r="835" spans="1:5">
      <c r="A835" t="s">
        <v>1350</v>
      </c>
      <c r="B835" t="str">
        <f t="shared" ref="B835:B882" si="52">SUBSTITUTE(A835,"TX"," TX")</f>
        <v>79503 AVOCA TX 32.876337 99.696396</v>
      </c>
      <c r="C835">
        <f t="shared" ref="C835:C882" si="53">FIND(" ",B835,1)</f>
        <v>6</v>
      </c>
      <c r="D835">
        <f t="shared" ref="D835:D882" si="54">FIND("TX",B835,1)</f>
        <v>13</v>
      </c>
      <c r="E835" t="str">
        <f t="shared" ref="E835:E882" si="55">PROPER(MID(B835,C835+1,D835-1-C835))</f>
        <v xml:space="preserve">Avoca </v>
      </c>
    </row>
    <row r="836" spans="1:5">
      <c r="A836" t="s">
        <v>1351</v>
      </c>
      <c r="B836" t="str">
        <f t="shared" si="52"/>
        <v>79504 BAIRD TX 32.349303 99.315094</v>
      </c>
      <c r="C836">
        <f t="shared" si="53"/>
        <v>6</v>
      </c>
      <c r="D836">
        <f t="shared" si="54"/>
        <v>13</v>
      </c>
      <c r="E836" t="str">
        <f t="shared" si="55"/>
        <v xml:space="preserve">Baird </v>
      </c>
    </row>
    <row r="837" spans="1:5">
      <c r="A837" t="s">
        <v>1352</v>
      </c>
      <c r="B837" t="str">
        <f t="shared" si="52"/>
        <v>79505 BENJAMIN TX 33.555575 99.827086</v>
      </c>
      <c r="C837">
        <f t="shared" si="53"/>
        <v>6</v>
      </c>
      <c r="D837">
        <f t="shared" si="54"/>
        <v>16</v>
      </c>
      <c r="E837" t="str">
        <f t="shared" si="55"/>
        <v xml:space="preserve">Benjamin </v>
      </c>
    </row>
    <row r="838" spans="1:5">
      <c r="A838" t="s">
        <v>1353</v>
      </c>
      <c r="B838" t="str">
        <f t="shared" si="52"/>
        <v>79506 BLACKWELL TX 32.14894 100.34437</v>
      </c>
      <c r="C838">
        <f t="shared" si="53"/>
        <v>6</v>
      </c>
      <c r="D838">
        <f t="shared" si="54"/>
        <v>17</v>
      </c>
      <c r="E838" t="str">
        <f t="shared" si="55"/>
        <v xml:space="preserve">Blackwell </v>
      </c>
    </row>
    <row r="839" spans="1:5">
      <c r="A839" t="s">
        <v>1354</v>
      </c>
      <c r="B839" t="str">
        <f t="shared" si="52"/>
        <v>79508 BUFFALO GAP TX 32.285754 99.84264</v>
      </c>
      <c r="C839">
        <f t="shared" si="53"/>
        <v>6</v>
      </c>
      <c r="D839">
        <f t="shared" si="54"/>
        <v>19</v>
      </c>
      <c r="E839" t="str">
        <f t="shared" si="55"/>
        <v xml:space="preserve">Buffalo Gap </v>
      </c>
    </row>
    <row r="840" spans="1:5">
      <c r="A840" t="s">
        <v>1355</v>
      </c>
      <c r="B840" t="str">
        <f t="shared" si="52"/>
        <v>79510 CLYDE TX 32.297494 99.5143</v>
      </c>
      <c r="C840">
        <f t="shared" si="53"/>
        <v>6</v>
      </c>
      <c r="D840">
        <f t="shared" si="54"/>
        <v>13</v>
      </c>
      <c r="E840" t="str">
        <f t="shared" si="55"/>
        <v xml:space="preserve">Clyde </v>
      </c>
    </row>
    <row r="841" spans="1:5">
      <c r="A841" t="s">
        <v>1356</v>
      </c>
      <c r="B841" t="str">
        <f t="shared" si="52"/>
        <v>79511 COAHOMA TX 32.40398 101.278735</v>
      </c>
      <c r="C841">
        <f t="shared" si="53"/>
        <v>6</v>
      </c>
      <c r="D841">
        <f t="shared" si="54"/>
        <v>15</v>
      </c>
      <c r="E841" t="str">
        <f t="shared" si="55"/>
        <v xml:space="preserve">Coahoma </v>
      </c>
    </row>
    <row r="842" spans="1:5">
      <c r="A842" t="s">
        <v>1357</v>
      </c>
      <c r="B842" t="str">
        <f t="shared" si="52"/>
        <v>79512 COLORADO CITY TX 32.401379 100.894293</v>
      </c>
      <c r="C842">
        <f t="shared" si="53"/>
        <v>6</v>
      </c>
      <c r="D842">
        <f t="shared" si="54"/>
        <v>21</v>
      </c>
      <c r="E842" t="str">
        <f t="shared" si="55"/>
        <v xml:space="preserve">Colorado City </v>
      </c>
    </row>
    <row r="843" spans="1:5">
      <c r="A843" t="s">
        <v>1358</v>
      </c>
      <c r="B843" t="str">
        <f t="shared" si="52"/>
        <v>79516 DUNN TX 32.5669 100.8851</v>
      </c>
      <c r="C843">
        <f t="shared" si="53"/>
        <v>6</v>
      </c>
      <c r="D843">
        <f t="shared" si="54"/>
        <v>12</v>
      </c>
      <c r="E843" t="str">
        <f t="shared" si="55"/>
        <v xml:space="preserve">Dunn </v>
      </c>
    </row>
    <row r="844" spans="1:5">
      <c r="A844" t="s">
        <v>1359</v>
      </c>
      <c r="B844" t="str">
        <f t="shared" si="52"/>
        <v>79517 FLUVANNA TX 32.834636 101.242194</v>
      </c>
      <c r="C844">
        <f t="shared" si="53"/>
        <v>6</v>
      </c>
      <c r="D844">
        <f t="shared" si="54"/>
        <v>16</v>
      </c>
      <c r="E844" t="str">
        <f t="shared" si="55"/>
        <v xml:space="preserve">Fluvanna </v>
      </c>
    </row>
    <row r="845" spans="1:5">
      <c r="A845" t="s">
        <v>1360</v>
      </c>
      <c r="B845" t="str">
        <f t="shared" si="52"/>
        <v>79518 GIRARD TX 33.354152 100.683782</v>
      </c>
      <c r="C845">
        <f t="shared" si="53"/>
        <v>6</v>
      </c>
      <c r="D845">
        <f t="shared" si="54"/>
        <v>14</v>
      </c>
      <c r="E845" t="str">
        <f t="shared" si="55"/>
        <v xml:space="preserve">Girard </v>
      </c>
    </row>
    <row r="846" spans="1:5">
      <c r="A846" t="s">
        <v>1361</v>
      </c>
      <c r="B846" t="str">
        <f t="shared" si="52"/>
        <v>79519 GOLDSBORO TX 32.052124 99.664728</v>
      </c>
      <c r="C846">
        <f t="shared" si="53"/>
        <v>6</v>
      </c>
      <c r="D846">
        <f t="shared" si="54"/>
        <v>17</v>
      </c>
      <c r="E846" t="str">
        <f t="shared" si="55"/>
        <v xml:space="preserve">Goldsboro </v>
      </c>
    </row>
    <row r="847" spans="1:5">
      <c r="A847" t="s">
        <v>1362</v>
      </c>
      <c r="B847" t="str">
        <f t="shared" si="52"/>
        <v>79520 HAMLIN TX 32.855676 100.157028</v>
      </c>
      <c r="C847">
        <f t="shared" si="53"/>
        <v>6</v>
      </c>
      <c r="D847">
        <f t="shared" si="54"/>
        <v>14</v>
      </c>
      <c r="E847" t="str">
        <f t="shared" si="55"/>
        <v xml:space="preserve">Hamlin </v>
      </c>
    </row>
    <row r="848" spans="1:5">
      <c r="A848" t="s">
        <v>1363</v>
      </c>
      <c r="B848" t="str">
        <f t="shared" si="52"/>
        <v>79521 HASKELL TX 33.178152 99.654618</v>
      </c>
      <c r="C848">
        <f t="shared" si="53"/>
        <v>6</v>
      </c>
      <c r="D848">
        <f t="shared" si="54"/>
        <v>15</v>
      </c>
      <c r="E848" t="str">
        <f t="shared" si="55"/>
        <v xml:space="preserve">Haskell </v>
      </c>
    </row>
    <row r="849" spans="1:5">
      <c r="A849" t="s">
        <v>1364</v>
      </c>
      <c r="B849" t="str">
        <f t="shared" si="52"/>
        <v>79525 HAWLEY TX 32.63482 99.838024</v>
      </c>
      <c r="C849">
        <f t="shared" si="53"/>
        <v>6</v>
      </c>
      <c r="D849">
        <f t="shared" si="54"/>
        <v>14</v>
      </c>
      <c r="E849" t="str">
        <f t="shared" si="55"/>
        <v xml:space="preserve">Hawley </v>
      </c>
    </row>
    <row r="850" spans="1:5">
      <c r="A850" t="s">
        <v>1365</v>
      </c>
      <c r="B850" t="str">
        <f t="shared" si="52"/>
        <v>79526 HERMLEIGH TX 32.646162 100.789697</v>
      </c>
      <c r="C850">
        <f t="shared" si="53"/>
        <v>6</v>
      </c>
      <c r="D850">
        <f t="shared" si="54"/>
        <v>17</v>
      </c>
      <c r="E850" t="str">
        <f t="shared" si="55"/>
        <v xml:space="preserve">Hermleigh </v>
      </c>
    </row>
    <row r="851" spans="1:5">
      <c r="A851" t="s">
        <v>1366</v>
      </c>
      <c r="B851" t="str">
        <f t="shared" si="52"/>
        <v>79527 IRA TX 32.638054 101.120171</v>
      </c>
      <c r="C851">
        <f t="shared" si="53"/>
        <v>6</v>
      </c>
      <c r="D851">
        <f t="shared" si="54"/>
        <v>11</v>
      </c>
      <c r="E851" t="str">
        <f t="shared" si="55"/>
        <v xml:space="preserve">Ira </v>
      </c>
    </row>
    <row r="852" spans="1:5">
      <c r="A852" t="s">
        <v>1367</v>
      </c>
      <c r="B852" t="str">
        <f t="shared" si="52"/>
        <v>79528 JAYTON TX 33.263432 100.612028</v>
      </c>
      <c r="C852">
        <f t="shared" si="53"/>
        <v>6</v>
      </c>
      <c r="D852">
        <f t="shared" si="54"/>
        <v>14</v>
      </c>
      <c r="E852" t="str">
        <f t="shared" si="55"/>
        <v xml:space="preserve">Jayton </v>
      </c>
    </row>
    <row r="853" spans="1:5">
      <c r="A853" t="s">
        <v>1368</v>
      </c>
      <c r="B853" t="str">
        <f t="shared" si="52"/>
        <v>79529 KNOX CITY TX 33.449436 99.85547</v>
      </c>
      <c r="C853">
        <f t="shared" si="53"/>
        <v>6</v>
      </c>
      <c r="D853">
        <f t="shared" si="54"/>
        <v>17</v>
      </c>
      <c r="E853" t="str">
        <f t="shared" si="55"/>
        <v xml:space="preserve">Knox City </v>
      </c>
    </row>
    <row r="854" spans="1:5">
      <c r="A854" t="s">
        <v>1369</v>
      </c>
      <c r="B854" t="str">
        <f t="shared" si="52"/>
        <v>79530 LAWN TX 32.128065 99.748371</v>
      </c>
      <c r="C854">
        <f t="shared" si="53"/>
        <v>6</v>
      </c>
      <c r="D854">
        <f t="shared" si="54"/>
        <v>12</v>
      </c>
      <c r="E854" t="str">
        <f t="shared" si="55"/>
        <v xml:space="preserve">Lawn </v>
      </c>
    </row>
    <row r="855" spans="1:5">
      <c r="A855" t="s">
        <v>1370</v>
      </c>
      <c r="B855" t="str">
        <f t="shared" si="52"/>
        <v>79532 LORAINE TX 32.319088 100.775761</v>
      </c>
      <c r="C855">
        <f t="shared" si="53"/>
        <v>6</v>
      </c>
      <c r="D855">
        <f t="shared" si="54"/>
        <v>15</v>
      </c>
      <c r="E855" t="str">
        <f t="shared" si="55"/>
        <v xml:space="preserve">Loraine </v>
      </c>
    </row>
    <row r="856" spans="1:5">
      <c r="A856" t="s">
        <v>1371</v>
      </c>
      <c r="B856" t="str">
        <f t="shared" si="52"/>
        <v>79533 LUEDERS TX 32.818622 99.624635</v>
      </c>
      <c r="C856">
        <f t="shared" si="53"/>
        <v>6</v>
      </c>
      <c r="D856">
        <f t="shared" si="54"/>
        <v>15</v>
      </c>
      <c r="E856" t="str">
        <f t="shared" si="55"/>
        <v xml:space="preserve">Lueders </v>
      </c>
    </row>
    <row r="857" spans="1:5">
      <c r="A857" t="s">
        <v>1372</v>
      </c>
      <c r="B857" t="str">
        <f t="shared" si="52"/>
        <v>79534 MC CAULLEY TX 32.789304 100.227809</v>
      </c>
      <c r="C857">
        <f t="shared" si="53"/>
        <v>6</v>
      </c>
      <c r="D857">
        <f t="shared" si="54"/>
        <v>18</v>
      </c>
      <c r="E857" t="str">
        <f t="shared" si="55"/>
        <v xml:space="preserve">Mc Caulley </v>
      </c>
    </row>
    <row r="858" spans="1:5">
      <c r="A858" t="s">
        <v>1373</v>
      </c>
      <c r="B858" t="str">
        <f t="shared" si="52"/>
        <v>79535 MARYNEAL TX 32.189962 100.511035</v>
      </c>
      <c r="C858">
        <f t="shared" si="53"/>
        <v>6</v>
      </c>
      <c r="D858">
        <f t="shared" si="54"/>
        <v>16</v>
      </c>
      <c r="E858" t="str">
        <f t="shared" si="55"/>
        <v xml:space="preserve">Maryneal </v>
      </c>
    </row>
    <row r="859" spans="1:5">
      <c r="A859" t="s">
        <v>1374</v>
      </c>
      <c r="B859" t="str">
        <f t="shared" si="52"/>
        <v>79536 MERKEL TX 32.469211 99.974072</v>
      </c>
      <c r="C859">
        <f t="shared" si="53"/>
        <v>6</v>
      </c>
      <c r="D859">
        <f t="shared" si="54"/>
        <v>14</v>
      </c>
      <c r="E859" t="str">
        <f t="shared" si="55"/>
        <v xml:space="preserve">Merkel </v>
      </c>
    </row>
    <row r="860" spans="1:5">
      <c r="A860" t="s">
        <v>1375</v>
      </c>
      <c r="B860" t="str">
        <f t="shared" si="52"/>
        <v>79537 NOLAN TX 32.305249 100.222916</v>
      </c>
      <c r="C860">
        <f t="shared" si="53"/>
        <v>6</v>
      </c>
      <c r="D860">
        <f t="shared" si="54"/>
        <v>13</v>
      </c>
      <c r="E860" t="str">
        <f t="shared" si="55"/>
        <v xml:space="preserve">Nolan </v>
      </c>
    </row>
    <row r="861" spans="1:5">
      <c r="A861" t="s">
        <v>1376</v>
      </c>
      <c r="B861" t="str">
        <f t="shared" si="52"/>
        <v>79538 NOVICE TX 31.954482 99.658081</v>
      </c>
      <c r="C861">
        <f t="shared" si="53"/>
        <v>6</v>
      </c>
      <c r="D861">
        <f t="shared" si="54"/>
        <v>14</v>
      </c>
      <c r="E861" t="str">
        <f t="shared" si="55"/>
        <v xml:space="preserve">Novice </v>
      </c>
    </row>
    <row r="862" spans="1:5">
      <c r="A862" t="s">
        <v>1377</v>
      </c>
      <c r="B862" t="str">
        <f t="shared" si="52"/>
        <v>79539 O BRIEN TX 33.356176 99.854694</v>
      </c>
      <c r="C862">
        <f t="shared" si="53"/>
        <v>6</v>
      </c>
      <c r="D862">
        <f t="shared" si="54"/>
        <v>15</v>
      </c>
      <c r="E862" t="str">
        <f t="shared" si="55"/>
        <v xml:space="preserve">O Brien </v>
      </c>
    </row>
    <row r="863" spans="1:5">
      <c r="A863" t="s">
        <v>1378</v>
      </c>
      <c r="B863" t="str">
        <f t="shared" si="52"/>
        <v>79540 OLD GLORY TX 33.240736 100.16442</v>
      </c>
      <c r="C863">
        <f t="shared" si="53"/>
        <v>6</v>
      </c>
      <c r="D863">
        <f t="shared" si="54"/>
        <v>17</v>
      </c>
      <c r="E863" t="str">
        <f t="shared" si="55"/>
        <v xml:space="preserve">Old Glory </v>
      </c>
    </row>
    <row r="864" spans="1:5">
      <c r="A864" t="s">
        <v>1379</v>
      </c>
      <c r="B864" t="str">
        <f t="shared" si="52"/>
        <v>79541 OVALO TX 32.165444 99.822365</v>
      </c>
      <c r="C864">
        <f t="shared" si="53"/>
        <v>6</v>
      </c>
      <c r="D864">
        <f t="shared" si="54"/>
        <v>13</v>
      </c>
      <c r="E864" t="str">
        <f t="shared" si="55"/>
        <v xml:space="preserve">Ovalo </v>
      </c>
    </row>
    <row r="865" spans="1:5">
      <c r="A865" t="s">
        <v>1380</v>
      </c>
      <c r="B865" t="str">
        <f t="shared" si="52"/>
        <v>79543 ROBY TX 32.697662 100.452174</v>
      </c>
      <c r="C865">
        <f t="shared" si="53"/>
        <v>6</v>
      </c>
      <c r="D865">
        <f t="shared" si="54"/>
        <v>12</v>
      </c>
      <c r="E865" t="str">
        <f t="shared" si="55"/>
        <v xml:space="preserve">Roby </v>
      </c>
    </row>
    <row r="866" spans="1:5">
      <c r="A866" t="s">
        <v>1381</v>
      </c>
      <c r="B866" t="str">
        <f t="shared" si="52"/>
        <v>79544 ROCHESTER TX 33.30665 99.857494</v>
      </c>
      <c r="C866">
        <f t="shared" si="53"/>
        <v>6</v>
      </c>
      <c r="D866">
        <f t="shared" si="54"/>
        <v>17</v>
      </c>
      <c r="E866" t="str">
        <f t="shared" si="55"/>
        <v xml:space="preserve">Rochester </v>
      </c>
    </row>
    <row r="867" spans="1:5">
      <c r="A867" t="s">
        <v>1382</v>
      </c>
      <c r="B867" t="str">
        <f t="shared" si="52"/>
        <v>79545 ROSCOE TX 32.407268 100.50259</v>
      </c>
      <c r="C867">
        <f t="shared" si="53"/>
        <v>6</v>
      </c>
      <c r="D867">
        <f t="shared" si="54"/>
        <v>14</v>
      </c>
      <c r="E867" t="str">
        <f t="shared" si="55"/>
        <v xml:space="preserve">Roscoe </v>
      </c>
    </row>
    <row r="868" spans="1:5">
      <c r="A868" t="s">
        <v>1383</v>
      </c>
      <c r="B868" t="str">
        <f t="shared" si="52"/>
        <v>79546 ROTAN TX 32.84633 100.489204</v>
      </c>
      <c r="C868">
        <f t="shared" si="53"/>
        <v>6</v>
      </c>
      <c r="D868">
        <f t="shared" si="54"/>
        <v>13</v>
      </c>
      <c r="E868" t="str">
        <f t="shared" si="55"/>
        <v xml:space="preserve">Rotan </v>
      </c>
    </row>
    <row r="869" spans="1:5">
      <c r="A869" t="s">
        <v>1384</v>
      </c>
      <c r="B869" t="str">
        <f t="shared" si="52"/>
        <v>79547 RULE TX 33.186857 99.898492</v>
      </c>
      <c r="C869">
        <f t="shared" si="53"/>
        <v>6</v>
      </c>
      <c r="D869">
        <f t="shared" si="54"/>
        <v>12</v>
      </c>
      <c r="E869" t="str">
        <f t="shared" si="55"/>
        <v xml:space="preserve">Rule </v>
      </c>
    </row>
    <row r="870" spans="1:5">
      <c r="A870" t="s">
        <v>1385</v>
      </c>
      <c r="B870" t="str">
        <f t="shared" si="52"/>
        <v>79549 SNYDER TX 32.962102 100.845962</v>
      </c>
      <c r="C870">
        <f t="shared" si="53"/>
        <v>6</v>
      </c>
      <c r="D870">
        <f t="shared" si="54"/>
        <v>14</v>
      </c>
      <c r="E870" t="str">
        <f t="shared" si="55"/>
        <v xml:space="preserve">Snyder </v>
      </c>
    </row>
    <row r="871" spans="1:5">
      <c r="A871" t="s">
        <v>1386</v>
      </c>
      <c r="B871" t="str">
        <f t="shared" si="52"/>
        <v>79553 STAMFORD TX 32.951305 99.728686</v>
      </c>
      <c r="C871">
        <f t="shared" si="53"/>
        <v>6</v>
      </c>
      <c r="D871">
        <f t="shared" si="54"/>
        <v>16</v>
      </c>
      <c r="E871" t="str">
        <f t="shared" si="55"/>
        <v xml:space="preserve">Stamford </v>
      </c>
    </row>
    <row r="872" spans="1:5">
      <c r="A872" t="s">
        <v>1387</v>
      </c>
      <c r="B872" t="str">
        <f t="shared" si="52"/>
        <v>79556 SWEETWATER TX 32.454395 100.334615</v>
      </c>
      <c r="C872">
        <f t="shared" si="53"/>
        <v>6</v>
      </c>
      <c r="D872">
        <f t="shared" si="54"/>
        <v>18</v>
      </c>
      <c r="E872" t="str">
        <f t="shared" si="55"/>
        <v xml:space="preserve">Sweetwater </v>
      </c>
    </row>
    <row r="873" spans="1:5">
      <c r="A873" t="s">
        <v>1388</v>
      </c>
      <c r="B873" t="str">
        <f t="shared" si="52"/>
        <v>79560 SYLVESTER TX 32.699349 100.196862</v>
      </c>
      <c r="C873">
        <f t="shared" si="53"/>
        <v>6</v>
      </c>
      <c r="D873">
        <f t="shared" si="54"/>
        <v>17</v>
      </c>
      <c r="E873" t="str">
        <f t="shared" si="55"/>
        <v xml:space="preserve">Sylvester </v>
      </c>
    </row>
    <row r="874" spans="1:5">
      <c r="A874" t="s">
        <v>1389</v>
      </c>
      <c r="B874" t="str">
        <f t="shared" si="52"/>
        <v>79561 TRENT TX 32.487654 100.101036</v>
      </c>
      <c r="C874">
        <f t="shared" si="53"/>
        <v>6</v>
      </c>
      <c r="D874">
        <f t="shared" si="54"/>
        <v>13</v>
      </c>
      <c r="E874" t="str">
        <f t="shared" si="55"/>
        <v xml:space="preserve">Trent </v>
      </c>
    </row>
    <row r="875" spans="1:5">
      <c r="A875" t="s">
        <v>1390</v>
      </c>
      <c r="B875" t="str">
        <f t="shared" si="52"/>
        <v>79562 TUSCOLA TX 32.2027 99.92913</v>
      </c>
      <c r="C875">
        <f t="shared" si="53"/>
        <v>6</v>
      </c>
      <c r="D875">
        <f t="shared" si="54"/>
        <v>15</v>
      </c>
      <c r="E875" t="str">
        <f t="shared" si="55"/>
        <v xml:space="preserve">Tuscola </v>
      </c>
    </row>
    <row r="876" spans="1:5">
      <c r="A876" t="s">
        <v>1391</v>
      </c>
      <c r="B876" t="str">
        <f t="shared" si="52"/>
        <v>79563 TYE TX 32.42127 99.884798</v>
      </c>
      <c r="C876">
        <f t="shared" si="53"/>
        <v>6</v>
      </c>
      <c r="D876">
        <f t="shared" si="54"/>
        <v>11</v>
      </c>
      <c r="E876" t="str">
        <f t="shared" si="55"/>
        <v xml:space="preserve">Tye </v>
      </c>
    </row>
    <row r="877" spans="1:5">
      <c r="A877" t="s">
        <v>1392</v>
      </c>
      <c r="B877" t="str">
        <f t="shared" si="52"/>
        <v>79565 WESTBROOK TX 32.307314 100.980164</v>
      </c>
      <c r="C877">
        <f t="shared" si="53"/>
        <v>6</v>
      </c>
      <c r="D877">
        <f t="shared" si="54"/>
        <v>17</v>
      </c>
      <c r="E877" t="str">
        <f t="shared" si="55"/>
        <v xml:space="preserve">Westbrook </v>
      </c>
    </row>
    <row r="878" spans="1:5">
      <c r="A878" t="s">
        <v>1393</v>
      </c>
      <c r="B878" t="str">
        <f t="shared" si="52"/>
        <v>79566 WINGATE TX 32.057283 100.128721</v>
      </c>
      <c r="C878">
        <f t="shared" si="53"/>
        <v>6</v>
      </c>
      <c r="D878">
        <f t="shared" si="54"/>
        <v>15</v>
      </c>
      <c r="E878" t="str">
        <f t="shared" si="55"/>
        <v xml:space="preserve">Wingate </v>
      </c>
    </row>
    <row r="879" spans="1:5">
      <c r="A879" t="s">
        <v>1394</v>
      </c>
      <c r="B879" t="str">
        <f t="shared" si="52"/>
        <v>79567 WINTERS TX 31.982401 99.932399</v>
      </c>
      <c r="C879">
        <f t="shared" si="53"/>
        <v>6</v>
      </c>
      <c r="D879">
        <f t="shared" si="54"/>
        <v>15</v>
      </c>
      <c r="E879" t="str">
        <f t="shared" si="55"/>
        <v xml:space="preserve">Winters </v>
      </c>
    </row>
    <row r="880" spans="1:5">
      <c r="A880" t="s">
        <v>1395</v>
      </c>
      <c r="B880" t="str">
        <f t="shared" si="52"/>
        <v>79601 ABILENE TX 32.613348 99.693246</v>
      </c>
      <c r="C880">
        <f t="shared" si="53"/>
        <v>6</v>
      </c>
      <c r="D880">
        <f t="shared" si="54"/>
        <v>15</v>
      </c>
      <c r="E880" t="str">
        <f t="shared" si="55"/>
        <v xml:space="preserve">Abilene </v>
      </c>
    </row>
    <row r="881" spans="1:5">
      <c r="A881" t="s">
        <v>1396</v>
      </c>
      <c r="B881" t="str">
        <f t="shared" si="52"/>
        <v>79607 DYESS AFB TX 32.42035 99.838138</v>
      </c>
      <c r="C881">
        <f t="shared" si="53"/>
        <v>6</v>
      </c>
      <c r="D881">
        <f t="shared" si="54"/>
        <v>17</v>
      </c>
      <c r="E881" t="str">
        <f t="shared" si="55"/>
        <v xml:space="preserve">Dyess Afb </v>
      </c>
    </row>
    <row r="882" spans="1:5">
      <c r="A882" t="s">
        <v>1397</v>
      </c>
      <c r="B882" t="str">
        <f t="shared" si="52"/>
        <v>79701 MIDLAND TX 31.991996 102.076797</v>
      </c>
      <c r="C882">
        <f t="shared" si="53"/>
        <v>6</v>
      </c>
      <c r="D882">
        <f t="shared" si="54"/>
        <v>15</v>
      </c>
      <c r="E882" t="str">
        <f t="shared" si="55"/>
        <v xml:space="preserve">Midland 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D506-DFEA-F245-968F-0E3EBA1DEE58}">
  <dimension ref="A1:D41"/>
  <sheetViews>
    <sheetView tabSelected="1" workbookViewId="0">
      <selection activeCell="D12" sqref="D12"/>
    </sheetView>
  </sheetViews>
  <sheetFormatPr baseColWidth="10" defaultRowHeight="16"/>
  <cols>
    <col min="1" max="1" width="31" bestFit="1" customWidth="1"/>
    <col min="2" max="2" width="12.33203125" bestFit="1" customWidth="1"/>
    <col min="3" max="3" width="12.1640625" bestFit="1" customWidth="1"/>
    <col min="4" max="4" width="11.83203125" bestFit="1" customWidth="1"/>
  </cols>
  <sheetData>
    <row r="1" spans="1:4">
      <c r="B1" t="s">
        <v>1439</v>
      </c>
      <c r="C1" t="s">
        <v>1440</v>
      </c>
      <c r="D1" t="s">
        <v>1442</v>
      </c>
    </row>
    <row r="2" spans="1:4">
      <c r="A2" t="s">
        <v>1399</v>
      </c>
      <c r="B2">
        <f>FIND("-",A2,1)</f>
        <v>20</v>
      </c>
      <c r="C2">
        <f>FIND(",",A2,1)</f>
        <v>24</v>
      </c>
      <c r="D2">
        <f>VALUE(MID(A2,B2+1,C2-1-B2))</f>
        <v>193</v>
      </c>
    </row>
    <row r="3" spans="1:4">
      <c r="A3" t="s">
        <v>1400</v>
      </c>
      <c r="B3">
        <f t="shared" ref="B3:B41" si="0">FIND("-",A3,1)</f>
        <v>17</v>
      </c>
      <c r="C3">
        <f t="shared" ref="C3:C41" si="1">FIND(",",A3,1)</f>
        <v>21</v>
      </c>
      <c r="D3">
        <f t="shared" ref="D3:D41" si="2">VALUE(MID(A3,B3+1,C3-1-B3))</f>
        <v>308</v>
      </c>
    </row>
    <row r="4" spans="1:4">
      <c r="A4" t="s">
        <v>1401</v>
      </c>
      <c r="B4">
        <f t="shared" si="0"/>
        <v>19</v>
      </c>
      <c r="C4">
        <f t="shared" si="1"/>
        <v>23</v>
      </c>
      <c r="D4">
        <f t="shared" si="2"/>
        <v>343</v>
      </c>
    </row>
    <row r="5" spans="1:4">
      <c r="A5" t="s">
        <v>1402</v>
      </c>
      <c r="B5">
        <f t="shared" si="0"/>
        <v>19</v>
      </c>
      <c r="C5">
        <f t="shared" si="1"/>
        <v>23</v>
      </c>
      <c r="D5">
        <f t="shared" si="2"/>
        <v>363</v>
      </c>
    </row>
    <row r="6" spans="1:4">
      <c r="A6" t="s">
        <v>1403</v>
      </c>
      <c r="B6">
        <f t="shared" si="0"/>
        <v>26</v>
      </c>
      <c r="C6">
        <f t="shared" si="1"/>
        <v>30</v>
      </c>
      <c r="D6">
        <f t="shared" si="2"/>
        <v>375</v>
      </c>
    </row>
    <row r="7" spans="1:4">
      <c r="A7" t="s">
        <v>1404</v>
      </c>
      <c r="B7">
        <f t="shared" si="0"/>
        <v>22</v>
      </c>
      <c r="C7">
        <f t="shared" si="1"/>
        <v>26</v>
      </c>
      <c r="D7">
        <f t="shared" si="2"/>
        <v>141</v>
      </c>
    </row>
    <row r="8" spans="1:4">
      <c r="A8" t="s">
        <v>1405</v>
      </c>
      <c r="B8">
        <f t="shared" si="0"/>
        <v>18</v>
      </c>
      <c r="C8">
        <f t="shared" si="1"/>
        <v>22</v>
      </c>
      <c r="D8">
        <f t="shared" si="2"/>
        <v>292</v>
      </c>
    </row>
    <row r="9" spans="1:4">
      <c r="A9" t="s">
        <v>1406</v>
      </c>
      <c r="B9">
        <f t="shared" si="0"/>
        <v>21</v>
      </c>
      <c r="C9">
        <f t="shared" si="1"/>
        <v>25</v>
      </c>
      <c r="D9">
        <f t="shared" si="2"/>
        <v>362</v>
      </c>
    </row>
    <row r="10" spans="1:4">
      <c r="A10" t="s">
        <v>1407</v>
      </c>
      <c r="B10">
        <f t="shared" si="0"/>
        <v>19</v>
      </c>
      <c r="C10">
        <f t="shared" si="1"/>
        <v>23</v>
      </c>
      <c r="D10">
        <f t="shared" si="2"/>
        <v>137</v>
      </c>
    </row>
    <row r="11" spans="1:4">
      <c r="A11" t="s">
        <v>1408</v>
      </c>
      <c r="B11">
        <f t="shared" si="0"/>
        <v>18</v>
      </c>
      <c r="C11">
        <f t="shared" si="1"/>
        <v>22</v>
      </c>
      <c r="D11">
        <f t="shared" si="2"/>
        <v>305</v>
      </c>
    </row>
    <row r="12" spans="1:4">
      <c r="A12" t="s">
        <v>1409</v>
      </c>
      <c r="B12">
        <f t="shared" si="0"/>
        <v>24</v>
      </c>
      <c r="C12">
        <f t="shared" si="1"/>
        <v>28</v>
      </c>
      <c r="D12">
        <f t="shared" si="2"/>
        <v>152</v>
      </c>
    </row>
    <row r="13" spans="1:4">
      <c r="A13" t="s">
        <v>1410</v>
      </c>
      <c r="B13">
        <f t="shared" si="0"/>
        <v>23</v>
      </c>
      <c r="C13">
        <f t="shared" si="1"/>
        <v>27</v>
      </c>
      <c r="D13">
        <f t="shared" si="2"/>
        <v>243</v>
      </c>
    </row>
    <row r="14" spans="1:4">
      <c r="A14" t="s">
        <v>1411</v>
      </c>
      <c r="B14">
        <f t="shared" si="0"/>
        <v>17</v>
      </c>
      <c r="C14">
        <f t="shared" si="1"/>
        <v>21</v>
      </c>
      <c r="D14">
        <f t="shared" si="2"/>
        <v>446</v>
      </c>
    </row>
    <row r="15" spans="1:4">
      <c r="A15" t="s">
        <v>1412</v>
      </c>
      <c r="B15">
        <f t="shared" si="0"/>
        <v>17</v>
      </c>
      <c r="C15">
        <f t="shared" si="1"/>
        <v>21</v>
      </c>
      <c r="D15">
        <f t="shared" si="2"/>
        <v>180</v>
      </c>
    </row>
    <row r="16" spans="1:4">
      <c r="A16" t="s">
        <v>1413</v>
      </c>
      <c r="B16">
        <f t="shared" si="0"/>
        <v>19</v>
      </c>
      <c r="C16">
        <f t="shared" si="1"/>
        <v>23</v>
      </c>
      <c r="D16">
        <f t="shared" si="2"/>
        <v>317</v>
      </c>
    </row>
    <row r="17" spans="1:4">
      <c r="A17" t="s">
        <v>1414</v>
      </c>
      <c r="B17">
        <f t="shared" si="0"/>
        <v>18</v>
      </c>
      <c r="C17">
        <f t="shared" si="1"/>
        <v>22</v>
      </c>
      <c r="D17">
        <f t="shared" si="2"/>
        <v>247</v>
      </c>
    </row>
    <row r="18" spans="1:4">
      <c r="A18" t="s">
        <v>1415</v>
      </c>
      <c r="B18">
        <f t="shared" si="0"/>
        <v>19</v>
      </c>
      <c r="C18">
        <f t="shared" si="1"/>
        <v>23</v>
      </c>
      <c r="D18">
        <f t="shared" si="2"/>
        <v>111</v>
      </c>
    </row>
    <row r="19" spans="1:4">
      <c r="A19" t="s">
        <v>1416</v>
      </c>
      <c r="B19">
        <f t="shared" si="0"/>
        <v>22</v>
      </c>
      <c r="C19">
        <f t="shared" si="1"/>
        <v>26</v>
      </c>
      <c r="D19">
        <f t="shared" si="2"/>
        <v>180</v>
      </c>
    </row>
    <row r="20" spans="1:4">
      <c r="A20" t="s">
        <v>1417</v>
      </c>
      <c r="B20">
        <f t="shared" si="0"/>
        <v>18</v>
      </c>
      <c r="C20">
        <f t="shared" si="1"/>
        <v>22</v>
      </c>
      <c r="D20">
        <f t="shared" si="2"/>
        <v>224</v>
      </c>
    </row>
    <row r="21" spans="1:4">
      <c r="A21" t="s">
        <v>1418</v>
      </c>
      <c r="B21">
        <f t="shared" si="0"/>
        <v>18</v>
      </c>
      <c r="C21">
        <f t="shared" si="1"/>
        <v>22</v>
      </c>
      <c r="D21">
        <f t="shared" si="2"/>
        <v>362</v>
      </c>
    </row>
    <row r="22" spans="1:4">
      <c r="A22" t="s">
        <v>1419</v>
      </c>
      <c r="B22">
        <f t="shared" si="0"/>
        <v>19</v>
      </c>
      <c r="C22">
        <f t="shared" si="1"/>
        <v>23</v>
      </c>
      <c r="D22">
        <f t="shared" si="2"/>
        <v>149</v>
      </c>
    </row>
    <row r="23" spans="1:4">
      <c r="A23" t="s">
        <v>1420</v>
      </c>
      <c r="B23">
        <f t="shared" si="0"/>
        <v>22</v>
      </c>
      <c r="C23">
        <f t="shared" si="1"/>
        <v>26</v>
      </c>
      <c r="D23">
        <f t="shared" si="2"/>
        <v>142</v>
      </c>
    </row>
    <row r="24" spans="1:4">
      <c r="A24" t="s">
        <v>1421</v>
      </c>
      <c r="B24">
        <f t="shared" si="0"/>
        <v>19</v>
      </c>
      <c r="C24">
        <f t="shared" si="1"/>
        <v>23</v>
      </c>
      <c r="D24">
        <f t="shared" si="2"/>
        <v>153</v>
      </c>
    </row>
    <row r="25" spans="1:4">
      <c r="A25" t="s">
        <v>1422</v>
      </c>
      <c r="B25">
        <f t="shared" si="0"/>
        <v>20</v>
      </c>
      <c r="C25">
        <f t="shared" si="1"/>
        <v>24</v>
      </c>
      <c r="D25">
        <f t="shared" si="2"/>
        <v>118</v>
      </c>
    </row>
    <row r="26" spans="1:4">
      <c r="A26" t="s">
        <v>1423</v>
      </c>
      <c r="B26">
        <f t="shared" si="0"/>
        <v>17</v>
      </c>
      <c r="C26">
        <f t="shared" si="1"/>
        <v>21</v>
      </c>
      <c r="D26">
        <f t="shared" si="2"/>
        <v>439</v>
      </c>
    </row>
    <row r="27" spans="1:4">
      <c r="A27" t="s">
        <v>1424</v>
      </c>
      <c r="B27">
        <f t="shared" si="0"/>
        <v>19</v>
      </c>
      <c r="C27">
        <f t="shared" si="1"/>
        <v>23</v>
      </c>
      <c r="D27">
        <f t="shared" si="2"/>
        <v>219</v>
      </c>
    </row>
    <row r="28" spans="1:4">
      <c r="A28" t="s">
        <v>1425</v>
      </c>
      <c r="B28">
        <f t="shared" si="0"/>
        <v>24</v>
      </c>
      <c r="C28">
        <f t="shared" si="1"/>
        <v>28</v>
      </c>
      <c r="D28">
        <f t="shared" si="2"/>
        <v>371</v>
      </c>
    </row>
    <row r="29" spans="1:4">
      <c r="A29" t="s">
        <v>1426</v>
      </c>
      <c r="B29">
        <f t="shared" si="0"/>
        <v>20</v>
      </c>
      <c r="C29">
        <f t="shared" si="1"/>
        <v>23</v>
      </c>
      <c r="D29">
        <f t="shared" si="2"/>
        <v>77</v>
      </c>
    </row>
    <row r="30" spans="1:4">
      <c r="A30" t="s">
        <v>1427</v>
      </c>
      <c r="B30">
        <f t="shared" si="0"/>
        <v>19</v>
      </c>
      <c r="C30">
        <f t="shared" si="1"/>
        <v>23</v>
      </c>
      <c r="D30">
        <f t="shared" si="2"/>
        <v>247</v>
      </c>
    </row>
    <row r="31" spans="1:4">
      <c r="A31" t="s">
        <v>1428</v>
      </c>
      <c r="B31">
        <f t="shared" si="0"/>
        <v>18</v>
      </c>
      <c r="C31">
        <f t="shared" si="1"/>
        <v>22</v>
      </c>
      <c r="D31">
        <f t="shared" si="2"/>
        <v>203</v>
      </c>
    </row>
    <row r="32" spans="1:4">
      <c r="A32" t="s">
        <v>1429</v>
      </c>
      <c r="B32">
        <f t="shared" si="0"/>
        <v>22</v>
      </c>
      <c r="C32">
        <f t="shared" si="1"/>
        <v>26</v>
      </c>
      <c r="D32">
        <f t="shared" si="2"/>
        <v>450</v>
      </c>
    </row>
    <row r="33" spans="1:4">
      <c r="A33" t="s">
        <v>1430</v>
      </c>
      <c r="B33">
        <f t="shared" si="0"/>
        <v>20</v>
      </c>
      <c r="C33">
        <f t="shared" si="1"/>
        <v>24</v>
      </c>
      <c r="D33">
        <f t="shared" si="2"/>
        <v>378</v>
      </c>
    </row>
    <row r="34" spans="1:4">
      <c r="A34" t="s">
        <v>1431</v>
      </c>
      <c r="B34">
        <f t="shared" si="0"/>
        <v>22</v>
      </c>
      <c r="C34">
        <f t="shared" si="1"/>
        <v>26</v>
      </c>
      <c r="D34">
        <f t="shared" si="2"/>
        <v>274</v>
      </c>
    </row>
    <row r="35" spans="1:4">
      <c r="A35" t="s">
        <v>1432</v>
      </c>
      <c r="B35">
        <f t="shared" si="0"/>
        <v>22</v>
      </c>
      <c r="C35">
        <f t="shared" si="1"/>
        <v>26</v>
      </c>
      <c r="D35">
        <f t="shared" si="2"/>
        <v>257</v>
      </c>
    </row>
    <row r="36" spans="1:4">
      <c r="A36" t="s">
        <v>1433</v>
      </c>
      <c r="B36">
        <f t="shared" si="0"/>
        <v>24</v>
      </c>
      <c r="C36">
        <f t="shared" si="1"/>
        <v>28</v>
      </c>
      <c r="D36">
        <f t="shared" si="2"/>
        <v>217</v>
      </c>
    </row>
    <row r="37" spans="1:4">
      <c r="A37" t="s">
        <v>1434</v>
      </c>
      <c r="B37">
        <f t="shared" si="0"/>
        <v>22</v>
      </c>
      <c r="C37">
        <f t="shared" si="1"/>
        <v>26</v>
      </c>
      <c r="D37">
        <f t="shared" si="2"/>
        <v>355</v>
      </c>
    </row>
    <row r="38" spans="1:4">
      <c r="A38" t="s">
        <v>1435</v>
      </c>
      <c r="B38">
        <f t="shared" si="0"/>
        <v>20</v>
      </c>
      <c r="C38">
        <f t="shared" si="1"/>
        <v>24</v>
      </c>
      <c r="D38">
        <f t="shared" si="2"/>
        <v>159</v>
      </c>
    </row>
    <row r="39" spans="1:4">
      <c r="A39" t="s">
        <v>1436</v>
      </c>
      <c r="B39">
        <f t="shared" si="0"/>
        <v>22</v>
      </c>
      <c r="C39">
        <f t="shared" si="1"/>
        <v>26</v>
      </c>
      <c r="D39">
        <f t="shared" si="2"/>
        <v>156</v>
      </c>
    </row>
    <row r="40" spans="1:4">
      <c r="A40" t="s">
        <v>1437</v>
      </c>
      <c r="B40">
        <f t="shared" si="0"/>
        <v>16</v>
      </c>
      <c r="C40">
        <f t="shared" si="1"/>
        <v>20</v>
      </c>
      <c r="D40">
        <f t="shared" si="2"/>
        <v>380</v>
      </c>
    </row>
    <row r="41" spans="1:4">
      <c r="A41" t="s">
        <v>1438</v>
      </c>
      <c r="B41">
        <f t="shared" si="0"/>
        <v>17</v>
      </c>
      <c r="C41">
        <f t="shared" si="1"/>
        <v>21</v>
      </c>
      <c r="D41">
        <f t="shared" si="2"/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7DBA-A8DF-324D-8EFB-BAEA5E8743A6}">
  <sheetPr codeName="Sheet2"/>
  <dimension ref="A1:D32"/>
  <sheetViews>
    <sheetView topLeftCell="A11" workbookViewId="0">
      <selection activeCell="B16" sqref="B16"/>
    </sheetView>
  </sheetViews>
  <sheetFormatPr baseColWidth="10" defaultRowHeight="16"/>
  <cols>
    <col min="1" max="1" width="13.1640625" customWidth="1"/>
    <col min="4" max="4" width="16.83203125" bestFit="1" customWidth="1"/>
  </cols>
  <sheetData>
    <row r="1" spans="1:3">
      <c r="A1" t="s">
        <v>49</v>
      </c>
    </row>
    <row r="4" spans="1:3">
      <c r="A4" t="s">
        <v>22</v>
      </c>
      <c r="B4" t="s">
        <v>31</v>
      </c>
      <c r="C4" t="s">
        <v>32</v>
      </c>
    </row>
    <row r="5" spans="1:3">
      <c r="A5" t="s">
        <v>23</v>
      </c>
      <c r="B5" t="s">
        <v>33</v>
      </c>
      <c r="C5" t="s">
        <v>41</v>
      </c>
    </row>
    <row r="6" spans="1:3">
      <c r="A6" t="s">
        <v>24</v>
      </c>
      <c r="B6" t="s">
        <v>34</v>
      </c>
      <c r="C6" t="s">
        <v>42</v>
      </c>
    </row>
    <row r="7" spans="1:3">
      <c r="A7" t="s">
        <v>25</v>
      </c>
      <c r="B7" t="s">
        <v>35</v>
      </c>
      <c r="C7" t="s">
        <v>43</v>
      </c>
    </row>
    <row r="8" spans="1:3">
      <c r="A8" t="s">
        <v>26</v>
      </c>
      <c r="B8" t="s">
        <v>36</v>
      </c>
      <c r="C8" t="s">
        <v>44</v>
      </c>
    </row>
    <row r="9" spans="1:3">
      <c r="A9" t="s">
        <v>27</v>
      </c>
      <c r="B9" t="s">
        <v>37</v>
      </c>
      <c r="C9" t="s">
        <v>45</v>
      </c>
    </row>
    <row r="10" spans="1:3">
      <c r="A10" t="s">
        <v>28</v>
      </c>
      <c r="B10" t="s">
        <v>38</v>
      </c>
      <c r="C10" t="s">
        <v>46</v>
      </c>
    </row>
    <row r="11" spans="1:3">
      <c r="A11" t="s">
        <v>29</v>
      </c>
      <c r="B11" t="s">
        <v>39</v>
      </c>
      <c r="C11" t="s">
        <v>47</v>
      </c>
    </row>
    <row r="12" spans="1:3">
      <c r="A12" t="s">
        <v>30</v>
      </c>
      <c r="B12" t="s">
        <v>40</v>
      </c>
      <c r="C12" t="s">
        <v>48</v>
      </c>
    </row>
    <row r="15" spans="1:3">
      <c r="A15" t="s">
        <v>50</v>
      </c>
      <c r="B15" t="s">
        <v>51</v>
      </c>
      <c r="C15" t="s">
        <v>52</v>
      </c>
    </row>
    <row r="16" spans="1:3">
      <c r="A16" s="3">
        <v>6.56</v>
      </c>
      <c r="B16">
        <v>6</v>
      </c>
      <c r="C16">
        <v>56</v>
      </c>
    </row>
    <row r="17" spans="1:4">
      <c r="A17" s="3">
        <v>7.43</v>
      </c>
      <c r="B17">
        <v>7</v>
      </c>
      <c r="C17">
        <v>43</v>
      </c>
    </row>
    <row r="18" spans="1:4">
      <c r="A18" s="3">
        <v>9.86</v>
      </c>
      <c r="B18">
        <v>9</v>
      </c>
      <c r="C18">
        <v>86</v>
      </c>
    </row>
    <row r="19" spans="1:4">
      <c r="A19" s="3">
        <v>15.43</v>
      </c>
      <c r="B19">
        <v>15</v>
      </c>
      <c r="C19">
        <v>43</v>
      </c>
    </row>
    <row r="20" spans="1:4">
      <c r="A20" s="3">
        <v>173.32</v>
      </c>
      <c r="B20">
        <v>173</v>
      </c>
      <c r="C20">
        <v>32</v>
      </c>
    </row>
    <row r="21" spans="1:4">
      <c r="A21" s="3">
        <v>4.21</v>
      </c>
      <c r="B21">
        <v>4</v>
      </c>
      <c r="C21">
        <v>21</v>
      </c>
    </row>
    <row r="24" spans="1:4">
      <c r="A24" t="s">
        <v>53</v>
      </c>
      <c r="B24" t="s">
        <v>31</v>
      </c>
      <c r="C24" t="s">
        <v>32</v>
      </c>
      <c r="D24" t="s">
        <v>54</v>
      </c>
    </row>
    <row r="25" spans="1:4">
      <c r="A25" t="s">
        <v>23</v>
      </c>
      <c r="B25" t="s">
        <v>33</v>
      </c>
      <c r="C25" t="s">
        <v>41</v>
      </c>
      <c r="D25" s="4" t="s">
        <v>356</v>
      </c>
    </row>
    <row r="26" spans="1:4">
      <c r="A26" t="s">
        <v>24</v>
      </c>
      <c r="B26" t="s">
        <v>34</v>
      </c>
      <c r="C26" t="s">
        <v>42</v>
      </c>
      <c r="D26" s="4" t="s">
        <v>357</v>
      </c>
    </row>
    <row r="27" spans="1:4">
      <c r="A27" t="s">
        <v>25</v>
      </c>
      <c r="B27" t="s">
        <v>35</v>
      </c>
      <c r="C27" t="s">
        <v>43</v>
      </c>
      <c r="D27" s="4" t="s">
        <v>358</v>
      </c>
    </row>
    <row r="28" spans="1:4">
      <c r="A28" t="s">
        <v>26</v>
      </c>
      <c r="B28" t="s">
        <v>36</v>
      </c>
      <c r="C28" t="s">
        <v>44</v>
      </c>
      <c r="D28" s="4" t="s">
        <v>359</v>
      </c>
    </row>
    <row r="29" spans="1:4">
      <c r="A29" t="s">
        <v>27</v>
      </c>
      <c r="B29" t="s">
        <v>37</v>
      </c>
      <c r="C29" t="s">
        <v>45</v>
      </c>
      <c r="D29" s="4" t="s">
        <v>360</v>
      </c>
    </row>
    <row r="30" spans="1:4">
      <c r="A30" t="s">
        <v>28</v>
      </c>
      <c r="B30" t="s">
        <v>38</v>
      </c>
      <c r="C30" t="s">
        <v>46</v>
      </c>
      <c r="D30" s="4" t="s">
        <v>361</v>
      </c>
    </row>
    <row r="31" spans="1:4">
      <c r="A31" t="s">
        <v>29</v>
      </c>
      <c r="B31" t="s">
        <v>39</v>
      </c>
      <c r="C31" t="s">
        <v>47</v>
      </c>
      <c r="D31" s="4" t="s">
        <v>362</v>
      </c>
    </row>
    <row r="32" spans="1:4">
      <c r="A32" t="s">
        <v>30</v>
      </c>
      <c r="B32" t="s">
        <v>40</v>
      </c>
      <c r="C32" t="s">
        <v>48</v>
      </c>
      <c r="D32" s="4" t="s">
        <v>363</v>
      </c>
    </row>
  </sheetData>
  <hyperlinks>
    <hyperlink ref="D25" r:id="rId1" xr:uid="{FA43CB19-38F2-134E-9D87-EDBF24273E29}"/>
    <hyperlink ref="D26" r:id="rId2" xr:uid="{E2278F30-1971-DE48-97F0-B7B2AC1FF569}"/>
    <hyperlink ref="D27" r:id="rId3" xr:uid="{155946AF-38DD-4548-B43D-A7ABF4314071}"/>
    <hyperlink ref="D28" r:id="rId4" xr:uid="{6E8C0696-7197-D440-9BD2-C34526C7CFE6}"/>
    <hyperlink ref="D29" r:id="rId5" xr:uid="{87512463-8A95-424C-99D9-37A04BBBCA41}"/>
    <hyperlink ref="D30" r:id="rId6" xr:uid="{252C7DA0-4750-7943-876C-137C3D32DF7B}"/>
    <hyperlink ref="D31" r:id="rId7" xr:uid="{6E2779BE-6043-DE47-B3DD-3C2639EC9DC3}"/>
    <hyperlink ref="D32" r:id="rId8" xr:uid="{A898D92B-2FAC-7F4A-A581-E92D0F955F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7369B-D678-0C4E-BF33-32855C587F63}">
  <dimension ref="A1:K10"/>
  <sheetViews>
    <sheetView zoomScale="120" zoomScaleNormal="120" workbookViewId="0">
      <selection activeCell="G2" sqref="G2"/>
    </sheetView>
  </sheetViews>
  <sheetFormatPr baseColWidth="10" defaultRowHeight="16"/>
  <cols>
    <col min="1" max="1" width="28.83203125" bestFit="1" customWidth="1"/>
    <col min="2" max="2" width="16.6640625" hidden="1" customWidth="1"/>
    <col min="3" max="3" width="18.83203125" hidden="1" customWidth="1"/>
    <col min="4" max="4" width="10.1640625" hidden="1" customWidth="1"/>
    <col min="6" max="6" width="13.6640625" customWidth="1"/>
    <col min="7" max="7" width="26.33203125" customWidth="1"/>
    <col min="10" max="10" width="27" bestFit="1" customWidth="1"/>
    <col min="11" max="11" width="16.33203125" bestFit="1" customWidth="1"/>
  </cols>
  <sheetData>
    <row r="1" spans="1:11">
      <c r="A1" s="2" t="s">
        <v>65</v>
      </c>
      <c r="B1" s="2" t="s">
        <v>62</v>
      </c>
      <c r="C1" s="2" t="s">
        <v>63</v>
      </c>
      <c r="D1" s="2" t="s">
        <v>64</v>
      </c>
      <c r="E1" s="2" t="s">
        <v>59</v>
      </c>
      <c r="F1" s="2" t="s">
        <v>60</v>
      </c>
      <c r="G1" s="2" t="s">
        <v>61</v>
      </c>
    </row>
    <row r="2" spans="1:11">
      <c r="A2" t="s">
        <v>55</v>
      </c>
      <c r="B2">
        <f>FIND(" ",A2)</f>
        <v>6</v>
      </c>
      <c r="C2">
        <f>FIND(" ",A2,FIND(" ",A2,1)+1)</f>
        <v>13</v>
      </c>
      <c r="D2">
        <f>LEN(A2)</f>
        <v>30</v>
      </c>
      <c r="E2" t="str">
        <f>MID(A2,B2+1,C2-B2)</f>
        <v xml:space="preserve">Mcbeal </v>
      </c>
      <c r="F2" t="str">
        <f>LEFT(A2,B2-1)</f>
        <v>Allie</v>
      </c>
      <c r="G2" t="str">
        <f>MID(A2,C2+1,D2-C2)</f>
        <v>1200 Lawyer Drive</v>
      </c>
    </row>
    <row r="3" spans="1:11">
      <c r="A3" t="s">
        <v>56</v>
      </c>
      <c r="B3">
        <f t="shared" ref="B3:B5" si="0">FIND(" ",A3)</f>
        <v>5</v>
      </c>
      <c r="C3">
        <f t="shared" ref="C3:C5" si="1">FIND(" ",A3,FIND(" ",A3,1)+1)</f>
        <v>11</v>
      </c>
      <c r="D3">
        <f t="shared" ref="D3:D5" si="2">LEN(A3)</f>
        <v>30</v>
      </c>
      <c r="E3" t="str">
        <f t="shared" ref="E3:E5" si="3">MID(A3,B3+1,C3-B3)</f>
        <v xml:space="preserve">Carey </v>
      </c>
      <c r="F3" t="str">
        <f t="shared" ref="F3:F5" si="4">LEFT(A3,B3-1)</f>
        <v>Drew</v>
      </c>
      <c r="G3" t="str">
        <f t="shared" ref="G3:G5" si="5">MID(A3,C3+1,D3-C3)</f>
        <v>1000 Hollywood Lane</v>
      </c>
    </row>
    <row r="4" spans="1:11">
      <c r="A4" t="s">
        <v>57</v>
      </c>
      <c r="B4">
        <f t="shared" si="0"/>
        <v>8</v>
      </c>
      <c r="C4">
        <f t="shared" si="1"/>
        <v>15</v>
      </c>
      <c r="D4">
        <f t="shared" si="2"/>
        <v>30</v>
      </c>
      <c r="E4" t="str">
        <f t="shared" si="3"/>
        <v xml:space="preserve">Spears </v>
      </c>
      <c r="F4" t="str">
        <f t="shared" si="4"/>
        <v>Britney</v>
      </c>
      <c r="G4" t="str">
        <f t="shared" si="5"/>
        <v>300 Singer Road</v>
      </c>
      <c r="I4" s="1"/>
      <c r="J4" s="1"/>
      <c r="K4" s="1"/>
    </row>
    <row r="5" spans="1:11">
      <c r="A5" t="s">
        <v>58</v>
      </c>
      <c r="B5">
        <f t="shared" si="0"/>
        <v>7</v>
      </c>
      <c r="C5">
        <f t="shared" si="1"/>
        <v>15</v>
      </c>
      <c r="D5">
        <f t="shared" si="2"/>
        <v>28</v>
      </c>
      <c r="E5" t="str">
        <f t="shared" si="3"/>
        <v xml:space="preserve">Manning </v>
      </c>
      <c r="F5" t="str">
        <f t="shared" si="4"/>
        <v>Peyton</v>
      </c>
      <c r="G5" t="str">
        <f t="shared" si="5"/>
        <v>500 QB Street</v>
      </c>
    </row>
    <row r="9" spans="1:11">
      <c r="F9" s="1"/>
    </row>
    <row r="10" spans="1:11">
      <c r="F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1034-4242-5C47-AB49-0383A6EFC3A7}">
  <dimension ref="A2:E7"/>
  <sheetViews>
    <sheetView zoomScale="120" zoomScaleNormal="120" workbookViewId="0">
      <selection activeCell="C3" sqref="C3"/>
    </sheetView>
  </sheetViews>
  <sheetFormatPr baseColWidth="10" defaultRowHeight="16"/>
  <cols>
    <col min="2" max="3" width="16.6640625" customWidth="1"/>
  </cols>
  <sheetData>
    <row r="2" spans="1:5">
      <c r="A2" t="s">
        <v>66</v>
      </c>
      <c r="B2" t="s">
        <v>62</v>
      </c>
      <c r="C2" t="s">
        <v>64</v>
      </c>
      <c r="D2" t="s">
        <v>72</v>
      </c>
      <c r="E2" t="s">
        <v>50</v>
      </c>
    </row>
    <row r="3" spans="1:5">
      <c r="A3" t="s">
        <v>67</v>
      </c>
      <c r="B3">
        <f>FIND(" ",A3,1)</f>
        <v>4</v>
      </c>
      <c r="C3">
        <f>LEN(A3)</f>
        <v>7</v>
      </c>
      <c r="D3" t="str">
        <f>LEFT(A3,B3-1)</f>
        <v>xa1</v>
      </c>
      <c r="E3">
        <f>VALUE(RIGHT(A3,C3-B3))</f>
        <v>304</v>
      </c>
    </row>
    <row r="4" spans="1:5">
      <c r="A4" t="s">
        <v>68</v>
      </c>
      <c r="B4">
        <f t="shared" ref="B4:B7" si="0">FIND(" ",A4,1)</f>
        <v>5</v>
      </c>
      <c r="C4">
        <f t="shared" ref="C4:C7" si="1">LEN(A4)</f>
        <v>7</v>
      </c>
      <c r="D4" t="str">
        <f t="shared" ref="D4:D7" si="2">LEFT(A4,B4-1)</f>
        <v>za23</v>
      </c>
      <c r="E4">
        <f t="shared" ref="E4:E7" si="3">VALUE(RIGHT(A4,C4-B4))</f>
        <v>23</v>
      </c>
    </row>
    <row r="5" spans="1:5">
      <c r="A5" t="s">
        <v>69</v>
      </c>
      <c r="B5">
        <f t="shared" si="0"/>
        <v>5</v>
      </c>
      <c r="C5">
        <f t="shared" si="1"/>
        <v>9</v>
      </c>
      <c r="D5" t="str">
        <f t="shared" si="2"/>
        <v>xa13</v>
      </c>
      <c r="E5">
        <f t="shared" si="3"/>
        <v>4123</v>
      </c>
    </row>
    <row r="6" spans="1:5">
      <c r="A6" t="s">
        <v>70</v>
      </c>
      <c r="B6">
        <f t="shared" si="0"/>
        <v>4</v>
      </c>
      <c r="C6">
        <f t="shared" si="1"/>
        <v>6</v>
      </c>
      <c r="D6" t="str">
        <f t="shared" si="2"/>
        <v>zzx</v>
      </c>
      <c r="E6">
        <f t="shared" si="3"/>
        <v>12</v>
      </c>
    </row>
    <row r="7" spans="1:5">
      <c r="A7" t="s">
        <v>71</v>
      </c>
      <c r="B7">
        <f t="shared" si="0"/>
        <v>5</v>
      </c>
      <c r="C7">
        <f t="shared" si="1"/>
        <v>8</v>
      </c>
      <c r="D7" t="str">
        <f t="shared" si="2"/>
        <v>a12q</v>
      </c>
      <c r="E7">
        <f t="shared" si="3"/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1BB8-9EC6-1E46-827D-D33215192E06}">
  <dimension ref="A2:D213"/>
  <sheetViews>
    <sheetView workbookViewId="0">
      <selection activeCell="D5" sqref="D5"/>
    </sheetView>
  </sheetViews>
  <sheetFormatPr baseColWidth="10" defaultRowHeight="16"/>
  <cols>
    <col min="1" max="1" width="18" customWidth="1"/>
    <col min="2" max="2" width="12.1640625" customWidth="1"/>
  </cols>
  <sheetData>
    <row r="2" spans="1:4">
      <c r="A2" t="s">
        <v>73</v>
      </c>
      <c r="B2" t="s">
        <v>284</v>
      </c>
      <c r="C2" t="s">
        <v>285</v>
      </c>
      <c r="D2" t="s">
        <v>286</v>
      </c>
    </row>
    <row r="4" spans="1:4">
      <c r="A4" t="s">
        <v>74</v>
      </c>
      <c r="B4">
        <f t="shared" ref="B4:B67" si="0">VALUE(LEFT(A4,4))</f>
        <v>1950</v>
      </c>
      <c r="C4">
        <f t="shared" ref="C4:C67" si="1">VALUE(MID(A4,6,1))</f>
        <v>1</v>
      </c>
      <c r="D4">
        <f t="shared" ref="D4:D67" si="2">VALUE(RIGHT(A4,6))</f>
        <v>1618.4</v>
      </c>
    </row>
    <row r="5" spans="1:4">
      <c r="A5" t="s">
        <v>75</v>
      </c>
      <c r="B5">
        <f t="shared" si="0"/>
        <v>1950</v>
      </c>
      <c r="C5">
        <f t="shared" si="1"/>
        <v>2</v>
      </c>
      <c r="D5">
        <f t="shared" si="2"/>
        <v>1667.2</v>
      </c>
    </row>
    <row r="6" spans="1:4">
      <c r="A6" t="s">
        <v>76</v>
      </c>
      <c r="B6">
        <f t="shared" si="0"/>
        <v>1950</v>
      </c>
      <c r="C6">
        <f t="shared" si="1"/>
        <v>3</v>
      </c>
      <c r="D6">
        <f t="shared" si="2"/>
        <v>1733.1</v>
      </c>
    </row>
    <row r="7" spans="1:4">
      <c r="A7" t="s">
        <v>77</v>
      </c>
      <c r="B7">
        <f t="shared" si="0"/>
        <v>1950</v>
      </c>
      <c r="C7">
        <f t="shared" si="1"/>
        <v>4</v>
      </c>
      <c r="D7">
        <f t="shared" si="2"/>
        <v>1763.9</v>
      </c>
    </row>
    <row r="8" spans="1:4">
      <c r="A8" t="s">
        <v>78</v>
      </c>
      <c r="B8">
        <f t="shared" si="0"/>
        <v>1951</v>
      </c>
      <c r="C8">
        <f t="shared" si="1"/>
        <v>1</v>
      </c>
      <c r="D8">
        <f t="shared" si="2"/>
        <v>1782.9</v>
      </c>
    </row>
    <row r="9" spans="1:4">
      <c r="A9" t="s">
        <v>79</v>
      </c>
      <c r="B9">
        <f t="shared" si="0"/>
        <v>1951</v>
      </c>
      <c r="C9">
        <f t="shared" si="1"/>
        <v>2</v>
      </c>
      <c r="D9">
        <f t="shared" si="2"/>
        <v>1814.9</v>
      </c>
    </row>
    <row r="10" spans="1:4">
      <c r="A10" t="s">
        <v>80</v>
      </c>
      <c r="B10">
        <f t="shared" si="0"/>
        <v>1951</v>
      </c>
      <c r="C10">
        <f t="shared" si="1"/>
        <v>3</v>
      </c>
      <c r="D10">
        <f t="shared" si="2"/>
        <v>1851.6</v>
      </c>
    </row>
    <row r="11" spans="1:4">
      <c r="A11" t="s">
        <v>81</v>
      </c>
      <c r="B11">
        <f t="shared" si="0"/>
        <v>1951</v>
      </c>
      <c r="C11">
        <f t="shared" si="1"/>
        <v>4</v>
      </c>
      <c r="D11">
        <f t="shared" si="2"/>
        <v>1855.8</v>
      </c>
    </row>
    <row r="12" spans="1:4">
      <c r="A12" t="s">
        <v>82</v>
      </c>
      <c r="B12">
        <f t="shared" si="0"/>
        <v>1952</v>
      </c>
      <c r="C12">
        <f t="shared" si="1"/>
        <v>1</v>
      </c>
      <c r="D12">
        <f t="shared" si="2"/>
        <v>1876.7</v>
      </c>
    </row>
    <row r="13" spans="1:4">
      <c r="A13" t="s">
        <v>83</v>
      </c>
      <c r="B13">
        <f t="shared" si="0"/>
        <v>1952</v>
      </c>
      <c r="C13">
        <f t="shared" si="1"/>
        <v>2</v>
      </c>
      <c r="D13">
        <f t="shared" si="2"/>
        <v>1878.2</v>
      </c>
    </row>
    <row r="14" spans="1:4">
      <c r="A14" t="s">
        <v>84</v>
      </c>
      <c r="B14">
        <f t="shared" si="0"/>
        <v>1952</v>
      </c>
      <c r="C14">
        <f t="shared" si="1"/>
        <v>3</v>
      </c>
      <c r="D14">
        <f t="shared" si="2"/>
        <v>1889.9</v>
      </c>
    </row>
    <row r="15" spans="1:4">
      <c r="A15" t="s">
        <v>85</v>
      </c>
      <c r="B15">
        <f t="shared" si="0"/>
        <v>1952</v>
      </c>
      <c r="C15">
        <f t="shared" si="1"/>
        <v>4</v>
      </c>
      <c r="D15">
        <f t="shared" si="2"/>
        <v>1951.9</v>
      </c>
    </row>
    <row r="16" spans="1:4">
      <c r="A16" t="s">
        <v>86</v>
      </c>
      <c r="B16">
        <f t="shared" si="0"/>
        <v>1953</v>
      </c>
      <c r="C16">
        <f t="shared" si="1"/>
        <v>1</v>
      </c>
      <c r="D16">
        <f t="shared" si="2"/>
        <v>1987.4</v>
      </c>
    </row>
    <row r="17" spans="1:4">
      <c r="A17" t="s">
        <v>87</v>
      </c>
      <c r="B17">
        <f t="shared" si="0"/>
        <v>1953</v>
      </c>
      <c r="C17">
        <f t="shared" si="1"/>
        <v>2</v>
      </c>
      <c r="D17">
        <f t="shared" si="2"/>
        <v>2004.3</v>
      </c>
    </row>
    <row r="18" spans="1:4">
      <c r="A18" t="s">
        <v>88</v>
      </c>
      <c r="B18">
        <f t="shared" si="0"/>
        <v>1953</v>
      </c>
      <c r="C18">
        <f t="shared" si="1"/>
        <v>3</v>
      </c>
      <c r="D18">
        <f t="shared" si="2"/>
        <v>1990.2</v>
      </c>
    </row>
    <row r="19" spans="1:4">
      <c r="A19" t="s">
        <v>89</v>
      </c>
      <c r="B19">
        <f t="shared" si="0"/>
        <v>1953</v>
      </c>
      <c r="C19">
        <f t="shared" si="1"/>
        <v>4</v>
      </c>
      <c r="D19">
        <f t="shared" si="2"/>
        <v>1958.6</v>
      </c>
    </row>
    <row r="20" spans="1:4">
      <c r="A20" t="s">
        <v>90</v>
      </c>
      <c r="B20">
        <f t="shared" si="0"/>
        <v>1954</v>
      </c>
      <c r="C20">
        <f t="shared" si="1"/>
        <v>1</v>
      </c>
      <c r="D20">
        <f t="shared" si="2"/>
        <v>1949.7</v>
      </c>
    </row>
    <row r="21" spans="1:4">
      <c r="A21" t="s">
        <v>91</v>
      </c>
      <c r="B21">
        <f t="shared" si="0"/>
        <v>1954</v>
      </c>
      <c r="C21">
        <f t="shared" si="1"/>
        <v>2</v>
      </c>
      <c r="D21">
        <f t="shared" si="2"/>
        <v>1952.6</v>
      </c>
    </row>
    <row r="22" spans="1:4">
      <c r="A22" t="s">
        <v>92</v>
      </c>
      <c r="B22">
        <f t="shared" si="0"/>
        <v>1954</v>
      </c>
      <c r="C22">
        <f t="shared" si="1"/>
        <v>3</v>
      </c>
      <c r="D22">
        <f t="shared" si="2"/>
        <v>1973.7</v>
      </c>
    </row>
    <row r="23" spans="1:4">
      <c r="A23" t="s">
        <v>93</v>
      </c>
      <c r="B23">
        <f t="shared" si="0"/>
        <v>1954</v>
      </c>
      <c r="C23">
        <f t="shared" si="1"/>
        <v>4</v>
      </c>
      <c r="D23">
        <f t="shared" si="2"/>
        <v>2014.1</v>
      </c>
    </row>
    <row r="24" spans="1:4">
      <c r="A24" t="s">
        <v>94</v>
      </c>
      <c r="B24">
        <f t="shared" si="0"/>
        <v>1955</v>
      </c>
      <c r="C24">
        <f t="shared" si="1"/>
        <v>1</v>
      </c>
      <c r="D24">
        <f t="shared" si="2"/>
        <v>2071.6</v>
      </c>
    </row>
    <row r="25" spans="1:4">
      <c r="A25" t="s">
        <v>95</v>
      </c>
      <c r="B25">
        <f t="shared" si="0"/>
        <v>1955</v>
      </c>
      <c r="C25">
        <f t="shared" si="1"/>
        <v>2</v>
      </c>
      <c r="D25">
        <f t="shared" si="2"/>
        <v>2104.3000000000002</v>
      </c>
    </row>
    <row r="26" spans="1:4">
      <c r="A26" t="s">
        <v>96</v>
      </c>
      <c r="B26">
        <f t="shared" si="0"/>
        <v>1955</v>
      </c>
      <c r="C26">
        <f t="shared" si="1"/>
        <v>3</v>
      </c>
      <c r="D26">
        <f t="shared" si="2"/>
        <v>2132.4</v>
      </c>
    </row>
    <row r="27" spans="1:4">
      <c r="A27" t="s">
        <v>97</v>
      </c>
      <c r="B27">
        <f t="shared" si="0"/>
        <v>1955</v>
      </c>
      <c r="C27">
        <f t="shared" si="1"/>
        <v>4</v>
      </c>
      <c r="D27">
        <f t="shared" si="2"/>
        <v>2143.9</v>
      </c>
    </row>
    <row r="28" spans="1:4">
      <c r="A28" t="s">
        <v>98</v>
      </c>
      <c r="B28">
        <f t="shared" si="0"/>
        <v>1956</v>
      </c>
      <c r="C28">
        <f t="shared" si="1"/>
        <v>1</v>
      </c>
      <c r="D28">
        <f t="shared" si="2"/>
        <v>2136.4</v>
      </c>
    </row>
    <row r="29" spans="1:4">
      <c r="A29" t="s">
        <v>99</v>
      </c>
      <c r="B29">
        <f t="shared" si="0"/>
        <v>1956</v>
      </c>
      <c r="C29">
        <f t="shared" si="1"/>
        <v>2</v>
      </c>
      <c r="D29">
        <f t="shared" si="2"/>
        <v>2152.8000000000002</v>
      </c>
    </row>
    <row r="30" spans="1:4">
      <c r="A30" t="s">
        <v>100</v>
      </c>
      <c r="B30">
        <f t="shared" si="0"/>
        <v>1956</v>
      </c>
      <c r="C30">
        <f t="shared" si="1"/>
        <v>3</v>
      </c>
      <c r="D30">
        <f t="shared" si="2"/>
        <v>2150.8000000000002</v>
      </c>
    </row>
    <row r="31" spans="1:4">
      <c r="A31" t="s">
        <v>101</v>
      </c>
      <c r="B31">
        <f t="shared" si="0"/>
        <v>1956</v>
      </c>
      <c r="C31">
        <f t="shared" si="1"/>
        <v>4</v>
      </c>
      <c r="D31">
        <f t="shared" si="2"/>
        <v>2184.1</v>
      </c>
    </row>
    <row r="32" spans="1:4">
      <c r="A32" t="s">
        <v>102</v>
      </c>
      <c r="B32">
        <f t="shared" si="0"/>
        <v>1957</v>
      </c>
      <c r="C32">
        <f t="shared" si="1"/>
        <v>1</v>
      </c>
      <c r="D32">
        <f t="shared" si="2"/>
        <v>2198.8000000000002</v>
      </c>
    </row>
    <row r="33" spans="1:4">
      <c r="A33" t="s">
        <v>103</v>
      </c>
      <c r="B33">
        <f t="shared" si="0"/>
        <v>1957</v>
      </c>
      <c r="C33">
        <f t="shared" si="1"/>
        <v>2</v>
      </c>
      <c r="D33">
        <f t="shared" si="2"/>
        <v>2195</v>
      </c>
    </row>
    <row r="34" spans="1:4">
      <c r="A34" t="s">
        <v>104</v>
      </c>
      <c r="B34">
        <f t="shared" si="0"/>
        <v>1957</v>
      </c>
      <c r="C34">
        <f t="shared" si="1"/>
        <v>3</v>
      </c>
      <c r="D34">
        <f t="shared" si="2"/>
        <v>2215.5</v>
      </c>
    </row>
    <row r="35" spans="1:4">
      <c r="A35" t="s">
        <v>105</v>
      </c>
      <c r="B35">
        <f t="shared" si="0"/>
        <v>1957</v>
      </c>
      <c r="C35">
        <f t="shared" si="1"/>
        <v>4</v>
      </c>
      <c r="D35">
        <f t="shared" si="2"/>
        <v>2189.1999999999998</v>
      </c>
    </row>
    <row r="36" spans="1:4">
      <c r="A36" t="s">
        <v>106</v>
      </c>
      <c r="B36">
        <f t="shared" si="0"/>
        <v>1958</v>
      </c>
      <c r="C36">
        <f t="shared" si="1"/>
        <v>1</v>
      </c>
      <c r="D36">
        <f t="shared" si="2"/>
        <v>2131</v>
      </c>
    </row>
    <row r="37" spans="1:4">
      <c r="A37" t="s">
        <v>107</v>
      </c>
      <c r="B37">
        <f t="shared" si="0"/>
        <v>1958</v>
      </c>
      <c r="C37">
        <f t="shared" si="1"/>
        <v>2</v>
      </c>
      <c r="D37">
        <f t="shared" si="2"/>
        <v>2143.6</v>
      </c>
    </row>
    <row r="38" spans="1:4">
      <c r="A38" t="s">
        <v>108</v>
      </c>
      <c r="B38">
        <f t="shared" si="0"/>
        <v>1958</v>
      </c>
      <c r="C38">
        <f t="shared" si="1"/>
        <v>3</v>
      </c>
      <c r="D38">
        <f t="shared" si="2"/>
        <v>2190.9</v>
      </c>
    </row>
    <row r="39" spans="1:4">
      <c r="A39" t="s">
        <v>109</v>
      </c>
      <c r="B39">
        <f t="shared" si="0"/>
        <v>1958</v>
      </c>
      <c r="C39">
        <f t="shared" si="1"/>
        <v>4</v>
      </c>
      <c r="D39">
        <f t="shared" si="2"/>
        <v>2239.6999999999998</v>
      </c>
    </row>
    <row r="40" spans="1:4">
      <c r="A40" t="s">
        <v>110</v>
      </c>
      <c r="B40">
        <f t="shared" si="0"/>
        <v>1959</v>
      </c>
      <c r="C40">
        <f t="shared" si="1"/>
        <v>1</v>
      </c>
      <c r="D40">
        <f t="shared" si="2"/>
        <v>2286.1999999999998</v>
      </c>
    </row>
    <row r="41" spans="1:4">
      <c r="A41" t="s">
        <v>111</v>
      </c>
      <c r="B41">
        <f t="shared" si="0"/>
        <v>1959</v>
      </c>
      <c r="C41">
        <f t="shared" si="1"/>
        <v>2</v>
      </c>
      <c r="D41">
        <f t="shared" si="2"/>
        <v>2345.5</v>
      </c>
    </row>
    <row r="42" spans="1:4">
      <c r="A42" t="s">
        <v>112</v>
      </c>
      <c r="B42">
        <f t="shared" si="0"/>
        <v>1959</v>
      </c>
      <c r="C42">
        <f t="shared" si="1"/>
        <v>3</v>
      </c>
      <c r="D42">
        <f t="shared" si="2"/>
        <v>2345.5</v>
      </c>
    </row>
    <row r="43" spans="1:4">
      <c r="A43" t="s">
        <v>113</v>
      </c>
      <c r="B43">
        <f t="shared" si="0"/>
        <v>1959</v>
      </c>
      <c r="C43">
        <f t="shared" si="1"/>
        <v>4</v>
      </c>
      <c r="D43">
        <f t="shared" si="2"/>
        <v>2354.1</v>
      </c>
    </row>
    <row r="44" spans="1:4">
      <c r="A44" t="s">
        <v>114</v>
      </c>
      <c r="B44">
        <f t="shared" si="0"/>
        <v>1960</v>
      </c>
      <c r="C44">
        <f t="shared" si="1"/>
        <v>1</v>
      </c>
      <c r="D44">
        <f t="shared" si="2"/>
        <v>2405.4</v>
      </c>
    </row>
    <row r="45" spans="1:4">
      <c r="A45" t="s">
        <v>115</v>
      </c>
      <c r="B45">
        <f t="shared" si="0"/>
        <v>1960</v>
      </c>
      <c r="C45">
        <f t="shared" si="1"/>
        <v>2</v>
      </c>
      <c r="D45">
        <f t="shared" si="2"/>
        <v>2393.9</v>
      </c>
    </row>
    <row r="46" spans="1:4">
      <c r="A46" t="s">
        <v>116</v>
      </c>
      <c r="B46">
        <f t="shared" si="0"/>
        <v>1960</v>
      </c>
      <c r="C46">
        <f t="shared" si="1"/>
        <v>3</v>
      </c>
      <c r="D46">
        <f t="shared" si="2"/>
        <v>2398.9</v>
      </c>
    </row>
    <row r="47" spans="1:4">
      <c r="A47" t="s">
        <v>117</v>
      </c>
      <c r="B47">
        <f t="shared" si="0"/>
        <v>1960</v>
      </c>
      <c r="C47">
        <f t="shared" si="1"/>
        <v>4</v>
      </c>
      <c r="D47">
        <f t="shared" si="2"/>
        <v>2369.3000000000002</v>
      </c>
    </row>
    <row r="48" spans="1:4">
      <c r="A48" t="s">
        <v>118</v>
      </c>
      <c r="B48">
        <f t="shared" si="0"/>
        <v>1961</v>
      </c>
      <c r="C48">
        <f t="shared" si="1"/>
        <v>1</v>
      </c>
      <c r="D48">
        <f t="shared" si="2"/>
        <v>2383.6999999999998</v>
      </c>
    </row>
    <row r="49" spans="1:4">
      <c r="A49" t="s">
        <v>119</v>
      </c>
      <c r="B49">
        <f t="shared" si="0"/>
        <v>1961</v>
      </c>
      <c r="C49">
        <f t="shared" si="1"/>
        <v>2</v>
      </c>
      <c r="D49">
        <f t="shared" si="2"/>
        <v>2427.1</v>
      </c>
    </row>
    <row r="50" spans="1:4">
      <c r="A50" t="s">
        <v>120</v>
      </c>
      <c r="B50">
        <f t="shared" si="0"/>
        <v>1961</v>
      </c>
      <c r="C50">
        <f t="shared" si="1"/>
        <v>3</v>
      </c>
      <c r="D50">
        <f t="shared" si="2"/>
        <v>2467.1999999999998</v>
      </c>
    </row>
    <row r="51" spans="1:4">
      <c r="A51" t="s">
        <v>121</v>
      </c>
      <c r="B51">
        <f t="shared" si="0"/>
        <v>1961</v>
      </c>
      <c r="C51">
        <f t="shared" si="1"/>
        <v>4</v>
      </c>
      <c r="D51">
        <f t="shared" si="2"/>
        <v>2517.5</v>
      </c>
    </row>
    <row r="52" spans="1:4">
      <c r="A52" t="s">
        <v>122</v>
      </c>
      <c r="B52">
        <f t="shared" si="0"/>
        <v>1962</v>
      </c>
      <c r="C52">
        <f t="shared" si="1"/>
        <v>1</v>
      </c>
      <c r="D52">
        <f t="shared" si="2"/>
        <v>2561</v>
      </c>
    </row>
    <row r="53" spans="1:4">
      <c r="A53" t="s">
        <v>123</v>
      </c>
      <c r="B53">
        <f t="shared" si="0"/>
        <v>1962</v>
      </c>
      <c r="C53">
        <f t="shared" si="1"/>
        <v>2</v>
      </c>
      <c r="D53">
        <f t="shared" si="2"/>
        <v>2590.3000000000002</v>
      </c>
    </row>
    <row r="54" spans="1:4">
      <c r="A54" t="s">
        <v>124</v>
      </c>
      <c r="B54">
        <f t="shared" si="0"/>
        <v>1962</v>
      </c>
      <c r="C54">
        <f t="shared" si="1"/>
        <v>3</v>
      </c>
      <c r="D54">
        <f t="shared" si="2"/>
        <v>2615.6999999999998</v>
      </c>
    </row>
    <row r="55" spans="1:4">
      <c r="A55" t="s">
        <v>125</v>
      </c>
      <c r="B55">
        <f t="shared" si="0"/>
        <v>1962</v>
      </c>
      <c r="C55">
        <f t="shared" si="1"/>
        <v>4</v>
      </c>
      <c r="D55">
        <f t="shared" si="2"/>
        <v>2625.1</v>
      </c>
    </row>
    <row r="56" spans="1:4">
      <c r="A56" t="s">
        <v>126</v>
      </c>
      <c r="B56">
        <f t="shared" si="0"/>
        <v>1963</v>
      </c>
      <c r="C56">
        <f t="shared" si="1"/>
        <v>1</v>
      </c>
      <c r="D56">
        <f t="shared" si="2"/>
        <v>2654.8</v>
      </c>
    </row>
    <row r="57" spans="1:4">
      <c r="A57" t="s">
        <v>127</v>
      </c>
      <c r="B57">
        <f t="shared" si="0"/>
        <v>1963</v>
      </c>
      <c r="C57">
        <f t="shared" si="1"/>
        <v>2</v>
      </c>
      <c r="D57">
        <f t="shared" si="2"/>
        <v>2688.2</v>
      </c>
    </row>
    <row r="58" spans="1:4">
      <c r="A58" t="s">
        <v>128</v>
      </c>
      <c r="B58">
        <f t="shared" si="0"/>
        <v>1963</v>
      </c>
      <c r="C58">
        <f t="shared" si="1"/>
        <v>3</v>
      </c>
      <c r="D58">
        <f t="shared" si="2"/>
        <v>2739.8</v>
      </c>
    </row>
    <row r="59" spans="1:4">
      <c r="A59" t="s">
        <v>129</v>
      </c>
      <c r="B59">
        <f t="shared" si="0"/>
        <v>1963</v>
      </c>
      <c r="C59">
        <f t="shared" si="1"/>
        <v>4</v>
      </c>
      <c r="D59">
        <f t="shared" si="2"/>
        <v>2760.3</v>
      </c>
    </row>
    <row r="60" spans="1:4">
      <c r="A60" t="s">
        <v>130</v>
      </c>
      <c r="B60">
        <f t="shared" si="0"/>
        <v>1964</v>
      </c>
      <c r="C60">
        <f t="shared" si="1"/>
        <v>1</v>
      </c>
      <c r="D60">
        <f t="shared" si="2"/>
        <v>2823.2</v>
      </c>
    </row>
    <row r="61" spans="1:4">
      <c r="A61" t="s">
        <v>131</v>
      </c>
      <c r="B61">
        <f t="shared" si="0"/>
        <v>1964</v>
      </c>
      <c r="C61">
        <f t="shared" si="1"/>
        <v>2</v>
      </c>
      <c r="D61">
        <f t="shared" si="2"/>
        <v>2855.7</v>
      </c>
    </row>
    <row r="62" spans="1:4">
      <c r="A62" t="s">
        <v>132</v>
      </c>
      <c r="B62">
        <f t="shared" si="0"/>
        <v>1964</v>
      </c>
      <c r="C62">
        <f t="shared" si="1"/>
        <v>3</v>
      </c>
      <c r="D62">
        <f t="shared" si="2"/>
        <v>2894.7</v>
      </c>
    </row>
    <row r="63" spans="1:4">
      <c r="A63" t="s">
        <v>133</v>
      </c>
      <c r="B63">
        <f t="shared" si="0"/>
        <v>1964</v>
      </c>
      <c r="C63">
        <f t="shared" si="1"/>
        <v>4</v>
      </c>
      <c r="D63">
        <f t="shared" si="2"/>
        <v>2900.5</v>
      </c>
    </row>
    <row r="64" spans="1:4">
      <c r="A64" t="s">
        <v>134</v>
      </c>
      <c r="B64">
        <f t="shared" si="0"/>
        <v>1965</v>
      </c>
      <c r="C64">
        <f t="shared" si="1"/>
        <v>1</v>
      </c>
      <c r="D64">
        <f t="shared" si="2"/>
        <v>2974</v>
      </c>
    </row>
    <row r="65" spans="1:4">
      <c r="A65" t="s">
        <v>135</v>
      </c>
      <c r="B65">
        <f t="shared" si="0"/>
        <v>1965</v>
      </c>
      <c r="C65">
        <f t="shared" si="1"/>
        <v>2</v>
      </c>
      <c r="D65">
        <f t="shared" si="2"/>
        <v>3014.6</v>
      </c>
    </row>
    <row r="66" spans="1:4">
      <c r="A66" t="s">
        <v>136</v>
      </c>
      <c r="B66">
        <f t="shared" si="0"/>
        <v>1965</v>
      </c>
      <c r="C66">
        <f t="shared" si="1"/>
        <v>3</v>
      </c>
      <c r="D66">
        <f t="shared" si="2"/>
        <v>3073.6</v>
      </c>
    </row>
    <row r="67" spans="1:4">
      <c r="A67" t="s">
        <v>137</v>
      </c>
      <c r="B67">
        <f t="shared" si="0"/>
        <v>1965</v>
      </c>
      <c r="C67">
        <f t="shared" si="1"/>
        <v>4</v>
      </c>
      <c r="D67">
        <f t="shared" si="2"/>
        <v>3144.5</v>
      </c>
    </row>
    <row r="68" spans="1:4">
      <c r="A68" t="s">
        <v>138</v>
      </c>
      <c r="B68">
        <f t="shared" ref="B68:B131" si="3">VALUE(LEFT(A68,4))</f>
        <v>1966</v>
      </c>
      <c r="C68">
        <f t="shared" ref="C68:C131" si="4">VALUE(MID(A68,6,1))</f>
        <v>1</v>
      </c>
      <c r="D68">
        <f t="shared" ref="D68:D131" si="5">VALUE(RIGHT(A68,6))</f>
        <v>3222.6</v>
      </c>
    </row>
    <row r="69" spans="1:4">
      <c r="A69" t="s">
        <v>139</v>
      </c>
      <c r="B69">
        <f t="shared" si="3"/>
        <v>1966</v>
      </c>
      <c r="C69">
        <f t="shared" si="4"/>
        <v>2</v>
      </c>
      <c r="D69">
        <f t="shared" si="5"/>
        <v>3234.8</v>
      </c>
    </row>
    <row r="70" spans="1:4">
      <c r="A70" t="s">
        <v>140</v>
      </c>
      <c r="B70">
        <f t="shared" si="3"/>
        <v>1966</v>
      </c>
      <c r="C70">
        <f t="shared" si="4"/>
        <v>3</v>
      </c>
      <c r="D70">
        <f t="shared" si="5"/>
        <v>3254.7</v>
      </c>
    </row>
    <row r="71" spans="1:4">
      <c r="A71" t="s">
        <v>141</v>
      </c>
      <c r="B71">
        <f t="shared" si="3"/>
        <v>1966</v>
      </c>
      <c r="C71">
        <f t="shared" si="4"/>
        <v>4</v>
      </c>
      <c r="D71">
        <f t="shared" si="5"/>
        <v>3283.7</v>
      </c>
    </row>
    <row r="72" spans="1:4">
      <c r="A72" t="s">
        <v>142</v>
      </c>
      <c r="B72">
        <f t="shared" si="3"/>
        <v>1967</v>
      </c>
      <c r="C72">
        <f t="shared" si="4"/>
        <v>1</v>
      </c>
      <c r="D72">
        <f t="shared" si="5"/>
        <v>3313.4</v>
      </c>
    </row>
    <row r="73" spans="1:4">
      <c r="A73" t="s">
        <v>143</v>
      </c>
      <c r="B73">
        <f t="shared" si="3"/>
        <v>1967</v>
      </c>
      <c r="C73">
        <f t="shared" si="4"/>
        <v>2</v>
      </c>
      <c r="D73">
        <f t="shared" si="5"/>
        <v>3310.7</v>
      </c>
    </row>
    <row r="74" spans="1:4">
      <c r="A74" t="s">
        <v>144</v>
      </c>
      <c r="B74">
        <f t="shared" si="3"/>
        <v>1967</v>
      </c>
      <c r="C74">
        <f t="shared" si="4"/>
        <v>3</v>
      </c>
      <c r="D74">
        <f t="shared" si="5"/>
        <v>3336.6</v>
      </c>
    </row>
    <row r="75" spans="1:4">
      <c r="A75" t="s">
        <v>145</v>
      </c>
      <c r="B75">
        <f t="shared" si="3"/>
        <v>1967</v>
      </c>
      <c r="C75">
        <f t="shared" si="4"/>
        <v>4</v>
      </c>
      <c r="D75">
        <f t="shared" si="5"/>
        <v>3360.8</v>
      </c>
    </row>
    <row r="76" spans="1:4">
      <c r="A76" t="s">
        <v>146</v>
      </c>
      <c r="B76">
        <f t="shared" si="3"/>
        <v>1968</v>
      </c>
      <c r="C76">
        <f t="shared" si="4"/>
        <v>1</v>
      </c>
      <c r="D76">
        <f t="shared" si="5"/>
        <v>3429.2</v>
      </c>
    </row>
    <row r="77" spans="1:4">
      <c r="A77" t="s">
        <v>147</v>
      </c>
      <c r="B77">
        <f t="shared" si="3"/>
        <v>1968</v>
      </c>
      <c r="C77">
        <f t="shared" si="4"/>
        <v>2</v>
      </c>
      <c r="D77">
        <f t="shared" si="5"/>
        <v>3488.3</v>
      </c>
    </row>
    <row r="78" spans="1:4">
      <c r="A78" t="s">
        <v>148</v>
      </c>
      <c r="B78">
        <f t="shared" si="3"/>
        <v>1968</v>
      </c>
      <c r="C78">
        <f t="shared" si="4"/>
        <v>3</v>
      </c>
      <c r="D78">
        <f t="shared" si="5"/>
        <v>3513.4</v>
      </c>
    </row>
    <row r="79" spans="1:4">
      <c r="A79" t="s">
        <v>149</v>
      </c>
      <c r="B79">
        <f t="shared" si="3"/>
        <v>1968</v>
      </c>
      <c r="C79">
        <f t="shared" si="4"/>
        <v>4</v>
      </c>
      <c r="D79">
        <f t="shared" si="5"/>
        <v>3528.1</v>
      </c>
    </row>
    <row r="80" spans="1:4">
      <c r="A80" t="s">
        <v>150</v>
      </c>
      <c r="B80">
        <f t="shared" si="3"/>
        <v>1969</v>
      </c>
      <c r="C80">
        <f t="shared" si="4"/>
        <v>1</v>
      </c>
      <c r="D80">
        <f t="shared" si="5"/>
        <v>3582.2</v>
      </c>
    </row>
    <row r="81" spans="1:4">
      <c r="A81" t="s">
        <v>151</v>
      </c>
      <c r="B81">
        <f t="shared" si="3"/>
        <v>1969</v>
      </c>
      <c r="C81">
        <f t="shared" si="4"/>
        <v>2</v>
      </c>
      <c r="D81">
        <f t="shared" si="5"/>
        <v>3590.6</v>
      </c>
    </row>
    <row r="82" spans="1:4">
      <c r="A82" t="s">
        <v>152</v>
      </c>
      <c r="B82">
        <f t="shared" si="3"/>
        <v>1969</v>
      </c>
      <c r="C82">
        <f t="shared" si="4"/>
        <v>3</v>
      </c>
      <c r="D82">
        <f t="shared" si="5"/>
        <v>3610.3</v>
      </c>
    </row>
    <row r="83" spans="1:4">
      <c r="A83" t="s">
        <v>153</v>
      </c>
      <c r="B83">
        <f t="shared" si="3"/>
        <v>1969</v>
      </c>
      <c r="C83">
        <f t="shared" si="4"/>
        <v>4</v>
      </c>
      <c r="D83">
        <f t="shared" si="5"/>
        <v>3593.3</v>
      </c>
    </row>
    <row r="84" spans="1:4">
      <c r="A84" t="s">
        <v>154</v>
      </c>
      <c r="B84">
        <f t="shared" si="3"/>
        <v>1970</v>
      </c>
      <c r="C84">
        <f t="shared" si="4"/>
        <v>1</v>
      </c>
      <c r="D84">
        <f t="shared" si="5"/>
        <v>3589.1</v>
      </c>
    </row>
    <row r="85" spans="1:4">
      <c r="A85" t="s">
        <v>155</v>
      </c>
      <c r="B85">
        <f t="shared" si="3"/>
        <v>1970</v>
      </c>
      <c r="C85">
        <f t="shared" si="4"/>
        <v>2</v>
      </c>
      <c r="D85">
        <f t="shared" si="5"/>
        <v>3597.4</v>
      </c>
    </row>
    <row r="86" spans="1:4">
      <c r="A86" t="s">
        <v>156</v>
      </c>
      <c r="B86">
        <f t="shared" si="3"/>
        <v>1970</v>
      </c>
      <c r="C86">
        <f t="shared" si="4"/>
        <v>3</v>
      </c>
      <c r="D86">
        <f t="shared" si="5"/>
        <v>3628.3</v>
      </c>
    </row>
    <row r="87" spans="1:4">
      <c r="A87" t="s">
        <v>157</v>
      </c>
      <c r="B87">
        <f t="shared" si="3"/>
        <v>1970</v>
      </c>
      <c r="C87">
        <f t="shared" si="4"/>
        <v>4</v>
      </c>
      <c r="D87">
        <f t="shared" si="5"/>
        <v>3587.6</v>
      </c>
    </row>
    <row r="88" spans="1:4">
      <c r="A88" t="s">
        <v>158</v>
      </c>
      <c r="B88">
        <f t="shared" si="3"/>
        <v>1971</v>
      </c>
      <c r="C88">
        <f t="shared" si="4"/>
        <v>1</v>
      </c>
      <c r="D88">
        <f t="shared" si="5"/>
        <v>3691.3</v>
      </c>
    </row>
    <row r="89" spans="1:4">
      <c r="A89" t="s">
        <v>159</v>
      </c>
      <c r="B89">
        <f t="shared" si="3"/>
        <v>1971</v>
      </c>
      <c r="C89">
        <f t="shared" si="4"/>
        <v>2</v>
      </c>
      <c r="D89">
        <f t="shared" si="5"/>
        <v>3712.8</v>
      </c>
    </row>
    <row r="90" spans="1:4">
      <c r="A90" t="s">
        <v>160</v>
      </c>
      <c r="B90">
        <f t="shared" si="3"/>
        <v>1971</v>
      </c>
      <c r="C90">
        <f t="shared" si="4"/>
        <v>3</v>
      </c>
      <c r="D90">
        <f t="shared" si="5"/>
        <v>3738.4</v>
      </c>
    </row>
    <row r="91" spans="1:4">
      <c r="A91" t="s">
        <v>161</v>
      </c>
      <c r="B91">
        <f t="shared" si="3"/>
        <v>1971</v>
      </c>
      <c r="C91">
        <f t="shared" si="4"/>
        <v>4</v>
      </c>
      <c r="D91">
        <f t="shared" si="5"/>
        <v>3749.2</v>
      </c>
    </row>
    <row r="92" spans="1:4">
      <c r="A92" t="s">
        <v>162</v>
      </c>
      <c r="B92">
        <f t="shared" si="3"/>
        <v>1972</v>
      </c>
      <c r="C92">
        <f t="shared" si="4"/>
        <v>1</v>
      </c>
      <c r="D92">
        <f t="shared" si="5"/>
        <v>3823.4</v>
      </c>
    </row>
    <row r="93" spans="1:4">
      <c r="A93" t="s">
        <v>163</v>
      </c>
      <c r="B93">
        <f t="shared" si="3"/>
        <v>1972</v>
      </c>
      <c r="C93">
        <f t="shared" si="4"/>
        <v>2</v>
      </c>
      <c r="D93">
        <f t="shared" si="5"/>
        <v>3910</v>
      </c>
    </row>
    <row r="94" spans="1:4">
      <c r="A94" t="s">
        <v>164</v>
      </c>
      <c r="B94">
        <f t="shared" si="3"/>
        <v>1972</v>
      </c>
      <c r="C94">
        <f t="shared" si="4"/>
        <v>3</v>
      </c>
      <c r="D94">
        <f t="shared" si="5"/>
        <v>3950.7</v>
      </c>
    </row>
    <row r="95" spans="1:4">
      <c r="A95" t="s">
        <v>165</v>
      </c>
      <c r="B95">
        <f t="shared" si="3"/>
        <v>1972</v>
      </c>
      <c r="C95">
        <f t="shared" si="4"/>
        <v>4</v>
      </c>
      <c r="D95">
        <f t="shared" si="5"/>
        <v>4018.7</v>
      </c>
    </row>
    <row r="96" spans="1:4">
      <c r="A96" t="s">
        <v>166</v>
      </c>
      <c r="B96">
        <f t="shared" si="3"/>
        <v>1973</v>
      </c>
      <c r="C96">
        <f t="shared" si="4"/>
        <v>1</v>
      </c>
      <c r="D96">
        <f t="shared" si="5"/>
        <v>4125</v>
      </c>
    </row>
    <row r="97" spans="1:4">
      <c r="A97" t="s">
        <v>167</v>
      </c>
      <c r="B97">
        <f t="shared" si="3"/>
        <v>1973</v>
      </c>
      <c r="C97">
        <f t="shared" si="4"/>
        <v>2</v>
      </c>
      <c r="D97">
        <f t="shared" si="5"/>
        <v>4168.3</v>
      </c>
    </row>
    <row r="98" spans="1:4">
      <c r="A98" t="s">
        <v>168</v>
      </c>
      <c r="B98">
        <f t="shared" si="3"/>
        <v>1973</v>
      </c>
      <c r="C98">
        <f t="shared" si="4"/>
        <v>3</v>
      </c>
      <c r="D98">
        <f t="shared" si="5"/>
        <v>4158</v>
      </c>
    </row>
    <row r="99" spans="1:4">
      <c r="A99" t="s">
        <v>169</v>
      </c>
      <c r="B99">
        <f t="shared" si="3"/>
        <v>1973</v>
      </c>
      <c r="C99">
        <f t="shared" si="4"/>
        <v>4</v>
      </c>
      <c r="D99">
        <f t="shared" si="5"/>
        <v>4192.5</v>
      </c>
    </row>
    <row r="100" spans="1:4">
      <c r="A100" t="s">
        <v>170</v>
      </c>
      <c r="B100">
        <f t="shared" si="3"/>
        <v>1974</v>
      </c>
      <c r="C100">
        <f t="shared" si="4"/>
        <v>1</v>
      </c>
      <c r="D100">
        <f t="shared" si="5"/>
        <v>4168.1000000000004</v>
      </c>
    </row>
    <row r="101" spans="1:4">
      <c r="A101" t="s">
        <v>171</v>
      </c>
      <c r="B101">
        <f t="shared" si="3"/>
        <v>1974</v>
      </c>
      <c r="C101">
        <f t="shared" si="4"/>
        <v>2</v>
      </c>
      <c r="D101">
        <f t="shared" si="5"/>
        <v>4176.5</v>
      </c>
    </row>
    <row r="102" spans="1:4">
      <c r="A102" t="s">
        <v>172</v>
      </c>
      <c r="B102">
        <f t="shared" si="3"/>
        <v>1974</v>
      </c>
      <c r="C102">
        <f t="shared" si="4"/>
        <v>3</v>
      </c>
      <c r="D102">
        <f t="shared" si="5"/>
        <v>4126.5</v>
      </c>
    </row>
    <row r="103" spans="1:4">
      <c r="A103" t="s">
        <v>173</v>
      </c>
      <c r="B103">
        <f t="shared" si="3"/>
        <v>1974</v>
      </c>
      <c r="C103">
        <f t="shared" si="4"/>
        <v>4</v>
      </c>
      <c r="D103">
        <f t="shared" si="5"/>
        <v>4098</v>
      </c>
    </row>
    <row r="104" spans="1:4">
      <c r="A104" t="s">
        <v>174</v>
      </c>
      <c r="B104">
        <f t="shared" si="3"/>
        <v>1975</v>
      </c>
      <c r="C104">
        <f t="shared" si="4"/>
        <v>1</v>
      </c>
      <c r="D104">
        <f t="shared" si="5"/>
        <v>4040.1</v>
      </c>
    </row>
    <row r="105" spans="1:4">
      <c r="A105" t="s">
        <v>175</v>
      </c>
      <c r="B105">
        <f t="shared" si="3"/>
        <v>1975</v>
      </c>
      <c r="C105">
        <f t="shared" si="4"/>
        <v>2</v>
      </c>
      <c r="D105">
        <f t="shared" si="5"/>
        <v>4075.6</v>
      </c>
    </row>
    <row r="106" spans="1:4">
      <c r="A106" t="s">
        <v>176</v>
      </c>
      <c r="B106">
        <f t="shared" si="3"/>
        <v>1975</v>
      </c>
      <c r="C106">
        <f t="shared" si="4"/>
        <v>3</v>
      </c>
      <c r="D106">
        <f t="shared" si="5"/>
        <v>4148.3999999999996</v>
      </c>
    </row>
    <row r="107" spans="1:4">
      <c r="A107" t="s">
        <v>177</v>
      </c>
      <c r="B107">
        <f t="shared" si="3"/>
        <v>1975</v>
      </c>
      <c r="C107">
        <f t="shared" si="4"/>
        <v>4</v>
      </c>
      <c r="D107">
        <f t="shared" si="5"/>
        <v>4206.7</v>
      </c>
    </row>
    <row r="108" spans="1:4">
      <c r="A108" t="s">
        <v>178</v>
      </c>
      <c r="B108">
        <f t="shared" si="3"/>
        <v>1976</v>
      </c>
      <c r="C108">
        <f t="shared" si="4"/>
        <v>1</v>
      </c>
      <c r="D108">
        <f t="shared" si="5"/>
        <v>4304.2</v>
      </c>
    </row>
    <row r="109" spans="1:4">
      <c r="A109" t="s">
        <v>179</v>
      </c>
      <c r="B109">
        <f t="shared" si="3"/>
        <v>1976</v>
      </c>
      <c r="C109">
        <f t="shared" si="4"/>
        <v>2</v>
      </c>
      <c r="D109">
        <f t="shared" si="5"/>
        <v>4341.2</v>
      </c>
    </row>
    <row r="110" spans="1:4">
      <c r="A110" t="s">
        <v>180</v>
      </c>
      <c r="B110">
        <f t="shared" si="3"/>
        <v>1976</v>
      </c>
      <c r="C110">
        <f t="shared" si="4"/>
        <v>3</v>
      </c>
      <c r="D110">
        <f t="shared" si="5"/>
        <v>4362</v>
      </c>
    </row>
    <row r="111" spans="1:4">
      <c r="A111" t="s">
        <v>181</v>
      </c>
      <c r="B111">
        <f t="shared" si="3"/>
        <v>1976</v>
      </c>
      <c r="C111">
        <f t="shared" si="4"/>
        <v>4</v>
      </c>
      <c r="D111">
        <f t="shared" si="5"/>
        <v>4398.3999999999996</v>
      </c>
    </row>
    <row r="112" spans="1:4">
      <c r="A112" t="s">
        <v>182</v>
      </c>
      <c r="B112">
        <f t="shared" si="3"/>
        <v>1977</v>
      </c>
      <c r="C112">
        <f t="shared" si="4"/>
        <v>1</v>
      </c>
      <c r="D112">
        <f t="shared" si="5"/>
        <v>4457.6000000000004</v>
      </c>
    </row>
    <row r="113" spans="1:4">
      <c r="A113" t="s">
        <v>183</v>
      </c>
      <c r="B113">
        <f t="shared" si="3"/>
        <v>1977</v>
      </c>
      <c r="C113">
        <f t="shared" si="4"/>
        <v>2</v>
      </c>
      <c r="D113">
        <f t="shared" si="5"/>
        <v>4535.8999999999996</v>
      </c>
    </row>
    <row r="114" spans="1:4">
      <c r="A114" t="s">
        <v>184</v>
      </c>
      <c r="B114">
        <f t="shared" si="3"/>
        <v>1977</v>
      </c>
      <c r="C114">
        <f t="shared" si="4"/>
        <v>3</v>
      </c>
      <c r="D114">
        <f t="shared" si="5"/>
        <v>4616.3999999999996</v>
      </c>
    </row>
    <row r="115" spans="1:4">
      <c r="A115" t="s">
        <v>185</v>
      </c>
      <c r="B115">
        <f t="shared" si="3"/>
        <v>1977</v>
      </c>
      <c r="C115">
        <f t="shared" si="4"/>
        <v>4</v>
      </c>
      <c r="D115">
        <f t="shared" si="5"/>
        <v>4616.6000000000004</v>
      </c>
    </row>
    <row r="116" spans="1:4">
      <c r="A116" t="s">
        <v>186</v>
      </c>
      <c r="B116">
        <f t="shared" si="3"/>
        <v>1978</v>
      </c>
      <c r="C116">
        <f t="shared" si="4"/>
        <v>1</v>
      </c>
      <c r="D116">
        <f t="shared" si="5"/>
        <v>4636</v>
      </c>
    </row>
    <row r="117" spans="1:4">
      <c r="A117" t="s">
        <v>187</v>
      </c>
      <c r="B117">
        <f t="shared" si="3"/>
        <v>1978</v>
      </c>
      <c r="C117">
        <f t="shared" si="4"/>
        <v>2</v>
      </c>
      <c r="D117">
        <f t="shared" si="5"/>
        <v>4804.8</v>
      </c>
    </row>
    <row r="118" spans="1:4">
      <c r="A118" t="s">
        <v>188</v>
      </c>
      <c r="B118">
        <f t="shared" si="3"/>
        <v>1978</v>
      </c>
      <c r="C118">
        <f t="shared" si="4"/>
        <v>3</v>
      </c>
      <c r="D118">
        <f t="shared" si="5"/>
        <v>4854.6000000000004</v>
      </c>
    </row>
    <row r="119" spans="1:4">
      <c r="A119" t="s">
        <v>189</v>
      </c>
      <c r="B119">
        <f t="shared" si="3"/>
        <v>1978</v>
      </c>
      <c r="C119">
        <f t="shared" si="4"/>
        <v>4</v>
      </c>
      <c r="D119">
        <f t="shared" si="5"/>
        <v>4925.8</v>
      </c>
    </row>
    <row r="120" spans="1:4">
      <c r="A120" t="s">
        <v>190</v>
      </c>
      <c r="B120">
        <f t="shared" si="3"/>
        <v>1979</v>
      </c>
      <c r="C120">
        <f t="shared" si="4"/>
        <v>1</v>
      </c>
      <c r="D120">
        <f t="shared" si="5"/>
        <v>4939.6000000000004</v>
      </c>
    </row>
    <row r="121" spans="1:4">
      <c r="A121" t="s">
        <v>191</v>
      </c>
      <c r="B121">
        <f t="shared" si="3"/>
        <v>1979</v>
      </c>
      <c r="C121">
        <f t="shared" si="4"/>
        <v>2</v>
      </c>
      <c r="D121">
        <f t="shared" si="5"/>
        <v>4949.3</v>
      </c>
    </row>
    <row r="122" spans="1:4">
      <c r="A122" t="s">
        <v>192</v>
      </c>
      <c r="B122">
        <f t="shared" si="3"/>
        <v>1979</v>
      </c>
      <c r="C122">
        <f t="shared" si="4"/>
        <v>3</v>
      </c>
      <c r="D122">
        <f t="shared" si="5"/>
        <v>4995.6000000000004</v>
      </c>
    </row>
    <row r="123" spans="1:4">
      <c r="A123" t="s">
        <v>193</v>
      </c>
      <c r="B123">
        <f t="shared" si="3"/>
        <v>1979</v>
      </c>
      <c r="C123">
        <f t="shared" si="4"/>
        <v>4</v>
      </c>
      <c r="D123">
        <f t="shared" si="5"/>
        <v>5011.3999999999996</v>
      </c>
    </row>
    <row r="124" spans="1:4">
      <c r="A124" t="s">
        <v>194</v>
      </c>
      <c r="B124">
        <f t="shared" si="3"/>
        <v>1980</v>
      </c>
      <c r="C124">
        <f t="shared" si="4"/>
        <v>1</v>
      </c>
      <c r="D124">
        <f t="shared" si="5"/>
        <v>5028.8</v>
      </c>
    </row>
    <row r="125" spans="1:4">
      <c r="A125" t="s">
        <v>195</v>
      </c>
      <c r="B125">
        <f t="shared" si="3"/>
        <v>1980</v>
      </c>
      <c r="C125">
        <f t="shared" si="4"/>
        <v>2</v>
      </c>
      <c r="D125">
        <f t="shared" si="5"/>
        <v>4922.5</v>
      </c>
    </row>
    <row r="126" spans="1:4">
      <c r="A126" t="s">
        <v>196</v>
      </c>
      <c r="B126">
        <f t="shared" si="3"/>
        <v>1980</v>
      </c>
      <c r="C126">
        <f t="shared" si="4"/>
        <v>3</v>
      </c>
      <c r="D126">
        <f t="shared" si="5"/>
        <v>4911.3</v>
      </c>
    </row>
    <row r="127" spans="1:4">
      <c r="A127" t="s">
        <v>197</v>
      </c>
      <c r="B127">
        <f t="shared" si="3"/>
        <v>1980</v>
      </c>
      <c r="C127">
        <f t="shared" si="4"/>
        <v>4</v>
      </c>
      <c r="D127">
        <f t="shared" si="5"/>
        <v>4986.3</v>
      </c>
    </row>
    <row r="128" spans="1:4">
      <c r="A128" t="s">
        <v>198</v>
      </c>
      <c r="B128">
        <f t="shared" si="3"/>
        <v>1981</v>
      </c>
      <c r="C128">
        <f t="shared" si="4"/>
        <v>1</v>
      </c>
      <c r="D128">
        <f t="shared" si="5"/>
        <v>5086.3999999999996</v>
      </c>
    </row>
    <row r="129" spans="1:4">
      <c r="A129" t="s">
        <v>199</v>
      </c>
      <c r="B129">
        <f t="shared" si="3"/>
        <v>1981</v>
      </c>
      <c r="C129">
        <f t="shared" si="4"/>
        <v>2</v>
      </c>
      <c r="D129">
        <f t="shared" si="5"/>
        <v>5048.1000000000004</v>
      </c>
    </row>
    <row r="130" spans="1:4">
      <c r="A130" t="s">
        <v>200</v>
      </c>
      <c r="B130">
        <f t="shared" si="3"/>
        <v>1981</v>
      </c>
      <c r="C130">
        <f t="shared" si="4"/>
        <v>3</v>
      </c>
      <c r="D130">
        <f t="shared" si="5"/>
        <v>5110.5</v>
      </c>
    </row>
    <row r="131" spans="1:4">
      <c r="A131" t="s">
        <v>201</v>
      </c>
      <c r="B131">
        <f t="shared" si="3"/>
        <v>1981</v>
      </c>
      <c r="C131">
        <f t="shared" si="4"/>
        <v>4</v>
      </c>
      <c r="D131">
        <f t="shared" si="5"/>
        <v>5056.8</v>
      </c>
    </row>
    <row r="132" spans="1:4">
      <c r="A132" t="s">
        <v>202</v>
      </c>
      <c r="B132">
        <f t="shared" ref="B132:B195" si="6">VALUE(LEFT(A132,4))</f>
        <v>1982</v>
      </c>
      <c r="C132">
        <f t="shared" ref="C132:C195" si="7">VALUE(MID(A132,6,1))</f>
        <v>1</v>
      </c>
      <c r="D132">
        <f t="shared" ref="D132:D195" si="8">VALUE(RIGHT(A132,6))</f>
        <v>4969.3999999999996</v>
      </c>
    </row>
    <row r="133" spans="1:4">
      <c r="A133" t="s">
        <v>203</v>
      </c>
      <c r="B133">
        <f t="shared" si="6"/>
        <v>1982</v>
      </c>
      <c r="C133">
        <f t="shared" si="7"/>
        <v>2</v>
      </c>
      <c r="D133">
        <f t="shared" si="8"/>
        <v>4996.8999999999996</v>
      </c>
    </row>
    <row r="134" spans="1:4">
      <c r="A134" t="s">
        <v>204</v>
      </c>
      <c r="B134">
        <f t="shared" si="6"/>
        <v>1982</v>
      </c>
      <c r="C134">
        <f t="shared" si="7"/>
        <v>3</v>
      </c>
      <c r="D134">
        <f t="shared" si="8"/>
        <v>4963.3999999999996</v>
      </c>
    </row>
    <row r="135" spans="1:4">
      <c r="A135" t="s">
        <v>205</v>
      </c>
      <c r="B135">
        <f t="shared" si="6"/>
        <v>1982</v>
      </c>
      <c r="C135">
        <f t="shared" si="7"/>
        <v>4</v>
      </c>
      <c r="D135">
        <f t="shared" si="8"/>
        <v>4964.8</v>
      </c>
    </row>
    <row r="136" spans="1:4">
      <c r="A136" t="s">
        <v>206</v>
      </c>
      <c r="B136">
        <f t="shared" si="6"/>
        <v>1983</v>
      </c>
      <c r="C136">
        <f t="shared" si="7"/>
        <v>1</v>
      </c>
      <c r="D136">
        <f t="shared" si="8"/>
        <v>5021.5</v>
      </c>
    </row>
    <row r="137" spans="1:4">
      <c r="A137" t="s">
        <v>207</v>
      </c>
      <c r="B137">
        <f t="shared" si="6"/>
        <v>1983</v>
      </c>
      <c r="C137">
        <f t="shared" si="7"/>
        <v>2</v>
      </c>
      <c r="D137">
        <f t="shared" si="8"/>
        <v>5142.2</v>
      </c>
    </row>
    <row r="138" spans="1:4">
      <c r="A138" t="s">
        <v>208</v>
      </c>
      <c r="B138">
        <f t="shared" si="6"/>
        <v>1983</v>
      </c>
      <c r="C138">
        <f t="shared" si="7"/>
        <v>3</v>
      </c>
      <c r="D138">
        <f t="shared" si="8"/>
        <v>5233.8999999999996</v>
      </c>
    </row>
    <row r="139" spans="1:4">
      <c r="A139" t="s">
        <v>209</v>
      </c>
      <c r="B139">
        <f t="shared" si="6"/>
        <v>1983</v>
      </c>
      <c r="C139">
        <f t="shared" si="7"/>
        <v>4</v>
      </c>
      <c r="D139">
        <f t="shared" si="8"/>
        <v>5342</v>
      </c>
    </row>
    <row r="140" spans="1:4">
      <c r="A140" t="s">
        <v>210</v>
      </c>
      <c r="B140">
        <f t="shared" si="6"/>
        <v>1984</v>
      </c>
      <c r="C140">
        <f t="shared" si="7"/>
        <v>1</v>
      </c>
      <c r="D140">
        <f t="shared" si="8"/>
        <v>5452.6</v>
      </c>
    </row>
    <row r="141" spans="1:4">
      <c r="A141" t="s">
        <v>211</v>
      </c>
      <c r="B141">
        <f t="shared" si="6"/>
        <v>1984</v>
      </c>
      <c r="C141">
        <f t="shared" si="7"/>
        <v>2</v>
      </c>
      <c r="D141">
        <f t="shared" si="8"/>
        <v>5544.3</v>
      </c>
    </row>
    <row r="142" spans="1:4">
      <c r="A142" t="s">
        <v>212</v>
      </c>
      <c r="B142">
        <f t="shared" si="6"/>
        <v>1984</v>
      </c>
      <c r="C142">
        <f t="shared" si="7"/>
        <v>3</v>
      </c>
      <c r="D142">
        <f t="shared" si="8"/>
        <v>5591.1</v>
      </c>
    </row>
    <row r="143" spans="1:4">
      <c r="A143" t="s">
        <v>213</v>
      </c>
      <c r="B143">
        <f t="shared" si="6"/>
        <v>1984</v>
      </c>
      <c r="C143">
        <f t="shared" si="7"/>
        <v>4</v>
      </c>
      <c r="D143">
        <f t="shared" si="8"/>
        <v>5627.1</v>
      </c>
    </row>
    <row r="144" spans="1:4">
      <c r="A144" t="s">
        <v>214</v>
      </c>
      <c r="B144">
        <f t="shared" si="6"/>
        <v>1985</v>
      </c>
      <c r="C144">
        <f t="shared" si="7"/>
        <v>1</v>
      </c>
      <c r="D144">
        <f t="shared" si="8"/>
        <v>5664.3</v>
      </c>
    </row>
    <row r="145" spans="1:4">
      <c r="A145" t="s">
        <v>215</v>
      </c>
      <c r="B145">
        <f t="shared" si="6"/>
        <v>1985</v>
      </c>
      <c r="C145">
        <f t="shared" si="7"/>
        <v>2</v>
      </c>
      <c r="D145">
        <f t="shared" si="8"/>
        <v>5710.9</v>
      </c>
    </row>
    <row r="146" spans="1:4">
      <c r="A146" t="s">
        <v>216</v>
      </c>
      <c r="B146">
        <f t="shared" si="6"/>
        <v>1985</v>
      </c>
      <c r="C146">
        <f t="shared" si="7"/>
        <v>3</v>
      </c>
      <c r="D146">
        <f t="shared" si="8"/>
        <v>5788.6</v>
      </c>
    </row>
    <row r="147" spans="1:4">
      <c r="A147" t="s">
        <v>217</v>
      </c>
      <c r="B147">
        <f t="shared" si="6"/>
        <v>1985</v>
      </c>
      <c r="C147">
        <f t="shared" si="7"/>
        <v>4</v>
      </c>
      <c r="D147">
        <f t="shared" si="8"/>
        <v>5839.6</v>
      </c>
    </row>
    <row r="148" spans="1:4">
      <c r="A148" t="s">
        <v>218</v>
      </c>
      <c r="B148">
        <f t="shared" si="6"/>
        <v>1986</v>
      </c>
      <c r="C148">
        <f t="shared" si="7"/>
        <v>1</v>
      </c>
      <c r="D148">
        <f t="shared" si="8"/>
        <v>5887.3</v>
      </c>
    </row>
    <row r="149" spans="1:4">
      <c r="A149" t="s">
        <v>219</v>
      </c>
      <c r="B149">
        <f t="shared" si="6"/>
        <v>1986</v>
      </c>
      <c r="C149">
        <f t="shared" si="7"/>
        <v>2</v>
      </c>
      <c r="D149">
        <f t="shared" si="8"/>
        <v>5901.9</v>
      </c>
    </row>
    <row r="150" spans="1:4">
      <c r="A150" t="s">
        <v>220</v>
      </c>
      <c r="B150">
        <f t="shared" si="6"/>
        <v>1986</v>
      </c>
      <c r="C150">
        <f t="shared" si="7"/>
        <v>3</v>
      </c>
      <c r="D150">
        <f t="shared" si="8"/>
        <v>5959</v>
      </c>
    </row>
    <row r="151" spans="1:4">
      <c r="A151" t="s">
        <v>221</v>
      </c>
      <c r="B151">
        <f t="shared" si="6"/>
        <v>1986</v>
      </c>
      <c r="C151">
        <f t="shared" si="7"/>
        <v>4</v>
      </c>
      <c r="D151">
        <f t="shared" si="8"/>
        <v>5981.7</v>
      </c>
    </row>
    <row r="152" spans="1:4">
      <c r="A152" t="s">
        <v>222</v>
      </c>
      <c r="B152">
        <f t="shared" si="6"/>
        <v>1987</v>
      </c>
      <c r="C152">
        <f t="shared" si="7"/>
        <v>1</v>
      </c>
      <c r="D152">
        <f t="shared" si="8"/>
        <v>6027.6</v>
      </c>
    </row>
    <row r="153" spans="1:4">
      <c r="A153" t="s">
        <v>223</v>
      </c>
      <c r="B153">
        <f t="shared" si="6"/>
        <v>1987</v>
      </c>
      <c r="C153">
        <f t="shared" si="7"/>
        <v>2</v>
      </c>
      <c r="D153">
        <f t="shared" si="8"/>
        <v>6095.8</v>
      </c>
    </row>
    <row r="154" spans="1:4">
      <c r="A154" t="s">
        <v>224</v>
      </c>
      <c r="B154">
        <f t="shared" si="6"/>
        <v>1987</v>
      </c>
      <c r="C154">
        <f t="shared" si="7"/>
        <v>3</v>
      </c>
      <c r="D154">
        <f t="shared" si="8"/>
        <v>6145.8</v>
      </c>
    </row>
    <row r="155" spans="1:4">
      <c r="A155" t="s">
        <v>225</v>
      </c>
      <c r="B155">
        <f t="shared" si="6"/>
        <v>1987</v>
      </c>
      <c r="C155">
        <f t="shared" si="7"/>
        <v>4</v>
      </c>
      <c r="D155">
        <f t="shared" si="8"/>
        <v>6254.1</v>
      </c>
    </row>
    <row r="156" spans="1:4">
      <c r="A156" t="s">
        <v>226</v>
      </c>
      <c r="B156">
        <f t="shared" si="6"/>
        <v>1988</v>
      </c>
      <c r="C156">
        <f t="shared" si="7"/>
        <v>1</v>
      </c>
      <c r="D156">
        <f t="shared" si="8"/>
        <v>6302</v>
      </c>
    </row>
    <row r="157" spans="1:4">
      <c r="A157" t="s">
        <v>227</v>
      </c>
      <c r="B157">
        <f t="shared" si="6"/>
        <v>1988</v>
      </c>
      <c r="C157">
        <f t="shared" si="7"/>
        <v>2</v>
      </c>
      <c r="D157">
        <f t="shared" si="8"/>
        <v>6372.8</v>
      </c>
    </row>
    <row r="158" spans="1:4">
      <c r="A158" t="s">
        <v>228</v>
      </c>
      <c r="B158">
        <f t="shared" si="6"/>
        <v>1988</v>
      </c>
      <c r="C158">
        <f t="shared" si="7"/>
        <v>3</v>
      </c>
      <c r="D158">
        <f t="shared" si="8"/>
        <v>6402</v>
      </c>
    </row>
    <row r="159" spans="1:4">
      <c r="A159" t="s">
        <v>229</v>
      </c>
      <c r="B159">
        <f t="shared" si="6"/>
        <v>1988</v>
      </c>
      <c r="C159">
        <f t="shared" si="7"/>
        <v>4</v>
      </c>
      <c r="D159">
        <f t="shared" si="8"/>
        <v>6487.4</v>
      </c>
    </row>
    <row r="160" spans="1:4">
      <c r="A160" t="s">
        <v>230</v>
      </c>
      <c r="B160">
        <f t="shared" si="6"/>
        <v>1989</v>
      </c>
      <c r="C160">
        <f t="shared" si="7"/>
        <v>1</v>
      </c>
      <c r="D160">
        <f t="shared" si="8"/>
        <v>6565.6</v>
      </c>
    </row>
    <row r="161" spans="1:4">
      <c r="A161" t="s">
        <v>231</v>
      </c>
      <c r="B161">
        <f t="shared" si="6"/>
        <v>1989</v>
      </c>
      <c r="C161">
        <f t="shared" si="7"/>
        <v>2</v>
      </c>
      <c r="D161">
        <f t="shared" si="8"/>
        <v>6599.7</v>
      </c>
    </row>
    <row r="162" spans="1:4">
      <c r="A162" t="s">
        <v>232</v>
      </c>
      <c r="B162">
        <f t="shared" si="6"/>
        <v>1989</v>
      </c>
      <c r="C162">
        <f t="shared" si="7"/>
        <v>3</v>
      </c>
      <c r="D162">
        <f t="shared" si="8"/>
        <v>6633.4</v>
      </c>
    </row>
    <row r="163" spans="1:4">
      <c r="A163" t="s">
        <v>233</v>
      </c>
      <c r="B163">
        <f t="shared" si="6"/>
        <v>1989</v>
      </c>
      <c r="C163">
        <f t="shared" si="7"/>
        <v>4</v>
      </c>
      <c r="D163">
        <f t="shared" si="8"/>
        <v>6663.4</v>
      </c>
    </row>
    <row r="164" spans="1:4">
      <c r="A164" t="s">
        <v>234</v>
      </c>
      <c r="B164">
        <f t="shared" si="6"/>
        <v>1990</v>
      </c>
      <c r="C164">
        <f t="shared" si="7"/>
        <v>1</v>
      </c>
      <c r="D164">
        <f t="shared" si="8"/>
        <v>6743.6</v>
      </c>
    </row>
    <row r="165" spans="1:4">
      <c r="A165" t="s">
        <v>235</v>
      </c>
      <c r="B165">
        <f t="shared" si="6"/>
        <v>1990</v>
      </c>
      <c r="C165">
        <f t="shared" si="7"/>
        <v>2</v>
      </c>
      <c r="D165">
        <f t="shared" si="8"/>
        <v>6760.8</v>
      </c>
    </row>
    <row r="166" spans="1:4">
      <c r="A166" t="s">
        <v>236</v>
      </c>
      <c r="B166">
        <f t="shared" si="6"/>
        <v>1990</v>
      </c>
      <c r="C166">
        <f t="shared" si="7"/>
        <v>3</v>
      </c>
      <c r="D166">
        <f t="shared" si="8"/>
        <v>6742.6</v>
      </c>
    </row>
    <row r="167" spans="1:4">
      <c r="A167" t="s">
        <v>237</v>
      </c>
      <c r="B167">
        <f t="shared" si="6"/>
        <v>1990</v>
      </c>
      <c r="C167">
        <f t="shared" si="7"/>
        <v>4</v>
      </c>
      <c r="D167">
        <f t="shared" si="8"/>
        <v>6713.3</v>
      </c>
    </row>
    <row r="168" spans="1:4">
      <c r="A168" t="s">
        <v>238</v>
      </c>
      <c r="B168">
        <f t="shared" si="6"/>
        <v>1991</v>
      </c>
      <c r="C168">
        <f t="shared" si="7"/>
        <v>1</v>
      </c>
      <c r="D168">
        <f t="shared" si="8"/>
        <v>6667.4</v>
      </c>
    </row>
    <row r="169" spans="1:4">
      <c r="A169" t="s">
        <v>239</v>
      </c>
      <c r="B169">
        <f t="shared" si="6"/>
        <v>1991</v>
      </c>
      <c r="C169">
        <f t="shared" si="7"/>
        <v>2</v>
      </c>
      <c r="D169">
        <f t="shared" si="8"/>
        <v>6692.1</v>
      </c>
    </row>
    <row r="170" spans="1:4">
      <c r="A170" t="s">
        <v>240</v>
      </c>
      <c r="B170">
        <f t="shared" si="6"/>
        <v>1991</v>
      </c>
      <c r="C170">
        <f t="shared" si="7"/>
        <v>3</v>
      </c>
      <c r="D170">
        <f t="shared" si="8"/>
        <v>6704.7</v>
      </c>
    </row>
    <row r="171" spans="1:4">
      <c r="A171" t="s">
        <v>241</v>
      </c>
      <c r="B171">
        <f t="shared" si="6"/>
        <v>1991</v>
      </c>
      <c r="C171">
        <f t="shared" si="7"/>
        <v>4</v>
      </c>
      <c r="D171">
        <f t="shared" si="8"/>
        <v>6749.4</v>
      </c>
    </row>
    <row r="172" spans="1:4">
      <c r="A172" t="s">
        <v>242</v>
      </c>
      <c r="B172">
        <f t="shared" si="6"/>
        <v>1992</v>
      </c>
      <c r="C172">
        <f t="shared" si="7"/>
        <v>1</v>
      </c>
      <c r="D172">
        <f t="shared" si="8"/>
        <v>6811.1</v>
      </c>
    </row>
    <row r="173" spans="1:4">
      <c r="A173" t="s">
        <v>243</v>
      </c>
      <c r="B173">
        <f t="shared" si="6"/>
        <v>1992</v>
      </c>
      <c r="C173">
        <f t="shared" si="7"/>
        <v>2</v>
      </c>
      <c r="D173">
        <f t="shared" si="8"/>
        <v>6873.8</v>
      </c>
    </row>
    <row r="174" spans="1:4">
      <c r="A174" t="s">
        <v>244</v>
      </c>
      <c r="B174">
        <f t="shared" si="6"/>
        <v>1992</v>
      </c>
      <c r="C174">
        <f t="shared" si="7"/>
        <v>3</v>
      </c>
      <c r="D174">
        <f t="shared" si="8"/>
        <v>6923.3</v>
      </c>
    </row>
    <row r="175" spans="1:4">
      <c r="A175" t="s">
        <v>245</v>
      </c>
      <c r="B175">
        <f t="shared" si="6"/>
        <v>1992</v>
      </c>
      <c r="C175">
        <f t="shared" si="7"/>
        <v>4</v>
      </c>
      <c r="D175">
        <f t="shared" si="8"/>
        <v>7015.1</v>
      </c>
    </row>
    <row r="176" spans="1:4">
      <c r="A176" t="s">
        <v>246</v>
      </c>
      <c r="B176">
        <f t="shared" si="6"/>
        <v>1993</v>
      </c>
      <c r="C176">
        <f t="shared" si="7"/>
        <v>1</v>
      </c>
      <c r="D176">
        <f t="shared" si="8"/>
        <v>7020.9</v>
      </c>
    </row>
    <row r="177" spans="1:4">
      <c r="A177" t="s">
        <v>247</v>
      </c>
      <c r="B177">
        <f t="shared" si="6"/>
        <v>1993</v>
      </c>
      <c r="C177">
        <f t="shared" si="7"/>
        <v>2</v>
      </c>
      <c r="D177">
        <f t="shared" si="8"/>
        <v>7056</v>
      </c>
    </row>
    <row r="178" spans="1:4">
      <c r="A178" t="s">
        <v>248</v>
      </c>
      <c r="B178">
        <f t="shared" si="6"/>
        <v>1993</v>
      </c>
      <c r="C178">
        <f t="shared" si="7"/>
        <v>3</v>
      </c>
      <c r="D178">
        <f t="shared" si="8"/>
        <v>7092.4</v>
      </c>
    </row>
    <row r="179" spans="1:4">
      <c r="A179" t="s">
        <v>249</v>
      </c>
      <c r="B179">
        <f t="shared" si="6"/>
        <v>1993</v>
      </c>
      <c r="C179">
        <f t="shared" si="7"/>
        <v>4</v>
      </c>
      <c r="D179">
        <f t="shared" si="8"/>
        <v>7182.1</v>
      </c>
    </row>
    <row r="180" spans="1:4">
      <c r="A180" t="s">
        <v>250</v>
      </c>
      <c r="B180">
        <f t="shared" si="6"/>
        <v>1994</v>
      </c>
      <c r="C180">
        <f t="shared" si="7"/>
        <v>1</v>
      </c>
      <c r="D180">
        <f t="shared" si="8"/>
        <v>7249.8</v>
      </c>
    </row>
    <row r="181" spans="1:4">
      <c r="A181" t="s">
        <v>251</v>
      </c>
      <c r="B181">
        <f t="shared" si="6"/>
        <v>1994</v>
      </c>
      <c r="C181">
        <f t="shared" si="7"/>
        <v>2</v>
      </c>
      <c r="D181">
        <f t="shared" si="8"/>
        <v>7346.3</v>
      </c>
    </row>
    <row r="182" spans="1:4">
      <c r="A182" t="s">
        <v>252</v>
      </c>
      <c r="B182">
        <f t="shared" si="6"/>
        <v>1994</v>
      </c>
      <c r="C182">
        <f t="shared" si="7"/>
        <v>3</v>
      </c>
      <c r="D182">
        <f t="shared" si="8"/>
        <v>7385.1</v>
      </c>
    </row>
    <row r="183" spans="1:4">
      <c r="A183" t="s">
        <v>253</v>
      </c>
      <c r="B183">
        <f t="shared" si="6"/>
        <v>1994</v>
      </c>
      <c r="C183">
        <f t="shared" si="7"/>
        <v>4</v>
      </c>
      <c r="D183">
        <f t="shared" si="8"/>
        <v>7476</v>
      </c>
    </row>
    <row r="184" spans="1:4">
      <c r="A184" t="s">
        <v>254</v>
      </c>
      <c r="B184">
        <f t="shared" si="6"/>
        <v>1995</v>
      </c>
      <c r="C184">
        <f t="shared" si="7"/>
        <v>1</v>
      </c>
      <c r="D184">
        <f t="shared" si="8"/>
        <v>7510.2</v>
      </c>
    </row>
    <row r="185" spans="1:4">
      <c r="A185" t="s">
        <v>255</v>
      </c>
      <c r="B185">
        <f t="shared" si="6"/>
        <v>1995</v>
      </c>
      <c r="C185">
        <f t="shared" si="7"/>
        <v>2</v>
      </c>
      <c r="D185">
        <f t="shared" si="8"/>
        <v>7528.6</v>
      </c>
    </row>
    <row r="186" spans="1:4">
      <c r="A186" t="s">
        <v>256</v>
      </c>
      <c r="B186">
        <f t="shared" si="6"/>
        <v>1995</v>
      </c>
      <c r="C186">
        <f t="shared" si="7"/>
        <v>3</v>
      </c>
      <c r="D186">
        <f t="shared" si="8"/>
        <v>7572.3</v>
      </c>
    </row>
    <row r="187" spans="1:4">
      <c r="A187" t="s">
        <v>257</v>
      </c>
      <c r="B187">
        <f t="shared" si="6"/>
        <v>1995</v>
      </c>
      <c r="C187">
        <f t="shared" si="7"/>
        <v>4</v>
      </c>
      <c r="D187">
        <f t="shared" si="8"/>
        <v>7645.2</v>
      </c>
    </row>
    <row r="188" spans="1:4">
      <c r="A188" t="s">
        <v>258</v>
      </c>
      <c r="B188">
        <f t="shared" si="6"/>
        <v>1996</v>
      </c>
      <c r="C188">
        <f t="shared" si="7"/>
        <v>1</v>
      </c>
      <c r="D188">
        <f t="shared" si="8"/>
        <v>7703.1</v>
      </c>
    </row>
    <row r="189" spans="1:4">
      <c r="A189" t="s">
        <v>259</v>
      </c>
      <c r="B189">
        <f t="shared" si="6"/>
        <v>1996</v>
      </c>
      <c r="C189">
        <f t="shared" si="7"/>
        <v>2</v>
      </c>
      <c r="D189">
        <f t="shared" si="8"/>
        <v>7820.4</v>
      </c>
    </row>
    <row r="190" spans="1:4">
      <c r="A190" t="s">
        <v>260</v>
      </c>
      <c r="B190">
        <f t="shared" si="6"/>
        <v>1996</v>
      </c>
      <c r="C190">
        <f t="shared" si="7"/>
        <v>3</v>
      </c>
      <c r="D190">
        <f t="shared" si="8"/>
        <v>7853.5</v>
      </c>
    </row>
    <row r="191" spans="1:4">
      <c r="A191" t="s">
        <v>261</v>
      </c>
      <c r="B191">
        <f t="shared" si="6"/>
        <v>1996</v>
      </c>
      <c r="C191">
        <f t="shared" si="7"/>
        <v>4</v>
      </c>
      <c r="D191">
        <f t="shared" si="8"/>
        <v>7947.9</v>
      </c>
    </row>
    <row r="192" spans="1:4">
      <c r="A192" t="s">
        <v>262</v>
      </c>
      <c r="B192">
        <f t="shared" si="6"/>
        <v>1997</v>
      </c>
      <c r="C192">
        <f t="shared" si="7"/>
        <v>1</v>
      </c>
      <c r="D192">
        <f t="shared" si="8"/>
        <v>8025.1</v>
      </c>
    </row>
    <row r="193" spans="1:4">
      <c r="A193" t="s">
        <v>263</v>
      </c>
      <c r="B193">
        <f t="shared" si="6"/>
        <v>1997</v>
      </c>
      <c r="C193">
        <f t="shared" si="7"/>
        <v>2</v>
      </c>
      <c r="D193">
        <f t="shared" si="8"/>
        <v>8145.6</v>
      </c>
    </row>
    <row r="194" spans="1:4">
      <c r="A194" t="s">
        <v>264</v>
      </c>
      <c r="B194">
        <f t="shared" si="6"/>
        <v>1997</v>
      </c>
      <c r="C194">
        <f t="shared" si="7"/>
        <v>3</v>
      </c>
      <c r="D194">
        <f t="shared" si="8"/>
        <v>8225.1</v>
      </c>
    </row>
    <row r="195" spans="1:4">
      <c r="A195" t="s">
        <v>265</v>
      </c>
      <c r="B195">
        <f t="shared" si="6"/>
        <v>1997</v>
      </c>
      <c r="C195">
        <f t="shared" si="7"/>
        <v>4</v>
      </c>
      <c r="D195">
        <f t="shared" si="8"/>
        <v>8276.9</v>
      </c>
    </row>
    <row r="196" spans="1:4">
      <c r="A196" t="s">
        <v>266</v>
      </c>
      <c r="B196">
        <f t="shared" ref="B196:B213" si="9">VALUE(LEFT(A196,4))</f>
        <v>1998</v>
      </c>
      <c r="C196">
        <f t="shared" ref="C196:C213" si="10">VALUE(MID(A196,6,1))</f>
        <v>1</v>
      </c>
      <c r="D196">
        <f t="shared" ref="D196:D213" si="11">VALUE(RIGHT(A196,6))</f>
        <v>8405.4</v>
      </c>
    </row>
    <row r="197" spans="1:4">
      <c r="A197" t="s">
        <v>267</v>
      </c>
      <c r="B197">
        <f t="shared" si="9"/>
        <v>1998</v>
      </c>
      <c r="C197">
        <f t="shared" si="10"/>
        <v>2</v>
      </c>
      <c r="D197">
        <f t="shared" si="11"/>
        <v>8448.7000000000007</v>
      </c>
    </row>
    <row r="198" spans="1:4">
      <c r="A198" t="s">
        <v>268</v>
      </c>
      <c r="B198">
        <f t="shared" si="9"/>
        <v>1998</v>
      </c>
      <c r="C198">
        <f t="shared" si="10"/>
        <v>3</v>
      </c>
      <c r="D198">
        <f t="shared" si="11"/>
        <v>8517.6</v>
      </c>
    </row>
    <row r="199" spans="1:4">
      <c r="A199" t="s">
        <v>269</v>
      </c>
      <c r="B199">
        <f t="shared" si="9"/>
        <v>1998</v>
      </c>
      <c r="C199">
        <f t="shared" si="10"/>
        <v>4</v>
      </c>
      <c r="D199">
        <f t="shared" si="11"/>
        <v>8662</v>
      </c>
    </row>
    <row r="200" spans="1:4">
      <c r="A200" t="s">
        <v>270</v>
      </c>
      <c r="B200">
        <f t="shared" si="9"/>
        <v>1999</v>
      </c>
      <c r="C200">
        <f t="shared" si="10"/>
        <v>1</v>
      </c>
      <c r="D200">
        <f t="shared" si="11"/>
        <v>8755.5</v>
      </c>
    </row>
    <row r="201" spans="1:4">
      <c r="A201" t="s">
        <v>271</v>
      </c>
      <c r="B201">
        <f t="shared" si="9"/>
        <v>1999</v>
      </c>
      <c r="C201">
        <f t="shared" si="10"/>
        <v>2</v>
      </c>
      <c r="D201">
        <f t="shared" si="11"/>
        <v>8801.7999999999993</v>
      </c>
    </row>
    <row r="202" spans="1:4">
      <c r="A202" t="s">
        <v>272</v>
      </c>
      <c r="B202">
        <f t="shared" si="9"/>
        <v>1999</v>
      </c>
      <c r="C202">
        <f t="shared" si="10"/>
        <v>3</v>
      </c>
      <c r="D202">
        <f t="shared" si="11"/>
        <v>8906.4</v>
      </c>
    </row>
    <row r="203" spans="1:4">
      <c r="A203" t="s">
        <v>273</v>
      </c>
      <c r="B203">
        <f t="shared" si="9"/>
        <v>1999</v>
      </c>
      <c r="C203">
        <f t="shared" si="10"/>
        <v>4</v>
      </c>
      <c r="D203">
        <f t="shared" si="11"/>
        <v>9071.1</v>
      </c>
    </row>
    <row r="204" spans="1:4">
      <c r="A204" t="s">
        <v>274</v>
      </c>
      <c r="B204">
        <f t="shared" si="9"/>
        <v>2000</v>
      </c>
      <c r="C204">
        <f t="shared" si="10"/>
        <v>1</v>
      </c>
      <c r="D204">
        <f t="shared" si="11"/>
        <v>9119.7000000000007</v>
      </c>
    </row>
    <row r="205" spans="1:4">
      <c r="A205" t="s">
        <v>275</v>
      </c>
      <c r="B205">
        <f t="shared" si="9"/>
        <v>2000</v>
      </c>
      <c r="C205">
        <f t="shared" si="10"/>
        <v>2</v>
      </c>
      <c r="D205">
        <f t="shared" si="11"/>
        <v>9233</v>
      </c>
    </row>
    <row r="206" spans="1:4">
      <c r="A206" t="s">
        <v>276</v>
      </c>
      <c r="B206">
        <f t="shared" si="9"/>
        <v>2000</v>
      </c>
      <c r="C206">
        <f t="shared" si="10"/>
        <v>3</v>
      </c>
      <c r="D206">
        <f t="shared" si="11"/>
        <v>9238.2000000000007</v>
      </c>
    </row>
    <row r="207" spans="1:4">
      <c r="A207" t="s">
        <v>277</v>
      </c>
      <c r="B207">
        <f t="shared" si="9"/>
        <v>2000</v>
      </c>
      <c r="C207">
        <f t="shared" si="10"/>
        <v>4</v>
      </c>
      <c r="D207">
        <f t="shared" si="11"/>
        <v>9274</v>
      </c>
    </row>
    <row r="208" spans="1:4">
      <c r="A208" t="s">
        <v>278</v>
      </c>
      <c r="B208">
        <f t="shared" si="9"/>
        <v>2001</v>
      </c>
      <c r="C208">
        <f t="shared" si="10"/>
        <v>1</v>
      </c>
      <c r="D208">
        <f t="shared" si="11"/>
        <v>9241.7000000000007</v>
      </c>
    </row>
    <row r="209" spans="1:4">
      <c r="A209" t="s">
        <v>279</v>
      </c>
      <c r="B209">
        <f t="shared" si="9"/>
        <v>2001</v>
      </c>
      <c r="C209">
        <f t="shared" si="10"/>
        <v>2</v>
      </c>
      <c r="D209">
        <f t="shared" si="11"/>
        <v>9224.2999999999993</v>
      </c>
    </row>
    <row r="210" spans="1:4">
      <c r="A210" t="s">
        <v>280</v>
      </c>
      <c r="B210">
        <f t="shared" si="9"/>
        <v>2001</v>
      </c>
      <c r="C210">
        <f t="shared" si="10"/>
        <v>3</v>
      </c>
      <c r="D210">
        <f t="shared" si="11"/>
        <v>9199.7999999999993</v>
      </c>
    </row>
    <row r="211" spans="1:4">
      <c r="A211" t="s">
        <v>281</v>
      </c>
      <c r="B211">
        <f t="shared" si="9"/>
        <v>2001</v>
      </c>
      <c r="C211">
        <f t="shared" si="10"/>
        <v>4</v>
      </c>
      <c r="D211">
        <f t="shared" si="11"/>
        <v>9283.5</v>
      </c>
    </row>
    <row r="212" spans="1:4">
      <c r="A212" t="s">
        <v>282</v>
      </c>
      <c r="B212">
        <f t="shared" si="9"/>
        <v>2002</v>
      </c>
      <c r="C212">
        <f t="shared" si="10"/>
        <v>1</v>
      </c>
      <c r="D212">
        <f t="shared" si="11"/>
        <v>9367.5</v>
      </c>
    </row>
    <row r="213" spans="1:4">
      <c r="A213" t="s">
        <v>283</v>
      </c>
      <c r="B213">
        <f t="shared" si="9"/>
        <v>2002</v>
      </c>
      <c r="C213">
        <f t="shared" si="10"/>
        <v>2</v>
      </c>
      <c r="D213">
        <f t="shared" si="11"/>
        <v>9379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8ADD-BBF9-AA4F-B6A1-154972342631}">
  <dimension ref="A1:E65"/>
  <sheetViews>
    <sheetView workbookViewId="0">
      <selection activeCell="E10" sqref="E10"/>
    </sheetView>
  </sheetViews>
  <sheetFormatPr baseColWidth="10" defaultRowHeight="16"/>
  <cols>
    <col min="1" max="1" width="14.6640625" bestFit="1" customWidth="1"/>
    <col min="2" max="2" width="11.5" hidden="1" customWidth="1"/>
  </cols>
  <sheetData>
    <row r="1" spans="1:5" ht="17" thickBot="1">
      <c r="A1" s="5" t="s">
        <v>287</v>
      </c>
      <c r="B1" t="s">
        <v>355</v>
      </c>
      <c r="C1" t="s">
        <v>352</v>
      </c>
      <c r="D1" t="s">
        <v>353</v>
      </c>
      <c r="E1" t="s">
        <v>354</v>
      </c>
    </row>
    <row r="2" spans="1:5" ht="17" thickTop="1">
      <c r="A2" s="6" t="s">
        <v>288</v>
      </c>
      <c r="B2">
        <f>LEN(A2)</f>
        <v>13</v>
      </c>
      <c r="C2" t="str">
        <f>MID(A2,7,3)</f>
        <v>100</v>
      </c>
      <c r="D2" t="str">
        <f>MID(A2,11,2)</f>
        <v>65</v>
      </c>
      <c r="E2" t="str">
        <f>MID(A2,13,B2-12)</f>
        <v>L</v>
      </c>
    </row>
    <row r="3" spans="1:5">
      <c r="A3" s="6" t="s">
        <v>289</v>
      </c>
      <c r="B3">
        <f t="shared" ref="B3:B65" si="0">LEN(A3)</f>
        <v>14</v>
      </c>
      <c r="C3" t="str">
        <f t="shared" ref="C3:C65" si="1">MID(A3,7,3)</f>
        <v>100</v>
      </c>
      <c r="D3" t="str">
        <f t="shared" ref="D3:D65" si="2">MID(A3,11,2)</f>
        <v>65</v>
      </c>
      <c r="E3" t="str">
        <f t="shared" ref="E3:E65" si="3">MID(A3,13,B3-12)</f>
        <v>XL</v>
      </c>
    </row>
    <row r="4" spans="1:5">
      <c r="A4" s="6" t="s">
        <v>290</v>
      </c>
      <c r="B4">
        <f t="shared" si="0"/>
        <v>15</v>
      </c>
      <c r="C4" t="str">
        <f t="shared" si="1"/>
        <v>100</v>
      </c>
      <c r="D4" t="str">
        <f t="shared" si="2"/>
        <v>65</v>
      </c>
      <c r="E4" t="str">
        <f t="shared" si="3"/>
        <v>XXL</v>
      </c>
    </row>
    <row r="5" spans="1:5">
      <c r="A5" s="6" t="s">
        <v>291</v>
      </c>
      <c r="B5">
        <f t="shared" si="0"/>
        <v>13</v>
      </c>
      <c r="C5" t="str">
        <f t="shared" si="1"/>
        <v>100</v>
      </c>
      <c r="D5" t="str">
        <f t="shared" si="2"/>
        <v>06</v>
      </c>
      <c r="E5" t="str">
        <f t="shared" si="3"/>
        <v>M</v>
      </c>
    </row>
    <row r="6" spans="1:5">
      <c r="A6" s="6" t="s">
        <v>292</v>
      </c>
      <c r="B6">
        <f t="shared" si="0"/>
        <v>13</v>
      </c>
      <c r="C6" t="str">
        <f t="shared" si="1"/>
        <v>100</v>
      </c>
      <c r="D6" t="str">
        <f t="shared" si="2"/>
        <v>06</v>
      </c>
      <c r="E6" t="str">
        <f t="shared" si="3"/>
        <v>L</v>
      </c>
    </row>
    <row r="7" spans="1:5">
      <c r="A7" s="6" t="s">
        <v>293</v>
      </c>
      <c r="B7">
        <f t="shared" si="0"/>
        <v>14</v>
      </c>
      <c r="C7" t="str">
        <f t="shared" si="1"/>
        <v>100</v>
      </c>
      <c r="D7" t="str">
        <f t="shared" si="2"/>
        <v>06</v>
      </c>
      <c r="E7" t="str">
        <f t="shared" si="3"/>
        <v>XL</v>
      </c>
    </row>
    <row r="8" spans="1:5">
      <c r="A8" s="6" t="s">
        <v>294</v>
      </c>
      <c r="B8">
        <f t="shared" si="0"/>
        <v>15</v>
      </c>
      <c r="C8" t="str">
        <f t="shared" si="1"/>
        <v>100</v>
      </c>
      <c r="D8" t="str">
        <f t="shared" si="2"/>
        <v>06</v>
      </c>
      <c r="E8" t="str">
        <f t="shared" si="3"/>
        <v>XXL</v>
      </c>
    </row>
    <row r="9" spans="1:5">
      <c r="A9" s="6" t="s">
        <v>295</v>
      </c>
      <c r="B9">
        <f t="shared" si="0"/>
        <v>13</v>
      </c>
      <c r="C9" t="str">
        <f t="shared" si="1"/>
        <v>100</v>
      </c>
      <c r="D9" t="str">
        <f t="shared" si="2"/>
        <v>05</v>
      </c>
      <c r="E9" t="str">
        <f t="shared" si="3"/>
        <v>M</v>
      </c>
    </row>
    <row r="10" spans="1:5">
      <c r="A10" s="6" t="s">
        <v>296</v>
      </c>
      <c r="B10">
        <f t="shared" si="0"/>
        <v>13</v>
      </c>
      <c r="C10" t="str">
        <f t="shared" si="1"/>
        <v>100</v>
      </c>
      <c r="D10" t="str">
        <f t="shared" si="2"/>
        <v>05</v>
      </c>
      <c r="E10" t="str">
        <f t="shared" si="3"/>
        <v>L</v>
      </c>
    </row>
    <row r="11" spans="1:5">
      <c r="A11" s="6" t="s">
        <v>297</v>
      </c>
      <c r="B11">
        <f t="shared" si="0"/>
        <v>14</v>
      </c>
      <c r="C11" t="str">
        <f t="shared" si="1"/>
        <v>100</v>
      </c>
      <c r="D11" t="str">
        <f t="shared" si="2"/>
        <v>05</v>
      </c>
      <c r="E11" t="str">
        <f t="shared" si="3"/>
        <v>XL</v>
      </c>
    </row>
    <row r="12" spans="1:5">
      <c r="A12" s="6" t="s">
        <v>298</v>
      </c>
      <c r="B12">
        <f t="shared" si="0"/>
        <v>15</v>
      </c>
      <c r="C12" t="str">
        <f t="shared" si="1"/>
        <v>100</v>
      </c>
      <c r="D12" t="str">
        <f t="shared" si="2"/>
        <v>05</v>
      </c>
      <c r="E12" t="str">
        <f t="shared" si="3"/>
        <v>XXL</v>
      </c>
    </row>
    <row r="13" spans="1:5">
      <c r="A13" s="6" t="s">
        <v>299</v>
      </c>
      <c r="B13">
        <f t="shared" si="0"/>
        <v>13</v>
      </c>
      <c r="C13" t="str">
        <f t="shared" si="1"/>
        <v>100</v>
      </c>
      <c r="D13" t="str">
        <f t="shared" si="2"/>
        <v>04</v>
      </c>
      <c r="E13" t="str">
        <f t="shared" si="3"/>
        <v>S</v>
      </c>
    </row>
    <row r="14" spans="1:5">
      <c r="A14" s="6" t="s">
        <v>300</v>
      </c>
      <c r="B14">
        <f t="shared" si="0"/>
        <v>13</v>
      </c>
      <c r="C14" t="str">
        <f t="shared" si="1"/>
        <v>100</v>
      </c>
      <c r="D14" t="str">
        <f t="shared" si="2"/>
        <v>04</v>
      </c>
      <c r="E14" t="str">
        <f t="shared" si="3"/>
        <v>M</v>
      </c>
    </row>
    <row r="15" spans="1:5">
      <c r="A15" s="6" t="s">
        <v>301</v>
      </c>
      <c r="B15">
        <f t="shared" si="0"/>
        <v>13</v>
      </c>
      <c r="C15" t="str">
        <f t="shared" si="1"/>
        <v>100</v>
      </c>
      <c r="D15" t="str">
        <f t="shared" si="2"/>
        <v>04</v>
      </c>
      <c r="E15" t="str">
        <f t="shared" si="3"/>
        <v>L</v>
      </c>
    </row>
    <row r="16" spans="1:5">
      <c r="A16" s="6" t="s">
        <v>302</v>
      </c>
      <c r="B16">
        <f t="shared" si="0"/>
        <v>14</v>
      </c>
      <c r="C16" t="str">
        <f t="shared" si="1"/>
        <v>100</v>
      </c>
      <c r="D16" t="str">
        <f t="shared" si="2"/>
        <v>04</v>
      </c>
      <c r="E16" t="str">
        <f t="shared" si="3"/>
        <v>XL</v>
      </c>
    </row>
    <row r="17" spans="1:5">
      <c r="A17" s="6" t="s">
        <v>303</v>
      </c>
      <c r="B17">
        <f t="shared" si="0"/>
        <v>15</v>
      </c>
      <c r="C17" t="str">
        <f t="shared" si="1"/>
        <v>100</v>
      </c>
      <c r="D17" t="str">
        <f t="shared" si="2"/>
        <v>04</v>
      </c>
      <c r="E17" t="str">
        <f t="shared" si="3"/>
        <v>XXL</v>
      </c>
    </row>
    <row r="18" spans="1:5">
      <c r="A18" s="6" t="s">
        <v>304</v>
      </c>
      <c r="B18">
        <f t="shared" si="0"/>
        <v>13</v>
      </c>
      <c r="C18" t="str">
        <f t="shared" si="1"/>
        <v>100</v>
      </c>
      <c r="D18" t="str">
        <f t="shared" si="2"/>
        <v>02</v>
      </c>
      <c r="E18" t="str">
        <f t="shared" si="3"/>
        <v>S</v>
      </c>
    </row>
    <row r="19" spans="1:5">
      <c r="A19" s="6" t="s">
        <v>305</v>
      </c>
      <c r="B19">
        <f t="shared" si="0"/>
        <v>13</v>
      </c>
      <c r="C19" t="str">
        <f t="shared" si="1"/>
        <v>100</v>
      </c>
      <c r="D19" t="str">
        <f t="shared" si="2"/>
        <v>02</v>
      </c>
      <c r="E19" t="str">
        <f t="shared" si="3"/>
        <v>M</v>
      </c>
    </row>
    <row r="20" spans="1:5">
      <c r="A20" s="6" t="s">
        <v>306</v>
      </c>
      <c r="B20">
        <f t="shared" si="0"/>
        <v>13</v>
      </c>
      <c r="C20" t="str">
        <f t="shared" si="1"/>
        <v>100</v>
      </c>
      <c r="D20" t="str">
        <f t="shared" si="2"/>
        <v>02</v>
      </c>
      <c r="E20" t="str">
        <f t="shared" si="3"/>
        <v>L</v>
      </c>
    </row>
    <row r="21" spans="1:5">
      <c r="A21" s="6" t="s">
        <v>307</v>
      </c>
      <c r="B21">
        <f t="shared" si="0"/>
        <v>14</v>
      </c>
      <c r="C21" t="str">
        <f t="shared" si="1"/>
        <v>100</v>
      </c>
      <c r="D21" t="str">
        <f t="shared" si="2"/>
        <v>02</v>
      </c>
      <c r="E21" t="str">
        <f t="shared" si="3"/>
        <v>XL</v>
      </c>
    </row>
    <row r="22" spans="1:5">
      <c r="A22" s="6" t="s">
        <v>308</v>
      </c>
      <c r="B22">
        <f t="shared" si="0"/>
        <v>15</v>
      </c>
      <c r="C22" t="str">
        <f t="shared" si="1"/>
        <v>100</v>
      </c>
      <c r="D22" t="str">
        <f t="shared" si="2"/>
        <v>02</v>
      </c>
      <c r="E22" t="str">
        <f t="shared" si="3"/>
        <v>XXL</v>
      </c>
    </row>
    <row r="23" spans="1:5">
      <c r="A23" s="6" t="s">
        <v>309</v>
      </c>
      <c r="B23">
        <f t="shared" si="0"/>
        <v>13</v>
      </c>
      <c r="C23" t="str">
        <f t="shared" si="1"/>
        <v>100</v>
      </c>
      <c r="D23" t="str">
        <f t="shared" si="2"/>
        <v>01</v>
      </c>
      <c r="E23" t="str">
        <f t="shared" si="3"/>
        <v>S</v>
      </c>
    </row>
    <row r="24" spans="1:5">
      <c r="A24" s="6" t="s">
        <v>310</v>
      </c>
      <c r="B24">
        <f t="shared" si="0"/>
        <v>13</v>
      </c>
      <c r="C24" t="str">
        <f t="shared" si="1"/>
        <v>100</v>
      </c>
      <c r="D24" t="str">
        <f t="shared" si="2"/>
        <v>01</v>
      </c>
      <c r="E24" t="str">
        <f t="shared" si="3"/>
        <v>M</v>
      </c>
    </row>
    <row r="25" spans="1:5">
      <c r="A25" s="6" t="s">
        <v>311</v>
      </c>
      <c r="B25">
        <f t="shared" si="0"/>
        <v>13</v>
      </c>
      <c r="C25" t="str">
        <f t="shared" si="1"/>
        <v>100</v>
      </c>
      <c r="D25" t="str">
        <f t="shared" si="2"/>
        <v>01</v>
      </c>
      <c r="E25" t="str">
        <f t="shared" si="3"/>
        <v>L</v>
      </c>
    </row>
    <row r="26" spans="1:5">
      <c r="A26" s="6" t="s">
        <v>312</v>
      </c>
      <c r="B26">
        <f t="shared" si="0"/>
        <v>14</v>
      </c>
      <c r="C26" t="str">
        <f t="shared" si="1"/>
        <v>100</v>
      </c>
      <c r="D26" t="str">
        <f t="shared" si="2"/>
        <v>01</v>
      </c>
      <c r="E26" t="str">
        <f t="shared" si="3"/>
        <v>XL</v>
      </c>
    </row>
    <row r="27" spans="1:5">
      <c r="A27" s="6" t="s">
        <v>313</v>
      </c>
      <c r="B27">
        <f t="shared" si="0"/>
        <v>15</v>
      </c>
      <c r="C27" t="str">
        <f t="shared" si="1"/>
        <v>100</v>
      </c>
      <c r="D27" t="str">
        <f t="shared" si="2"/>
        <v>01</v>
      </c>
      <c r="E27" t="str">
        <f t="shared" si="3"/>
        <v>XXL</v>
      </c>
    </row>
    <row r="28" spans="1:5">
      <c r="A28" s="6" t="s">
        <v>314</v>
      </c>
      <c r="B28">
        <f t="shared" si="0"/>
        <v>13</v>
      </c>
      <c r="C28" t="str">
        <f t="shared" si="1"/>
        <v>100</v>
      </c>
      <c r="D28" t="str">
        <f t="shared" si="2"/>
        <v>25</v>
      </c>
      <c r="E28" t="str">
        <f t="shared" si="3"/>
        <v>M</v>
      </c>
    </row>
    <row r="29" spans="1:5">
      <c r="A29" s="6" t="s">
        <v>315</v>
      </c>
      <c r="B29">
        <f t="shared" si="0"/>
        <v>13</v>
      </c>
      <c r="C29" t="str">
        <f t="shared" si="1"/>
        <v>100</v>
      </c>
      <c r="D29" t="str">
        <f t="shared" si="2"/>
        <v>25</v>
      </c>
      <c r="E29" t="str">
        <f t="shared" si="3"/>
        <v>L</v>
      </c>
    </row>
    <row r="30" spans="1:5">
      <c r="A30" s="6" t="s">
        <v>316</v>
      </c>
      <c r="B30">
        <f t="shared" si="0"/>
        <v>14</v>
      </c>
      <c r="C30" t="str">
        <f t="shared" si="1"/>
        <v>100</v>
      </c>
      <c r="D30" t="str">
        <f t="shared" si="2"/>
        <v>25</v>
      </c>
      <c r="E30" t="str">
        <f t="shared" si="3"/>
        <v>XL</v>
      </c>
    </row>
    <row r="31" spans="1:5">
      <c r="A31" s="6" t="s">
        <v>317</v>
      </c>
      <c r="B31">
        <f t="shared" si="0"/>
        <v>15</v>
      </c>
      <c r="C31" t="str">
        <f t="shared" si="1"/>
        <v>100</v>
      </c>
      <c r="D31" t="str">
        <f t="shared" si="2"/>
        <v>25</v>
      </c>
      <c r="E31" t="str">
        <f t="shared" si="3"/>
        <v>XXL</v>
      </c>
    </row>
    <row r="32" spans="1:5">
      <c r="A32" s="6" t="s">
        <v>318</v>
      </c>
      <c r="B32">
        <f t="shared" si="0"/>
        <v>13</v>
      </c>
      <c r="C32" t="str">
        <f t="shared" si="1"/>
        <v>100</v>
      </c>
      <c r="D32" t="str">
        <f t="shared" si="2"/>
        <v>11</v>
      </c>
      <c r="E32" t="str">
        <f t="shared" si="3"/>
        <v>M</v>
      </c>
    </row>
    <row r="33" spans="1:5">
      <c r="A33" s="6" t="s">
        <v>319</v>
      </c>
      <c r="B33">
        <f t="shared" si="0"/>
        <v>13</v>
      </c>
      <c r="C33" t="str">
        <f t="shared" si="1"/>
        <v>100</v>
      </c>
      <c r="D33" t="str">
        <f t="shared" si="2"/>
        <v>11</v>
      </c>
      <c r="E33" t="str">
        <f t="shared" si="3"/>
        <v>L</v>
      </c>
    </row>
    <row r="34" spans="1:5">
      <c r="A34" s="6" t="s">
        <v>320</v>
      </c>
      <c r="B34">
        <f t="shared" si="0"/>
        <v>14</v>
      </c>
      <c r="C34" t="str">
        <f t="shared" si="1"/>
        <v>100</v>
      </c>
      <c r="D34" t="str">
        <f t="shared" si="2"/>
        <v>11</v>
      </c>
      <c r="E34" t="str">
        <f t="shared" si="3"/>
        <v>XL</v>
      </c>
    </row>
    <row r="35" spans="1:5">
      <c r="A35" s="6" t="s">
        <v>321</v>
      </c>
      <c r="B35">
        <f t="shared" si="0"/>
        <v>15</v>
      </c>
      <c r="C35" t="str">
        <f t="shared" si="1"/>
        <v>100</v>
      </c>
      <c r="D35" t="str">
        <f t="shared" si="2"/>
        <v>11</v>
      </c>
      <c r="E35" t="str">
        <f t="shared" si="3"/>
        <v>XXL</v>
      </c>
    </row>
    <row r="36" spans="1:5">
      <c r="A36" s="6" t="s">
        <v>322</v>
      </c>
      <c r="B36">
        <f t="shared" si="0"/>
        <v>13</v>
      </c>
      <c r="C36" t="str">
        <f t="shared" si="1"/>
        <v>125</v>
      </c>
      <c r="D36" t="str">
        <f t="shared" si="2"/>
        <v>06</v>
      </c>
      <c r="E36" t="str">
        <f t="shared" si="3"/>
        <v>M</v>
      </c>
    </row>
    <row r="37" spans="1:5">
      <c r="A37" s="6" t="s">
        <v>323</v>
      </c>
      <c r="B37">
        <f t="shared" si="0"/>
        <v>13</v>
      </c>
      <c r="C37" t="str">
        <f t="shared" si="1"/>
        <v>125</v>
      </c>
      <c r="D37" t="str">
        <f t="shared" si="2"/>
        <v>06</v>
      </c>
      <c r="E37" t="str">
        <f t="shared" si="3"/>
        <v>L</v>
      </c>
    </row>
    <row r="38" spans="1:5">
      <c r="A38" s="6" t="s">
        <v>324</v>
      </c>
      <c r="B38">
        <f t="shared" si="0"/>
        <v>14</v>
      </c>
      <c r="C38" t="str">
        <f t="shared" si="1"/>
        <v>125</v>
      </c>
      <c r="D38" t="str">
        <f t="shared" si="2"/>
        <v>06</v>
      </c>
      <c r="E38" t="str">
        <f t="shared" si="3"/>
        <v>XL</v>
      </c>
    </row>
    <row r="39" spans="1:5">
      <c r="A39" s="6" t="s">
        <v>325</v>
      </c>
      <c r="B39">
        <f t="shared" si="0"/>
        <v>15</v>
      </c>
      <c r="C39" t="str">
        <f t="shared" si="1"/>
        <v>125</v>
      </c>
      <c r="D39" t="str">
        <f t="shared" si="2"/>
        <v>06</v>
      </c>
      <c r="E39" t="str">
        <f t="shared" si="3"/>
        <v>XXL</v>
      </c>
    </row>
    <row r="40" spans="1:5">
      <c r="A40" s="6" t="s">
        <v>326</v>
      </c>
      <c r="B40">
        <f t="shared" si="0"/>
        <v>13</v>
      </c>
      <c r="C40" t="str">
        <f t="shared" si="1"/>
        <v>125</v>
      </c>
      <c r="D40" t="str">
        <f t="shared" si="2"/>
        <v>05</v>
      </c>
      <c r="E40" t="str">
        <f t="shared" si="3"/>
        <v>M</v>
      </c>
    </row>
    <row r="41" spans="1:5">
      <c r="A41" s="6" t="s">
        <v>327</v>
      </c>
      <c r="B41">
        <f t="shared" si="0"/>
        <v>13</v>
      </c>
      <c r="C41" t="str">
        <f t="shared" si="1"/>
        <v>125</v>
      </c>
      <c r="D41" t="str">
        <f t="shared" si="2"/>
        <v>05</v>
      </c>
      <c r="E41" t="str">
        <f t="shared" si="3"/>
        <v>L</v>
      </c>
    </row>
    <row r="42" spans="1:5">
      <c r="A42" s="6" t="s">
        <v>328</v>
      </c>
      <c r="B42">
        <f t="shared" si="0"/>
        <v>14</v>
      </c>
      <c r="C42" t="str">
        <f t="shared" si="1"/>
        <v>125</v>
      </c>
      <c r="D42" t="str">
        <f t="shared" si="2"/>
        <v>05</v>
      </c>
      <c r="E42" t="str">
        <f t="shared" si="3"/>
        <v>XL</v>
      </c>
    </row>
    <row r="43" spans="1:5">
      <c r="A43" s="6" t="s">
        <v>329</v>
      </c>
      <c r="B43">
        <f t="shared" si="0"/>
        <v>15</v>
      </c>
      <c r="C43" t="str">
        <f t="shared" si="1"/>
        <v>125</v>
      </c>
      <c r="D43" t="str">
        <f t="shared" si="2"/>
        <v>05</v>
      </c>
      <c r="E43" t="str">
        <f t="shared" si="3"/>
        <v>XXL</v>
      </c>
    </row>
    <row r="44" spans="1:5">
      <c r="A44" s="6" t="s">
        <v>330</v>
      </c>
      <c r="B44">
        <f t="shared" si="0"/>
        <v>13</v>
      </c>
      <c r="C44" t="str">
        <f t="shared" si="1"/>
        <v>125</v>
      </c>
      <c r="D44" t="str">
        <f t="shared" si="2"/>
        <v>04</v>
      </c>
      <c r="E44" t="str">
        <f t="shared" si="3"/>
        <v>M</v>
      </c>
    </row>
    <row r="45" spans="1:5">
      <c r="A45" s="6" t="s">
        <v>331</v>
      </c>
      <c r="B45">
        <f t="shared" si="0"/>
        <v>13</v>
      </c>
      <c r="C45" t="str">
        <f t="shared" si="1"/>
        <v>125</v>
      </c>
      <c r="D45" t="str">
        <f t="shared" si="2"/>
        <v>04</v>
      </c>
      <c r="E45" t="str">
        <f t="shared" si="3"/>
        <v>L</v>
      </c>
    </row>
    <row r="46" spans="1:5">
      <c r="A46" s="6" t="s">
        <v>332</v>
      </c>
      <c r="B46">
        <f t="shared" si="0"/>
        <v>14</v>
      </c>
      <c r="C46" t="str">
        <f t="shared" si="1"/>
        <v>125</v>
      </c>
      <c r="D46" t="str">
        <f t="shared" si="2"/>
        <v>04</v>
      </c>
      <c r="E46" t="str">
        <f t="shared" si="3"/>
        <v>XL</v>
      </c>
    </row>
    <row r="47" spans="1:5">
      <c r="A47" s="6" t="s">
        <v>333</v>
      </c>
      <c r="B47">
        <f t="shared" si="0"/>
        <v>15</v>
      </c>
      <c r="C47" t="str">
        <f t="shared" si="1"/>
        <v>125</v>
      </c>
      <c r="D47" t="str">
        <f t="shared" si="2"/>
        <v>04</v>
      </c>
      <c r="E47" t="str">
        <f t="shared" si="3"/>
        <v>XXL</v>
      </c>
    </row>
    <row r="48" spans="1:5">
      <c r="A48" s="6" t="s">
        <v>334</v>
      </c>
      <c r="B48">
        <f t="shared" si="0"/>
        <v>13</v>
      </c>
      <c r="C48" t="str">
        <f t="shared" si="1"/>
        <v>125</v>
      </c>
      <c r="D48" t="str">
        <f t="shared" si="2"/>
        <v>02</v>
      </c>
      <c r="E48" t="str">
        <f t="shared" si="3"/>
        <v>S</v>
      </c>
    </row>
    <row r="49" spans="1:5">
      <c r="A49" s="6" t="s">
        <v>335</v>
      </c>
      <c r="B49">
        <f t="shared" si="0"/>
        <v>13</v>
      </c>
      <c r="C49" t="str">
        <f t="shared" si="1"/>
        <v>125</v>
      </c>
      <c r="D49" t="str">
        <f t="shared" si="2"/>
        <v>02</v>
      </c>
      <c r="E49" t="str">
        <f t="shared" si="3"/>
        <v>M</v>
      </c>
    </row>
    <row r="50" spans="1:5">
      <c r="A50" s="6" t="s">
        <v>336</v>
      </c>
      <c r="B50">
        <f t="shared" si="0"/>
        <v>13</v>
      </c>
      <c r="C50" t="str">
        <f t="shared" si="1"/>
        <v>125</v>
      </c>
      <c r="D50" t="str">
        <f t="shared" si="2"/>
        <v>02</v>
      </c>
      <c r="E50" t="str">
        <f t="shared" si="3"/>
        <v>L</v>
      </c>
    </row>
    <row r="51" spans="1:5">
      <c r="A51" s="6" t="s">
        <v>337</v>
      </c>
      <c r="B51">
        <f t="shared" si="0"/>
        <v>14</v>
      </c>
      <c r="C51" t="str">
        <f t="shared" si="1"/>
        <v>125</v>
      </c>
      <c r="D51" t="str">
        <f t="shared" si="2"/>
        <v>02</v>
      </c>
      <c r="E51" t="str">
        <f t="shared" si="3"/>
        <v>XL</v>
      </c>
    </row>
    <row r="52" spans="1:5">
      <c r="A52" s="6" t="s">
        <v>338</v>
      </c>
      <c r="B52">
        <f t="shared" si="0"/>
        <v>15</v>
      </c>
      <c r="C52" t="str">
        <f t="shared" si="1"/>
        <v>125</v>
      </c>
      <c r="D52" t="str">
        <f t="shared" si="2"/>
        <v>02</v>
      </c>
      <c r="E52" t="str">
        <f t="shared" si="3"/>
        <v>XXL</v>
      </c>
    </row>
    <row r="53" spans="1:5">
      <c r="A53" s="6" t="s">
        <v>339</v>
      </c>
      <c r="B53">
        <f t="shared" si="0"/>
        <v>13</v>
      </c>
      <c r="C53" t="str">
        <f t="shared" si="1"/>
        <v>125</v>
      </c>
      <c r="D53" t="str">
        <f t="shared" si="2"/>
        <v>25</v>
      </c>
      <c r="E53" t="str">
        <f t="shared" si="3"/>
        <v>S</v>
      </c>
    </row>
    <row r="54" spans="1:5">
      <c r="A54" s="6" t="s">
        <v>340</v>
      </c>
      <c r="B54">
        <f t="shared" si="0"/>
        <v>13</v>
      </c>
      <c r="C54" t="str">
        <f t="shared" si="1"/>
        <v>125</v>
      </c>
      <c r="D54" t="str">
        <f t="shared" si="2"/>
        <v>25</v>
      </c>
      <c r="E54" t="str">
        <f t="shared" si="3"/>
        <v>M</v>
      </c>
    </row>
    <row r="55" spans="1:5">
      <c r="A55" s="6" t="s">
        <v>341</v>
      </c>
      <c r="B55">
        <f t="shared" si="0"/>
        <v>13</v>
      </c>
      <c r="C55" t="str">
        <f t="shared" si="1"/>
        <v>125</v>
      </c>
      <c r="D55" t="str">
        <f t="shared" si="2"/>
        <v>25</v>
      </c>
      <c r="E55" t="str">
        <f t="shared" si="3"/>
        <v>L</v>
      </c>
    </row>
    <row r="56" spans="1:5">
      <c r="A56" s="6" t="s">
        <v>342</v>
      </c>
      <c r="B56">
        <f t="shared" si="0"/>
        <v>14</v>
      </c>
      <c r="C56" t="str">
        <f t="shared" si="1"/>
        <v>125</v>
      </c>
      <c r="D56" t="str">
        <f t="shared" si="2"/>
        <v>25</v>
      </c>
      <c r="E56" t="str">
        <f t="shared" si="3"/>
        <v>XL</v>
      </c>
    </row>
    <row r="57" spans="1:5">
      <c r="A57" s="6" t="s">
        <v>343</v>
      </c>
      <c r="B57">
        <f t="shared" si="0"/>
        <v>13</v>
      </c>
      <c r="C57" t="str">
        <f t="shared" si="1"/>
        <v>125</v>
      </c>
      <c r="D57" t="str">
        <f t="shared" si="2"/>
        <v>11</v>
      </c>
      <c r="E57" t="str">
        <f t="shared" si="3"/>
        <v>M</v>
      </c>
    </row>
    <row r="58" spans="1:5">
      <c r="A58" s="6" t="s">
        <v>344</v>
      </c>
      <c r="B58">
        <f t="shared" si="0"/>
        <v>13</v>
      </c>
      <c r="C58" t="str">
        <f t="shared" si="1"/>
        <v>125</v>
      </c>
      <c r="D58" t="str">
        <f t="shared" si="2"/>
        <v>11</v>
      </c>
      <c r="E58" t="str">
        <f t="shared" si="3"/>
        <v>L</v>
      </c>
    </row>
    <row r="59" spans="1:5">
      <c r="A59" s="6" t="s">
        <v>345</v>
      </c>
      <c r="B59">
        <f t="shared" si="0"/>
        <v>14</v>
      </c>
      <c r="C59" t="str">
        <f t="shared" si="1"/>
        <v>125</v>
      </c>
      <c r="D59" t="str">
        <f t="shared" si="2"/>
        <v>11</v>
      </c>
      <c r="E59" t="str">
        <f t="shared" si="3"/>
        <v>XL</v>
      </c>
    </row>
    <row r="60" spans="1:5">
      <c r="A60" s="6" t="s">
        <v>346</v>
      </c>
      <c r="B60">
        <f t="shared" si="0"/>
        <v>15</v>
      </c>
      <c r="C60" t="str">
        <f t="shared" si="1"/>
        <v>125</v>
      </c>
      <c r="D60" t="str">
        <f t="shared" si="2"/>
        <v>11</v>
      </c>
      <c r="E60" t="str">
        <f t="shared" si="3"/>
        <v>XXL</v>
      </c>
    </row>
    <row r="61" spans="1:5">
      <c r="A61" s="6" t="s">
        <v>347</v>
      </c>
      <c r="B61">
        <f t="shared" si="0"/>
        <v>13</v>
      </c>
      <c r="C61" t="str">
        <f t="shared" si="1"/>
        <v>125</v>
      </c>
      <c r="D61" t="str">
        <f t="shared" si="2"/>
        <v>01</v>
      </c>
      <c r="E61" t="str">
        <f t="shared" si="3"/>
        <v>S</v>
      </c>
    </row>
    <row r="62" spans="1:5">
      <c r="A62" s="6" t="s">
        <v>348</v>
      </c>
      <c r="B62">
        <f t="shared" si="0"/>
        <v>13</v>
      </c>
      <c r="C62" t="str">
        <f t="shared" si="1"/>
        <v>125</v>
      </c>
      <c r="D62" t="str">
        <f t="shared" si="2"/>
        <v>01</v>
      </c>
      <c r="E62" t="str">
        <f t="shared" si="3"/>
        <v>M</v>
      </c>
    </row>
    <row r="63" spans="1:5">
      <c r="A63" s="6" t="s">
        <v>349</v>
      </c>
      <c r="B63">
        <f t="shared" si="0"/>
        <v>13</v>
      </c>
      <c r="C63" t="str">
        <f t="shared" si="1"/>
        <v>125</v>
      </c>
      <c r="D63" t="str">
        <f t="shared" si="2"/>
        <v>01</v>
      </c>
      <c r="E63" t="str">
        <f t="shared" si="3"/>
        <v>L</v>
      </c>
    </row>
    <row r="64" spans="1:5">
      <c r="A64" s="6" t="s">
        <v>350</v>
      </c>
      <c r="B64">
        <f t="shared" si="0"/>
        <v>14</v>
      </c>
      <c r="C64" t="str">
        <f t="shared" si="1"/>
        <v>125</v>
      </c>
      <c r="D64" t="str">
        <f t="shared" si="2"/>
        <v>01</v>
      </c>
      <c r="E64" t="str">
        <f t="shared" si="3"/>
        <v>XL</v>
      </c>
    </row>
    <row r="65" spans="1:5">
      <c r="A65" s="6" t="s">
        <v>351</v>
      </c>
      <c r="B65">
        <f t="shared" si="0"/>
        <v>15</v>
      </c>
      <c r="C65" t="str">
        <f t="shared" si="1"/>
        <v>125</v>
      </c>
      <c r="D65" t="str">
        <f t="shared" si="2"/>
        <v>01</v>
      </c>
      <c r="E65" t="str">
        <f t="shared" si="3"/>
        <v>XXL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2E9C-9981-DE43-BC14-2A7E29802B17}">
  <dimension ref="A1:G10"/>
  <sheetViews>
    <sheetView workbookViewId="0">
      <selection activeCell="A17" sqref="A17"/>
    </sheetView>
  </sheetViews>
  <sheetFormatPr baseColWidth="10" defaultRowHeight="16"/>
  <cols>
    <col min="1" max="1" width="14.6640625" bestFit="1" customWidth="1"/>
    <col min="2" max="3" width="16.6640625" hidden="1" customWidth="1"/>
    <col min="4" max="5" width="0" hidden="1" customWidth="1"/>
    <col min="6" max="6" width="23.5" bestFit="1" customWidth="1"/>
    <col min="7" max="7" width="23.33203125" bestFit="1" customWidth="1"/>
  </cols>
  <sheetData>
    <row r="1" spans="1:7">
      <c r="A1" t="s">
        <v>373</v>
      </c>
      <c r="B1" t="s">
        <v>62</v>
      </c>
      <c r="C1" t="s">
        <v>64</v>
      </c>
      <c r="D1" t="s">
        <v>374</v>
      </c>
      <c r="E1" t="s">
        <v>59</v>
      </c>
      <c r="F1" t="s">
        <v>375</v>
      </c>
    </row>
    <row r="2" spans="1:7">
      <c r="A2" t="s">
        <v>364</v>
      </c>
      <c r="B2">
        <f>FIND(" ",A2,1)</f>
        <v>8</v>
      </c>
      <c r="C2">
        <f>LEN(A2)</f>
        <v>17</v>
      </c>
      <c r="D2" t="str">
        <f>LOWER(LEFT(A2,1))</f>
        <v>c</v>
      </c>
      <c r="E2" t="str">
        <f>LOWER(MID(A2,B2+1,C2-B2))</f>
        <v>flockhart</v>
      </c>
      <c r="F2" t="str">
        <f>CONCATENATE(D2,E2,"@microsoft.com")</f>
        <v>cflockhart@microsoft.com</v>
      </c>
      <c r="G2" s="4" t="s">
        <v>376</v>
      </c>
    </row>
    <row r="3" spans="1:7">
      <c r="A3" t="s">
        <v>365</v>
      </c>
      <c r="B3">
        <f t="shared" ref="B3:B10" si="0">FIND(" ",A3,1)</f>
        <v>7</v>
      </c>
      <c r="C3">
        <f t="shared" ref="C3:C10" si="1">LEN(A3)</f>
        <v>14</v>
      </c>
      <c r="D3" t="str">
        <f t="shared" ref="D3:D10" si="2">LOWER(LEFT(A3,1))</f>
        <v>p</v>
      </c>
      <c r="E3" t="str">
        <f t="shared" ref="E3:E10" si="3">LOWER(MID(A3,B3+1,C3-B3))</f>
        <v>manning</v>
      </c>
      <c r="F3" t="str">
        <f t="shared" ref="F3:F10" si="4">CONCATENATE(D3,E3,"@microsoft.com")</f>
        <v>pmanning@microsoft.com</v>
      </c>
      <c r="G3" s="4" t="s">
        <v>377</v>
      </c>
    </row>
    <row r="4" spans="1:7">
      <c r="A4" t="s">
        <v>366</v>
      </c>
      <c r="B4">
        <f t="shared" si="0"/>
        <v>8</v>
      </c>
      <c r="C4">
        <f t="shared" si="1"/>
        <v>15</v>
      </c>
      <c r="D4" t="str">
        <f t="shared" si="2"/>
        <v>j</v>
      </c>
      <c r="E4" t="str">
        <f t="shared" si="3"/>
        <v>simpson</v>
      </c>
      <c r="F4" t="str">
        <f t="shared" si="4"/>
        <v>jsimpson@microsoft.com</v>
      </c>
      <c r="G4" s="4" t="s">
        <v>378</v>
      </c>
    </row>
    <row r="5" spans="1:7">
      <c r="A5" t="s">
        <v>367</v>
      </c>
      <c r="B5">
        <f t="shared" si="0"/>
        <v>8</v>
      </c>
      <c r="C5">
        <f t="shared" si="1"/>
        <v>14</v>
      </c>
      <c r="D5" t="str">
        <f t="shared" si="2"/>
        <v>b</v>
      </c>
      <c r="E5" t="str">
        <f t="shared" si="3"/>
        <v>spears</v>
      </c>
      <c r="F5" t="str">
        <f t="shared" si="4"/>
        <v>bspears@microsoft.com</v>
      </c>
      <c r="G5" s="4" t="s">
        <v>379</v>
      </c>
    </row>
    <row r="6" spans="1:7">
      <c r="A6" t="s">
        <v>368</v>
      </c>
      <c r="B6">
        <f t="shared" si="0"/>
        <v>6</v>
      </c>
      <c r="C6">
        <f t="shared" si="1"/>
        <v>12</v>
      </c>
      <c r="D6" t="str">
        <f t="shared" si="2"/>
        <v>v</v>
      </c>
      <c r="E6" t="str">
        <f t="shared" si="3"/>
        <v>vaughn</v>
      </c>
      <c r="F6" t="str">
        <f t="shared" si="4"/>
        <v>vvaughn@microsoft.com</v>
      </c>
      <c r="G6" s="4" t="s">
        <v>380</v>
      </c>
    </row>
    <row r="7" spans="1:7">
      <c r="A7" t="s">
        <v>369</v>
      </c>
      <c r="B7">
        <f t="shared" si="0"/>
        <v>5</v>
      </c>
      <c r="C7">
        <f t="shared" si="1"/>
        <v>11</v>
      </c>
      <c r="D7" t="str">
        <f t="shared" si="2"/>
        <v>o</v>
      </c>
      <c r="E7" t="str">
        <f t="shared" si="3"/>
        <v>wilson</v>
      </c>
      <c r="F7" t="str">
        <f t="shared" si="4"/>
        <v>owilson@microsoft.com</v>
      </c>
      <c r="G7" s="4" t="s">
        <v>381</v>
      </c>
    </row>
    <row r="8" spans="1:7">
      <c r="A8" t="s">
        <v>370</v>
      </c>
      <c r="B8">
        <f t="shared" si="0"/>
        <v>5</v>
      </c>
      <c r="C8">
        <f t="shared" si="1"/>
        <v>13</v>
      </c>
      <c r="D8" t="str">
        <f t="shared" si="2"/>
        <v>d</v>
      </c>
      <c r="E8" t="str">
        <f t="shared" si="3"/>
        <v>nowitzki</v>
      </c>
      <c r="F8" t="str">
        <f t="shared" si="4"/>
        <v>dnowitzki@microsoft.com</v>
      </c>
      <c r="G8" s="4" t="s">
        <v>382</v>
      </c>
    </row>
    <row r="9" spans="1:7">
      <c r="A9" t="s">
        <v>371</v>
      </c>
      <c r="B9">
        <f t="shared" si="0"/>
        <v>6</v>
      </c>
      <c r="C9">
        <f t="shared" si="1"/>
        <v>10</v>
      </c>
      <c r="D9" t="str">
        <f t="shared" si="2"/>
        <v>d</v>
      </c>
      <c r="E9" t="str">
        <f t="shared" si="3"/>
        <v>wade</v>
      </c>
      <c r="F9" t="str">
        <f t="shared" si="4"/>
        <v>dwade@microsoft.com</v>
      </c>
      <c r="G9" s="4" t="s">
        <v>383</v>
      </c>
    </row>
    <row r="10" spans="1:7">
      <c r="A10" t="s">
        <v>372</v>
      </c>
      <c r="B10">
        <f t="shared" si="0"/>
        <v>7</v>
      </c>
      <c r="C10">
        <f t="shared" si="1"/>
        <v>13</v>
      </c>
      <c r="D10" t="str">
        <f t="shared" si="2"/>
        <v>a</v>
      </c>
      <c r="E10" t="str">
        <f t="shared" si="3"/>
        <v>puhols</v>
      </c>
      <c r="F10" t="str">
        <f t="shared" si="4"/>
        <v>apuhols@microsoft.com</v>
      </c>
      <c r="G10" s="4" t="s">
        <v>384</v>
      </c>
    </row>
  </sheetData>
  <hyperlinks>
    <hyperlink ref="G2" r:id="rId1" xr:uid="{32423370-D175-C14C-8B9F-EF2B79666C65}"/>
    <hyperlink ref="G3" r:id="rId2" xr:uid="{0F7F6B0B-6E65-B047-944C-2FCA84329C9D}"/>
    <hyperlink ref="G4" r:id="rId3" xr:uid="{6CB3A23F-2D60-E246-8168-ADDF15277443}"/>
    <hyperlink ref="G5" r:id="rId4" xr:uid="{558CC077-9243-EB4B-B590-79DFFDCF7E14}"/>
    <hyperlink ref="G6" r:id="rId5" xr:uid="{36E3462A-419B-964A-941B-54F6F38CBC18}"/>
    <hyperlink ref="G7" r:id="rId6" xr:uid="{79358119-7746-4E44-9EDF-A3830952D75A}"/>
    <hyperlink ref="G8" r:id="rId7" xr:uid="{26ECEEC5-5E3A-3A49-B474-E9A0C5441B8D}"/>
    <hyperlink ref="G9" r:id="rId8" xr:uid="{67F496E8-D65E-884A-B68F-6F1EBF1E9E67}"/>
    <hyperlink ref="G10" r:id="rId9" xr:uid="{7812A61C-88E8-A34E-ACE8-EA0A880E94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4962-7C08-1C44-AC55-8369D70D9348}">
  <dimension ref="A2:D7"/>
  <sheetViews>
    <sheetView workbookViewId="0">
      <selection activeCell="D9" sqref="D9"/>
    </sheetView>
  </sheetViews>
  <sheetFormatPr baseColWidth="10" defaultRowHeight="16"/>
  <cols>
    <col min="3" max="3" width="11.6640625" bestFit="1" customWidth="1"/>
  </cols>
  <sheetData>
    <row r="2" spans="1:4">
      <c r="A2" t="s">
        <v>385</v>
      </c>
      <c r="B2" t="s">
        <v>386</v>
      </c>
      <c r="C2" t="s">
        <v>392</v>
      </c>
      <c r="D2" t="s">
        <v>393</v>
      </c>
    </row>
    <row r="3" spans="1:4">
      <c r="A3">
        <v>1</v>
      </c>
      <c r="B3" t="s">
        <v>387</v>
      </c>
      <c r="C3">
        <f>FIND("m",B3,1)</f>
        <v>5</v>
      </c>
      <c r="D3">
        <f>VALUE(LEFT(B3,C3-1))</f>
        <v>10.4</v>
      </c>
    </row>
    <row r="4" spans="1:4">
      <c r="A4">
        <v>2</v>
      </c>
      <c r="B4" t="s">
        <v>388</v>
      </c>
      <c r="C4">
        <f t="shared" ref="C4:C7" si="0">FIND("m",B4,1)</f>
        <v>4</v>
      </c>
      <c r="D4">
        <f t="shared" ref="D4:D7" si="1">VALUE(LEFT(B4,C4-1))</f>
        <v>3.1</v>
      </c>
    </row>
    <row r="5" spans="1:4">
      <c r="A5">
        <v>3</v>
      </c>
      <c r="B5" t="s">
        <v>389</v>
      </c>
      <c r="C5">
        <f t="shared" si="0"/>
        <v>4</v>
      </c>
      <c r="D5">
        <f t="shared" si="1"/>
        <v>0.21</v>
      </c>
    </row>
    <row r="6" spans="1:4">
      <c r="A6">
        <v>4</v>
      </c>
      <c r="B6" t="s">
        <v>390</v>
      </c>
      <c r="C6">
        <f t="shared" si="0"/>
        <v>6</v>
      </c>
      <c r="D6">
        <f t="shared" si="1"/>
        <v>12.43</v>
      </c>
    </row>
    <row r="7" spans="1:4">
      <c r="A7">
        <v>5</v>
      </c>
      <c r="B7" t="s">
        <v>391</v>
      </c>
      <c r="C7">
        <f t="shared" si="0"/>
        <v>5</v>
      </c>
      <c r="D7">
        <f t="shared" si="1"/>
        <v>5.13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D19A-DE1B-D948-BF88-3E22F18BF074}">
  <dimension ref="A2:G11"/>
  <sheetViews>
    <sheetView workbookViewId="0">
      <selection activeCell="A18" sqref="A18"/>
    </sheetView>
  </sheetViews>
  <sheetFormatPr baseColWidth="10" defaultRowHeight="16"/>
  <cols>
    <col min="1" max="1" width="22.33203125" bestFit="1" customWidth="1"/>
    <col min="2" max="4" width="0" hidden="1" customWidth="1"/>
    <col min="6" max="6" width="17" bestFit="1" customWidth="1"/>
    <col min="7" max="7" width="22.83203125" bestFit="1" customWidth="1"/>
  </cols>
  <sheetData>
    <row r="2" spans="1:7">
      <c r="B2" t="s">
        <v>403</v>
      </c>
      <c r="C2" t="s">
        <v>404</v>
      </c>
      <c r="D2" t="s">
        <v>64</v>
      </c>
      <c r="E2" t="s">
        <v>59</v>
      </c>
      <c r="F2" t="s">
        <v>405</v>
      </c>
      <c r="G2" t="s">
        <v>53</v>
      </c>
    </row>
    <row r="3" spans="1:7">
      <c r="A3" t="s">
        <v>394</v>
      </c>
      <c r="B3">
        <f>FIND(" ",A3,1)</f>
        <v>8</v>
      </c>
      <c r="C3">
        <f>FIND(" ",A3,B3+1)</f>
        <v>16</v>
      </c>
      <c r="D3">
        <f>LEN(A3)</f>
        <v>23</v>
      </c>
      <c r="E3" t="str">
        <f>RIGHT(A3,D3-C3)</f>
        <v>Winston</v>
      </c>
      <c r="F3" t="str">
        <f>LEFT(A3,C3-1)</f>
        <v>Gregory William</v>
      </c>
      <c r="G3" t="str">
        <f>CONCATENATE(E3,", ",F3)</f>
        <v>Winston, Gregory William</v>
      </c>
    </row>
    <row r="4" spans="1:7">
      <c r="A4" t="s">
        <v>395</v>
      </c>
      <c r="B4">
        <f t="shared" ref="B4:B11" si="0">FIND(" ",A4,1)</f>
        <v>7</v>
      </c>
      <c r="C4">
        <f t="shared" ref="C4:C11" si="1">FIND(" ",A4,B4+1)</f>
        <v>12</v>
      </c>
      <c r="D4">
        <f t="shared" ref="D4:D11" si="2">LEN(A4)</f>
        <v>19</v>
      </c>
      <c r="E4" t="str">
        <f t="shared" ref="E4:E11" si="3">RIGHT(A4,D4-C4)</f>
        <v>Winston</v>
      </c>
      <c r="F4" t="str">
        <f t="shared" ref="F4:F11" si="4">LEFT(A4,C4-1)</f>
        <v>Vivian June</v>
      </c>
      <c r="G4" t="str">
        <f t="shared" ref="G4:G11" si="5">CONCATENATE(E4,", ",F4)</f>
        <v>Winston, Vivian June</v>
      </c>
    </row>
    <row r="5" spans="1:7">
      <c r="A5" t="s">
        <v>396</v>
      </c>
      <c r="B5">
        <f t="shared" si="0"/>
        <v>6</v>
      </c>
      <c r="C5">
        <f t="shared" si="1"/>
        <v>13</v>
      </c>
      <c r="D5">
        <f t="shared" si="2"/>
        <v>20</v>
      </c>
      <c r="E5" t="str">
        <f t="shared" si="3"/>
        <v>Winston</v>
      </c>
      <c r="F5" t="str">
        <f t="shared" si="4"/>
        <v>Wayne Leslie</v>
      </c>
      <c r="G5" t="str">
        <f t="shared" si="5"/>
        <v>Winston, Wayne Leslie</v>
      </c>
    </row>
    <row r="6" spans="1:7">
      <c r="A6" t="s">
        <v>397</v>
      </c>
      <c r="B6">
        <f t="shared" si="0"/>
        <v>9</v>
      </c>
      <c r="C6">
        <f t="shared" si="1"/>
        <v>13</v>
      </c>
      <c r="D6">
        <f t="shared" si="2"/>
        <v>20</v>
      </c>
      <c r="E6" t="str">
        <f t="shared" si="3"/>
        <v>Winston</v>
      </c>
      <c r="F6" t="str">
        <f t="shared" si="4"/>
        <v>Jennifer Mae</v>
      </c>
      <c r="G6" t="str">
        <f t="shared" si="5"/>
        <v>Winston, Jennifer Mae</v>
      </c>
    </row>
    <row r="7" spans="1:7">
      <c r="A7" t="s">
        <v>398</v>
      </c>
      <c r="B7">
        <f t="shared" si="0"/>
        <v>5</v>
      </c>
      <c r="C7">
        <f t="shared" si="1"/>
        <v>10</v>
      </c>
      <c r="D7">
        <f t="shared" si="2"/>
        <v>17</v>
      </c>
      <c r="E7" t="str">
        <f t="shared" si="3"/>
        <v>Sagarin</v>
      </c>
      <c r="F7" t="str">
        <f t="shared" si="4"/>
        <v>Jeff Jack</v>
      </c>
      <c r="G7" t="str">
        <f t="shared" si="5"/>
        <v>Sagarin, Jeff Jack</v>
      </c>
    </row>
    <row r="8" spans="1:7">
      <c r="A8" t="s">
        <v>399</v>
      </c>
      <c r="B8">
        <f t="shared" si="0"/>
        <v>7</v>
      </c>
      <c r="C8">
        <f t="shared" si="1"/>
        <v>10</v>
      </c>
      <c r="D8">
        <f t="shared" si="2"/>
        <v>15</v>
      </c>
      <c r="E8" t="str">
        <f t="shared" si="3"/>
        <v>Gantz</v>
      </c>
      <c r="F8" t="str">
        <f t="shared" si="4"/>
        <v>Walter J.</v>
      </c>
      <c r="G8" t="str">
        <f t="shared" si="5"/>
        <v>Gantz, Walter J.</v>
      </c>
    </row>
    <row r="9" spans="1:7">
      <c r="A9" t="s">
        <v>400</v>
      </c>
      <c r="B9">
        <f t="shared" si="0"/>
        <v>5</v>
      </c>
      <c r="C9">
        <f t="shared" si="1"/>
        <v>8</v>
      </c>
      <c r="D9">
        <f t="shared" si="2"/>
        <v>15</v>
      </c>
      <c r="E9" t="str">
        <f t="shared" si="3"/>
        <v>Kennedy</v>
      </c>
      <c r="F9" t="str">
        <f t="shared" si="4"/>
        <v>John F.</v>
      </c>
      <c r="G9" t="str">
        <f t="shared" si="5"/>
        <v>Kennedy, John F.</v>
      </c>
    </row>
    <row r="10" spans="1:7">
      <c r="A10" t="s">
        <v>401</v>
      </c>
      <c r="B10">
        <f t="shared" si="0"/>
        <v>7</v>
      </c>
      <c r="C10">
        <f t="shared" si="1"/>
        <v>15</v>
      </c>
      <c r="D10">
        <f t="shared" si="2"/>
        <v>19</v>
      </c>
      <c r="E10" t="str">
        <f t="shared" si="3"/>
        <v>Bush</v>
      </c>
      <c r="F10" t="str">
        <f t="shared" si="4"/>
        <v>George Herbert</v>
      </c>
      <c r="G10" t="str">
        <f t="shared" si="5"/>
        <v>Bush, George Herbert</v>
      </c>
    </row>
    <row r="11" spans="1:7">
      <c r="A11" t="s">
        <v>402</v>
      </c>
      <c r="B11">
        <f t="shared" si="0"/>
        <v>8</v>
      </c>
      <c r="C11">
        <f t="shared" si="1"/>
        <v>16</v>
      </c>
      <c r="D11">
        <f t="shared" si="2"/>
        <v>21</v>
      </c>
      <c r="E11" t="str">
        <f t="shared" si="3"/>
        <v>Nixon</v>
      </c>
      <c r="F11" t="str">
        <f t="shared" si="4"/>
        <v>Richard Milhous</v>
      </c>
      <c r="G11" t="str">
        <f t="shared" si="5"/>
        <v>Nixon, Richard Milhous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Text Manipulation</vt:lpstr>
      <vt:lpstr>Flash Fill</vt:lpstr>
      <vt:lpstr>Problem 6.1</vt:lpstr>
      <vt:lpstr>Problem 6.2</vt:lpstr>
      <vt:lpstr>Problem 6.3</vt:lpstr>
      <vt:lpstr>Problem 6.4</vt:lpstr>
      <vt:lpstr>Problem 6.5</vt:lpstr>
      <vt:lpstr>Problem 6.6</vt:lpstr>
      <vt:lpstr>Problem 6.7</vt:lpstr>
      <vt:lpstr>Problem 6.8</vt:lpstr>
      <vt:lpstr>Problem 6.9</vt:lpstr>
      <vt:lpstr>Problem 6.10</vt:lpstr>
      <vt:lpstr>Problem 6.11</vt:lpstr>
      <vt:lpstr>Problem 6.14</vt:lpstr>
      <vt:lpstr>Problem 6.18</vt:lpstr>
      <vt:lpstr>Problem 6.22</vt:lpstr>
      <vt:lpstr>Problem 6.23</vt:lpstr>
      <vt:lpstr>Problem 6.24</vt:lpstr>
      <vt:lpstr>Problem 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2018-04-04T18:35:07Z</dcterms:created>
  <dcterms:modified xsi:type="dcterms:W3CDTF">2018-04-06T20:36:03Z</dcterms:modified>
</cp:coreProperties>
</file>