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woodzsan/Desktop/Cost &amp; Economics In Pricing Strategy/"/>
    </mc:Choice>
  </mc:AlternateContent>
  <xr:revisionPtr revIDLastSave="0" documentId="13_ncr:1_{A638E587-9EF4-A641-AF6B-1159F0B745FB}" xr6:coauthVersionLast="47" xr6:coauthVersionMax="47" xr10:uidLastSave="{00000000-0000-0000-0000-000000000000}"/>
  <bookViews>
    <workbookView xWindow="0" yWindow="0" windowWidth="28800" windowHeight="16420" activeTab="3" xr2:uid="{00000000-000D-0000-FFFF-FFFF00000000}"/>
  </bookViews>
  <sheets>
    <sheet name="Title Page" sheetId="5" r:id="rId1"/>
    <sheet name="Retention and Spend Data" sheetId="2" r:id="rId2"/>
    <sheet name="Yarn Question" sheetId="6" r:id="rId3"/>
    <sheet name="Video Game Question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7" l="1"/>
  <c r="C6" i="7"/>
  <c r="C4" i="7"/>
  <c r="E4" i="7"/>
  <c r="G4" i="7"/>
  <c r="E5" i="7"/>
  <c r="G5" i="7"/>
  <c r="E6" i="7"/>
  <c r="G6" i="7"/>
  <c r="G8" i="7"/>
  <c r="G11" i="7"/>
  <c r="F4" i="7"/>
  <c r="D5" i="7"/>
  <c r="F5" i="7"/>
  <c r="D6" i="7"/>
  <c r="F6" i="7"/>
  <c r="G8" i="6"/>
  <c r="F5" i="6"/>
  <c r="F6" i="6"/>
  <c r="F4" i="6"/>
  <c r="E5" i="6"/>
  <c r="E6" i="6"/>
  <c r="E4" i="6"/>
  <c r="C5" i="6"/>
  <c r="C6" i="6"/>
  <c r="C4" i="6"/>
  <c r="D5" i="6"/>
  <c r="D6" i="6"/>
  <c r="G6" i="6"/>
  <c r="G5" i="6"/>
  <c r="G4" i="6"/>
  <c r="E58" i="2"/>
  <c r="C58" i="2"/>
  <c r="C57" i="2"/>
  <c r="E5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8" i="2"/>
  <c r="G8" i="2"/>
  <c r="G9" i="2"/>
  <c r="G10" i="2"/>
  <c r="G11" i="2"/>
  <c r="G12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39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8" i="2"/>
  <c r="B54" i="2"/>
  <c r="D39" i="2"/>
  <c r="D42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</calcChain>
</file>

<file path=xl/sharedStrings.xml><?xml version="1.0" encoding="utf-8"?>
<sst xmlns="http://schemas.openxmlformats.org/spreadsheetml/2006/main" count="61" uniqueCount="46">
  <si>
    <t>Purchase Occasion</t>
  </si>
  <si>
    <t>Transition Probability</t>
  </si>
  <si>
    <t>NA</t>
  </si>
  <si>
    <t>Average Basket Size</t>
  </si>
  <si>
    <t>RETAIL RELAY</t>
  </si>
  <si>
    <t>Descriptive Statistics of Customer Purchases Conditioned on How Many Times</t>
  </si>
  <si>
    <t xml:space="preserve">                                         For example, the probability that an individual in this data sample will make his or her ninth</t>
  </si>
  <si>
    <t>This spreadsheet supports STUDENT analysis of the case “Retail Relay” (UVA-M-0784).</t>
  </si>
  <si>
    <r>
      <rPr>
        <sz val="10"/>
        <color indexed="8"/>
        <rFont val="Times New Roman"/>
        <family val="1"/>
      </rPr>
      <t xml:space="preserve">This spreadsheet was prepared by Professor Ron Wilcox. Copyright © 2010 by the University of Virginia Darden School Foundation, Charlottesville, VA. All rights reserved.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>. No part of this publication may be reproduced, stored in a retrieval system, posted to the Internet, or transmitted in any form or by any means—electronic, mechanical, photocopying, recording, or otherwise—without the permission of the Darden School Foundation.</t>
    </r>
  </si>
  <si>
    <t>Retention Rate</t>
  </si>
  <si>
    <t>An Individual Has Ordered from Retail Relay (Pilot Study)</t>
  </si>
  <si>
    <t>Gross Margin (%)</t>
  </si>
  <si>
    <t>Sorting Cost (%)</t>
  </si>
  <si>
    <t>Trucking Cost (%)</t>
  </si>
  <si>
    <t xml:space="preserve">Net Margin (%) </t>
  </si>
  <si>
    <t xml:space="preserve">                                         purchase given that he or she has made an eighth purchase is 95%. </t>
  </si>
  <si>
    <t xml:space="preserve">                                       For example, a person making his or her fifth purchase spends, on average, $63.06. </t>
  </si>
  <si>
    <t>Customer lifetime value (CLV) can be calculated using a number of different methods. The most</t>
  </si>
  <si>
    <t>appropriate method is often governed by the features and restrictions of the data that are being analyzed.</t>
  </si>
  <si>
    <t>The data in the Excel file associated with this case have two important features that affect the way they</t>
  </si>
  <si>
    <t>should be analyzed. First, the data are organized by purchase occasion rather than by time period. Second, we</t>
  </si>
  <si>
    <t>can easily determine the probability that a customer who makes purchase number t will go on to make purchase</t>
  </si>
  <si>
    <t>number t + 1. Therefore, we can also determine the probability that any new customer making their first</t>
  </si>
  <si>
    <t>purchase will continue to purchase through occasion t. Stated another way, these data allow us to answer</t>
  </si>
  <si>
    <t>questions such as: “What is the probability that a new customer will make purchases from Retail Relay on at</t>
  </si>
  <si>
    <t>least 10 occasions?” The data contain information on 30 potential purchase observations.</t>
  </si>
  <si>
    <t>Instead of the constant retention rate found in some models of CLV, we have purchase-occasion-specific</t>
  </si>
  <si>
    <t>rates. The CLV expected from a new customer can therefore be calculated by:</t>
  </si>
  <si>
    <t>rt * Mt * Net Margin</t>
  </si>
  <si>
    <r>
      <t xml:space="preserve">Transition Probability: The probability that purchase occasion </t>
    </r>
    <r>
      <rPr>
        <i/>
        <sz val="10"/>
        <color rgb="FF000000"/>
        <rFont val="Calibri"/>
        <family val="2"/>
        <scheme val="minor"/>
      </rPr>
      <t xml:space="preserve">t </t>
    </r>
    <r>
      <rPr>
        <sz val="10"/>
        <color rgb="FF000000"/>
        <rFont val="Calibri"/>
        <family val="2"/>
        <scheme val="minor"/>
      </rPr>
      <t xml:space="preserve">occurs given that occasion </t>
    </r>
    <r>
      <rPr>
        <i/>
        <sz val="10"/>
        <color rgb="FF000000"/>
        <rFont val="Calibri"/>
        <family val="2"/>
        <scheme val="minor"/>
      </rPr>
      <t xml:space="preserve">t </t>
    </r>
    <r>
      <rPr>
        <sz val="10"/>
        <color rgb="FF000000"/>
        <rFont val="Calibri"/>
        <family val="2"/>
        <scheme val="minor"/>
      </rPr>
      <t>− 1 has occurred.</t>
    </r>
  </si>
  <si>
    <r>
      <t xml:space="preserve">Average Basket Size: The average amount, in dollars, a person in this sample spends on his or her </t>
    </r>
    <r>
      <rPr>
        <i/>
        <sz val="10"/>
        <color rgb="FF000000"/>
        <rFont val="Calibri"/>
        <family val="2"/>
        <scheme val="minor"/>
      </rPr>
      <t>t</t>
    </r>
    <r>
      <rPr>
        <vertAlign val="superscript"/>
        <sz val="10"/>
        <color rgb="FF000000"/>
        <rFont val="Calibri"/>
        <family val="2"/>
        <scheme val="minor"/>
      </rPr>
      <t>th</t>
    </r>
    <r>
      <rPr>
        <i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 xml:space="preserve">purchase occasion. </t>
    </r>
  </si>
  <si>
    <r>
      <t xml:space="preserve">Retention Rate: Probability that someone who makes at least one purchase will make at least </t>
    </r>
    <r>
      <rPr>
        <i/>
        <sz val="10"/>
        <color theme="1"/>
        <rFont val="Calibri"/>
        <family val="2"/>
        <scheme val="minor"/>
      </rPr>
      <t xml:space="preserve">t </t>
    </r>
    <r>
      <rPr>
        <sz val="10"/>
        <color theme="1"/>
        <rFont val="Calibri"/>
        <family val="2"/>
        <scheme val="minor"/>
      </rPr>
      <t>purchases</t>
    </r>
  </si>
  <si>
    <t>(1+i)^(t-1)</t>
  </si>
  <si>
    <t>i = (1+a)^(1/17.33) - 1</t>
  </si>
  <si>
    <t>Quotient</t>
  </si>
  <si>
    <t xml:space="preserve">CLV = </t>
  </si>
  <si>
    <t xml:space="preserve">per customer </t>
  </si>
  <si>
    <t>Number of New Customers</t>
  </si>
  <si>
    <t>Cost</t>
  </si>
  <si>
    <t>Profit</t>
  </si>
  <si>
    <t>Price Promotion 1 - Home-Delivered Flyer</t>
  </si>
  <si>
    <t>Total CLV</t>
  </si>
  <si>
    <t>Price Promotion 2 - Value Pak Coupon</t>
  </si>
  <si>
    <t>rt * Mt</t>
  </si>
  <si>
    <t>lose 30% of customers because of price increase</t>
  </si>
  <si>
    <t>$25 subscription price - $5 Customer service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</si>
</sst>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0" fontId="9" fillId="0" borderId="0"/>
  </cellStyleXfs>
  <cellXfs count="27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3"/>
    <xf numFmtId="0" fontId="7" fillId="2" borderId="0" xfId="4" applyFont="1" applyFill="1" applyAlignment="1">
      <alignment horizontal="center" vertical="center" wrapText="1"/>
    </xf>
    <xf numFmtId="0" fontId="8" fillId="0" borderId="0" xfId="4" applyFont="1" applyAlignment="1">
      <alignment horizontal="center" vertical="center" wrapText="1"/>
    </xf>
    <xf numFmtId="2" fontId="0" fillId="0" borderId="0" xfId="0" applyNumberFormat="1"/>
    <xf numFmtId="164" fontId="4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9" fontId="0" fillId="0" borderId="0" xfId="2" applyFont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14" fillId="3" borderId="0" xfId="0" applyFont="1" applyFill="1" applyAlignment="1">
      <alignment horizontal="right"/>
    </xf>
    <xf numFmtId="0" fontId="14" fillId="3" borderId="0" xfId="0" applyFont="1" applyFill="1" applyAlignment="1">
      <alignment horizontal="center"/>
    </xf>
    <xf numFmtId="0" fontId="15" fillId="0" borderId="0" xfId="0" applyFont="1"/>
    <xf numFmtId="0" fontId="17" fillId="0" borderId="0" xfId="0" applyFont="1"/>
    <xf numFmtId="0" fontId="0" fillId="0" borderId="0" xfId="0" quotePrefix="1"/>
    <xf numFmtId="0" fontId="20" fillId="0" borderId="0" xfId="0" applyFont="1"/>
    <xf numFmtId="165" fontId="0" fillId="0" borderId="0" xfId="1" applyNumberFormat="1" applyFont="1"/>
    <xf numFmtId="0" fontId="10" fillId="0" borderId="0" xfId="5" applyFont="1" applyAlignment="1">
      <alignment horizontal="justify" vertical="top" wrapText="1"/>
    </xf>
    <xf numFmtId="0" fontId="9" fillId="0" borderId="0" xfId="5" applyAlignment="1">
      <alignment wrapText="1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6">
    <cellStyle name="Currency" xfId="1" builtinId="4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0</xdr:rowOff>
    </xdr:from>
    <xdr:to>
      <xdr:col>0</xdr:col>
      <xdr:colOff>1515315</xdr:colOff>
      <xdr:row>1</xdr:row>
      <xdr:rowOff>790575</xdr:rowOff>
    </xdr:to>
    <xdr:pic>
      <xdr:nvPicPr>
        <xdr:cNvPr id="2" name="Picture 1" descr="logos 00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90500"/>
          <a:ext cx="1439115" cy="790575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4"/>
  <sheetViews>
    <sheetView topLeftCell="C1" workbookViewId="0">
      <selection activeCell="A4" sqref="A4:B4"/>
    </sheetView>
  </sheetViews>
  <sheetFormatPr baseColWidth="10" defaultColWidth="8.83203125" defaultRowHeight="15" x14ac:dyDescent="0.2"/>
  <cols>
    <col min="1" max="1" width="23.5" style="3" customWidth="1"/>
    <col min="2" max="2" width="100.33203125" style="3" customWidth="1"/>
    <col min="3" max="16384" width="8.83203125" style="3"/>
  </cols>
  <sheetData>
    <row r="2" spans="1:2" ht="65.25" customHeight="1" x14ac:dyDescent="0.2">
      <c r="B2" s="4" t="s">
        <v>7</v>
      </c>
    </row>
    <row r="3" spans="1:2" ht="13.5" customHeight="1" x14ac:dyDescent="0.2">
      <c r="A3" s="5"/>
      <c r="B3" s="5"/>
    </row>
    <row r="4" spans="1:2" ht="54" customHeight="1" x14ac:dyDescent="0.2">
      <c r="A4" s="22" t="s">
        <v>8</v>
      </c>
      <c r="B4" s="23"/>
    </row>
  </sheetData>
  <sheetProtection password="D7F1" sheet="1" objects="1" scenarios="1"/>
  <mergeCells count="1">
    <mergeCell ref="A4:B4"/>
  </mergeCells>
  <pageMargins left="0.7" right="0.7" top="0.75" bottom="0.75" header="0.3" footer="0.3"/>
  <pageSetup scale="8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8"/>
  <sheetViews>
    <sheetView topLeftCell="A35" zoomScale="125" zoomScaleNormal="125" zoomScalePageLayoutView="125" workbookViewId="0">
      <selection activeCell="D56" sqref="D56"/>
    </sheetView>
  </sheetViews>
  <sheetFormatPr baseColWidth="10" defaultColWidth="8.83203125" defaultRowHeight="15" x14ac:dyDescent="0.2"/>
  <cols>
    <col min="1" max="1" width="32" customWidth="1"/>
    <col min="2" max="2" width="21.83203125" customWidth="1"/>
    <col min="3" max="3" width="24.33203125" customWidth="1"/>
    <col min="4" max="4" width="15.5" customWidth="1"/>
    <col min="5" max="5" width="16.83203125" bestFit="1" customWidth="1"/>
    <col min="6" max="6" width="15.33203125" customWidth="1"/>
    <col min="7" max="7" width="16.1640625" customWidth="1"/>
    <col min="8" max="8" width="11.5" bestFit="1" customWidth="1"/>
  </cols>
  <sheetData>
    <row r="1" spans="1:10" ht="16" x14ac:dyDescent="0.2">
      <c r="A1" s="24"/>
      <c r="B1" s="24"/>
      <c r="C1" s="24"/>
    </row>
    <row r="2" spans="1:10" ht="16" x14ac:dyDescent="0.2">
      <c r="A2" s="25" t="s">
        <v>4</v>
      </c>
      <c r="B2" s="25"/>
      <c r="C2" s="25"/>
      <c r="D2" s="25"/>
    </row>
    <row r="3" spans="1:10" ht="16" x14ac:dyDescent="0.2">
      <c r="A3" s="26" t="s">
        <v>5</v>
      </c>
      <c r="B3" s="26"/>
      <c r="C3" s="26"/>
      <c r="D3" s="26"/>
    </row>
    <row r="4" spans="1:10" ht="16" x14ac:dyDescent="0.2">
      <c r="A4" s="26" t="s">
        <v>10</v>
      </c>
      <c r="B4" s="26"/>
      <c r="C4" s="26"/>
      <c r="D4" s="26"/>
    </row>
    <row r="5" spans="1:10" ht="16" x14ac:dyDescent="0.2">
      <c r="A5" s="8"/>
      <c r="B5" s="8"/>
      <c r="C5" s="8"/>
    </row>
    <row r="6" spans="1:10" ht="16" x14ac:dyDescent="0.2">
      <c r="B6" s="8"/>
    </row>
    <row r="7" spans="1:10" ht="16" x14ac:dyDescent="0.2">
      <c r="A7" s="9" t="s">
        <v>0</v>
      </c>
      <c r="B7" s="9" t="s">
        <v>1</v>
      </c>
      <c r="C7" s="9" t="s">
        <v>3</v>
      </c>
      <c r="D7" s="9" t="s">
        <v>9</v>
      </c>
      <c r="E7" t="s">
        <v>28</v>
      </c>
      <c r="F7" t="s">
        <v>32</v>
      </c>
      <c r="G7" t="s">
        <v>34</v>
      </c>
      <c r="H7" s="1"/>
    </row>
    <row r="8" spans="1:10" ht="16" x14ac:dyDescent="0.2">
      <c r="A8" s="8">
        <v>1</v>
      </c>
      <c r="B8" s="8" t="s">
        <v>2</v>
      </c>
      <c r="C8" s="10">
        <v>49.514149382716042</v>
      </c>
      <c r="D8" s="8">
        <v>1</v>
      </c>
      <c r="E8" s="11">
        <f>C8*D8*$D$42</f>
        <v>4.1789942079012334</v>
      </c>
      <c r="F8">
        <f>(1+$B$54)^(A8-1)</f>
        <v>1</v>
      </c>
      <c r="G8" s="11">
        <f>E8/F8</f>
        <v>4.1789942079012334</v>
      </c>
      <c r="H8" s="1"/>
      <c r="J8" t="s">
        <v>17</v>
      </c>
    </row>
    <row r="9" spans="1:10" ht="16" x14ac:dyDescent="0.2">
      <c r="A9" s="8">
        <v>2</v>
      </c>
      <c r="B9" s="12">
        <v>0.67901234567901236</v>
      </c>
      <c r="C9" s="10">
        <v>62.277618181818191</v>
      </c>
      <c r="D9" s="12">
        <f>+B9</f>
        <v>0.67901234567901236</v>
      </c>
      <c r="E9" s="11">
        <f t="shared" ref="E9:E37" si="0">C9*D9*$D$42</f>
        <v>3.5690457234567901</v>
      </c>
      <c r="F9">
        <f t="shared" ref="F9:F37" si="1">(1+$B$54)^(A9-1)</f>
        <v>1.0055148730916803</v>
      </c>
      <c r="G9" s="11">
        <f t="shared" ref="G9:G37" si="2">E9/F9</f>
        <v>3.5494708422193306</v>
      </c>
      <c r="H9" s="1"/>
      <c r="J9" t="s">
        <v>18</v>
      </c>
    </row>
    <row r="10" spans="1:10" ht="16" x14ac:dyDescent="0.2">
      <c r="A10" s="8">
        <v>3</v>
      </c>
      <c r="B10" s="12">
        <v>0.8</v>
      </c>
      <c r="C10" s="10">
        <v>57.006959090909099</v>
      </c>
      <c r="D10" s="12">
        <f>+B10*D9</f>
        <v>0.54320987654320996</v>
      </c>
      <c r="E10" s="11">
        <f t="shared" si="0"/>
        <v>2.6135931269135804</v>
      </c>
      <c r="F10">
        <f t="shared" si="1"/>
        <v>1.011060160008578</v>
      </c>
      <c r="G10" s="11">
        <f t="shared" si="2"/>
        <v>2.5850025847041644</v>
      </c>
      <c r="H10" s="1"/>
      <c r="J10" t="s">
        <v>19</v>
      </c>
    </row>
    <row r="11" spans="1:10" ht="16" x14ac:dyDescent="0.2">
      <c r="A11" s="8">
        <v>4</v>
      </c>
      <c r="B11" s="12">
        <v>0.77272727272727271</v>
      </c>
      <c r="C11" s="10">
        <v>62.028270588235301</v>
      </c>
      <c r="D11" s="12">
        <f t="shared" ref="D11:D37" si="3">+B11*D10</f>
        <v>0.41975308641975312</v>
      </c>
      <c r="E11" s="11">
        <f t="shared" si="0"/>
        <v>2.1974854972839508</v>
      </c>
      <c r="F11">
        <f t="shared" si="1"/>
        <v>1.0166360284790794</v>
      </c>
      <c r="G11" s="11">
        <f t="shared" si="2"/>
        <v>2.1615262844574383</v>
      </c>
      <c r="H11" s="1"/>
      <c r="J11" t="s">
        <v>20</v>
      </c>
    </row>
    <row r="12" spans="1:10" ht="16" x14ac:dyDescent="0.2">
      <c r="A12" s="8">
        <v>5</v>
      </c>
      <c r="B12" s="12">
        <v>0.91176470588235292</v>
      </c>
      <c r="C12" s="10">
        <v>63.060048387096757</v>
      </c>
      <c r="D12" s="12">
        <f t="shared" si="3"/>
        <v>0.38271604938271608</v>
      </c>
      <c r="E12" s="11">
        <f t="shared" si="0"/>
        <v>2.0369174148148139</v>
      </c>
      <c r="F12">
        <f t="shared" si="1"/>
        <v>1.0222426471565713</v>
      </c>
      <c r="G12" s="11">
        <f t="shared" si="2"/>
        <v>1.9925967875441519</v>
      </c>
      <c r="H12" s="1"/>
      <c r="J12" t="s">
        <v>21</v>
      </c>
    </row>
    <row r="13" spans="1:10" ht="16" x14ac:dyDescent="0.2">
      <c r="A13" s="8">
        <v>6</v>
      </c>
      <c r="B13" s="12">
        <v>0.90322580645161288</v>
      </c>
      <c r="C13" s="10">
        <v>72.898342857142865</v>
      </c>
      <c r="D13" s="12">
        <f t="shared" si="3"/>
        <v>0.34567901234567905</v>
      </c>
      <c r="E13" s="11">
        <f t="shared" si="0"/>
        <v>2.1268316523456794</v>
      </c>
      <c r="F13">
        <f t="shared" si="1"/>
        <v>1.0278801856245432</v>
      </c>
      <c r="G13" s="11">
        <f t="shared" si="2"/>
        <v>2.069143546193966</v>
      </c>
      <c r="H13" s="1"/>
      <c r="J13" t="s">
        <v>22</v>
      </c>
    </row>
    <row r="14" spans="1:10" ht="16" x14ac:dyDescent="0.2">
      <c r="A14" s="8">
        <v>7</v>
      </c>
      <c r="B14" s="12">
        <v>0.8214285714285714</v>
      </c>
      <c r="C14" s="10">
        <v>60.303173913043473</v>
      </c>
      <c r="D14" s="12">
        <f t="shared" si="3"/>
        <v>0.28395061728395066</v>
      </c>
      <c r="E14" s="11">
        <f t="shared" si="0"/>
        <v>1.4451916197530863</v>
      </c>
      <c r="F14">
        <f t="shared" si="1"/>
        <v>1.0335488144017153</v>
      </c>
      <c r="G14" s="11">
        <f t="shared" si="2"/>
        <v>1.398280951625547</v>
      </c>
      <c r="H14" s="1"/>
      <c r="J14" t="s">
        <v>23</v>
      </c>
    </row>
    <row r="15" spans="1:10" ht="16" x14ac:dyDescent="0.2">
      <c r="A15" s="8">
        <v>8</v>
      </c>
      <c r="B15" s="12">
        <v>0.91304347826086951</v>
      </c>
      <c r="C15" s="10">
        <v>63.68066666666666</v>
      </c>
      <c r="D15" s="12">
        <f t="shared" si="3"/>
        <v>0.2592592592592593</v>
      </c>
      <c r="E15" s="11">
        <f t="shared" si="0"/>
        <v>1.3934273283950616</v>
      </c>
      <c r="F15">
        <f t="shared" si="1"/>
        <v>1.0392487049471975</v>
      </c>
      <c r="G15" s="11">
        <f t="shared" si="2"/>
        <v>1.3408025641618282</v>
      </c>
      <c r="H15" s="1"/>
      <c r="J15" t="s">
        <v>24</v>
      </c>
    </row>
    <row r="16" spans="1:10" ht="16" x14ac:dyDescent="0.2">
      <c r="A16" s="8">
        <v>9</v>
      </c>
      <c r="B16" s="12">
        <v>0.95238095238095233</v>
      </c>
      <c r="C16" s="10">
        <v>72.042599999999993</v>
      </c>
      <c r="D16" s="12">
        <f t="shared" si="3"/>
        <v>0.24691358024691359</v>
      </c>
      <c r="E16" s="11">
        <f t="shared" si="0"/>
        <v>1.5013322074074071</v>
      </c>
      <c r="F16">
        <f t="shared" si="1"/>
        <v>1.0449800296656744</v>
      </c>
      <c r="G16" s="11">
        <f t="shared" si="2"/>
        <v>1.4367089942261726</v>
      </c>
      <c r="H16" s="1"/>
      <c r="J16" t="s">
        <v>25</v>
      </c>
    </row>
    <row r="17" spans="1:11" ht="16" x14ac:dyDescent="0.2">
      <c r="A17" s="8">
        <v>10</v>
      </c>
      <c r="B17" s="12">
        <v>0.95</v>
      </c>
      <c r="C17" s="10">
        <v>67.890678947368428</v>
      </c>
      <c r="D17" s="12">
        <f t="shared" si="3"/>
        <v>0.23456790123456792</v>
      </c>
      <c r="E17" s="11">
        <f t="shared" si="0"/>
        <v>1.3440678118518519</v>
      </c>
      <c r="F17">
        <f t="shared" si="1"/>
        <v>1.050742961912621</v>
      </c>
      <c r="G17" s="11">
        <f t="shared" si="2"/>
        <v>1.279159471508907</v>
      </c>
      <c r="H17" s="1"/>
      <c r="J17" t="s">
        <v>26</v>
      </c>
    </row>
    <row r="18" spans="1:11" ht="16" x14ac:dyDescent="0.2">
      <c r="A18" s="8">
        <v>11</v>
      </c>
      <c r="B18" s="12">
        <v>0.89473684210526316</v>
      </c>
      <c r="C18" s="10">
        <v>70.070270588235303</v>
      </c>
      <c r="D18" s="12">
        <f t="shared" si="3"/>
        <v>0.20987654320987656</v>
      </c>
      <c r="E18" s="11">
        <f t="shared" si="0"/>
        <v>1.2411953609876545</v>
      </c>
      <c r="F18">
        <f t="shared" si="1"/>
        <v>1.0565376759995453</v>
      </c>
      <c r="G18" s="11">
        <f t="shared" si="2"/>
        <v>1.1747762424216557</v>
      </c>
      <c r="H18" s="1"/>
      <c r="J18" t="s">
        <v>27</v>
      </c>
      <c r="K18" s="6"/>
    </row>
    <row r="19" spans="1:11" ht="16" x14ac:dyDescent="0.2">
      <c r="A19" s="8">
        <v>12</v>
      </c>
      <c r="B19" s="12">
        <v>1</v>
      </c>
      <c r="C19" s="10">
        <v>82.477100000000007</v>
      </c>
      <c r="D19" s="12">
        <f t="shared" si="3"/>
        <v>0.20987654320987656</v>
      </c>
      <c r="E19" s="11">
        <f t="shared" si="0"/>
        <v>1.4609647293827162</v>
      </c>
      <c r="F19">
        <f t="shared" si="1"/>
        <v>1.0623643471992619</v>
      </c>
      <c r="G19" s="11">
        <f t="shared" si="2"/>
        <v>1.375201204025996</v>
      </c>
      <c r="H19" s="1"/>
      <c r="J19" s="1"/>
      <c r="K19" s="6"/>
    </row>
    <row r="20" spans="1:11" ht="16" x14ac:dyDescent="0.2">
      <c r="A20" s="8">
        <v>13</v>
      </c>
      <c r="B20" s="12">
        <v>0.94117647058823528</v>
      </c>
      <c r="C20" s="10">
        <v>82.174731249999994</v>
      </c>
      <c r="D20" s="12">
        <f t="shared" si="3"/>
        <v>0.19753086419753088</v>
      </c>
      <c r="E20" s="11">
        <f t="shared" si="0"/>
        <v>1.3699846553086417</v>
      </c>
      <c r="F20">
        <f t="shared" si="1"/>
        <v>1.0682231517511913</v>
      </c>
      <c r="G20" s="11">
        <f t="shared" si="2"/>
        <v>1.2824891999979195</v>
      </c>
      <c r="H20" s="1"/>
    </row>
    <row r="21" spans="1:11" ht="16" x14ac:dyDescent="0.2">
      <c r="A21" s="8">
        <v>14</v>
      </c>
      <c r="B21" s="12">
        <v>0.9375</v>
      </c>
      <c r="C21" s="10">
        <v>61.120566666666676</v>
      </c>
      <c r="D21" s="12">
        <f t="shared" si="3"/>
        <v>0.1851851851851852</v>
      </c>
      <c r="E21" s="11">
        <f t="shared" si="0"/>
        <v>0.95529181975308652</v>
      </c>
      <c r="F21">
        <f t="shared" si="1"/>
        <v>1.0741142668666941</v>
      </c>
      <c r="G21" s="11">
        <f t="shared" si="2"/>
        <v>0.88937634404556853</v>
      </c>
      <c r="H21" s="1"/>
    </row>
    <row r="22" spans="1:11" ht="16" x14ac:dyDescent="0.2">
      <c r="A22" s="8">
        <v>15</v>
      </c>
      <c r="B22" s="12">
        <v>0.93333333333333335</v>
      </c>
      <c r="C22" s="10">
        <v>65.794028571428584</v>
      </c>
      <c r="D22" s="12">
        <f t="shared" si="3"/>
        <v>0.17283950617283952</v>
      </c>
      <c r="E22" s="11">
        <f t="shared" si="0"/>
        <v>0.95978054518518541</v>
      </c>
      <c r="F22">
        <f t="shared" si="1"/>
        <v>1.0800378707344271</v>
      </c>
      <c r="G22" s="11">
        <f t="shared" si="2"/>
        <v>0.88865452887548602</v>
      </c>
      <c r="H22" s="1"/>
    </row>
    <row r="23" spans="1:11" ht="16" x14ac:dyDescent="0.2">
      <c r="A23" s="8">
        <v>16</v>
      </c>
      <c r="B23" s="12">
        <v>0.9285714285714286</v>
      </c>
      <c r="C23" s="10">
        <v>82.293769230769229</v>
      </c>
      <c r="D23" s="12">
        <f t="shared" si="3"/>
        <v>0.16049382716049385</v>
      </c>
      <c r="E23" s="11">
        <f t="shared" si="0"/>
        <v>1.1147249827160493</v>
      </c>
      <c r="F23">
        <f t="shared" si="1"/>
        <v>1.085994142525736</v>
      </c>
      <c r="G23" s="11">
        <f t="shared" si="2"/>
        <v>1.0264557966431502</v>
      </c>
      <c r="H23" s="1"/>
    </row>
    <row r="24" spans="1:11" ht="16" x14ac:dyDescent="0.2">
      <c r="A24" s="8">
        <v>17</v>
      </c>
      <c r="B24" s="12">
        <v>1</v>
      </c>
      <c r="C24" s="10">
        <v>65.319138461538444</v>
      </c>
      <c r="D24" s="12">
        <f t="shared" si="3"/>
        <v>0.16049382716049385</v>
      </c>
      <c r="E24" s="11">
        <f t="shared" si="0"/>
        <v>0.88479208296296274</v>
      </c>
      <c r="F24">
        <f t="shared" si="1"/>
        <v>1.0919832624000738</v>
      </c>
      <c r="G24" s="11">
        <f t="shared" si="2"/>
        <v>0.81026157948453825</v>
      </c>
      <c r="H24" s="1"/>
    </row>
    <row r="25" spans="1:11" ht="16" x14ac:dyDescent="0.2">
      <c r="A25" s="8">
        <v>18</v>
      </c>
      <c r="B25" s="12">
        <v>1</v>
      </c>
      <c r="C25" s="10">
        <v>99.202361538461531</v>
      </c>
      <c r="D25" s="12">
        <f t="shared" si="3"/>
        <v>0.16049382716049385</v>
      </c>
      <c r="E25" s="11">
        <f t="shared" si="0"/>
        <v>1.3437633466666665</v>
      </c>
      <c r="F25">
        <f t="shared" si="1"/>
        <v>1.0980054115104492</v>
      </c>
      <c r="G25" s="11">
        <f t="shared" si="2"/>
        <v>1.2238221529510911</v>
      </c>
      <c r="H25" s="1"/>
    </row>
    <row r="26" spans="1:11" ht="16" x14ac:dyDescent="0.2">
      <c r="A26" s="8">
        <v>19</v>
      </c>
      <c r="B26" s="12">
        <v>1</v>
      </c>
      <c r="C26" s="10">
        <v>73.742923076923091</v>
      </c>
      <c r="D26" s="12">
        <f t="shared" si="3"/>
        <v>0.16049382716049385</v>
      </c>
      <c r="E26" s="11">
        <f t="shared" si="0"/>
        <v>0.99889796543209897</v>
      </c>
      <c r="F26">
        <f t="shared" si="1"/>
        <v>1.1040607720089077</v>
      </c>
      <c r="G26" s="11">
        <f t="shared" si="2"/>
        <v>0.90474907791039583</v>
      </c>
      <c r="H26" s="1"/>
    </row>
    <row r="27" spans="1:11" ht="16" x14ac:dyDescent="0.2">
      <c r="A27" s="8">
        <v>20</v>
      </c>
      <c r="B27" s="12">
        <v>0.92307692307692313</v>
      </c>
      <c r="C27" s="10">
        <v>92.910783333333328</v>
      </c>
      <c r="D27" s="12">
        <f t="shared" si="3"/>
        <v>0.14814814814814817</v>
      </c>
      <c r="E27" s="11">
        <f t="shared" si="0"/>
        <v>1.1617289056790123</v>
      </c>
      <c r="F27">
        <f t="shared" si="1"/>
        <v>1.1101495270520394</v>
      </c>
      <c r="G27" s="11">
        <f t="shared" si="2"/>
        <v>1.0464616498679598</v>
      </c>
      <c r="H27" s="1"/>
    </row>
    <row r="28" spans="1:11" ht="16" x14ac:dyDescent="0.2">
      <c r="A28" s="8">
        <v>21</v>
      </c>
      <c r="B28" s="12">
        <v>0.83333333333333337</v>
      </c>
      <c r="C28" s="10">
        <v>59.568539999999999</v>
      </c>
      <c r="D28" s="12">
        <f t="shared" si="3"/>
        <v>0.12345679012345681</v>
      </c>
      <c r="E28" s="11">
        <f t="shared" si="0"/>
        <v>0.62068947851851852</v>
      </c>
      <c r="F28">
        <f t="shared" si="1"/>
        <v>1.1162718608065203</v>
      </c>
      <c r="G28" s="11">
        <f t="shared" si="2"/>
        <v>0.55603791541431735</v>
      </c>
      <c r="H28" s="1"/>
    </row>
    <row r="29" spans="1:11" ht="16" x14ac:dyDescent="0.2">
      <c r="A29" s="8">
        <v>22</v>
      </c>
      <c r="B29" s="12">
        <v>1</v>
      </c>
      <c r="C29" s="10">
        <v>75.688020000000009</v>
      </c>
      <c r="D29" s="12">
        <f t="shared" si="3"/>
        <v>0.12345679012345681</v>
      </c>
      <c r="E29" s="11">
        <f t="shared" si="0"/>
        <v>0.78865048000000015</v>
      </c>
      <c r="F29">
        <f t="shared" si="1"/>
        <v>1.1224279584546821</v>
      </c>
      <c r="G29" s="11">
        <f t="shared" si="2"/>
        <v>0.7026290409638275</v>
      </c>
      <c r="H29" s="1"/>
    </row>
    <row r="30" spans="1:11" ht="16" x14ac:dyDescent="0.2">
      <c r="A30" s="8">
        <v>23</v>
      </c>
      <c r="B30" s="12">
        <v>0.9</v>
      </c>
      <c r="C30" s="10">
        <v>60.328522222222233</v>
      </c>
      <c r="D30" s="12">
        <f t="shared" si="3"/>
        <v>0.11111111111111113</v>
      </c>
      <c r="E30" s="11">
        <f t="shared" si="0"/>
        <v>0.56574747506172851</v>
      </c>
      <c r="F30">
        <f t="shared" si="1"/>
        <v>1.1286180062001134</v>
      </c>
      <c r="G30" s="11">
        <f t="shared" si="2"/>
        <v>0.50127454280701667</v>
      </c>
      <c r="H30" s="1"/>
    </row>
    <row r="31" spans="1:11" ht="16" x14ac:dyDescent="0.2">
      <c r="A31" s="8">
        <v>24</v>
      </c>
      <c r="B31" s="12">
        <v>1</v>
      </c>
      <c r="C31" s="10">
        <v>84.834633333333343</v>
      </c>
      <c r="D31" s="12">
        <f t="shared" si="3"/>
        <v>0.11111111111111113</v>
      </c>
      <c r="E31" s="11">
        <f t="shared" si="0"/>
        <v>0.7955603392592594</v>
      </c>
      <c r="F31">
        <f t="shared" si="1"/>
        <v>1.1348421912732924</v>
      </c>
      <c r="G31" s="11">
        <f t="shared" si="2"/>
        <v>0.70103169002435572</v>
      </c>
      <c r="H31" s="1"/>
    </row>
    <row r="32" spans="1:11" ht="16" x14ac:dyDescent="0.2">
      <c r="A32" s="8">
        <v>25</v>
      </c>
      <c r="B32" s="12">
        <v>0.88888888888888884</v>
      </c>
      <c r="C32" s="10">
        <v>87.551999999999992</v>
      </c>
      <c r="D32" s="12">
        <f t="shared" si="3"/>
        <v>9.876543209876544E-2</v>
      </c>
      <c r="E32" s="11">
        <f t="shared" si="0"/>
        <v>0.72981617777777763</v>
      </c>
      <c r="F32">
        <f t="shared" si="1"/>
        <v>1.141100701937249</v>
      </c>
      <c r="G32" s="11">
        <f t="shared" si="2"/>
        <v>0.63957210484470584</v>
      </c>
      <c r="H32" s="1"/>
    </row>
    <row r="33" spans="1:8" ht="16" x14ac:dyDescent="0.2">
      <c r="A33" s="8">
        <v>26</v>
      </c>
      <c r="B33" s="12">
        <v>0.875</v>
      </c>
      <c r="C33" s="10">
        <v>60.990171428571436</v>
      </c>
      <c r="D33" s="12">
        <f t="shared" si="3"/>
        <v>8.6419753086419762E-2</v>
      </c>
      <c r="E33" s="11">
        <f t="shared" si="0"/>
        <v>0.44485176888888889</v>
      </c>
      <c r="F33">
        <f t="shared" si="1"/>
        <v>1.1473937274932604</v>
      </c>
      <c r="G33" s="11">
        <f t="shared" si="2"/>
        <v>0.38770629316648575</v>
      </c>
      <c r="H33" s="1"/>
    </row>
    <row r="34" spans="1:8" ht="16" x14ac:dyDescent="0.2">
      <c r="A34" s="8">
        <v>27</v>
      </c>
      <c r="B34" s="12">
        <v>1</v>
      </c>
      <c r="C34" s="10">
        <v>87.954928571428567</v>
      </c>
      <c r="D34" s="12">
        <f t="shared" si="3"/>
        <v>8.6419753086419762E-2</v>
      </c>
      <c r="E34" s="11">
        <f t="shared" si="0"/>
        <v>0.64152804691358023</v>
      </c>
      <c r="F34">
        <f t="shared" si="1"/>
        <v>1.1537214582865756</v>
      </c>
      <c r="G34" s="11">
        <f t="shared" si="2"/>
        <v>0.55605106614410349</v>
      </c>
      <c r="H34" s="1"/>
    </row>
    <row r="35" spans="1:8" ht="16" x14ac:dyDescent="0.2">
      <c r="A35" s="8">
        <v>28</v>
      </c>
      <c r="B35" s="12">
        <v>1</v>
      </c>
      <c r="C35" s="10">
        <v>99.327557142857145</v>
      </c>
      <c r="D35" s="12">
        <f t="shared" si="3"/>
        <v>8.6419753086419762E-2</v>
      </c>
      <c r="E35" s="11">
        <f t="shared" si="0"/>
        <v>0.72447803407407407</v>
      </c>
      <c r="F35">
        <f t="shared" si="1"/>
        <v>1.1600840857121748</v>
      </c>
      <c r="G35" s="11">
        <f t="shared" si="2"/>
        <v>0.62450476047114944</v>
      </c>
      <c r="H35" s="1"/>
    </row>
    <row r="36" spans="1:8" ht="16" x14ac:dyDescent="0.2">
      <c r="A36" s="8">
        <v>29</v>
      </c>
      <c r="B36" s="12">
        <v>0.8571428571428571</v>
      </c>
      <c r="C36" s="10">
        <v>77.300916666666666</v>
      </c>
      <c r="D36" s="12">
        <f t="shared" si="3"/>
        <v>7.4074074074074084E-2</v>
      </c>
      <c r="E36" s="11">
        <f t="shared" si="0"/>
        <v>0.4832738790123457</v>
      </c>
      <c r="F36">
        <f t="shared" si="1"/>
        <v>1.166481802220555</v>
      </c>
      <c r="G36" s="11">
        <f t="shared" si="2"/>
        <v>0.4143004015085095</v>
      </c>
      <c r="H36" s="1"/>
    </row>
    <row r="37" spans="1:8" ht="16" x14ac:dyDescent="0.2">
      <c r="A37" s="8">
        <v>30</v>
      </c>
      <c r="B37" s="12">
        <v>1</v>
      </c>
      <c r="C37" s="10">
        <v>99.701000000000008</v>
      </c>
      <c r="D37" s="12">
        <f t="shared" si="3"/>
        <v>7.4074074074074084E-2</v>
      </c>
      <c r="E37" s="11">
        <f t="shared" si="0"/>
        <v>0.62331588148148154</v>
      </c>
      <c r="F37">
        <f t="shared" si="1"/>
        <v>1.1729148013235562</v>
      </c>
      <c r="G37" s="11">
        <f t="shared" si="2"/>
        <v>0.53142468726467695</v>
      </c>
      <c r="H37" s="1"/>
    </row>
    <row r="38" spans="1:8" x14ac:dyDescent="0.2">
      <c r="B38" s="12"/>
      <c r="E38" s="11"/>
      <c r="G38" s="7"/>
      <c r="H38" s="1"/>
    </row>
    <row r="39" spans="1:8" x14ac:dyDescent="0.2">
      <c r="B39" s="12"/>
      <c r="C39" s="13" t="s">
        <v>11</v>
      </c>
      <c r="D39" s="14">
        <f>0.15</f>
        <v>0.15</v>
      </c>
      <c r="F39" t="s">
        <v>35</v>
      </c>
      <c r="G39" s="11">
        <f>SUM(G8:G38)</f>
        <v>38.228466513375643</v>
      </c>
      <c r="H39" t="s">
        <v>36</v>
      </c>
    </row>
    <row r="40" spans="1:8" x14ac:dyDescent="0.2">
      <c r="B40" s="12"/>
      <c r="C40" s="13" t="s">
        <v>12</v>
      </c>
      <c r="D40" s="14">
        <v>3.7499999999999999E-2</v>
      </c>
      <c r="F40" s="20"/>
      <c r="G40" s="7"/>
      <c r="H40" s="1"/>
    </row>
    <row r="41" spans="1:8" x14ac:dyDescent="0.2">
      <c r="B41" s="12"/>
      <c r="C41" s="13" t="s">
        <v>13</v>
      </c>
      <c r="D41" s="14">
        <v>2.81E-2</v>
      </c>
      <c r="G41" s="11"/>
      <c r="H41" s="1"/>
    </row>
    <row r="42" spans="1:8" x14ac:dyDescent="0.2">
      <c r="B42" s="12"/>
      <c r="C42" s="15" t="s">
        <v>14</v>
      </c>
      <c r="D42" s="16">
        <f>+D39 - D40 - D41</f>
        <v>8.4399999999999989E-2</v>
      </c>
      <c r="G42" s="7"/>
      <c r="H42" s="1"/>
    </row>
    <row r="43" spans="1:8" x14ac:dyDescent="0.2">
      <c r="F43" s="1"/>
      <c r="G43" s="1"/>
      <c r="H43" s="1"/>
    </row>
    <row r="44" spans="1:8" x14ac:dyDescent="0.2">
      <c r="A44" s="17" t="s">
        <v>29</v>
      </c>
      <c r="B44" s="18"/>
      <c r="C44" s="18"/>
      <c r="D44" s="18"/>
      <c r="E44" s="18"/>
      <c r="F44" s="2"/>
      <c r="G44" s="2"/>
      <c r="H44" s="2"/>
    </row>
    <row r="45" spans="1:8" x14ac:dyDescent="0.2">
      <c r="A45" s="17" t="s">
        <v>6</v>
      </c>
      <c r="B45" s="18"/>
      <c r="C45" s="18"/>
      <c r="D45" s="18"/>
      <c r="E45" s="18"/>
      <c r="F45" s="2"/>
      <c r="G45" s="2"/>
      <c r="H45" s="2"/>
    </row>
    <row r="46" spans="1:8" x14ac:dyDescent="0.2">
      <c r="A46" s="17" t="s">
        <v>15</v>
      </c>
      <c r="B46" s="18"/>
      <c r="C46" s="18"/>
      <c r="D46" s="18"/>
      <c r="E46" s="18"/>
      <c r="F46" s="2"/>
      <c r="G46" s="2"/>
      <c r="H46" s="2"/>
    </row>
    <row r="47" spans="1:8" x14ac:dyDescent="0.2">
      <c r="A47" s="18"/>
      <c r="B47" s="18"/>
      <c r="C47" s="18"/>
      <c r="D47" s="18"/>
      <c r="E47" s="18"/>
      <c r="F47" s="2"/>
      <c r="G47" s="2"/>
      <c r="H47" s="2"/>
    </row>
    <row r="48" spans="1:8" ht="16" x14ac:dyDescent="0.2">
      <c r="A48" s="17" t="s">
        <v>30</v>
      </c>
      <c r="B48" s="18"/>
      <c r="C48" s="18"/>
      <c r="D48" s="18"/>
      <c r="E48" s="18"/>
      <c r="F48" s="2"/>
      <c r="G48" s="2"/>
      <c r="H48" s="2"/>
    </row>
    <row r="49" spans="1:8" x14ac:dyDescent="0.2">
      <c r="A49" s="17" t="s">
        <v>16</v>
      </c>
      <c r="B49" s="18"/>
      <c r="C49" s="18"/>
      <c r="D49" s="18"/>
      <c r="E49" s="18"/>
      <c r="F49" s="2"/>
      <c r="G49" s="2"/>
      <c r="H49" s="2"/>
    </row>
    <row r="50" spans="1:8" x14ac:dyDescent="0.2">
      <c r="F50" s="1"/>
      <c r="G50" s="1"/>
      <c r="H50" s="1"/>
    </row>
    <row r="51" spans="1:8" x14ac:dyDescent="0.2">
      <c r="A51" s="18" t="s">
        <v>31</v>
      </c>
    </row>
    <row r="54" spans="1:8" x14ac:dyDescent="0.2">
      <c r="A54" s="19" t="s">
        <v>33</v>
      </c>
      <c r="B54">
        <f>(1.1)^(1/17.33)-1</f>
        <v>5.5148730916803057E-3</v>
      </c>
    </row>
    <row r="56" spans="1:8" x14ac:dyDescent="0.2">
      <c r="B56" t="s">
        <v>37</v>
      </c>
      <c r="C56" t="s">
        <v>41</v>
      </c>
      <c r="D56" t="s">
        <v>38</v>
      </c>
      <c r="E56" t="s">
        <v>39</v>
      </c>
    </row>
    <row r="57" spans="1:8" x14ac:dyDescent="0.2">
      <c r="A57" t="s">
        <v>40</v>
      </c>
      <c r="B57">
        <v>7</v>
      </c>
      <c r="C57" s="11">
        <f>$G$39*B57</f>
        <v>267.59926559362953</v>
      </c>
      <c r="D57" s="21">
        <v>1200</v>
      </c>
      <c r="E57" s="11">
        <f>C57-D57</f>
        <v>-932.40073440637047</v>
      </c>
    </row>
    <row r="58" spans="1:8" x14ac:dyDescent="0.2">
      <c r="A58" t="s">
        <v>42</v>
      </c>
      <c r="B58">
        <v>58</v>
      </c>
      <c r="C58" s="11">
        <f>$G$39*B58</f>
        <v>2217.2510577757871</v>
      </c>
      <c r="D58" s="21">
        <v>1100</v>
      </c>
      <c r="E58" s="11">
        <f>C58-D58</f>
        <v>1117.2510577757871</v>
      </c>
    </row>
  </sheetData>
  <mergeCells count="4">
    <mergeCell ref="A1:C1"/>
    <mergeCell ref="A2:D2"/>
    <mergeCell ref="A3:D3"/>
    <mergeCell ref="A4:D4"/>
  </mergeCells>
  <phoneticPr fontId="12" type="noConversion"/>
  <pageMargins left="0.7" right="0.7" top="0.75" bottom="0.75" header="0.3" footer="0.3"/>
  <pageSetup scale="91" orientation="portrait"/>
  <rowBreaks count="2" manualBreakCount="2">
    <brk id="51" max="16383" man="1"/>
    <brk id="53" max="16383" man="1"/>
  </rowBreaks>
  <colBreaks count="1" manualBreakCount="1">
    <brk id="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F4D0-4A39-8C49-B2A2-D23188DFF5FA}">
  <dimension ref="A3:G8"/>
  <sheetViews>
    <sheetView workbookViewId="0">
      <selection activeCell="D24" sqref="D24"/>
    </sheetView>
  </sheetViews>
  <sheetFormatPr baseColWidth="10" defaultRowHeight="15" x14ac:dyDescent="0.2"/>
  <cols>
    <col min="1" max="1" width="16.5" bestFit="1" customWidth="1"/>
    <col min="2" max="2" width="18.6640625" bestFit="1" customWidth="1"/>
    <col min="3" max="3" width="17.83203125" bestFit="1" customWidth="1"/>
    <col min="4" max="4" width="13.5" bestFit="1" customWidth="1"/>
    <col min="5" max="5" width="18.5" customWidth="1"/>
    <col min="6" max="6" width="16.5" customWidth="1"/>
  </cols>
  <sheetData>
    <row r="3" spans="1:7" ht="16" x14ac:dyDescent="0.2">
      <c r="A3" s="9" t="s">
        <v>0</v>
      </c>
      <c r="B3" s="9" t="s">
        <v>1</v>
      </c>
      <c r="C3" s="9" t="s">
        <v>3</v>
      </c>
      <c r="D3" s="9" t="s">
        <v>9</v>
      </c>
      <c r="E3" t="s">
        <v>43</v>
      </c>
      <c r="F3" t="s">
        <v>32</v>
      </c>
      <c r="G3" t="s">
        <v>34</v>
      </c>
    </row>
    <row r="4" spans="1:7" ht="16" x14ac:dyDescent="0.2">
      <c r="A4" s="8">
        <v>1</v>
      </c>
      <c r="B4" s="8" t="s">
        <v>2</v>
      </c>
      <c r="C4" s="10">
        <f>250-20</f>
        <v>230</v>
      </c>
      <c r="D4" s="8">
        <v>1</v>
      </c>
      <c r="E4" s="11">
        <f>C4*D4</f>
        <v>230</v>
      </c>
      <c r="F4">
        <f>(1.1)^(A4-1)</f>
        <v>1</v>
      </c>
      <c r="G4" s="11">
        <f>E4/F4</f>
        <v>230</v>
      </c>
    </row>
    <row r="5" spans="1:7" ht="16" x14ac:dyDescent="0.2">
      <c r="A5" s="8">
        <v>2</v>
      </c>
      <c r="B5" s="12">
        <v>0.4</v>
      </c>
      <c r="C5" s="10">
        <f t="shared" ref="C5:C6" si="0">250-20</f>
        <v>230</v>
      </c>
      <c r="D5" s="12">
        <f>+B5</f>
        <v>0.4</v>
      </c>
      <c r="E5" s="11">
        <f t="shared" ref="E5:E6" si="1">C5*D5</f>
        <v>92</v>
      </c>
      <c r="F5">
        <f t="shared" ref="F5:F6" si="2">(1.1)^(A5-1)</f>
        <v>1.1000000000000001</v>
      </c>
      <c r="G5" s="11">
        <f t="shared" ref="G5:G6" si="3">E5/F5</f>
        <v>83.636363636363626</v>
      </c>
    </row>
    <row r="6" spans="1:7" ht="16" x14ac:dyDescent="0.2">
      <c r="A6" s="8">
        <v>3</v>
      </c>
      <c r="B6" s="12">
        <v>0.85</v>
      </c>
      <c r="C6" s="10">
        <f t="shared" si="0"/>
        <v>230</v>
      </c>
      <c r="D6" s="12">
        <f>+B6*D5</f>
        <v>0.34</v>
      </c>
      <c r="E6" s="11">
        <f t="shared" si="1"/>
        <v>78.2</v>
      </c>
      <c r="F6">
        <f t="shared" si="2"/>
        <v>1.2100000000000002</v>
      </c>
      <c r="G6" s="11">
        <f t="shared" si="3"/>
        <v>64.628099173553707</v>
      </c>
    </row>
    <row r="8" spans="1:7" x14ac:dyDescent="0.2">
      <c r="G8" s="11">
        <f>SUM(G4:G7)</f>
        <v>378.26446280991735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C0D5-8BC4-0A4A-AE72-C93529642D8E}">
  <dimension ref="A3:G11"/>
  <sheetViews>
    <sheetView tabSelected="1" workbookViewId="0">
      <selection activeCell="C9" sqref="C9"/>
    </sheetView>
  </sheetViews>
  <sheetFormatPr baseColWidth="10" defaultRowHeight="15" x14ac:dyDescent="0.2"/>
  <cols>
    <col min="1" max="1" width="16.5" bestFit="1" customWidth="1"/>
    <col min="2" max="2" width="18.6640625" bestFit="1" customWidth="1"/>
    <col min="3" max="3" width="17.83203125" bestFit="1" customWidth="1"/>
    <col min="4" max="4" width="13.5" bestFit="1" customWidth="1"/>
    <col min="5" max="5" width="18.5" customWidth="1"/>
    <col min="6" max="6" width="16.5" customWidth="1"/>
  </cols>
  <sheetData>
    <row r="3" spans="1:7" ht="16" x14ac:dyDescent="0.2">
      <c r="A3" s="9" t="s">
        <v>0</v>
      </c>
      <c r="B3" s="9" t="s">
        <v>1</v>
      </c>
      <c r="C3" s="9" t="s">
        <v>3</v>
      </c>
      <c r="D3" s="9" t="s">
        <v>9</v>
      </c>
      <c r="E3" t="s">
        <v>43</v>
      </c>
      <c r="F3" t="s">
        <v>32</v>
      </c>
      <c r="G3" t="s">
        <v>34</v>
      </c>
    </row>
    <row r="4" spans="1:7" ht="16" x14ac:dyDescent="0.2">
      <c r="A4" s="8">
        <v>1</v>
      </c>
      <c r="B4" s="8" t="s">
        <v>2</v>
      </c>
      <c r="C4" s="10">
        <f>25-5</f>
        <v>20</v>
      </c>
      <c r="D4" s="8">
        <v>1</v>
      </c>
      <c r="E4" s="11">
        <f>C4*D4</f>
        <v>20</v>
      </c>
      <c r="F4">
        <f>(1.1)^(A4-1)</f>
        <v>1</v>
      </c>
      <c r="G4" s="11">
        <f>E4/F4</f>
        <v>20</v>
      </c>
    </row>
    <row r="5" spans="1:7" ht="16" x14ac:dyDescent="0.2">
      <c r="A5" s="8">
        <v>2</v>
      </c>
      <c r="B5" s="12">
        <v>0.3</v>
      </c>
      <c r="C5" s="10">
        <f t="shared" ref="C5:C6" si="0">25-5</f>
        <v>20</v>
      </c>
      <c r="D5" s="12">
        <f>+B5</f>
        <v>0.3</v>
      </c>
      <c r="E5" s="11">
        <f t="shared" ref="E5:E6" si="1">C5*D5</f>
        <v>6</v>
      </c>
      <c r="F5">
        <f t="shared" ref="F5:F6" si="2">(1.1)^(A5-1)</f>
        <v>1.1000000000000001</v>
      </c>
      <c r="G5" s="11">
        <f t="shared" ref="G5:G6" si="3">E5/F5</f>
        <v>5.4545454545454541</v>
      </c>
    </row>
    <row r="6" spans="1:7" ht="16" x14ac:dyDescent="0.2">
      <c r="A6" s="8">
        <v>3</v>
      </c>
      <c r="B6" s="12">
        <v>0.6</v>
      </c>
      <c r="C6" s="10">
        <f t="shared" si="0"/>
        <v>20</v>
      </c>
      <c r="D6" s="12">
        <f>+B6*D5</f>
        <v>0.18</v>
      </c>
      <c r="E6" s="11">
        <f t="shared" si="1"/>
        <v>3.5999999999999996</v>
      </c>
      <c r="F6">
        <f t="shared" si="2"/>
        <v>1.2100000000000002</v>
      </c>
      <c r="G6" s="11">
        <f t="shared" si="3"/>
        <v>2.9752066115702474</v>
      </c>
    </row>
    <row r="8" spans="1:7" x14ac:dyDescent="0.2">
      <c r="C8" t="s">
        <v>45</v>
      </c>
      <c r="G8" s="11">
        <f>SUM(G4:G7)</f>
        <v>28.4297520661157</v>
      </c>
    </row>
    <row r="9" spans="1:7" x14ac:dyDescent="0.2">
      <c r="F9" t="s">
        <v>44</v>
      </c>
    </row>
    <row r="11" spans="1:7" x14ac:dyDescent="0.2">
      <c r="G11" s="11">
        <f>G8*0.7</f>
        <v>19.900826446280988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ashboard_x002a_ xmlns="ec868678-deb6-48cf-896b-119bf5e2249b">
      <Url>http://cm3.darden.virginia.edu/CMO/WorkflowDashboard.aspx?wf=263</Url>
      <Description>Workflow Dashboard</Description>
    </Dashboard_x002a_>
    <Document_x0020_Type xmlns="ec868678-deb6-48cf-896b-119bf5e2249b">Supplemental File</Document_x0020_Type>
    <Metadata_x0020_Form_x0020_URL_x002a_ xmlns="ec868678-deb6-48cf-896b-119bf5e2249b">
      <Url>http://cm3.darden.virginia.edu/CMO/Gold Metadata/DispFormMeta.aspx?ID=33537</Url>
      <Description>View Document Metadata</Description>
    </Metadata_x0020_Form_x0020_URL_x002a_>
    <Faculty_x0020_Sponsor_x002a_ xmlns="ec868678-deb6-48cf-896b-119bf5e2249b">
      <UserInfo>
        <DisplayName>Wilcox, Ron</DisplayName>
        <AccountId>132</AccountId>
        <AccountType/>
      </UserInfo>
    </Faculty_x0020_Sponsor_x002a_>
    <DBP_x0020_Editor_x002a_ xmlns="ec868678-deb6-48cf-896b-119bf5e2249b">
      <UserInfo>
        <DisplayName>Lemley, Amy</DisplayName>
        <AccountId>16</AccountId>
        <AccountType/>
      </UserInfo>
    </DBP_x0020_Editor_x002a_>
    <Subject_x0020_Area xmlns="ec868678-deb6-48cf-896b-119bf5e2249b">Marketing</Subject_x0020_Area>
    <Metadata_x0020_Link_x0020_ID xmlns="ec868678-deb6-48cf-896b-119bf5e2249b">{4021C11C-CC59-4D3D-8BE7-E07C7AB74EA1}</Metadata_x0020_Link_x0020_ID>
    <Approver_x002a_ xmlns="ec868678-deb6-48cf-896b-119bf5e2249b">
      <UserInfo>
        <DisplayName>Wilcox, Ron</DisplayName>
        <AccountId>132</AccountId>
        <AccountType/>
      </UserInfo>
    </Approver_x002a_>
    <MetadataLibraryDisplayFormLink xmlns="82207545-987c-4df2-827d-742bde27eac5" xsi:nil="true"/>
    <MetadataLibrary xmlns="82207545-987c-4df2-827d-742bde27eac5" xsi:nil="true"/>
    <MetadataID xmlns="82207545-987c-4df2-827d-742bde27eac5" xsi:nil="true"/>
    <PrimaryAuthor xmlns="82207545-987c-4df2-827d-742bde27eac5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8B602DD77EF48A07DCBF2B238F6DA" ma:contentTypeVersion="58" ma:contentTypeDescription="Create a new document." ma:contentTypeScope="" ma:versionID="e7aac764dfafa647d41738f1562a1554">
  <xsd:schema xmlns:xsd="http://www.w3.org/2001/XMLSchema" xmlns:p="http://schemas.microsoft.com/office/2006/metadata/properties" xmlns:ns2="82207545-987c-4df2-827d-742bde27eac5" xmlns:ns3="ec868678-deb6-48cf-896b-119bf5e2249b" targetNamespace="http://schemas.microsoft.com/office/2006/metadata/properties" ma:root="true" ma:fieldsID="34723acdac3d343478c2f80bfa5d52a8" ns2:_="" ns3:_="">
    <xsd:import namespace="82207545-987c-4df2-827d-742bde27eac5"/>
    <xsd:import namespace="ec868678-deb6-48cf-896b-119bf5e2249b"/>
    <xsd:element name="properties">
      <xsd:complexType>
        <xsd:sequence>
          <xsd:element name="documentManagement">
            <xsd:complexType>
              <xsd:all>
                <xsd:element ref="ns2:PrimaryAuthor"/>
                <xsd:element ref="ns2:ApprovalState" minOccurs="0"/>
                <xsd:element ref="ns2:DateOfApproval" minOccurs="0"/>
                <xsd:element ref="ns2:CheckinCommentLine" minOccurs="0"/>
                <xsd:element ref="ns2:VersionModifierName" minOccurs="0"/>
                <xsd:element ref="ns2:DateInEditing" minOccurs="0"/>
                <xsd:element ref="ns2:DatePending" minOccurs="0"/>
                <xsd:element ref="ns2:MetadataLibrary" minOccurs="0"/>
                <xsd:element ref="ns2:MetadataID" minOccurs="0"/>
                <xsd:element ref="ns2:MetadataLibraryDisplayFormLink" minOccurs="0"/>
                <xsd:element ref="ns2:RejectionText" minOccurs="0"/>
                <xsd:element ref="ns3:Approver_x002a_" minOccurs="0"/>
                <xsd:element ref="ns3:Dashboard_x002a_" minOccurs="0"/>
                <xsd:element ref="ns3:DBP_x0020_Editor_x002a_" minOccurs="0"/>
                <xsd:element ref="ns3:Faculty_x0020_Sponsor_x002a_" minOccurs="0"/>
                <xsd:element ref="ns3:Metadata_x0020_Link_x0020_ID" minOccurs="0"/>
                <xsd:element ref="ns3:Metadata_x0020_Form_x0020_URL_x002a_" minOccurs="0"/>
                <xsd:element ref="ns3:Document_x0020_Type" minOccurs="0"/>
                <xsd:element ref="ns3:Subject_x0020_Are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2207545-987c-4df2-827d-742bde27eac5" elementFormDefault="qualified">
    <xsd:import namespace="http://schemas.microsoft.com/office/2006/documentManagement/types"/>
    <xsd:element name="PrimaryAuthor" ma:index="8" ma:displayName="Primary Author" ma:hidden="true" ma:internalName="PrimaryAuthor">
      <xsd:simpleType>
        <xsd:restriction base="dms:Text"/>
      </xsd:simpleType>
    </xsd:element>
    <xsd:element name="ApprovalState" ma:index="9" nillable="true" ma:displayName="Document Approval" ma:internalName="ApprovalState" ma:readOnly="true">
      <xsd:simpleType>
        <xsd:restriction base="dms:Text"/>
      </xsd:simpleType>
    </xsd:element>
    <xsd:element name="DateOfApproval" ma:index="10" nillable="true" ma:displayName="Date Approved" ma:internalName="DateOfApproval" ma:readOnly="true">
      <xsd:simpleType>
        <xsd:restriction base="dms:DateTime"/>
      </xsd:simpleType>
    </xsd:element>
    <xsd:element name="CheckinCommentLine" ma:index="11" nillable="true" ma:displayName="Comment Line" ma:internalName="CheckinCommentLine" ma:readOnly="true">
      <xsd:simpleType>
        <xsd:restriction base="dms:Text"/>
      </xsd:simpleType>
    </xsd:element>
    <xsd:element name="VersionModifierName" ma:index="12" nillable="true" ma:displayName="VM Name" ma:internalName="VersionModifierName" ma:readOnly="true">
      <xsd:simpleType>
        <xsd:restriction base="dms:Text"/>
      </xsd:simpleType>
    </xsd:element>
    <xsd:element name="DateInEditing" ma:index="13" nillable="true" ma:displayName="Date Editing Began" ma:internalName="DateInEditing" ma:readOnly="true">
      <xsd:simpleType>
        <xsd:restriction base="dms:DateTime"/>
      </xsd:simpleType>
    </xsd:element>
    <xsd:element name="DatePending" ma:index="14" nillable="true" ma:displayName="Date Approval Sent" ma:internalName="DatePending" ma:readOnly="true">
      <xsd:simpleType>
        <xsd:restriction base="dms:DateTime"/>
      </xsd:simpleType>
    </xsd:element>
    <xsd:element name="MetadataLibrary" ma:index="15" nillable="true" ma:displayName="Metadata Library" ma:hidden="true" ma:internalName="MetadataLibrary">
      <xsd:simpleType>
        <xsd:restriction base="dms:Text"/>
      </xsd:simpleType>
    </xsd:element>
    <xsd:element name="MetadataID" ma:index="16" nillable="true" ma:displayName="Metadata ID" ma:hidden="true" ma:internalName="MetadataID">
      <xsd:simpleType>
        <xsd:restriction base="dms:Text"/>
      </xsd:simpleType>
    </xsd:element>
    <xsd:element name="MetadataLibraryDisplayFormLink" ma:index="17" nillable="true" ma:displayName="Display Form Link" ma:hidden="true" ma:internalName="MetadataLibraryDisplayFormLink">
      <xsd:simpleType>
        <xsd:restriction base="dms:Text"/>
      </xsd:simpleType>
    </xsd:element>
    <xsd:element name="RejectionText" ma:index="18" nillable="true" ma:displayName="Rejection Text" ma:internalName="RejectionText" ma:readOnly="true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Approver_x002a_" ma:index="20" nillable="true" ma:displayName="Approver" ma:list="UserInfo" ma:internalName="Approve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21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22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aculty_x0020_Sponsor_x002a_" ma:index="23" nillable="true" ma:displayName="Faculty Sponsor" ma:list="UserInfo" ma:internalName="Faculty_x0020_Spons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24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25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Type" ma:index="26" nillable="true" ma:displayName="Product Type" ma:format="Dropdown" ma:internalName="Document_x0020_Typ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27" nillable="true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8D7871F-616C-4FEE-9685-BB70AA7F804F}">
  <ds:schemaRefs>
    <ds:schemaRef ds:uri="http://purl.org/dc/elements/1.1/"/>
    <ds:schemaRef ds:uri="http://schemas.microsoft.com/office/2006/metadata/properties"/>
    <ds:schemaRef ds:uri="http://purl.org/dc/terms/"/>
    <ds:schemaRef ds:uri="82207545-987c-4df2-827d-742bde27eac5"/>
    <ds:schemaRef ds:uri="http://schemas.microsoft.com/office/2006/documentManagement/types"/>
    <ds:schemaRef ds:uri="http://schemas.openxmlformats.org/package/2006/metadata/core-properties"/>
    <ds:schemaRef ds:uri="ec868678-deb6-48cf-896b-119bf5e2249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47B657-32AA-4C24-9A9E-B3B1A7F7BD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5CB3FB-D068-44A8-BC41-3FB2239114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07545-987c-4df2-827d-742bde27eac5"/>
    <ds:schemaRef ds:uri="ec868678-deb6-48cf-896b-119bf5e2249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 Page</vt:lpstr>
      <vt:lpstr>Retention and Spend Data</vt:lpstr>
      <vt:lpstr>Yarn Question</vt:lpstr>
      <vt:lpstr>Video Game Question</vt:lpstr>
    </vt:vector>
  </TitlesOfParts>
  <Company>Darden Graduate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Retail Relay (SPREADSHEET)</dc:title>
  <dc:creator>wilcoxr</dc:creator>
  <cp:lastModifiedBy>Ken Wood</cp:lastModifiedBy>
  <cp:lastPrinted>2017-11-17T00:09:43Z</cp:lastPrinted>
  <dcterms:created xsi:type="dcterms:W3CDTF">2010-03-15T18:38:49Z</dcterms:created>
  <dcterms:modified xsi:type="dcterms:W3CDTF">2025-07-02T13:22:59Z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0x010100FC88B602DD77EF48A07DCBF2B238F6DA</vt:lpwstr>
  </property>
  <property fmtid="{D5CDD505-2E9C-101B-9397-08002B2CF9AE}" pid="3" name="WorkflowCreationPath">
    <vt:lpwstr>6c78093f-22a9-4f90-b579-34e35ac211a6,5;6c78093f-22a9-4f90-b579-34e35ac211a6,5;6c78093f-22a9-4f90-b579-34e35ac211a6,5;6c78093f-22a9-4f90-b579-34e35ac211a6,5;6c78093f-22a9-4f90-b579-34e35ac211a6,5;6c78093f-22a9-4f90-b579-34e35ac211a6,9;6c78093f-22a9-4f90-b5</vt:lpwstr>
  </property>
  <property fmtid="{D5CDD505-2E9C-101B-9397-08002B2CF9AE}" pid="4" name="SWAT">
    <vt:lpwstr>false</vt:lpwstr>
  </property>
  <property fmtid="{D5CDD505-2E9C-101B-9397-08002B2CF9AE}" pid="5" name="Admin Assistant">
    <vt:lpwstr>Richards, Barbara35</vt:lpwstr>
  </property>
  <property fmtid="{D5CDD505-2E9C-101B-9397-08002B2CF9AE}" pid="6" name="New or Revision?">
    <vt:lpwstr>New</vt:lpwstr>
  </property>
  <property fmtid="{D5CDD505-2E9C-101B-9397-08002B2CF9AE}" pid="7" name="Editing Status">
    <vt:lpwstr>Metadata Review Complete</vt:lpwstr>
  </property>
  <property fmtid="{D5CDD505-2E9C-101B-9397-08002B2CF9AE}" pid="8" name="Edit Type">
    <vt:lpwstr>New Editing</vt:lpwstr>
  </property>
  <property fmtid="{D5CDD505-2E9C-101B-9397-08002B2CF9AE}" pid="9" name="2nd Editor*">
    <vt:lpwstr>Shrode, Kirstin18</vt:lpwstr>
  </property>
</Properties>
</file>