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24"/>
  </bookViews>
  <sheets>
    <sheet name="Basic+Table " sheetId="1" r:id="rId1"/>
    <sheet name="Slicer +sorting" sheetId="2" r:id="rId2"/>
    <sheet name="Dropdown" sheetId="3" r:id="rId3"/>
    <sheet name="Seprate string" sheetId="4" r:id="rId4"/>
    <sheet name="Cond. format +V&amp;H lookup" sheetId="6" r:id="rId5"/>
    <sheet name="Basic charts" sheetId="5" r:id="rId6"/>
    <sheet name="Adv. charts" sheetId="14" r:id="rId7"/>
    <sheet name="Pivot table" sheetId="9" r:id="rId8"/>
    <sheet name="Pivot+Chart" sheetId="7" r:id="rId9"/>
    <sheet name="Extracting strings" sheetId="11" r:id="rId10"/>
    <sheet name="Basic formulas" sheetId="10" r:id="rId11"/>
    <sheet name="What if anal." sheetId="12" r:id="rId12"/>
    <sheet name="Goal seek" sheetId="13" r:id="rId13"/>
    <sheet name="Scenario manager" sheetId="16" r:id="rId14"/>
    <sheet name="Adv. formula 1" sheetId="15" r:id="rId15"/>
    <sheet name="Adv. formula 2" sheetId="17" r:id="rId16"/>
    <sheet name="Adv. formula 3" sheetId="18" r:id="rId17"/>
    <sheet name="Adv.formula 4" sheetId="19" r:id="rId18"/>
  </sheets>
  <definedNames>
    <definedName name="Slicer_Location">#N/A</definedName>
    <definedName name="Slicer_Role">#N/A</definedName>
    <definedName name="Slicer_Age1">#N/A</definedName>
    <definedName name="Slicer_NAMES">#N/A</definedName>
    <definedName name="Slicer_HOUSE">#N/A</definedName>
    <definedName name="Slicer_AGE">#N/A</definedName>
    <definedName name="_xlchart.v1.0" hidden="1">'Adv. charts'!$P$40:$P$44</definedName>
    <definedName name="_xlchart.v1.1" hidden="1">'Adv. charts'!$Q$39</definedName>
    <definedName name="_xlchart.v1.2" hidden="1">'Adv. charts'!$Q$40:$Q$44</definedName>
    <definedName name="_xlchart.v1.3" hidden="1">'Adv. charts'!$A$40:$A$46</definedName>
    <definedName name="_xlchart.v1.4" hidden="1">'Adv. charts'!$B$39</definedName>
    <definedName name="_xlchart.v1.5" hidden="1">'Adv. charts'!$B$40:$B$46</definedName>
    <definedName name="_xlchart.v1.6" hidden="1">'Adv. charts'!$C$39</definedName>
    <definedName name="_xlchart.v1.7" hidden="1">'Adv. charts'!$C$40:$C$46</definedName>
  </definedNames>
  <calcPr calcId="144525"/>
  <pivotCaches>
    <pivotCache cacheId="0" r:id="rId19"/>
    <pivotCache cacheId="1" r:id="rId20"/>
  </pivotCaches>
  <extLst>
    <ext xmlns:x15="http://schemas.microsoft.com/office/spreadsheetml/2010/11/main" uri="{46BE6895-7355-4a93-B00E-2C351335B9C9}">
      <x15:slicerCaches xmlns:x14="http://schemas.microsoft.com/office/spreadsheetml/2009/9/main">
        <x14:slicerCache r:id="rId26"/>
        <x14:slicerCache r:id="rId25"/>
        <x14:slicerCache r:id="rId24"/>
        <x14:slicerCache r:id="rId23"/>
        <x14:slicerCache r:id="rId22"/>
        <x14:slicerCache r:id="rId21"/>
      </x15:slicerCaches>
    </ext>
  </extLst>
</workbook>
</file>

<file path=xl/comments1.xml><?xml version="1.0" encoding="utf-8"?>
<comments xmlns="http://schemas.openxmlformats.org/spreadsheetml/2006/main">
  <authors>
    <author>Robin Chaddha</author>
  </authors>
  <commentList>
    <comment ref="A3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Robin is the best guy in the data.
</t>
        </r>
      </text>
    </comment>
    <comment ref="A25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Robin is the best guy in the data.
</t>
        </r>
      </text>
    </comment>
  </commentList>
</comments>
</file>

<file path=xl/comments2.xml><?xml version="1.0" encoding="utf-8"?>
<comments xmlns="http://schemas.openxmlformats.org/spreadsheetml/2006/main">
  <authors>
    <author>Robin Chaddha</author>
  </authors>
  <commentList>
    <comment ref="A2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Robin is the best guy in the data.
</t>
        </r>
      </text>
    </comment>
  </commentList>
</comments>
</file>

<file path=xl/comments3.xml><?xml version="1.0" encoding="utf-8"?>
<comments xmlns="http://schemas.openxmlformats.org/spreadsheetml/2006/main">
  <authors>
    <author>Robin Chaddha</author>
  </authors>
  <commentList>
    <comment ref="A2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Robin is the best guy in the data.
</t>
        </r>
      </text>
    </comment>
  </commentList>
</comments>
</file>

<file path=xl/comments4.xml><?xml version="1.0" encoding="utf-8"?>
<comments xmlns="http://schemas.openxmlformats.org/spreadsheetml/2006/main">
  <authors>
    <author>Robin Chaddha</author>
  </authors>
  <commentList>
    <comment ref="I2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=VALUE/VALUE
THEN
CTRL+SHIFT+%
for percentage</t>
        </r>
      </text>
    </comment>
  </commentList>
</comments>
</file>

<file path=xl/comments5.xml><?xml version="1.0" encoding="utf-8"?>
<comments xmlns="http://schemas.openxmlformats.org/spreadsheetml/2006/main">
  <authors>
    <author>Robin Chaddha</author>
  </authors>
  <commentList>
    <comment ref="K4" authorId="0">
      <text>
        <r>
          <rPr>
            <b/>
            <sz val="9"/>
            <rFont val="Tahoma"/>
            <charset val="134"/>
          </rPr>
          <t>Robin Chaddha:</t>
        </r>
        <r>
          <rPr>
            <sz val="9"/>
            <rFont val="Tahoma"/>
            <charset val="134"/>
          </rPr>
          <t xml:space="preserve">
home-&gt; editing -&gt; find&amp; select -&gt; go to special -&gt; select blanks….
Then go to formula bar and type NA then Ctrl+Enter</t>
        </r>
      </text>
    </comment>
  </commentList>
</comments>
</file>

<file path=xl/comments6.xml><?xml version="1.0" encoding="utf-8"?>
<comments xmlns="http://schemas.openxmlformats.org/spreadsheetml/2006/main">
  <authors>
    <author>Robin Chaddha</author>
  </authors>
  <commentList>
    <comment ref="H2" authorId="0">
      <text>
        <r>
          <rPr>
            <b/>
            <sz val="9"/>
            <rFont val="Tahoma"/>
            <charset val="1"/>
          </rPr>
          <t xml:space="preserve">Count of particular thing: How many times that thing repeats
</t>
        </r>
      </text>
    </comment>
    <comment ref="H3" authorId="0">
      <text>
        <r>
          <rPr>
            <b/>
            <sz val="9"/>
            <rFont val="Tahoma"/>
            <charset val="1"/>
          </rPr>
          <t xml:space="preserve">For multiple condition: 
Like how many times robin sell zara brand
</t>
        </r>
      </text>
    </comment>
    <comment ref="H4" authorId="0">
      <text>
        <r>
          <rPr>
            <b/>
            <sz val="9"/>
            <rFont val="Tahoma"/>
            <charset val="1"/>
          </rPr>
          <t xml:space="preserve">To sum the sale of given product like :
Total sale of nike
 </t>
        </r>
      </text>
    </comment>
    <comment ref="H5" authorId="0">
      <text>
        <r>
          <rPr>
            <b/>
            <sz val="9"/>
            <rFont val="Tahoma"/>
            <charset val="1"/>
          </rPr>
          <t>To sum of given product by particular person :
Like sum of nike sale by jatin</t>
        </r>
      </text>
    </comment>
  </commentList>
</comments>
</file>

<file path=xl/sharedStrings.xml><?xml version="1.0" encoding="utf-8"?>
<sst xmlns="http://schemas.openxmlformats.org/spreadsheetml/2006/main" count="754" uniqueCount="300">
  <si>
    <t>PROJECT</t>
  </si>
  <si>
    <t>Sno.</t>
  </si>
  <si>
    <t>First Name</t>
  </si>
  <si>
    <t>Last Name</t>
  </si>
  <si>
    <t>DOJ</t>
  </si>
  <si>
    <t>SAL Jan</t>
  </si>
  <si>
    <t>SAL Feb</t>
  </si>
  <si>
    <t>SAL Mar</t>
  </si>
  <si>
    <t>Total</t>
  </si>
  <si>
    <t>AVG</t>
  </si>
  <si>
    <t>Full Name</t>
  </si>
  <si>
    <t>Robin</t>
  </si>
  <si>
    <t>Chaddha</t>
  </si>
  <si>
    <t>Rahul</t>
  </si>
  <si>
    <t xml:space="preserve">Jatin </t>
  </si>
  <si>
    <t>Grover</t>
  </si>
  <si>
    <t>Aryan</t>
  </si>
  <si>
    <t>Monga</t>
  </si>
  <si>
    <t>Anmol</t>
  </si>
  <si>
    <t>Bhasin</t>
  </si>
  <si>
    <t>Ashwani</t>
  </si>
  <si>
    <t>Jha</t>
  </si>
  <si>
    <t>Robin has the highest salary</t>
  </si>
  <si>
    <t>Number</t>
  </si>
  <si>
    <t>Round</t>
  </si>
  <si>
    <t>RoundUP</t>
  </si>
  <si>
    <t>RoundDW</t>
  </si>
  <si>
    <t>January</t>
  </si>
  <si>
    <t>Monday</t>
  </si>
  <si>
    <t>February</t>
  </si>
  <si>
    <t>Tuesday</t>
  </si>
  <si>
    <t>March</t>
  </si>
  <si>
    <t>Wednesday</t>
  </si>
  <si>
    <t>April</t>
  </si>
  <si>
    <t>Thursday</t>
  </si>
  <si>
    <t>May</t>
  </si>
  <si>
    <t>Friday</t>
  </si>
  <si>
    <t>June</t>
  </si>
  <si>
    <t>Saturday</t>
  </si>
  <si>
    <t>July</t>
  </si>
  <si>
    <t>Sunday</t>
  </si>
  <si>
    <t>RSC SCHOOL</t>
  </si>
  <si>
    <t>NAMES</t>
  </si>
  <si>
    <t>GENDER</t>
  </si>
  <si>
    <t>AGE</t>
  </si>
  <si>
    <t>CLASS</t>
  </si>
  <si>
    <t>HOUSE</t>
  </si>
  <si>
    <t>MATH</t>
  </si>
  <si>
    <t>ENG</t>
  </si>
  <si>
    <t>HIS</t>
  </si>
  <si>
    <t>Final Test</t>
  </si>
  <si>
    <t>Male</t>
  </si>
  <si>
    <t>Earth</t>
  </si>
  <si>
    <t>Water</t>
  </si>
  <si>
    <t>Jatin</t>
  </si>
  <si>
    <t>Fire</t>
  </si>
  <si>
    <t>Prabha</t>
  </si>
  <si>
    <t>Female</t>
  </si>
  <si>
    <t>Air</t>
  </si>
  <si>
    <t>Suramya</t>
  </si>
  <si>
    <t>Arzoo</t>
  </si>
  <si>
    <t>Lasangmu</t>
  </si>
  <si>
    <t>Name</t>
  </si>
  <si>
    <t>GRADES</t>
  </si>
  <si>
    <t>A+</t>
  </si>
  <si>
    <t>A</t>
  </si>
  <si>
    <t>B</t>
  </si>
  <si>
    <t>C</t>
  </si>
  <si>
    <t>mail.com</t>
  </si>
  <si>
    <t>Sr. no</t>
  </si>
  <si>
    <t>Age</t>
  </si>
  <si>
    <t>Role</t>
  </si>
  <si>
    <t>Location</t>
  </si>
  <si>
    <t>Salary</t>
  </si>
  <si>
    <t>Package</t>
  </si>
  <si>
    <t>Net Worth</t>
  </si>
  <si>
    <t>Data Scientist</t>
  </si>
  <si>
    <t>Nawada</t>
  </si>
  <si>
    <t>Area Sales Manager</t>
  </si>
  <si>
    <t>Sales Manager</t>
  </si>
  <si>
    <t>Uttam Nagar</t>
  </si>
  <si>
    <t>Full Stack Developer</t>
  </si>
  <si>
    <t>Gulab Bagh</t>
  </si>
  <si>
    <t>Team Leader Analyst</t>
  </si>
  <si>
    <t>Deepanshu</t>
  </si>
  <si>
    <t>Joshi</t>
  </si>
  <si>
    <t>Matiala</t>
  </si>
  <si>
    <t>Jeetu</t>
  </si>
  <si>
    <t>Singh</t>
  </si>
  <si>
    <t>Data Analyst</t>
  </si>
  <si>
    <t>Dwarka</t>
  </si>
  <si>
    <t>Happy</t>
  </si>
  <si>
    <t>Frontend Developer</t>
  </si>
  <si>
    <t>Video Analyst</t>
  </si>
  <si>
    <t>Samaspur</t>
  </si>
  <si>
    <t>VLOOKUP</t>
  </si>
  <si>
    <t>HLOOKUP</t>
  </si>
  <si>
    <t>Sr.No</t>
  </si>
  <si>
    <t>Details</t>
  </si>
  <si>
    <t>Percent</t>
  </si>
  <si>
    <t>Target</t>
  </si>
  <si>
    <t>Products</t>
  </si>
  <si>
    <t>Team1</t>
  </si>
  <si>
    <t>Team2</t>
  </si>
  <si>
    <t>Brands</t>
  </si>
  <si>
    <t>Sales</t>
  </si>
  <si>
    <t>Market Share</t>
  </si>
  <si>
    <t>Chips</t>
  </si>
  <si>
    <t>ZARA</t>
  </si>
  <si>
    <t>Oreo</t>
  </si>
  <si>
    <t>GUCCI</t>
  </si>
  <si>
    <t>Cake</t>
  </si>
  <si>
    <t>H&amp;M</t>
  </si>
  <si>
    <t>Drinks</t>
  </si>
  <si>
    <t>NIKE</t>
  </si>
  <si>
    <t>Clothes</t>
  </si>
  <si>
    <t>ADIDAS</t>
  </si>
  <si>
    <t>Watch</t>
  </si>
  <si>
    <t>PARADA</t>
  </si>
  <si>
    <t>Bags</t>
  </si>
  <si>
    <t>LOUIS VITION</t>
  </si>
  <si>
    <t>Profit</t>
  </si>
  <si>
    <t>Business</t>
  </si>
  <si>
    <t>Expences</t>
  </si>
  <si>
    <t>Capital</t>
  </si>
  <si>
    <t>Raw Material</t>
  </si>
  <si>
    <t>Labour</t>
  </si>
  <si>
    <t>Mantainence</t>
  </si>
  <si>
    <t>Other expencies</t>
  </si>
  <si>
    <t>Sum of Final Test</t>
  </si>
  <si>
    <t>Sum of Salary</t>
  </si>
  <si>
    <t>USING FUNCTIONS</t>
  </si>
  <si>
    <t>First</t>
  </si>
  <si>
    <t>Last</t>
  </si>
  <si>
    <t xml:space="preserve">Robin  Chaddha </t>
  </si>
  <si>
    <t>Rahul  Chaddha</t>
  </si>
  <si>
    <t>Ashwani  Jha</t>
  </si>
  <si>
    <t xml:space="preserve">Maha Rana </t>
  </si>
  <si>
    <t>Paan  Tomar</t>
  </si>
  <si>
    <t>Names</t>
  </si>
  <si>
    <t>Middle</t>
  </si>
  <si>
    <t xml:space="preserve">Robin Singh Chaddha </t>
  </si>
  <si>
    <t>Rahul Singh Chaddha</t>
  </si>
  <si>
    <t>Ashwani Kumar Jha</t>
  </si>
  <si>
    <t>Maha Rana Partap</t>
  </si>
  <si>
    <t>Paan Singh Tomar</t>
  </si>
  <si>
    <t>DATA TEXT TO COLUMN</t>
  </si>
  <si>
    <t>Kumar</t>
  </si>
  <si>
    <t>Maha</t>
  </si>
  <si>
    <t>Rana</t>
  </si>
  <si>
    <t>Partap</t>
  </si>
  <si>
    <t>Paan</t>
  </si>
  <si>
    <t>Tomar</t>
  </si>
  <si>
    <t>SHORTCUT</t>
  </si>
  <si>
    <t>Auto Fill    ---&gt;</t>
  </si>
  <si>
    <t>Ctrl+E</t>
  </si>
  <si>
    <t>Robin is the best</t>
  </si>
  <si>
    <t>is</t>
  </si>
  <si>
    <t>the</t>
  </si>
  <si>
    <t>best</t>
  </si>
  <si>
    <t>He is so smart</t>
  </si>
  <si>
    <t>He</t>
  </si>
  <si>
    <t>so</t>
  </si>
  <si>
    <t>smart</t>
  </si>
  <si>
    <t>ARTHIMETIC FUNCTION</t>
  </si>
  <si>
    <t>HIN</t>
  </si>
  <si>
    <t>ECO</t>
  </si>
  <si>
    <t>SCI</t>
  </si>
  <si>
    <t>MAT</t>
  </si>
  <si>
    <t>SUM</t>
  </si>
  <si>
    <t>MIN</t>
  </si>
  <si>
    <t>MAX</t>
  </si>
  <si>
    <t>SUBSTRACT</t>
  </si>
  <si>
    <t>MULTIPLY</t>
  </si>
  <si>
    <t>DIVIDE</t>
  </si>
  <si>
    <t>CATAGORICAL FUNCTION</t>
  </si>
  <si>
    <t>LOWER</t>
  </si>
  <si>
    <t>UPPER</t>
  </si>
  <si>
    <t>PROPER</t>
  </si>
  <si>
    <t>LEFT</t>
  </si>
  <si>
    <t>RIGHT</t>
  </si>
  <si>
    <t>LEN</t>
  </si>
  <si>
    <t>FIND</t>
  </si>
  <si>
    <t>DATE FUNCTION</t>
  </si>
  <si>
    <t>Input</t>
  </si>
  <si>
    <t>Output</t>
  </si>
  <si>
    <t>Method</t>
  </si>
  <si>
    <t>NOW</t>
  </si>
  <si>
    <t>Function</t>
  </si>
  <si>
    <t>TODAY</t>
  </si>
  <si>
    <t>Ctrl+;</t>
  </si>
  <si>
    <t>TIME</t>
  </si>
  <si>
    <t>Ctrl+:</t>
  </si>
  <si>
    <t>MONTH</t>
  </si>
  <si>
    <t>DATE</t>
  </si>
  <si>
    <t>YEAR</t>
  </si>
  <si>
    <t>DATE WITH TEXT FUNCTION</t>
  </si>
  <si>
    <t>OUTPUT</t>
  </si>
  <si>
    <t xml:space="preserve">DATE </t>
  </si>
  <si>
    <t>SHORT DAY</t>
  </si>
  <si>
    <t>DAY</t>
  </si>
  <si>
    <t>SHORT MONTH</t>
  </si>
  <si>
    <t>LONG MONTH</t>
  </si>
  <si>
    <t>LONG YEAR</t>
  </si>
  <si>
    <t>DATEDIF</t>
  </si>
  <si>
    <t>20-08-2023</t>
  </si>
  <si>
    <t>15-082023</t>
  </si>
  <si>
    <t>15-06-2023</t>
  </si>
  <si>
    <t>ENGLISH</t>
  </si>
  <si>
    <t>SPANISH</t>
  </si>
  <si>
    <t>FRENCH</t>
  </si>
  <si>
    <t>JAPANESE</t>
  </si>
  <si>
    <t>RUSSIAN</t>
  </si>
  <si>
    <t>MARKS</t>
  </si>
  <si>
    <t>TOTAL</t>
  </si>
  <si>
    <t>PERCENT</t>
  </si>
  <si>
    <t>What if analysis</t>
  </si>
  <si>
    <t>UNIT</t>
  </si>
  <si>
    <t>MRP</t>
  </si>
  <si>
    <t>SELLING PRICE</t>
  </si>
  <si>
    <t>DISCOUNT AMT</t>
  </si>
  <si>
    <t>DISCOUNT</t>
  </si>
  <si>
    <t>REVENUE</t>
  </si>
  <si>
    <t>mrp</t>
  </si>
  <si>
    <t>discount</t>
  </si>
  <si>
    <t>total bill</t>
  </si>
  <si>
    <t>Scenario Summary</t>
  </si>
  <si>
    <t>LIST</t>
  </si>
  <si>
    <t>Current Values:</t>
  </si>
  <si>
    <t>Plan 1</t>
  </si>
  <si>
    <t>Plan 2</t>
  </si>
  <si>
    <t>Plan 3</t>
  </si>
  <si>
    <t>BUDGET</t>
  </si>
  <si>
    <t>Created by Robin Chaddha on 9/9/2023</t>
  </si>
  <si>
    <t>HOTEL</t>
  </si>
  <si>
    <t>Changing Cells:</t>
  </si>
  <si>
    <t>FOOD</t>
  </si>
  <si>
    <t>$H$2</t>
  </si>
  <si>
    <t>SHOPPING</t>
  </si>
  <si>
    <t>$I$2</t>
  </si>
  <si>
    <t>TRAVEL</t>
  </si>
  <si>
    <t>$H$3</t>
  </si>
  <si>
    <t>$I$3</t>
  </si>
  <si>
    <t>$H$4</t>
  </si>
  <si>
    <t>$I$4</t>
  </si>
  <si>
    <t>$H$5</t>
  </si>
  <si>
    <t>$I$5</t>
  </si>
  <si>
    <t>$H$6</t>
  </si>
  <si>
    <t>$I$6</t>
  </si>
  <si>
    <t>Notes:  Current Values column represents values of changing cells at</t>
  </si>
  <si>
    <t>time Scenario Summary Report was created.  Changing cells for each</t>
  </si>
  <si>
    <t>scenario are highlighted in gray.</t>
  </si>
  <si>
    <t>NAME</t>
  </si>
  <si>
    <t>PRODUCT</t>
  </si>
  <si>
    <t>SALE</t>
  </si>
  <si>
    <t>AREA</t>
  </si>
  <si>
    <t>PROFIT</t>
  </si>
  <si>
    <t>DOS</t>
  </si>
  <si>
    <t>AMIT</t>
  </si>
  <si>
    <t>COMPUTER</t>
  </si>
  <si>
    <t>WEST</t>
  </si>
  <si>
    <t>COUNT</t>
  </si>
  <si>
    <t>ONLY FOR NUM</t>
  </si>
  <si>
    <t>MOHIT</t>
  </si>
  <si>
    <t>COUNTA</t>
  </si>
  <si>
    <t>ONLY FOR STR</t>
  </si>
  <si>
    <t>LAPTOP</t>
  </si>
  <si>
    <t>NORTH</t>
  </si>
  <si>
    <t>COUNTBLANK</t>
  </si>
  <si>
    <t>Fill blanks</t>
  </si>
  <si>
    <t>RAM</t>
  </si>
  <si>
    <t>KEYBOARD</t>
  </si>
  <si>
    <t>REENA</t>
  </si>
  <si>
    <t>MOUSE</t>
  </si>
  <si>
    <t>EAST</t>
  </si>
  <si>
    <t>REKHA</t>
  </si>
  <si>
    <t xml:space="preserve">                         </t>
  </si>
  <si>
    <t>SOUTH</t>
  </si>
  <si>
    <t>PANKAJ</t>
  </si>
  <si>
    <t>BS</t>
  </si>
  <si>
    <t>BA</t>
  </si>
  <si>
    <t>CA</t>
  </si>
  <si>
    <t>CS</t>
  </si>
  <si>
    <t>DS</t>
  </si>
  <si>
    <t>DA</t>
  </si>
  <si>
    <t>IF</t>
  </si>
  <si>
    <t>AND</t>
  </si>
  <si>
    <t>OR</t>
  </si>
  <si>
    <t>All&gt;50</t>
  </si>
  <si>
    <t>Any&gt;60</t>
  </si>
  <si>
    <t>All&gt;50+350</t>
  </si>
  <si>
    <t xml:space="preserve"> </t>
  </si>
  <si>
    <t>BRANDS</t>
  </si>
  <si>
    <t>QTY</t>
  </si>
  <si>
    <t>SALES</t>
  </si>
  <si>
    <t>Count if</t>
  </si>
  <si>
    <t>Count ifs</t>
  </si>
  <si>
    <t>Sum if</t>
  </si>
  <si>
    <t>Sum ifs</t>
  </si>
  <si>
    <t>LACOSTE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</si>
</sst>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mmmm\ d\,\ yyyy;@"/>
  </numFmts>
  <fonts count="3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8" tint="0.399975585192419"/>
        <bgColor theme="4" tint="0.79998168889431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24" applyNumberFormat="0" applyAlignment="0" applyProtection="0">
      <alignment vertical="center"/>
    </xf>
    <xf numFmtId="0" fontId="19" fillId="17" borderId="25" applyNumberFormat="0" applyAlignment="0" applyProtection="0">
      <alignment vertical="center"/>
    </xf>
    <xf numFmtId="0" fontId="20" fillId="17" borderId="24" applyNumberFormat="0" applyAlignment="0" applyProtection="0">
      <alignment vertical="center"/>
    </xf>
    <xf numFmtId="0" fontId="21" fillId="18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/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58" fontId="0" fillId="0" borderId="0" xfId="0" applyNumberFormat="1"/>
    <xf numFmtId="9" fontId="0" fillId="0" borderId="0" xfId="0" applyNumberFormat="1"/>
    <xf numFmtId="0" fontId="2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right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vertical="top" wrapText="1"/>
    </xf>
    <xf numFmtId="0" fontId="6" fillId="5" borderId="12" xfId="0" applyFont="1" applyFill="1" applyBorder="1" applyAlignment="1">
      <alignment horizontal="left"/>
    </xf>
    <xf numFmtId="0" fontId="0" fillId="0" borderId="12" xfId="0" applyBorder="1"/>
    <xf numFmtId="0" fontId="0" fillId="6" borderId="0" xfId="0" applyFill="1"/>
    <xf numFmtId="0" fontId="6" fillId="5" borderId="13" xfId="0" applyFont="1" applyFill="1" applyBorder="1" applyAlignment="1">
      <alignment horizontal="left"/>
    </xf>
    <xf numFmtId="0" fontId="0" fillId="0" borderId="13" xfId="0" applyBorder="1"/>
    <xf numFmtId="0" fontId="0" fillId="0" borderId="1" xfId="3" applyNumberFormat="1" applyFont="1" applyBorder="1"/>
    <xf numFmtId="0" fontId="0" fillId="0" borderId="0" xfId="0" applyAlignment="1">
      <alignment horizontal="center"/>
    </xf>
    <xf numFmtId="0" fontId="0" fillId="0" borderId="1" xfId="3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3" borderId="14" xfId="0" applyFont="1" applyFill="1" applyBorder="1" applyAlignment="1">
      <alignment horizontal="center"/>
    </xf>
    <xf numFmtId="9" fontId="0" fillId="2" borderId="1" xfId="3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58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/>
    <xf numFmtId="0" fontId="7" fillId="10" borderId="0" xfId="25" applyBorder="1" applyAlignment="1">
      <alignment horizontal="center"/>
    </xf>
    <xf numFmtId="0" fontId="7" fillId="10" borderId="11" xfId="25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1" xfId="25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0" xfId="6"/>
    <xf numFmtId="0" fontId="8" fillId="0" borderId="0" xfId="6" applyBorder="1"/>
    <xf numFmtId="0" fontId="9" fillId="0" borderId="1" xfId="0" applyFont="1" applyBorder="1"/>
    <xf numFmtId="0" fontId="0" fillId="0" borderId="0" xfId="0" applyProtection="1">
      <protection locked="0"/>
    </xf>
    <xf numFmtId="0" fontId="9" fillId="14" borderId="0" xfId="0" applyFont="1" applyFill="1" applyAlignment="1" applyProtection="1">
      <alignment horizontal="center"/>
      <protection locked="0"/>
    </xf>
    <xf numFmtId="0" fontId="8" fillId="0" borderId="0" xfId="6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6" xfId="0" applyNumberFormat="1" applyBorder="1" applyAlignment="1">
      <alignment horizontal="center"/>
    </xf>
    <xf numFmtId="0" fontId="0" fillId="0" borderId="0" xfId="0" applyAlignment="1">
      <alignment wrapText="1"/>
    </xf>
    <xf numFmtId="0" fontId="9" fillId="0" borderId="7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4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[$-409]mmmm\ d\,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/>
    <dxf/>
    <dxf/>
    <dxf/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/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29FF2002-1747-409F-9F7B-3CE3A2553760}"/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microsoft.com/office/2007/relationships/slicerCache" Target="slicerCaches/slicerCache6.xml"/><Relationship Id="rId25" Type="http://schemas.microsoft.com/office/2007/relationships/slicerCache" Target="slicerCaches/slicerCache5.xml"/><Relationship Id="rId24" Type="http://schemas.microsoft.com/office/2007/relationships/slicerCache" Target="slicerCaches/slicerCache4.xml"/><Relationship Id="rId23" Type="http://schemas.microsoft.com/office/2007/relationships/slicerCache" Target="slicerCaches/slicerCache3.xml"/><Relationship Id="rId22" Type="http://schemas.microsoft.com/office/2007/relationships/slicerCache" Target="slicerCaches/slicerCache2.xml"/><Relationship Id="rId21" Type="http://schemas.microsoft.com/office/2007/relationships/slicerCache" Target="slicerCaches/slicerCache1.xml"/><Relationship Id="rId20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charts'!$A$2:$A$10</c:f>
              <c:strCache>
                <c:ptCount val="9"/>
                <c:pt idx="0">
                  <c:v>Robin</c:v>
                </c:pt>
                <c:pt idx="1">
                  <c:v>Rahul</c:v>
                </c:pt>
                <c:pt idx="2">
                  <c:v>Jatin</c:v>
                </c:pt>
                <c:pt idx="3">
                  <c:v>Prabha</c:v>
                </c:pt>
                <c:pt idx="4">
                  <c:v>Anmol</c:v>
                </c:pt>
                <c:pt idx="5">
                  <c:v>Ashwani</c:v>
                </c:pt>
                <c:pt idx="6">
                  <c:v>Suramya</c:v>
                </c:pt>
                <c:pt idx="7">
                  <c:v>Arzoo</c:v>
                </c:pt>
                <c:pt idx="8">
                  <c:v>Lasangmu</c:v>
                </c:pt>
              </c:strCache>
            </c:strRef>
          </c:cat>
          <c:val>
            <c:numRef>
              <c:f>'Basic charts'!$B$2:$B$10</c:f>
              <c:numCache>
                <c:formatCode>General</c:formatCode>
                <c:ptCount val="9"/>
                <c:pt idx="0">
                  <c:v>60</c:v>
                </c:pt>
                <c:pt idx="1">
                  <c:v>95</c:v>
                </c:pt>
                <c:pt idx="2">
                  <c:v>92</c:v>
                </c:pt>
                <c:pt idx="3">
                  <c:v>86</c:v>
                </c:pt>
                <c:pt idx="4">
                  <c:v>80</c:v>
                </c:pt>
                <c:pt idx="5">
                  <c:v>63</c:v>
                </c:pt>
                <c:pt idx="6">
                  <c:v>55</c:v>
                </c:pt>
                <c:pt idx="7">
                  <c:v>90</c:v>
                </c:pt>
                <c:pt idx="8">
                  <c:v>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4177392"/>
        <c:axId val="713534784"/>
        <c:axId val="906911168"/>
      </c:line3DChart>
      <c:catAx>
        <c:axId val="85417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34784"/>
        <c:crosses val="autoZero"/>
        <c:auto val="1"/>
        <c:lblAlgn val="ctr"/>
        <c:lblOffset val="100"/>
        <c:noMultiLvlLbl val="0"/>
      </c:catAx>
      <c:valAx>
        <c:axId val="713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177392"/>
        <c:crosses val="autoZero"/>
        <c:crossBetween val="between"/>
      </c:valAx>
      <c:serAx>
        <c:axId val="90691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34784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charts'!$A$2:$A$10</c:f>
              <c:strCache>
                <c:ptCount val="9"/>
                <c:pt idx="0">
                  <c:v>Robin</c:v>
                </c:pt>
                <c:pt idx="1">
                  <c:v>Rahul</c:v>
                </c:pt>
                <c:pt idx="2">
                  <c:v>Jatin</c:v>
                </c:pt>
                <c:pt idx="3">
                  <c:v>Prabha</c:v>
                </c:pt>
                <c:pt idx="4">
                  <c:v>Anmol</c:v>
                </c:pt>
                <c:pt idx="5">
                  <c:v>Ashwani</c:v>
                </c:pt>
                <c:pt idx="6">
                  <c:v>Suramya</c:v>
                </c:pt>
                <c:pt idx="7">
                  <c:v>Arzoo</c:v>
                </c:pt>
                <c:pt idx="8">
                  <c:v>Lasangmu</c:v>
                </c:pt>
              </c:strCache>
            </c:strRef>
          </c:cat>
          <c:val>
            <c:numRef>
              <c:f>'Basic charts'!$B$2:$B$10</c:f>
              <c:numCache>
                <c:formatCode>General</c:formatCode>
                <c:ptCount val="9"/>
                <c:pt idx="0">
                  <c:v>60</c:v>
                </c:pt>
                <c:pt idx="1">
                  <c:v>95</c:v>
                </c:pt>
                <c:pt idx="2">
                  <c:v>92</c:v>
                </c:pt>
                <c:pt idx="3">
                  <c:v>86</c:v>
                </c:pt>
                <c:pt idx="4">
                  <c:v>80</c:v>
                </c:pt>
                <c:pt idx="5">
                  <c:v>63</c:v>
                </c:pt>
                <c:pt idx="6">
                  <c:v>55</c:v>
                </c:pt>
                <c:pt idx="7">
                  <c:v>90</c:v>
                </c:pt>
                <c:pt idx="8">
                  <c:v>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934512"/>
        <c:axId val="911058304"/>
      </c:barChart>
      <c:catAx>
        <c:axId val="9869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058304"/>
        <c:crosses val="autoZero"/>
        <c:auto val="1"/>
        <c:lblAlgn val="ctr"/>
        <c:lblOffset val="100"/>
        <c:noMultiLvlLbl val="0"/>
      </c:catAx>
      <c:valAx>
        <c:axId val="911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9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831664622725"/>
          <c:y val="0.0278431328128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'Basic charts'!$A$2</c:f>
              <c:strCache>
                <c:ptCount val="1"/>
                <c:pt idx="0">
                  <c:v>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"/>
          <c:order val="1"/>
          <c:tx>
            <c:strRef>
              <c:f>'Basic charts'!$A$3</c:f>
              <c:strCache>
                <c:ptCount val="1"/>
                <c:pt idx="0">
                  <c:v>Rahul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charts'!$B$3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</c:ser>
        <c:ser>
          <c:idx val="2"/>
          <c:order val="2"/>
          <c:tx>
            <c:strRef>
              <c:f>'Basic charts'!$A$4</c:f>
              <c:strCache>
                <c:ptCount val="1"/>
                <c:pt idx="0">
                  <c:v>Jatin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charts'!$B$4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</c:ser>
        <c:ser>
          <c:idx val="3"/>
          <c:order val="3"/>
          <c:tx>
            <c:strRef>
              <c:f>'Basic charts'!$A$5</c:f>
              <c:strCache>
                <c:ptCount val="1"/>
                <c:pt idx="0">
                  <c:v>Prabha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4"/>
          <c:order val="4"/>
          <c:tx>
            <c:strRef>
              <c:f>'Basic charts'!$A$6</c:f>
              <c:strCache>
                <c:ptCount val="1"/>
                <c:pt idx="0">
                  <c:v>Anmol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5"/>
          <c:order val="5"/>
          <c:tx>
            <c:strRef>
              <c:f>'Basic charts'!$A$7</c:f>
              <c:strCache>
                <c:ptCount val="1"/>
                <c:pt idx="0">
                  <c:v>Ashwani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charts'!$B$7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ser>
          <c:idx val="6"/>
          <c:order val="6"/>
          <c:tx>
            <c:strRef>
              <c:f>'Basic charts'!$A$8</c:f>
              <c:strCache>
                <c:ptCount val="1"/>
                <c:pt idx="0">
                  <c:v>Suramya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7"/>
          <c:order val="7"/>
          <c:tx>
            <c:strRef>
              <c:f>'Basic charts'!$A$9</c:f>
              <c:strCache>
                <c:ptCount val="1"/>
                <c:pt idx="0">
                  <c:v>Arzoo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8"/>
          <c:order val="8"/>
          <c:tx>
            <c:strRef>
              <c:f>'Basic charts'!$A$10</c:f>
              <c:strCache>
                <c:ptCount val="1"/>
                <c:pt idx="0">
                  <c:v>Lasangmu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'Basic charts'!$B$1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'Basic charts'!$B$10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99845488"/>
        <c:axId val="667627616"/>
      </c:bar3DChart>
      <c:catAx>
        <c:axId val="998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627616"/>
        <c:crosses val="autoZero"/>
        <c:auto val="1"/>
        <c:lblAlgn val="ctr"/>
        <c:lblOffset val="100"/>
        <c:noMultiLvlLbl val="0"/>
      </c:catAx>
      <c:valAx>
        <c:axId val="667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'Adv. charts'!$A$2</c:f>
              <c:strCache>
                <c:ptCount val="1"/>
                <c:pt idx="0">
                  <c:v>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charts'!$B$2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'Adv. charts'!$A$3</c:f>
              <c:strCache>
                <c:ptCount val="1"/>
                <c:pt idx="0">
                  <c:v>Rahul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charts'!$B$3</c:f>
              <c:numCache>
                <c:formatCode>General</c:formatCode>
                <c:ptCount val="1"/>
                <c:pt idx="0">
                  <c:v>37000</c:v>
                </c:pt>
              </c:numCache>
            </c:numRef>
          </c:val>
        </c:ser>
        <c:ser>
          <c:idx val="2"/>
          <c:order val="2"/>
          <c:tx>
            <c:strRef>
              <c:f>'Adv. charts'!$A$4</c:f>
              <c:strCache>
                <c:ptCount val="1"/>
                <c:pt idx="0">
                  <c:v>Jatin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charts'!$B$4</c:f>
              <c:numCache>
                <c:formatCode>General</c:formatCode>
                <c:ptCount val="1"/>
                <c:pt idx="0">
                  <c:v>25000</c:v>
                </c:pt>
              </c:numCache>
            </c:numRef>
          </c:val>
        </c:ser>
        <c:ser>
          <c:idx val="3"/>
          <c:order val="3"/>
          <c:tx>
            <c:strRef>
              <c:f>'Adv. charts'!$A$5</c:f>
              <c:strCache>
                <c:ptCount val="1"/>
                <c:pt idx="0">
                  <c:v>Anmol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charts'!$B$5</c:f>
              <c:numCache>
                <c:formatCode>General</c:formatCode>
                <c:ptCount val="1"/>
                <c:pt idx="0">
                  <c:v>27000</c:v>
                </c:pt>
              </c:numCache>
            </c:numRef>
          </c:val>
        </c:ser>
        <c:ser>
          <c:idx val="4"/>
          <c:order val="4"/>
          <c:tx>
            <c:strRef>
              <c:f>'Adv. charts'!$A$6</c:f>
              <c:strCache>
                <c:ptCount val="1"/>
                <c:pt idx="0">
                  <c:v>Aryan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charts'!$B$6</c:f>
              <c:numCache>
                <c:formatCode>General</c:formatCode>
                <c:ptCount val="1"/>
                <c:pt idx="0">
                  <c:v>35000</c:v>
                </c:pt>
              </c:numCache>
            </c:numRef>
          </c:val>
        </c:ser>
        <c:ser>
          <c:idx val="5"/>
          <c:order val="5"/>
          <c:tx>
            <c:strRef>
              <c:f>'Adv. charts'!$A$7</c:f>
              <c:strCache>
                <c:ptCount val="1"/>
                <c:pt idx="0">
                  <c:v>Ashwani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charts'!$B$7</c:f>
              <c:numCache>
                <c:formatCode>General</c:formatCode>
                <c:ptCount val="1"/>
                <c:pt idx="0">
                  <c:v>32000</c:v>
                </c:pt>
              </c:numCache>
            </c:numRef>
          </c:val>
        </c:ser>
        <c:ser>
          <c:idx val="6"/>
          <c:order val="6"/>
          <c:tx>
            <c:strRef>
              <c:f>'Adv. charts'!$A$8</c:f>
              <c:strCache>
                <c:ptCount val="1"/>
                <c:pt idx="0">
                  <c:v>Deepanshu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charts'!$B$8</c:f>
              <c:numCache>
                <c:formatCode>General</c:formatCode>
                <c:ptCount val="1"/>
                <c:pt idx="0">
                  <c:v>36000</c:v>
                </c:pt>
              </c:numCache>
            </c:numRef>
          </c:val>
        </c:ser>
        <c:ser>
          <c:idx val="7"/>
          <c:order val="7"/>
          <c:tx>
            <c:strRef>
              <c:f>'Adv. charts'!$A$9</c:f>
              <c:strCache>
                <c:ptCount val="1"/>
                <c:pt idx="0">
                  <c:v>Jeetu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charts'!$B$9</c:f>
              <c:numCache>
                <c:formatCode>General</c:formatCode>
                <c:ptCount val="1"/>
                <c:pt idx="0">
                  <c:v>22000</c:v>
                </c:pt>
              </c:numCache>
            </c:numRef>
          </c:val>
        </c:ser>
        <c:ser>
          <c:idx val="8"/>
          <c:order val="8"/>
          <c:tx>
            <c:strRef>
              <c:f>'Adv. charts'!$A$10</c:f>
              <c:strCache>
                <c:ptCount val="1"/>
                <c:pt idx="0">
                  <c:v>Happy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charts'!$B$10</c:f>
              <c:numCache>
                <c:formatCode>General</c:formatCode>
                <c:ptCount val="1"/>
                <c:pt idx="0">
                  <c:v>24000</c:v>
                </c:pt>
              </c:numCache>
            </c:numRef>
          </c:val>
        </c:ser>
        <c:ser>
          <c:idx val="9"/>
          <c:order val="9"/>
          <c:tx>
            <c:strRef>
              <c:f>'Adv. charts'!$A$11</c:f>
              <c:strCache>
                <c:ptCount val="1"/>
                <c:pt idx="0">
                  <c:v>Suramya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charts'!$B$1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'Adv. charts'!$B$11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412287"/>
        <c:axId val="1646102879"/>
      </c:barChart>
      <c:catAx>
        <c:axId val="2034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6102879"/>
        <c:crosses val="autoZero"/>
        <c:auto val="1"/>
        <c:lblAlgn val="ctr"/>
        <c:lblOffset val="100"/>
        <c:noMultiLvlLbl val="0"/>
      </c:catAx>
      <c:valAx>
        <c:axId val="16461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4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1"/>
          <c:order val="1"/>
          <c:tx>
            <c:strRef>
              <c:f>'Adv. charts'!$Q$1</c:f>
              <c:strCache>
                <c:ptCount val="1"/>
                <c:pt idx="0">
                  <c:v>Percent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charts'!$O$2:$O$11</c:f>
              <c:strCache>
                <c:ptCount val="10"/>
                <c:pt idx="0">
                  <c:v>Robin</c:v>
                </c:pt>
                <c:pt idx="1">
                  <c:v>Rahul</c:v>
                </c:pt>
                <c:pt idx="2">
                  <c:v>Jatin</c:v>
                </c:pt>
                <c:pt idx="3">
                  <c:v>Anmol</c:v>
                </c:pt>
                <c:pt idx="4">
                  <c:v>Aryan</c:v>
                </c:pt>
                <c:pt idx="5">
                  <c:v>Ashwani</c:v>
                </c:pt>
                <c:pt idx="6">
                  <c:v>Deepanshu</c:v>
                </c:pt>
                <c:pt idx="7">
                  <c:v>Jeetu</c:v>
                </c:pt>
                <c:pt idx="8">
                  <c:v>Happy</c:v>
                </c:pt>
                <c:pt idx="9">
                  <c:v>Suramya</c:v>
                </c:pt>
              </c:strCache>
            </c:strRef>
          </c:cat>
          <c:val>
            <c:numRef>
              <c:f>'Adv. charts'!$Q$2:$Q$11</c:f>
              <c:numCache>
                <c:formatCode>0%</c:formatCode>
                <c:ptCount val="10"/>
                <c:pt idx="0">
                  <c:v>0.8</c:v>
                </c:pt>
                <c:pt idx="1">
                  <c:v>0.74</c:v>
                </c:pt>
                <c:pt idx="2">
                  <c:v>0.5</c:v>
                </c:pt>
                <c:pt idx="3">
                  <c:v>0.54</c:v>
                </c:pt>
                <c:pt idx="4">
                  <c:v>0.7</c:v>
                </c:pt>
                <c:pt idx="5">
                  <c:v>0.64</c:v>
                </c:pt>
                <c:pt idx="6">
                  <c:v>0.72</c:v>
                </c:pt>
                <c:pt idx="7">
                  <c:v>0.44</c:v>
                </c:pt>
                <c:pt idx="8">
                  <c:v>0.48</c:v>
                </c:pt>
                <c:pt idx="9">
                  <c:v>0.46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'Adv. charts'!$P$1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'Adv. charts'!$O$2:$O$11</c15:sqref>
                        </c15:formulaRef>
                      </c:ext>
                    </c:extLst>
                    <c:strCache>
                      <c:ptCount val="10"/>
                      <c:pt idx="0">
                        <c:v>Robin</c:v>
                      </c:pt>
                      <c:pt idx="1">
                        <c:v>Rahul</c:v>
                      </c:pt>
                      <c:pt idx="2">
                        <c:v>Jatin</c:v>
                      </c:pt>
                      <c:pt idx="3">
                        <c:v>Anmol</c:v>
                      </c:pt>
                      <c:pt idx="4">
                        <c:v>Aryan</c:v>
                      </c:pt>
                      <c:pt idx="5">
                        <c:v>Ashwani</c:v>
                      </c:pt>
                      <c:pt idx="6">
                        <c:v>Deepanshu</c:v>
                      </c:pt>
                      <c:pt idx="7">
                        <c:v>Jeetu</c:v>
                      </c:pt>
                      <c:pt idx="8">
                        <c:v>Happy</c:v>
                      </c:pt>
                      <c:pt idx="9">
                        <c:v>Suramya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'Adv. charts'!$P$2:$P$11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40000</c:v>
                      </c:pt>
                      <c:pt idx="1">
                        <c:v>37000</c:v>
                      </c:pt>
                      <c:pt idx="2">
                        <c:v>25000</c:v>
                      </c:pt>
                      <c:pt idx="3">
                        <c:v>27000</c:v>
                      </c:pt>
                      <c:pt idx="4">
                        <c:v>35000</c:v>
                      </c:pt>
                      <c:pt idx="5">
                        <c:v>32000</c:v>
                      </c:pt>
                      <c:pt idx="6">
                        <c:v>36000</c:v>
                      </c:pt>
                      <c:pt idx="7">
                        <c:v>22000</c:v>
                      </c:pt>
                      <c:pt idx="8">
                        <c:v>24000</c:v>
                      </c:pt>
                      <c:pt idx="9">
                        <c:v>23000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'Adv. charts'!$R$1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'Adv. charts'!$O$2:$O$11</c15:sqref>
                        </c15:formulaRef>
                      </c:ext>
                    </c:extLst>
                    <c:strCache>
                      <c:ptCount val="10"/>
                      <c:pt idx="0">
                        <c:v>Robin</c:v>
                      </c:pt>
                      <c:pt idx="1">
                        <c:v>Rahul</c:v>
                      </c:pt>
                      <c:pt idx="2">
                        <c:v>Jatin</c:v>
                      </c:pt>
                      <c:pt idx="3">
                        <c:v>Anmol</c:v>
                      </c:pt>
                      <c:pt idx="4">
                        <c:v>Aryan</c:v>
                      </c:pt>
                      <c:pt idx="5">
                        <c:v>Ashwani</c:v>
                      </c:pt>
                      <c:pt idx="6">
                        <c:v>Deepanshu</c:v>
                      </c:pt>
                      <c:pt idx="7">
                        <c:v>Jeetu</c:v>
                      </c:pt>
                      <c:pt idx="8">
                        <c:v>Happy</c:v>
                      </c:pt>
                      <c:pt idx="9">
                        <c:v>Suramya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'Adv. charts'!$R$2:$R$11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50000</c:v>
                      </c:pt>
                      <c:pt idx="3">
                        <c:v>50000</c:v>
                      </c:pt>
                      <c:pt idx="4">
                        <c:v>50000</c:v>
                      </c:pt>
                      <c:pt idx="5">
                        <c:v>50000</c:v>
                      </c:pt>
                      <c:pt idx="6">
                        <c:v>50000</c:v>
                      </c:pt>
                      <c:pt idx="7">
                        <c:v>50000</c:v>
                      </c:pt>
                      <c:pt idx="8">
                        <c:v>50000</c:v>
                      </c:pt>
                      <c:pt idx="9">
                        <c:v>50000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'Adv. charts'!$B$19</c:f>
              <c:strCache>
                <c:ptCount val="1"/>
                <c:pt idx="0">
                  <c:v>Team1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charts'!$A$20:$A$26</c:f>
              <c:strCache>
                <c:ptCount val="7"/>
                <c:pt idx="0">
                  <c:v>Chips</c:v>
                </c:pt>
                <c:pt idx="1">
                  <c:v>Oreo</c:v>
                </c:pt>
                <c:pt idx="2">
                  <c:v>Cake</c:v>
                </c:pt>
                <c:pt idx="3">
                  <c:v>Drinks</c:v>
                </c:pt>
                <c:pt idx="4">
                  <c:v>Clothes</c:v>
                </c:pt>
                <c:pt idx="5">
                  <c:v>Watch</c:v>
                </c:pt>
                <c:pt idx="6">
                  <c:v>Bags</c:v>
                </c:pt>
              </c:strCache>
            </c:strRef>
          </c:cat>
          <c:val>
            <c:numRef>
              <c:f>'Adv. charts'!$B$20:$B$26</c:f>
              <c:numCache>
                <c:formatCode>General</c:formatCode>
                <c:ptCount val="7"/>
                <c:pt idx="0">
                  <c:v>5252</c:v>
                </c:pt>
                <c:pt idx="1">
                  <c:v>3118</c:v>
                </c:pt>
                <c:pt idx="2">
                  <c:v>5916</c:v>
                </c:pt>
                <c:pt idx="3">
                  <c:v>4815</c:v>
                </c:pt>
                <c:pt idx="4">
                  <c:v>2504</c:v>
                </c:pt>
                <c:pt idx="5">
                  <c:v>3720</c:v>
                </c:pt>
                <c:pt idx="6">
                  <c:v>5649</c:v>
                </c:pt>
              </c:numCache>
            </c:numRef>
          </c:val>
        </c:ser>
        <c:ser>
          <c:idx val="1"/>
          <c:order val="1"/>
          <c:tx>
            <c:strRef>
              <c:f>'Adv. charts'!$C$19</c:f>
              <c:strCache>
                <c:ptCount val="1"/>
                <c:pt idx="0">
                  <c:v>Team2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'Adv. charts'!$A$20:$A$26</c:f>
              <c:strCache>
                <c:ptCount val="7"/>
                <c:pt idx="0">
                  <c:v>Chips</c:v>
                </c:pt>
                <c:pt idx="1">
                  <c:v>Oreo</c:v>
                </c:pt>
                <c:pt idx="2">
                  <c:v>Cake</c:v>
                </c:pt>
                <c:pt idx="3">
                  <c:v>Drinks</c:v>
                </c:pt>
                <c:pt idx="4">
                  <c:v>Clothes</c:v>
                </c:pt>
                <c:pt idx="5">
                  <c:v>Watch</c:v>
                </c:pt>
                <c:pt idx="6">
                  <c:v>Bags</c:v>
                </c:pt>
              </c:strCache>
            </c:strRef>
          </c:cat>
          <c:val>
            <c:numRef>
              <c:f>'Adv. charts'!$C$20:$C$26</c:f>
              <c:numCache>
                <c:formatCode>General</c:formatCode>
                <c:ptCount val="7"/>
                <c:pt idx="0">
                  <c:v>3890</c:v>
                </c:pt>
                <c:pt idx="1">
                  <c:v>3868</c:v>
                </c:pt>
                <c:pt idx="2">
                  <c:v>2915</c:v>
                </c:pt>
                <c:pt idx="3">
                  <c:v>2736</c:v>
                </c:pt>
                <c:pt idx="4">
                  <c:v>5303</c:v>
                </c:pt>
                <c:pt idx="5">
                  <c:v>2052</c:v>
                </c:pt>
                <c:pt idx="6">
                  <c:v>2106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314684479"/>
        <c:axId val="305067007"/>
      </c:bar3DChart>
      <c:catAx>
        <c:axId val="31468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067007"/>
        <c:crosses val="autoZero"/>
        <c:auto val="1"/>
        <c:lblAlgn val="ctr"/>
        <c:lblOffset val="100"/>
        <c:noMultiLvlLbl val="0"/>
      </c:catAx>
      <c:valAx>
        <c:axId val="30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684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'Adv. charts'!$P$19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'Adv. charts'!$O$20:$O$26</c:f>
              <c:strCache>
                <c:ptCount val="7"/>
                <c:pt idx="0">
                  <c:v>ZARA</c:v>
                </c:pt>
                <c:pt idx="1">
                  <c:v>GUCCI</c:v>
                </c:pt>
                <c:pt idx="2">
                  <c:v>H&amp;M</c:v>
                </c:pt>
                <c:pt idx="3">
                  <c:v>NIKE</c:v>
                </c:pt>
                <c:pt idx="4">
                  <c:v>ADIDAS</c:v>
                </c:pt>
                <c:pt idx="5">
                  <c:v>PARADA</c:v>
                </c:pt>
                <c:pt idx="6">
                  <c:v>LOUIS VITION</c:v>
                </c:pt>
              </c:strCache>
            </c:strRef>
          </c:cat>
          <c:val>
            <c:numRef>
              <c:f>'Adv. charts'!$P$20:$P$26</c:f>
              <c:numCache>
                <c:formatCode>General</c:formatCode>
                <c:ptCount val="7"/>
                <c:pt idx="0">
                  <c:v>867093</c:v>
                </c:pt>
                <c:pt idx="1">
                  <c:v>662027</c:v>
                </c:pt>
                <c:pt idx="2">
                  <c:v>852065</c:v>
                </c:pt>
                <c:pt idx="3">
                  <c:v>722754</c:v>
                </c:pt>
                <c:pt idx="4">
                  <c:v>413611</c:v>
                </c:pt>
                <c:pt idx="5">
                  <c:v>119213</c:v>
                </c:pt>
                <c:pt idx="6">
                  <c:v>914891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4575"/>
        <c:axId val="698680591"/>
      </c:barChart>
      <c:lineChart>
        <c:grouping val="standard"/>
        <c:varyColors val="0"/>
        <c:ser>
          <c:idx val="1"/>
          <c:order val="1"/>
          <c:tx>
            <c:strRef>
              <c:f>'Adv. charts'!$Q$19</c:f>
              <c:strCache>
                <c:ptCount val="1"/>
                <c:pt idx="0">
                  <c:v>Market Share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'Adv. charts'!$O$20:$O$26</c:f>
              <c:strCache>
                <c:ptCount val="7"/>
                <c:pt idx="0">
                  <c:v>ZARA</c:v>
                </c:pt>
                <c:pt idx="1">
                  <c:v>GUCCI</c:v>
                </c:pt>
                <c:pt idx="2">
                  <c:v>H&amp;M</c:v>
                </c:pt>
                <c:pt idx="3">
                  <c:v>NIKE</c:v>
                </c:pt>
                <c:pt idx="4">
                  <c:v>ADIDAS</c:v>
                </c:pt>
                <c:pt idx="5">
                  <c:v>PARADA</c:v>
                </c:pt>
                <c:pt idx="6">
                  <c:v>LOUIS VITION</c:v>
                </c:pt>
              </c:strCache>
            </c:strRef>
          </c:cat>
          <c:val>
            <c:numRef>
              <c:f>'Adv. charts'!$Q$20:$Q$26</c:f>
              <c:numCache>
                <c:formatCode>0%</c:formatCode>
                <c:ptCount val="7"/>
                <c:pt idx="0">
                  <c:v>0.867093</c:v>
                </c:pt>
                <c:pt idx="1">
                  <c:v>0.662027</c:v>
                </c:pt>
                <c:pt idx="2">
                  <c:v>0.852065</c:v>
                </c:pt>
                <c:pt idx="3">
                  <c:v>0.722754</c:v>
                </c:pt>
                <c:pt idx="4">
                  <c:v>0.413611</c:v>
                </c:pt>
                <c:pt idx="5">
                  <c:v>0.119213</c:v>
                </c:pt>
                <c:pt idx="6">
                  <c:v>0.914891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649263"/>
        <c:axId val="698673871"/>
      </c:lineChart>
      <c:catAx>
        <c:axId val="2126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80591"/>
        <c:crosses val="autoZero"/>
        <c:auto val="1"/>
        <c:lblAlgn val="ctr"/>
        <c:lblOffset val="100"/>
        <c:noMultiLvlLbl val="0"/>
      </c:catAx>
      <c:valAx>
        <c:axId val="6986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664575"/>
        <c:crosses val="autoZero"/>
        <c:crossBetween val="between"/>
      </c:valAx>
      <c:catAx>
        <c:axId val="212649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73871"/>
        <c:crosses val="autoZero"/>
        <c:auto val="1"/>
        <c:lblAlgn val="ctr"/>
        <c:lblOffset val="100"/>
        <c:noMultiLvlLbl val="0"/>
      </c:catAx>
      <c:valAx>
        <c:axId val="6986738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64926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1.xlsx]Pivot+Chart!PivotTable16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Paid Role</a:t>
            </a:r>
            <a:endParaRPr lang="en-US" baseline="0"/>
          </a:p>
        </c:rich>
      </c:tx>
      <c:layout>
        <c:manualLayout>
          <c:xMode val="edge"/>
          <c:yMode val="edge"/>
          <c:x val="0.320958223972004"/>
          <c:y val="0.08694225721784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'Pivot+Chart'!$B$3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'Pivot+Chart'!$A$4:$A$11</c:f>
              <c:strCache>
                <c:ptCount val="8"/>
                <c:pt idx="0">
                  <c:v>Area Sales Manager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Frontend Developer</c:v>
                </c:pt>
                <c:pt idx="4">
                  <c:v>Full Stack Developer</c:v>
                </c:pt>
                <c:pt idx="5">
                  <c:v>Sales Manager</c:v>
                </c:pt>
                <c:pt idx="6">
                  <c:v>Team Leader Analyst</c:v>
                </c:pt>
                <c:pt idx="7">
                  <c:v>Video Analyst</c:v>
                </c:pt>
              </c:strCache>
            </c:strRef>
          </c:cat>
          <c:val>
            <c:numRef>
              <c:f>'Pivot+Chart'!$B$4:$B$11</c:f>
              <c:numCache>
                <c:formatCode>General</c:formatCode>
                <c:ptCount val="8"/>
                <c:pt idx="0">
                  <c:v>37000</c:v>
                </c:pt>
                <c:pt idx="1">
                  <c:v>22000</c:v>
                </c:pt>
                <c:pt idx="2">
                  <c:v>75000</c:v>
                </c:pt>
                <c:pt idx="3">
                  <c:v>24000</c:v>
                </c:pt>
                <c:pt idx="4">
                  <c:v>63000</c:v>
                </c:pt>
                <c:pt idx="5">
                  <c:v>25000</c:v>
                </c:pt>
                <c:pt idx="6">
                  <c:v>32000</c:v>
                </c:pt>
                <c:pt idx="7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4840032"/>
        <c:axId val="22689040"/>
      </c:barChart>
      <c:catAx>
        <c:axId val="3484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89040"/>
        <c:crosses val="autoZero"/>
        <c:auto val="1"/>
        <c:lblAlgn val="ctr"/>
        <c:lblOffset val="100"/>
        <c:noMultiLvlLbl val="0"/>
      </c:catAx>
      <c:valAx>
        <c:axId val="226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12</xdr:row>
      <xdr:rowOff>30480</xdr:rowOff>
    </xdr:from>
    <xdr:to>
      <xdr:col>1</xdr:col>
      <xdr:colOff>621574</xdr:colOff>
      <xdr:row>21</xdr:row>
      <xdr:rowOff>121920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25040"/>
              <a:ext cx="163449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882952</xdr:colOff>
      <xdr:row>12</xdr:row>
      <xdr:rowOff>38100</xdr:rowOff>
    </xdr:from>
    <xdr:to>
      <xdr:col>3</xdr:col>
      <xdr:colOff>810381</xdr:colOff>
      <xdr:row>21</xdr:row>
      <xdr:rowOff>129540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6110" y="2232660"/>
              <a:ext cx="182499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69548</xdr:colOff>
      <xdr:row>12</xdr:row>
      <xdr:rowOff>53340</xdr:rowOff>
    </xdr:from>
    <xdr:to>
      <xdr:col>5</xdr:col>
      <xdr:colOff>879929</xdr:colOff>
      <xdr:row>21</xdr:row>
      <xdr:rowOff>144780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4" name="HOUS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U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9695" y="2247900"/>
              <a:ext cx="180848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10</xdr:col>
      <xdr:colOff>33251</xdr:colOff>
      <xdr:row>0</xdr:row>
      <xdr:rowOff>19396</xdr:rowOff>
    </xdr:from>
    <xdr:to>
      <xdr:col>13</xdr:col>
      <xdr:colOff>47105</xdr:colOff>
      <xdr:row>13</xdr:row>
      <xdr:rowOff>144953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3880" y="19050"/>
              <a:ext cx="1827530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83819</xdr:colOff>
      <xdr:row>0</xdr:row>
      <xdr:rowOff>14547</xdr:rowOff>
    </xdr:from>
    <xdr:to>
      <xdr:col>15</xdr:col>
      <xdr:colOff>658783</xdr:colOff>
      <xdr:row>13</xdr:row>
      <xdr:rowOff>140104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Ro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7605" y="13970"/>
              <a:ext cx="1824990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695498</xdr:colOff>
      <xdr:row>0</xdr:row>
      <xdr:rowOff>9698</xdr:rowOff>
    </xdr:from>
    <xdr:to>
      <xdr:col>18</xdr:col>
      <xdr:colOff>335280</xdr:colOff>
      <xdr:row>13</xdr:row>
      <xdr:rowOff>135255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4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9525"/>
              <a:ext cx="1826895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118808</xdr:colOff>
      <xdr:row>0</xdr:row>
      <xdr:rowOff>0</xdr:rowOff>
    </xdr:from>
    <xdr:to>
      <xdr:col>21</xdr:col>
      <xdr:colOff>431228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9377045" y="0"/>
        <a:ext cx="40157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0</xdr:row>
      <xdr:rowOff>0</xdr:rowOff>
    </xdr:from>
    <xdr:to>
      <xdr:col>8</xdr:col>
      <xdr:colOff>434340</xdr:colOff>
      <xdr:row>14</xdr:row>
      <xdr:rowOff>150253</xdr:rowOff>
    </xdr:to>
    <xdr:graphicFrame>
      <xdr:nvGraphicFramePr>
        <xdr:cNvPr id="3" name="Chart 2"/>
        <xdr:cNvGraphicFramePr/>
      </xdr:nvGraphicFramePr>
      <xdr:xfrm>
        <a:off x="1363980" y="0"/>
        <a:ext cx="400812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472225</xdr:colOff>
      <xdr:row>0</xdr:row>
      <xdr:rowOff>0</xdr:rowOff>
    </xdr:from>
    <xdr:to>
      <xdr:col>15</xdr:col>
      <xdr:colOff>167318</xdr:colOff>
      <xdr:row>15</xdr:row>
      <xdr:rowOff>0</xdr:rowOff>
    </xdr:to>
    <xdr:graphicFrame>
      <xdr:nvGraphicFramePr>
        <xdr:cNvPr id="4" name="Chart 3"/>
        <xdr:cNvGraphicFramePr/>
      </xdr:nvGraphicFramePr>
      <xdr:xfrm>
        <a:off x="5409565" y="0"/>
        <a:ext cx="40157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195148</xdr:colOff>
      <xdr:row>0</xdr:row>
      <xdr:rowOff>8736</xdr:rowOff>
    </xdr:from>
    <xdr:to>
      <xdr:col>13</xdr:col>
      <xdr:colOff>519043</xdr:colOff>
      <xdr:row>16</xdr:row>
      <xdr:rowOff>77304</xdr:rowOff>
    </xdr:to>
    <xdr:graphicFrame>
      <xdr:nvGraphicFramePr>
        <xdr:cNvPr id="2" name="Chart 1"/>
        <xdr:cNvGraphicFramePr/>
      </xdr:nvGraphicFramePr>
      <xdr:xfrm>
        <a:off x="1429385" y="8255"/>
        <a:ext cx="7113270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105721</xdr:colOff>
      <xdr:row>0</xdr:row>
      <xdr:rowOff>0</xdr:rowOff>
    </xdr:from>
    <xdr:to>
      <xdr:col>27</xdr:col>
      <xdr:colOff>585305</xdr:colOff>
      <xdr:row>15</xdr:row>
      <xdr:rowOff>132521</xdr:rowOff>
    </xdr:to>
    <xdr:graphicFrame>
      <xdr:nvGraphicFramePr>
        <xdr:cNvPr id="3" name="Chart 2"/>
        <xdr:cNvGraphicFramePr/>
      </xdr:nvGraphicFramePr>
      <xdr:xfrm>
        <a:off x="11215370" y="0"/>
        <a:ext cx="6034405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101962</xdr:colOff>
      <xdr:row>17</xdr:row>
      <xdr:rowOff>166696</xdr:rowOff>
    </xdr:from>
    <xdr:to>
      <xdr:col>13</xdr:col>
      <xdr:colOff>496956</xdr:colOff>
      <xdr:row>34</xdr:row>
      <xdr:rowOff>143566</xdr:rowOff>
    </xdr:to>
    <xdr:graphicFrame>
      <xdr:nvGraphicFramePr>
        <xdr:cNvPr id="4" name="Chart 3"/>
        <xdr:cNvGraphicFramePr/>
      </xdr:nvGraphicFramePr>
      <xdr:xfrm>
        <a:off x="1953260" y="3275330"/>
        <a:ext cx="656717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124423</xdr:colOff>
      <xdr:row>18</xdr:row>
      <xdr:rowOff>2871</xdr:rowOff>
    </xdr:from>
    <xdr:to>
      <xdr:col>27</xdr:col>
      <xdr:colOff>541131</xdr:colOff>
      <xdr:row>35</xdr:row>
      <xdr:rowOff>55217</xdr:rowOff>
    </xdr:to>
    <xdr:graphicFrame>
      <xdr:nvGraphicFramePr>
        <xdr:cNvPr id="7" name="Chart 6"/>
        <xdr:cNvGraphicFramePr/>
      </xdr:nvGraphicFramePr>
      <xdr:xfrm>
        <a:off x="11233785" y="3294380"/>
        <a:ext cx="5972175" cy="3161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Chart 7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3</xdr:col>
      <xdr:colOff>149867</xdr:colOff>
      <xdr:row>37</xdr:row>
      <xdr:rowOff>170135</xdr:rowOff>
    </xdr:from>
    <xdr:to>
      <xdr:col>13</xdr:col>
      <xdr:colOff>430696</xdr:colOff>
      <xdr:row>54</xdr:row>
      <xdr:rowOff>22087</xdr:rowOff>
    </xdr:to>
    <xdr:sp>
      <xdr:nvSpPr>
        <xdr:cNvPr id="5" name="Rectangles 4"/>
        <xdr:cNvSpPr>
          <a:spLocks noTextEdit="1"/>
        </xdr:cNvSpPr>
      </xdr:nvSpPr>
      <xdr:spPr>
        <a:xfrm>
          <a:off x="2001520" y="6936105"/>
          <a:ext cx="6452870" cy="296100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9" name="Chart 8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17</xdr:col>
      <xdr:colOff>485912</xdr:colOff>
      <xdr:row>37</xdr:row>
      <xdr:rowOff>176696</xdr:rowOff>
    </xdr:from>
    <xdr:to>
      <xdr:col>28</xdr:col>
      <xdr:colOff>11042</xdr:colOff>
      <xdr:row>56</xdr:row>
      <xdr:rowOff>77305</xdr:rowOff>
    </xdr:to>
    <xdr:sp>
      <xdr:nvSpPr>
        <xdr:cNvPr id="6" name="Rectangles 5"/>
        <xdr:cNvSpPr>
          <a:spLocks noTextEdit="1"/>
        </xdr:cNvSpPr>
      </xdr:nvSpPr>
      <xdr:spPr>
        <a:xfrm>
          <a:off x="10978515" y="6943090"/>
          <a:ext cx="6314440" cy="3375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184220</xdr:colOff>
      <xdr:row>0</xdr:row>
      <xdr:rowOff>0</xdr:rowOff>
    </xdr:from>
    <xdr:to>
      <xdr:col>9</xdr:col>
      <xdr:colOff>482656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2287270" y="0"/>
        <a:ext cx="46189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68.8032115741" refreshedBy="Robin Chaddha" recordCount="10">
  <cacheSource type="worksheet">
    <worksheetSource name="Table2"/>
  </cacheSource>
  <cacheFields count="10">
    <cacheField name="Sr. no" numFmtId="0"/>
    <cacheField name="First Name" numFmtId="0"/>
    <cacheField name="Last Name" numFmtId="0"/>
    <cacheField name="Full Name" numFmtId="0"/>
    <cacheField name="Age" numFmtId="0"/>
    <cacheField name="Role" numFmtId="0">
      <sharedItems count="8">
        <s v="Data Scientist"/>
        <s v="Area Sales Manager"/>
        <s v="Sales Manager"/>
        <s v="Full Stack Developer"/>
        <s v="Team Leader Analyst"/>
        <s v="Data Analyst"/>
        <s v="Frontend Developer"/>
        <s v="Video Analyst"/>
      </sharedItems>
    </cacheField>
    <cacheField name="Location" numFmtId="0"/>
    <cacheField name="Salary" numFmtId="0"/>
    <cacheField name="Package" numFmtId="0"/>
    <cacheField name="Net Worth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69.7833578704" refreshedBy="Robin Chaddha" recordCount="9">
  <cacheSource type="worksheet">
    <worksheetSource name="Table3"/>
  </cacheSource>
  <cacheFields count="9">
    <cacheField name="NAMES" numFmtId="0">
      <sharedItems count="9">
        <s v="Robin"/>
        <s v="Rahul"/>
        <s v="Jatin"/>
        <s v="Prabha"/>
        <s v="Anmol"/>
        <s v="Ashwani"/>
        <s v="Suramya"/>
        <s v="Arzoo"/>
        <s v="Lasangmu"/>
      </sharedItems>
    </cacheField>
    <cacheField name="GENDER" numFmtId="0">
      <sharedItems count="2">
        <s v="Male"/>
        <s v="Female"/>
      </sharedItems>
    </cacheField>
    <cacheField name="AGE" numFmtId="0"/>
    <cacheField name="CLASS" numFmtId="0"/>
    <cacheField name="HOUSE" numFmtId="0">
      <sharedItems count="4">
        <s v="Earth"/>
        <s v="Water"/>
        <s v="Fire"/>
        <s v="Air"/>
      </sharedItems>
    </cacheField>
    <cacheField name="MATH" numFmtId="0"/>
    <cacheField name="ENG" numFmtId="0"/>
    <cacheField name="HIS" numFmtId="0"/>
    <cacheField name="Final Tes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Robin"/>
    <s v="Chaddha"/>
    <s v="Robin Chaddha"/>
    <n v="24"/>
    <x v="0"/>
    <s v="Nawada"/>
    <n v="40000"/>
    <n v="480000"/>
    <n v="958870"/>
  </r>
  <r>
    <n v="2"/>
    <s v="Rahul"/>
    <s v="Chaddha"/>
    <s v="Rahul Chaddha"/>
    <n v="24"/>
    <x v="1"/>
    <s v="Nawada"/>
    <n v="37000"/>
    <n v="444000"/>
    <n v="567263"/>
  </r>
  <r>
    <n v="3"/>
    <s v="Jatin"/>
    <s v="Grover"/>
    <s v="Jatin Grover"/>
    <n v="21"/>
    <x v="2"/>
    <s v="Uttam Nagar"/>
    <n v="25000"/>
    <n v="300000"/>
    <n v="789621"/>
  </r>
  <r>
    <n v="4"/>
    <s v="Anmol"/>
    <s v="Bhasin"/>
    <s v="Anmol Bhasin"/>
    <n v="22"/>
    <x v="3"/>
    <s v="Uttam Nagar"/>
    <n v="27000"/>
    <n v="324000"/>
    <n v="813032"/>
  </r>
  <r>
    <n v="5"/>
    <s v="Aryan"/>
    <s v="Monga"/>
    <s v="Aryan Monga"/>
    <n v="21"/>
    <x v="0"/>
    <s v="Gulab Bagh"/>
    <n v="35000"/>
    <n v="420000"/>
    <n v="647571"/>
  </r>
  <r>
    <n v="6"/>
    <s v="Ashwani"/>
    <s v="Jha"/>
    <s v="Ashwani Jha"/>
    <n v="26"/>
    <x v="4"/>
    <s v="Uttam Nagar"/>
    <n v="32000"/>
    <n v="384000"/>
    <n v="861784"/>
  </r>
  <r>
    <n v="7"/>
    <s v="Deepanshu"/>
    <s v="Joshi"/>
    <s v="Deepanshu Joshi"/>
    <n v="23"/>
    <x v="3"/>
    <s v="Matiala"/>
    <n v="36000"/>
    <n v="432000"/>
    <n v="711175"/>
  </r>
  <r>
    <n v="8"/>
    <s v="Jeetu"/>
    <s v="Singh"/>
    <s v="Jeetu Singh"/>
    <n v="23"/>
    <x v="5"/>
    <s v="Dwarka"/>
    <n v="22000"/>
    <n v="264000"/>
    <n v="693352"/>
  </r>
  <r>
    <n v="9"/>
    <s v="Happy"/>
    <s v="Singh"/>
    <s v="Happy Singh"/>
    <n v="22"/>
    <x v="6"/>
    <s v="Matiala"/>
    <n v="24000"/>
    <n v="288000"/>
    <n v="831222"/>
  </r>
  <r>
    <n v="10"/>
    <s v="Suramya"/>
    <s v="Singh"/>
    <s v="Suramya Singh"/>
    <n v="20"/>
    <x v="7"/>
    <s v="Samaspur"/>
    <n v="23000"/>
    <n v="276000"/>
    <n v="8562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4"/>
    <n v="12"/>
    <x v="0"/>
    <n v="58"/>
    <n v="87"/>
    <n v="79"/>
    <n v="75"/>
  </r>
  <r>
    <x v="1"/>
    <x v="0"/>
    <n v="24"/>
    <n v="11"/>
    <x v="1"/>
    <n v="39"/>
    <n v="58"/>
    <n v="75"/>
    <n v="57"/>
  </r>
  <r>
    <x v="2"/>
    <x v="0"/>
    <n v="22"/>
    <n v="10"/>
    <x v="2"/>
    <n v="53"/>
    <n v="90"/>
    <n v="80"/>
    <n v="74"/>
  </r>
  <r>
    <x v="3"/>
    <x v="1"/>
    <n v="21"/>
    <n v="10"/>
    <x v="3"/>
    <n v="92"/>
    <n v="70"/>
    <n v="93"/>
    <n v="85"/>
  </r>
  <r>
    <x v="4"/>
    <x v="0"/>
    <n v="20"/>
    <n v="11"/>
    <x v="1"/>
    <n v="68"/>
    <n v="74"/>
    <n v="73"/>
    <n v="72"/>
  </r>
  <r>
    <x v="5"/>
    <x v="0"/>
    <n v="26"/>
    <n v="12"/>
    <x v="0"/>
    <n v="35"/>
    <n v="36"/>
    <n v="45"/>
    <n v="39"/>
  </r>
  <r>
    <x v="6"/>
    <x v="0"/>
    <n v="19"/>
    <n v="10"/>
    <x v="2"/>
    <n v="53"/>
    <n v="68"/>
    <n v="56"/>
    <n v="59"/>
  </r>
  <r>
    <x v="7"/>
    <x v="1"/>
    <n v="20"/>
    <n v="11"/>
    <x v="3"/>
    <n v="78"/>
    <n v="64"/>
    <n v="57"/>
    <n v="66"/>
  </r>
  <r>
    <x v="8"/>
    <x v="1"/>
    <n v="24"/>
    <n v="12"/>
    <x v="0"/>
    <n v="41"/>
    <n v="44"/>
    <n v="67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compact="0" indent="0" compactData="0" showDrill="1" multipleFieldFilters="0">
  <location ref="A3:D12" firstHeaderRow="1" firstDataRow="1" firstDataCol="3"/>
  <pivotFields count="9">
    <pivotField axis="axisRow" compact="0" defaultSubtotal="0" outline="0" showAll="0">
      <items count="9">
        <item x="4"/>
        <item x="7"/>
        <item x="5"/>
        <item x="2"/>
        <item x="8"/>
        <item x="3"/>
        <item x="1"/>
        <item x="0"/>
        <item x="6"/>
      </items>
    </pivotField>
    <pivotField axis="axisRow" compact="0" defaultSubtotal="0" outline="0" showAll="0">
      <items count="2">
        <item x="1"/>
        <item x="0"/>
      </items>
    </pivotField>
    <pivotField compact="0" defaultSubtotal="0" outline="0" showAll="0"/>
    <pivotField compact="0" defaultSubtotal="0" outline="0" showAll="0"/>
    <pivotField axis="axisRow" compact="0" sortType="descending" defaultSubtotal="0" outline="0" showAll="0">
      <items count="4">
        <item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</pivotFields>
  <rowFields count="3">
    <field x="4"/>
    <field x="1"/>
    <field x="0"/>
  </rowFields>
  <rowItems count="9">
    <i>
      <x v="1"/>
      <x/>
      <x v="4"/>
    </i>
    <i r="1">
      <x v="1"/>
      <x v="2"/>
    </i>
    <i r="2">
      <x v="7"/>
    </i>
    <i>
      <x/>
      <x/>
      <x v="1"/>
    </i>
    <i r="2">
      <x v="5"/>
    </i>
    <i>
      <x v="2"/>
      <x v="1"/>
      <x v="3"/>
    </i>
    <i r="2">
      <x v="8"/>
    </i>
    <i>
      <x v="3"/>
      <x v="1"/>
      <x/>
    </i>
    <i r="2">
      <x v="6"/>
    </i>
  </rowItems>
  <colItems count="1">
    <i/>
  </colItems>
  <dataFields count="1">
    <dataField name="Sum of Final Tes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compact="0" indent="0" compactData="0" showDrill="1" multipleFieldFilters="0" chartFormat="1">
  <location ref="A3:B11" firstHeaderRow="1" firstDataRow="1" firstDataCol="1"/>
  <pivotFields count="10"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8">
        <item x="1"/>
        <item x="5"/>
        <item x="0"/>
        <item x="6"/>
        <item x="3"/>
        <item x="2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le" sourceName="Role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1" sourceName="Age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USE" sourceName="HOUSE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extLst>
    <x:ext xmlns:x15="http://schemas.microsoft.com/office/spreadsheetml/2010/11/main" uri="{2F2917AC-EB37-4324-AD4E-5DD8C200BD13}">
      <x15:tableSlicerCache tableId="3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rowHeight="234950"/>
  <slicer name="HOUSE" cache="Slicer_HOUSE" caption="HOUSE" rowHeight="234950"/>
  <slicer name="NAMES" cache="Slicer_NAMES" caption="NAMES" style="SlicerStyleOther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1" cache="Slicer_Age1" caption="Age" rowHeight="234950"/>
  <slicer name="Role" cache="Slicer_Role" caption="Role" rowHeight="234950"/>
  <slicer name="Location" cache="Slicer_Location" caption="Location" rowHeight="234950"/>
</slicers>
</file>

<file path=xl/tables/table1.xml><?xml version="1.0" encoding="utf-8"?>
<table xmlns="http://schemas.openxmlformats.org/spreadsheetml/2006/main" id="1" name="Table1" displayName="Table1" ref="A2:J8">
  <autoFilter ref="A2:J8"/>
  <tableColumns count="10">
    <tableColumn id="1" name="Sno." totalsRowLabel="Total" dataDxfId="0"/>
    <tableColumn id="2" name="First Name" dataDxfId="1"/>
    <tableColumn id="3" name="Last Name" dataDxfId="2"/>
    <tableColumn id="4" name="DOJ" dataDxfId="3"/>
    <tableColumn id="5" name="SAL Jan" dataDxfId="4"/>
    <tableColumn id="6" name="SAL Feb" dataDxfId="5"/>
    <tableColumn id="7" name="SAL Mar" dataDxfId="6"/>
    <tableColumn id="8" name="Total" dataDxfId="7"/>
    <tableColumn id="9" name="AVG" dataDxfId="8"/>
    <tableColumn id="10" name="Full Name" totalsRowFunction="count" dataDxfId="9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H17:H26" totalsRowShown="0">
  <autoFilter ref="H17:H26"/>
  <tableColumns count="1">
    <tableColumn id="1" name="FIND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31:C37" totalsRowShown="0">
  <autoFilter ref="A31:C37"/>
  <tableColumns count="3">
    <tableColumn id="1" name="Input" dataDxfId="56"/>
    <tableColumn id="2" name="Output" dataDxfId="57"/>
    <tableColumn id="3" name="Method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39:B47" totalsRowShown="0">
  <autoFilter ref="A39:B47"/>
  <tableColumns count="2">
    <tableColumn id="1" name="DATE WITH TEXT FUNCTION" dataDxfId="59"/>
    <tableColumn id="2" name="OUTPUT" dataDxfId="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le16" displayName="Table16" ref="A49:B53" totalsRowShown="0">
  <autoFilter ref="A49:B53"/>
  <tableColumns count="2">
    <tableColumn id="1" name="DATEDIF" dataDxfId="61"/>
    <tableColumn id="2" name="OUTPU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K10" totalsRowShown="0">
  <autoFilter ref="A1:K10"/>
  <tableColumns count="11">
    <tableColumn id="1" name="NAMES" dataDxfId="62"/>
    <tableColumn id="2" name="BS" dataDxfId="63"/>
    <tableColumn id="3" name="BA" dataDxfId="64"/>
    <tableColumn id="4" name="CA" dataDxfId="65"/>
    <tableColumn id="5" name="CS" dataDxfId="66"/>
    <tableColumn id="6" name="DS" dataDxfId="67"/>
    <tableColumn id="7" name="DA" dataDxfId="68"/>
    <tableColumn id="8" name="TOTAL" dataDxfId="69"/>
    <tableColumn id="9" name="IF" dataDxfId="70"/>
    <tableColumn id="10" name="AND" dataDxfId="71"/>
    <tableColumn id="11" name="OR" dataDxfId="7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e1018" displayName="Table1018" ref="A2:K11" totalsRowShown="0">
  <autoFilter ref="A2:K11"/>
  <tableColumns count="11">
    <tableColumn id="1" name="NAMES" dataDxfId="73"/>
    <tableColumn id="2" name="BS" dataDxfId="74"/>
    <tableColumn id="3" name="BA" dataDxfId="75"/>
    <tableColumn id="4" name="CA" dataDxfId="76"/>
    <tableColumn id="5" name="CS" dataDxfId="77"/>
    <tableColumn id="6" name="DS" dataDxfId="78"/>
    <tableColumn id="7" name="DA" dataDxfId="79"/>
    <tableColumn id="8" name="TOTAL" dataDxfId="80"/>
    <tableColumn id="9" name="All&gt;50" dataDxfId="81"/>
    <tableColumn id="10" name="Any&gt;60" dataDxfId="82"/>
    <tableColumn id="11" name="All&gt;50+350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I11" totalsRowShown="0">
  <autoFilter ref="A2:I11"/>
  <tableColumns count="9">
    <tableColumn id="2" name="NAMES" dataDxfId="10"/>
    <tableColumn id="3" name="GENDER" dataDxfId="11"/>
    <tableColumn id="4" name="AGE" dataDxfId="12"/>
    <tableColumn id="5" name="CLASS" dataDxfId="13"/>
    <tableColumn id="6" name="HOUSE" dataDxfId="14"/>
    <tableColumn id="7" name="MATH" dataDxfId="15"/>
    <tableColumn id="8" name="ENG" dataDxfId="16"/>
    <tableColumn id="9" name="HIS" dataDxfId="17"/>
    <tableColumn id="10" name="Final Tes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5" totalsRowShown="0">
  <autoFilter ref="D1:D5"/>
  <tableColumns count="1">
    <tableColumn id="1" name="GRAD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J11" totalsRowShown="0">
  <autoFilter ref="A1:J11"/>
  <tableColumns count="10">
    <tableColumn id="1" name="Sr. no" dataDxfId="19"/>
    <tableColumn id="2" name="First Name" dataDxfId="20"/>
    <tableColumn id="3" name="Last Name" dataDxfId="21"/>
    <tableColumn id="4" name="Full Name" dataDxfId="22"/>
    <tableColumn id="5" name="Age" dataDxfId="23"/>
    <tableColumn id="6" name="Role" dataDxfId="24"/>
    <tableColumn id="7" name="Location" dataDxfId="25"/>
    <tableColumn id="8" name="Salary" dataDxfId="26"/>
    <tableColumn id="9" name="Package" dataDxfId="27"/>
    <tableColumn id="12" name="Net Worth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K16:L21" totalsRowShown="0">
  <tableColumns count="2">
    <tableColumn id="1" name="Sr.No" dataDxfId="29"/>
    <tableColumn id="2" name="Details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N16:Q18" totalsRowShown="0">
  <tableColumns count="4">
    <tableColumn id="1" name="Full Name" dataDxfId="31"/>
    <tableColumn id="2" name="Age" dataDxfId="32"/>
    <tableColumn id="3" name="Role" dataDxfId="33"/>
    <tableColumn id="4" name="Salary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:J11" totalsRowShown="0">
  <autoFilter ref="A2:J11"/>
  <tableColumns count="10">
    <tableColumn id="1" name="Names" dataDxfId="35"/>
    <tableColumn id="2" name="HIN" dataDxfId="36"/>
    <tableColumn id="3" name="ECO" dataDxfId="37"/>
    <tableColumn id="4" name="ENG" dataDxfId="38"/>
    <tableColumn id="5" name="SCI" dataDxfId="39"/>
    <tableColumn id="6" name="MAT" dataDxfId="40"/>
    <tableColumn id="7" name="SUM" dataDxfId="41"/>
    <tableColumn id="8" name="AVG" dataDxfId="42"/>
    <tableColumn id="9" name="MIN" dataDxfId="43"/>
    <tableColumn id="10" name="MAX" dataDxfId="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K2:M11" totalsRowShown="0">
  <autoFilter ref="K2:M11"/>
  <tableColumns count="3">
    <tableColumn id="1" name="SUBSTRACT" dataDxfId="45"/>
    <tableColumn id="2" name="MULTIPLY" dataDxfId="46"/>
    <tableColumn id="3" name="DIVIDE" dataDxfId="4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710" displayName="Table710" ref="A17:G26" totalsRowShown="0">
  <autoFilter ref="A17:G26"/>
  <tableColumns count="7">
    <tableColumn id="1" name="Names" dataDxfId="48"/>
    <tableColumn id="2" name="LOWER" dataDxfId="49"/>
    <tableColumn id="3" name="UPPER" dataDxfId="50"/>
    <tableColumn id="4" name="PROPER" dataDxfId="51"/>
    <tableColumn id="5" name="LEFT" dataDxfId="52"/>
    <tableColumn id="6" name="RIGHT" dataDxfId="53"/>
    <tableColumn id="7" name="LEN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@gmail.com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microsoft.com/office/2007/relationships/slicer" Target="../slicers/slicer2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4"/>
  <sheetViews>
    <sheetView tabSelected="1" zoomScale="62" zoomScaleNormal="62" workbookViewId="0">
      <selection activeCell="B3" sqref="B3:B8"/>
    </sheetView>
  </sheetViews>
  <sheetFormatPr defaultColWidth="9" defaultRowHeight="14.4"/>
  <cols>
    <col min="1" max="3" width="16.7777777777778" customWidth="1"/>
    <col min="4" max="4" width="19" customWidth="1"/>
    <col min="5" max="10" width="16.7777777777778" customWidth="1"/>
  </cols>
  <sheetData>
    <row r="1" ht="21" spans="1:1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</row>
    <row r="2" ht="19.95" customHeight="1" spans="1:10">
      <c r="A2" s="82" t="s">
        <v>1</v>
      </c>
      <c r="B2" s="83" t="s">
        <v>2</v>
      </c>
      <c r="C2" s="83" t="s">
        <v>3</v>
      </c>
      <c r="D2" s="83" t="s">
        <v>4</v>
      </c>
      <c r="E2" s="83" t="s">
        <v>5</v>
      </c>
      <c r="F2" s="83" t="s">
        <v>6</v>
      </c>
      <c r="G2" s="83" t="s">
        <v>7</v>
      </c>
      <c r="H2" s="83" t="s">
        <v>8</v>
      </c>
      <c r="I2" s="83" t="s">
        <v>9</v>
      </c>
      <c r="J2" s="87" t="s">
        <v>10</v>
      </c>
    </row>
    <row r="3" ht="19.95" customHeight="1" spans="1:10">
      <c r="A3" s="6">
        <v>1</v>
      </c>
      <c r="B3" s="2" t="s">
        <v>11</v>
      </c>
      <c r="C3" s="2" t="s">
        <v>12</v>
      </c>
      <c r="D3" s="84">
        <v>36347</v>
      </c>
      <c r="E3" s="2">
        <v>23500</v>
      </c>
      <c r="F3" s="2">
        <v>25000</v>
      </c>
      <c r="G3" s="2">
        <v>29000</v>
      </c>
      <c r="H3" s="2">
        <f t="shared" ref="H3:H8" si="0">SUM(E3:G3)</f>
        <v>77500</v>
      </c>
      <c r="I3" s="2">
        <f t="shared" ref="I3:I8" si="1">AVERAGE(E3:H3)</f>
        <v>38750</v>
      </c>
      <c r="J3" s="12" t="str">
        <f t="shared" ref="J3:J8" si="2">CONCATENATE(B3," ",C3)</f>
        <v>Robin Chaddha</v>
      </c>
    </row>
    <row r="4" ht="19.95" customHeight="1" spans="1:10">
      <c r="A4" s="6">
        <v>2</v>
      </c>
      <c r="B4" s="2" t="s">
        <v>13</v>
      </c>
      <c r="C4" s="2" t="s">
        <v>12</v>
      </c>
      <c r="D4" s="84">
        <v>36347</v>
      </c>
      <c r="E4" s="2">
        <v>22500</v>
      </c>
      <c r="F4" s="2">
        <v>24500</v>
      </c>
      <c r="G4" s="2">
        <v>27500</v>
      </c>
      <c r="H4" s="2">
        <f t="shared" si="0"/>
        <v>74500</v>
      </c>
      <c r="I4" s="2">
        <f t="shared" si="1"/>
        <v>37250</v>
      </c>
      <c r="J4" s="12" t="str">
        <f t="shared" si="2"/>
        <v>Rahul Chaddha</v>
      </c>
    </row>
    <row r="5" ht="19.95" customHeight="1" spans="1:10">
      <c r="A5" s="6">
        <v>3</v>
      </c>
      <c r="B5" s="2" t="s">
        <v>14</v>
      </c>
      <c r="C5" s="2" t="s">
        <v>15</v>
      </c>
      <c r="D5" s="84">
        <v>37232</v>
      </c>
      <c r="E5" s="2">
        <v>20000</v>
      </c>
      <c r="F5" s="2">
        <v>21500</v>
      </c>
      <c r="G5" s="2">
        <v>22000</v>
      </c>
      <c r="H5" s="2">
        <f t="shared" si="0"/>
        <v>63500</v>
      </c>
      <c r="I5" s="2">
        <f t="shared" si="1"/>
        <v>31750</v>
      </c>
      <c r="J5" s="12" t="str">
        <f t="shared" si="2"/>
        <v>Jatin  Grover</v>
      </c>
    </row>
    <row r="6" ht="19.95" customHeight="1" spans="1:10">
      <c r="A6" s="6">
        <v>4</v>
      </c>
      <c r="B6" s="2" t="s">
        <v>16</v>
      </c>
      <c r="C6" s="2" t="s">
        <v>17</v>
      </c>
      <c r="D6" s="84">
        <v>38081</v>
      </c>
      <c r="E6" s="2">
        <v>18000</v>
      </c>
      <c r="F6" s="2">
        <v>20000</v>
      </c>
      <c r="G6" s="2">
        <v>21000</v>
      </c>
      <c r="H6" s="2">
        <f t="shared" si="0"/>
        <v>59000</v>
      </c>
      <c r="I6" s="2">
        <f t="shared" si="1"/>
        <v>29500</v>
      </c>
      <c r="J6" s="12" t="str">
        <f t="shared" si="2"/>
        <v>Aryan Monga</v>
      </c>
    </row>
    <row r="7" ht="19.95" customHeight="1" spans="1:10">
      <c r="A7" s="6">
        <v>5</v>
      </c>
      <c r="B7" s="2" t="s">
        <v>18</v>
      </c>
      <c r="C7" s="2" t="s">
        <v>19</v>
      </c>
      <c r="D7" s="84">
        <v>36954</v>
      </c>
      <c r="E7" s="2">
        <v>15000</v>
      </c>
      <c r="F7" s="2">
        <v>18500</v>
      </c>
      <c r="G7" s="2">
        <v>20000</v>
      </c>
      <c r="H7" s="2">
        <f t="shared" si="0"/>
        <v>53500</v>
      </c>
      <c r="I7" s="2">
        <f t="shared" si="1"/>
        <v>26750</v>
      </c>
      <c r="J7" s="12" t="str">
        <f t="shared" si="2"/>
        <v>Anmol Bhasin</v>
      </c>
    </row>
    <row r="8" ht="19.95" customHeight="1" spans="1:10">
      <c r="A8" s="37">
        <v>6</v>
      </c>
      <c r="B8" s="8" t="s">
        <v>20</v>
      </c>
      <c r="C8" s="8" t="s">
        <v>21</v>
      </c>
      <c r="D8" s="85">
        <v>35439</v>
      </c>
      <c r="E8" s="8">
        <v>21000</v>
      </c>
      <c r="F8" s="8">
        <v>22500</v>
      </c>
      <c r="G8" s="8">
        <v>23000</v>
      </c>
      <c r="H8" s="8">
        <f t="shared" si="0"/>
        <v>66500</v>
      </c>
      <c r="I8" s="8">
        <f t="shared" si="1"/>
        <v>33250</v>
      </c>
      <c r="J8" s="13" t="str">
        <f t="shared" si="2"/>
        <v>Ashwani Jha</v>
      </c>
    </row>
    <row r="9" ht="28.8" spans="2:2">
      <c r="B9" s="86" t="s">
        <v>22</v>
      </c>
    </row>
    <row r="10" spans="5:9">
      <c r="E10">
        <f>MAX(E3:E8)</f>
        <v>23500</v>
      </c>
      <c r="F10">
        <f t="shared" ref="F10:I10" si="3">MAX(F3:F8)</f>
        <v>25000</v>
      </c>
      <c r="G10">
        <f t="shared" si="3"/>
        <v>29000</v>
      </c>
      <c r="H10">
        <f t="shared" si="3"/>
        <v>77500</v>
      </c>
      <c r="I10">
        <f t="shared" si="3"/>
        <v>38750</v>
      </c>
    </row>
    <row r="11" spans="5:9">
      <c r="E11">
        <f>MIN(E3:E8)</f>
        <v>15000</v>
      </c>
      <c r="F11">
        <f t="shared" ref="F11:I11" si="4">MIN(F3:F8)</f>
        <v>18500</v>
      </c>
      <c r="G11">
        <f t="shared" si="4"/>
        <v>20000</v>
      </c>
      <c r="H11">
        <f t="shared" si="4"/>
        <v>53500</v>
      </c>
      <c r="I11">
        <f t="shared" si="4"/>
        <v>26750</v>
      </c>
    </row>
    <row r="14" spans="5:5">
      <c r="E14" s="86"/>
    </row>
    <row r="18" spans="1:7">
      <c r="A18" s="2">
        <v>1</v>
      </c>
      <c r="B18" s="2" t="s">
        <v>23</v>
      </c>
      <c r="C18" s="2" t="s">
        <v>24</v>
      </c>
      <c r="D18" s="2" t="s">
        <v>25</v>
      </c>
      <c r="E18" s="2" t="s">
        <v>26</v>
      </c>
      <c r="F18" s="2" t="s">
        <v>27</v>
      </c>
      <c r="G18" s="2" t="s">
        <v>28</v>
      </c>
    </row>
    <row r="19" spans="1:7">
      <c r="A19" s="2">
        <v>2</v>
      </c>
      <c r="B19" s="2">
        <v>1.333</v>
      </c>
      <c r="C19" s="2">
        <f>ROUND(B19,0)</f>
        <v>1</v>
      </c>
      <c r="D19" s="2">
        <f>ROUNDUP(B19,0)</f>
        <v>2</v>
      </c>
      <c r="E19" s="2">
        <f>ROUNDDOWN(B19,0)</f>
        <v>1</v>
      </c>
      <c r="F19" s="2" t="s">
        <v>29</v>
      </c>
      <c r="G19" s="2" t="s">
        <v>30</v>
      </c>
    </row>
    <row r="20" spans="1:7">
      <c r="A20" s="2">
        <v>3</v>
      </c>
      <c r="B20" s="2">
        <v>2.56</v>
      </c>
      <c r="C20" s="2">
        <f t="shared" ref="C20:C24" si="5">ROUND(B20,0)</f>
        <v>3</v>
      </c>
      <c r="D20" s="2">
        <f t="shared" ref="D20:D24" si="6">ROUNDUP(B20,0)</f>
        <v>3</v>
      </c>
      <c r="E20" s="2">
        <f t="shared" ref="E20:E24" si="7">ROUNDDOWN(B20,0)</f>
        <v>2</v>
      </c>
      <c r="F20" s="2" t="s">
        <v>31</v>
      </c>
      <c r="G20" s="2" t="s">
        <v>32</v>
      </c>
    </row>
    <row r="21" spans="1:7">
      <c r="A21" s="2">
        <v>4</v>
      </c>
      <c r="B21" s="2">
        <v>3.255</v>
      </c>
      <c r="C21" s="2">
        <f t="shared" si="5"/>
        <v>3</v>
      </c>
      <c r="D21" s="2">
        <f t="shared" si="6"/>
        <v>4</v>
      </c>
      <c r="E21" s="2">
        <f t="shared" si="7"/>
        <v>3</v>
      </c>
      <c r="F21" s="2" t="s">
        <v>33</v>
      </c>
      <c r="G21" s="2" t="s">
        <v>34</v>
      </c>
    </row>
    <row r="22" spans="1:7">
      <c r="A22" s="2">
        <v>5</v>
      </c>
      <c r="B22" s="2">
        <v>4.599</v>
      </c>
      <c r="C22" s="2">
        <f t="shared" si="5"/>
        <v>5</v>
      </c>
      <c r="D22" s="2">
        <f t="shared" si="6"/>
        <v>5</v>
      </c>
      <c r="E22" s="2">
        <f t="shared" si="7"/>
        <v>4</v>
      </c>
      <c r="F22" s="2" t="s">
        <v>35</v>
      </c>
      <c r="G22" s="2" t="s">
        <v>36</v>
      </c>
    </row>
    <row r="23" spans="1:7">
      <c r="A23" s="2">
        <v>6</v>
      </c>
      <c r="B23" s="2">
        <v>5.111</v>
      </c>
      <c r="C23" s="2">
        <f t="shared" si="5"/>
        <v>5</v>
      </c>
      <c r="D23" s="2">
        <f t="shared" si="6"/>
        <v>6</v>
      </c>
      <c r="E23" s="2">
        <f t="shared" si="7"/>
        <v>5</v>
      </c>
      <c r="F23" s="2" t="s">
        <v>37</v>
      </c>
      <c r="G23" s="2" t="s">
        <v>38</v>
      </c>
    </row>
    <row r="24" spans="1:7">
      <c r="A24" s="2">
        <v>7</v>
      </c>
      <c r="B24" s="2">
        <v>6.401</v>
      </c>
      <c r="C24" s="2">
        <f t="shared" si="5"/>
        <v>6</v>
      </c>
      <c r="D24" s="2">
        <f t="shared" si="6"/>
        <v>7</v>
      </c>
      <c r="E24" s="2">
        <f t="shared" si="7"/>
        <v>6</v>
      </c>
      <c r="F24" s="2" t="s">
        <v>39</v>
      </c>
      <c r="G24" s="2" t="s">
        <v>40</v>
      </c>
    </row>
  </sheetData>
  <mergeCells count="1">
    <mergeCell ref="A1:J1"/>
  </mergeCells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zoomScale="83" zoomScaleNormal="83" topLeftCell="A3" workbookViewId="0">
      <selection activeCell="R90" sqref="R90"/>
    </sheetView>
  </sheetViews>
  <sheetFormatPr defaultColWidth="9" defaultRowHeight="14.4" outlineLevelCol="4"/>
  <cols>
    <col min="1" max="1" width="18.5555555555556" customWidth="1"/>
  </cols>
  <sheetData>
    <row r="1" spans="1:3">
      <c r="A1" s="52" t="s">
        <v>131</v>
      </c>
      <c r="B1" s="52"/>
      <c r="C1" s="53"/>
    </row>
    <row r="2" spans="1:3">
      <c r="A2" s="9" t="s">
        <v>10</v>
      </c>
      <c r="B2" s="9" t="s">
        <v>132</v>
      </c>
      <c r="C2" s="9" t="s">
        <v>133</v>
      </c>
    </row>
    <row r="3" spans="1:3">
      <c r="A3" s="10" t="s">
        <v>134</v>
      </c>
      <c r="B3" s="10" t="str">
        <f>LEFT(A3,FIND(" ",A3))</f>
        <v>Robin </v>
      </c>
      <c r="C3" s="10" t="str">
        <f>RIGHT(A3,LEN(A3)-FIND(" ",A3))</f>
        <v> Chaddha </v>
      </c>
    </row>
    <row r="4" spans="1:3">
      <c r="A4" s="2" t="s">
        <v>135</v>
      </c>
      <c r="B4" s="2" t="str">
        <f t="shared" ref="B4:B7" si="0">LEFT(A4,FIND(" ",A4))</f>
        <v>Rahul </v>
      </c>
      <c r="C4" s="2" t="str">
        <f t="shared" ref="C4:C7" si="1">RIGHT(A4,LEN(A4)-FIND(" ",A4))</f>
        <v> Chaddha</v>
      </c>
    </row>
    <row r="5" spans="1:3">
      <c r="A5" s="10" t="s">
        <v>136</v>
      </c>
      <c r="B5" s="10" t="str">
        <f t="shared" si="0"/>
        <v>Ashwani </v>
      </c>
      <c r="C5" s="10" t="str">
        <f t="shared" si="1"/>
        <v> Jha</v>
      </c>
    </row>
    <row r="6" spans="1:3">
      <c r="A6" s="2" t="s">
        <v>137</v>
      </c>
      <c r="B6" s="2" t="str">
        <f t="shared" si="0"/>
        <v>Maha </v>
      </c>
      <c r="C6" s="2" t="str">
        <f t="shared" si="1"/>
        <v>Rana </v>
      </c>
    </row>
    <row r="7" spans="1:3">
      <c r="A7" s="10" t="s">
        <v>138</v>
      </c>
      <c r="B7" s="10" t="str">
        <f t="shared" si="0"/>
        <v>Paan </v>
      </c>
      <c r="C7" s="10" t="str">
        <f t="shared" si="1"/>
        <v> Tomar</v>
      </c>
    </row>
    <row r="8" spans="1:3">
      <c r="A8" s="54"/>
      <c r="B8" s="54"/>
      <c r="C8" s="54"/>
    </row>
    <row r="9" spans="1:3">
      <c r="A9" s="55" t="s">
        <v>139</v>
      </c>
      <c r="B9" s="56" t="s">
        <v>140</v>
      </c>
      <c r="C9" s="56"/>
    </row>
    <row r="10" spans="1:3">
      <c r="A10" s="10" t="s">
        <v>141</v>
      </c>
      <c r="B10" s="10" t="str">
        <f>MID(A10,FIND(" ",A10)+1,FIND(" ",A10,FIND(" ",A10)+1)-1-FIND(" ",A10))</f>
        <v>Singh</v>
      </c>
      <c r="C10" s="10"/>
    </row>
    <row r="11" spans="1:3">
      <c r="A11" s="2" t="s">
        <v>142</v>
      </c>
      <c r="B11" s="57" t="str">
        <f>MID(A11,FIND(" ",A11)+1,FIND(" ",A11,FIND(" ",A11)+1)-1-FIND(" ",A11))</f>
        <v>Singh</v>
      </c>
      <c r="C11" s="57"/>
    </row>
    <row r="12" spans="1:3">
      <c r="A12" s="10" t="s">
        <v>143</v>
      </c>
      <c r="B12" s="10" t="str">
        <f>MID(A12,FIND(" ",A12)+1,FIND(" ",A12,FIND(" ",A12)+1)-1-FIND(" ",A12))</f>
        <v>Kumar</v>
      </c>
      <c r="C12" s="10"/>
    </row>
    <row r="13" spans="1:3">
      <c r="A13" s="2" t="s">
        <v>144</v>
      </c>
      <c r="B13" s="57" t="str">
        <f>MID(A13,FIND(" ",A13)+1,FIND(" ",A13,FIND(" ",A13)+1)-1-FIND(" ",A13))</f>
        <v>Rana</v>
      </c>
      <c r="C13" s="57"/>
    </row>
    <row r="14" spans="1:3">
      <c r="A14" s="10" t="s">
        <v>145</v>
      </c>
      <c r="B14" s="10" t="str">
        <f>MID(A14,FIND(" ",A14)+1,FIND(" ",A14,FIND(" ",A14)+1)-1-FIND(" ",A14))</f>
        <v>Singh</v>
      </c>
      <c r="C14" s="10"/>
    </row>
    <row r="16" spans="1:4">
      <c r="A16" s="58" t="s">
        <v>146</v>
      </c>
      <c r="B16" s="58"/>
      <c r="C16" s="58"/>
      <c r="D16" s="58"/>
    </row>
    <row r="17" spans="1:4">
      <c r="A17" s="59" t="s">
        <v>139</v>
      </c>
      <c r="B17" s="59" t="s">
        <v>132</v>
      </c>
      <c r="C17" s="59" t="s">
        <v>140</v>
      </c>
      <c r="D17" s="59" t="s">
        <v>133</v>
      </c>
    </row>
    <row r="18" spans="1:4">
      <c r="A18" s="10" t="s">
        <v>141</v>
      </c>
      <c r="B18" s="10" t="s">
        <v>11</v>
      </c>
      <c r="C18" s="10" t="s">
        <v>88</v>
      </c>
      <c r="D18" s="10" t="s">
        <v>12</v>
      </c>
    </row>
    <row r="19" spans="1:4">
      <c r="A19" s="2" t="s">
        <v>142</v>
      </c>
      <c r="B19" s="2" t="s">
        <v>13</v>
      </c>
      <c r="C19" s="2" t="s">
        <v>88</v>
      </c>
      <c r="D19" s="2" t="s">
        <v>12</v>
      </c>
    </row>
    <row r="20" spans="1:4">
      <c r="A20" s="10" t="s">
        <v>143</v>
      </c>
      <c r="B20" s="10" t="s">
        <v>20</v>
      </c>
      <c r="C20" s="10" t="s">
        <v>147</v>
      </c>
      <c r="D20" s="10" t="s">
        <v>21</v>
      </c>
    </row>
    <row r="21" spans="1:4">
      <c r="A21" s="2" t="s">
        <v>144</v>
      </c>
      <c r="B21" s="2" t="s">
        <v>148</v>
      </c>
      <c r="C21" s="2" t="s">
        <v>149</v>
      </c>
      <c r="D21" s="2" t="s">
        <v>150</v>
      </c>
    </row>
    <row r="22" spans="1:4">
      <c r="A22" s="10" t="s">
        <v>145</v>
      </c>
      <c r="B22" s="10" t="s">
        <v>151</v>
      </c>
      <c r="C22" s="10" t="s">
        <v>88</v>
      </c>
      <c r="D22" s="10" t="s">
        <v>152</v>
      </c>
    </row>
    <row r="23" spans="1:4">
      <c r="A23" s="28"/>
      <c r="B23" s="28"/>
      <c r="C23" s="28"/>
      <c r="D23" s="28"/>
    </row>
    <row r="24" spans="1:5">
      <c r="A24" s="60" t="s">
        <v>153</v>
      </c>
      <c r="B24" s="60"/>
      <c r="C24" s="60"/>
      <c r="D24" s="60"/>
      <c r="E24" s="60"/>
    </row>
    <row r="25" spans="1:5">
      <c r="A25" s="59" t="s">
        <v>154</v>
      </c>
      <c r="B25" s="61" t="s">
        <v>155</v>
      </c>
      <c r="C25" s="61"/>
      <c r="D25" s="61"/>
      <c r="E25" s="61"/>
    </row>
    <row r="26" spans="1:5">
      <c r="A26" s="10" t="s">
        <v>156</v>
      </c>
      <c r="B26" s="10" t="s">
        <v>11</v>
      </c>
      <c r="C26" s="10" t="s">
        <v>157</v>
      </c>
      <c r="D26" s="10" t="s">
        <v>158</v>
      </c>
      <c r="E26" s="10" t="s">
        <v>159</v>
      </c>
    </row>
    <row r="27" spans="1:5">
      <c r="A27" s="2" t="s">
        <v>160</v>
      </c>
      <c r="B27" s="2" t="s">
        <v>161</v>
      </c>
      <c r="C27" s="2" t="s">
        <v>157</v>
      </c>
      <c r="D27" s="2" t="s">
        <v>162</v>
      </c>
      <c r="E27" s="2" t="s">
        <v>163</v>
      </c>
    </row>
  </sheetData>
  <mergeCells count="10">
    <mergeCell ref="A1:C1"/>
    <mergeCell ref="B9:C9"/>
    <mergeCell ref="B10:C10"/>
    <mergeCell ref="B11:C11"/>
    <mergeCell ref="B12:C12"/>
    <mergeCell ref="B13:C13"/>
    <mergeCell ref="B14:C14"/>
    <mergeCell ref="A16:D16"/>
    <mergeCell ref="A24:E24"/>
    <mergeCell ref="B25:E2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zoomScale="57" zoomScaleNormal="57" topLeftCell="A15" workbookViewId="0">
      <selection activeCell="P30" sqref="P30"/>
    </sheetView>
  </sheetViews>
  <sheetFormatPr defaultColWidth="9" defaultRowHeight="14.4"/>
  <cols>
    <col min="1" max="1" width="26.8888888888889" customWidth="1"/>
    <col min="2" max="2" width="13.6666666666667" customWidth="1"/>
    <col min="3" max="3" width="9.88888888888889" customWidth="1"/>
    <col min="4" max="4" width="9" customWidth="1"/>
    <col min="5" max="5" width="8.11111111111111" customWidth="1"/>
    <col min="6" max="6" width="9.44444444444444" customWidth="1"/>
    <col min="7" max="7" width="9.55555555555556" customWidth="1"/>
    <col min="8" max="9" width="9.11111111111111" customWidth="1"/>
    <col min="10" max="10" width="9.55555555555556" customWidth="1"/>
    <col min="11" max="11" width="12.5555555555556" customWidth="1"/>
    <col min="12" max="12" width="11.4444444444444" customWidth="1"/>
    <col min="13" max="13" width="8.55555555555556" customWidth="1"/>
  </cols>
  <sheetData>
    <row r="1" spans="1:13">
      <c r="A1" s="36" t="s">
        <v>164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" t="s">
        <v>139</v>
      </c>
      <c r="B2" s="4" t="s">
        <v>165</v>
      </c>
      <c r="C2" s="4" t="s">
        <v>166</v>
      </c>
      <c r="D2" s="4" t="s">
        <v>48</v>
      </c>
      <c r="E2" s="4" t="s">
        <v>167</v>
      </c>
      <c r="F2" s="4" t="s">
        <v>168</v>
      </c>
      <c r="G2" s="4" t="s">
        <v>169</v>
      </c>
      <c r="H2" s="4" t="s">
        <v>9</v>
      </c>
      <c r="I2" s="4" t="s">
        <v>170</v>
      </c>
      <c r="J2" s="11" t="s">
        <v>171</v>
      </c>
      <c r="K2" s="45" t="s">
        <v>172</v>
      </c>
      <c r="L2" s="46" t="s">
        <v>173</v>
      </c>
      <c r="M2" s="47" t="s">
        <v>174</v>
      </c>
    </row>
    <row r="3" spans="1:13">
      <c r="A3" s="6" t="s">
        <v>11</v>
      </c>
      <c r="B3" s="2">
        <v>81</v>
      </c>
      <c r="C3" s="2">
        <v>89</v>
      </c>
      <c r="D3" s="2">
        <v>73</v>
      </c>
      <c r="E3" s="2">
        <v>88</v>
      </c>
      <c r="F3" s="2">
        <v>70</v>
      </c>
      <c r="G3" s="2">
        <f>SUM(B3:F3)</f>
        <v>401</v>
      </c>
      <c r="H3" s="2">
        <f>AVERAGE(B3:F3)</f>
        <v>80.2</v>
      </c>
      <c r="I3" s="2">
        <f>MIN(B3:F3)</f>
        <v>70</v>
      </c>
      <c r="J3" s="12">
        <f>MAX(B3:F3)</f>
        <v>89</v>
      </c>
      <c r="K3" s="5">
        <f>J3-J4</f>
        <v>-10</v>
      </c>
      <c r="L3" s="10">
        <f>G3*2</f>
        <v>802</v>
      </c>
      <c r="M3" s="48">
        <f>L3/2</f>
        <v>401</v>
      </c>
    </row>
    <row r="4" spans="1:13">
      <c r="A4" s="6" t="s">
        <v>13</v>
      </c>
      <c r="B4" s="2">
        <v>85</v>
      </c>
      <c r="C4" s="2">
        <v>51</v>
      </c>
      <c r="D4" s="2">
        <v>63</v>
      </c>
      <c r="E4" s="2">
        <v>99</v>
      </c>
      <c r="F4" s="2">
        <v>51</v>
      </c>
      <c r="G4" s="2">
        <f t="shared" ref="G4:G11" si="0">SUM(B4:F4)</f>
        <v>349</v>
      </c>
      <c r="H4" s="2">
        <f t="shared" ref="H4:H11" si="1">AVERAGE(B4:F4)</f>
        <v>69.8</v>
      </c>
      <c r="I4" s="2">
        <f t="shared" ref="I4:I11" si="2">MIN(B4:F4)</f>
        <v>51</v>
      </c>
      <c r="J4" s="12">
        <f t="shared" ref="J4:J11" si="3">MAX(B4:F4)</f>
        <v>99</v>
      </c>
      <c r="K4" s="5">
        <f t="shared" ref="K4:K11" si="4">J4-J5</f>
        <v>1</v>
      </c>
      <c r="L4" s="10">
        <f t="shared" ref="L4:L11" si="5">G4*2</f>
        <v>698</v>
      </c>
      <c r="M4" s="48">
        <f t="shared" ref="M4:M11" si="6">L4/2</f>
        <v>349</v>
      </c>
    </row>
    <row r="5" spans="1:13">
      <c r="A5" s="6" t="s">
        <v>54</v>
      </c>
      <c r="B5" s="2">
        <v>98</v>
      </c>
      <c r="C5" s="2">
        <v>78</v>
      </c>
      <c r="D5" s="2">
        <v>61</v>
      </c>
      <c r="E5" s="2">
        <v>76</v>
      </c>
      <c r="F5" s="2">
        <v>67</v>
      </c>
      <c r="G5" s="2">
        <f t="shared" si="0"/>
        <v>380</v>
      </c>
      <c r="H5" s="2">
        <f t="shared" si="1"/>
        <v>76</v>
      </c>
      <c r="I5" s="2">
        <f t="shared" si="2"/>
        <v>61</v>
      </c>
      <c r="J5" s="12">
        <f t="shared" si="3"/>
        <v>98</v>
      </c>
      <c r="K5" s="5">
        <f t="shared" si="4"/>
        <v>5</v>
      </c>
      <c r="L5" s="10">
        <f t="shared" si="5"/>
        <v>760</v>
      </c>
      <c r="M5" s="48">
        <f t="shared" si="6"/>
        <v>380</v>
      </c>
    </row>
    <row r="6" spans="1:13">
      <c r="A6" s="6" t="s">
        <v>56</v>
      </c>
      <c r="B6" s="2">
        <v>87</v>
      </c>
      <c r="C6" s="2">
        <v>93</v>
      </c>
      <c r="D6" s="2">
        <v>80</v>
      </c>
      <c r="E6" s="2">
        <v>87</v>
      </c>
      <c r="F6" s="2">
        <v>62</v>
      </c>
      <c r="G6" s="2">
        <f t="shared" si="0"/>
        <v>409</v>
      </c>
      <c r="H6" s="2">
        <f t="shared" si="1"/>
        <v>81.8</v>
      </c>
      <c r="I6" s="2">
        <f t="shared" si="2"/>
        <v>62</v>
      </c>
      <c r="J6" s="12">
        <f t="shared" si="3"/>
        <v>93</v>
      </c>
      <c r="K6" s="5">
        <f t="shared" si="4"/>
        <v>14</v>
      </c>
      <c r="L6" s="10">
        <f t="shared" si="5"/>
        <v>818</v>
      </c>
      <c r="M6" s="48">
        <f t="shared" si="6"/>
        <v>409</v>
      </c>
    </row>
    <row r="7" spans="1:13">
      <c r="A7" s="6" t="s">
        <v>18</v>
      </c>
      <c r="B7" s="2">
        <v>58</v>
      </c>
      <c r="C7" s="2">
        <v>79</v>
      </c>
      <c r="D7" s="2">
        <v>67</v>
      </c>
      <c r="E7" s="2">
        <v>53</v>
      </c>
      <c r="F7" s="2">
        <v>54</v>
      </c>
      <c r="G7" s="2">
        <f t="shared" si="0"/>
        <v>311</v>
      </c>
      <c r="H7" s="2">
        <f t="shared" si="1"/>
        <v>62.2</v>
      </c>
      <c r="I7" s="2">
        <f t="shared" si="2"/>
        <v>53</v>
      </c>
      <c r="J7" s="12">
        <f t="shared" si="3"/>
        <v>79</v>
      </c>
      <c r="K7" s="5">
        <f t="shared" si="4"/>
        <v>-19</v>
      </c>
      <c r="L7" s="10">
        <f t="shared" si="5"/>
        <v>622</v>
      </c>
      <c r="M7" s="48">
        <f t="shared" si="6"/>
        <v>311</v>
      </c>
    </row>
    <row r="8" spans="1:13">
      <c r="A8" s="6" t="s">
        <v>20</v>
      </c>
      <c r="B8" s="2">
        <v>91</v>
      </c>
      <c r="C8" s="2">
        <v>94</v>
      </c>
      <c r="D8" s="2">
        <v>50</v>
      </c>
      <c r="E8" s="2">
        <v>57</v>
      </c>
      <c r="F8" s="2">
        <v>98</v>
      </c>
      <c r="G8" s="2">
        <f t="shared" si="0"/>
        <v>390</v>
      </c>
      <c r="H8" s="2">
        <f t="shared" si="1"/>
        <v>78</v>
      </c>
      <c r="I8" s="2">
        <f t="shared" si="2"/>
        <v>50</v>
      </c>
      <c r="J8" s="12">
        <f t="shared" si="3"/>
        <v>98</v>
      </c>
      <c r="K8" s="5">
        <f t="shared" si="4"/>
        <v>10</v>
      </c>
      <c r="L8" s="10">
        <f t="shared" si="5"/>
        <v>780</v>
      </c>
      <c r="M8" s="48">
        <f t="shared" si="6"/>
        <v>390</v>
      </c>
    </row>
    <row r="9" spans="1:13">
      <c r="A9" s="6" t="s">
        <v>59</v>
      </c>
      <c r="B9" s="2">
        <v>88</v>
      </c>
      <c r="C9" s="2">
        <v>59</v>
      </c>
      <c r="D9" s="2">
        <v>59</v>
      </c>
      <c r="E9" s="2">
        <v>58</v>
      </c>
      <c r="F9" s="2">
        <v>59</v>
      </c>
      <c r="G9" s="2">
        <f t="shared" si="0"/>
        <v>323</v>
      </c>
      <c r="H9" s="2">
        <f t="shared" si="1"/>
        <v>64.6</v>
      </c>
      <c r="I9" s="2">
        <f t="shared" si="2"/>
        <v>58</v>
      </c>
      <c r="J9" s="12">
        <f t="shared" si="3"/>
        <v>88</v>
      </c>
      <c r="K9" s="5">
        <f t="shared" si="4"/>
        <v>2</v>
      </c>
      <c r="L9" s="10">
        <f t="shared" si="5"/>
        <v>646</v>
      </c>
      <c r="M9" s="48">
        <f t="shared" si="6"/>
        <v>323</v>
      </c>
    </row>
    <row r="10" spans="1:13">
      <c r="A10" s="6" t="s">
        <v>60</v>
      </c>
      <c r="B10" s="2">
        <v>69</v>
      </c>
      <c r="C10" s="2">
        <v>69</v>
      </c>
      <c r="D10" s="2">
        <v>66</v>
      </c>
      <c r="E10" s="2">
        <v>80</v>
      </c>
      <c r="F10" s="2">
        <v>86</v>
      </c>
      <c r="G10" s="2">
        <f t="shared" si="0"/>
        <v>370</v>
      </c>
      <c r="H10" s="2">
        <f t="shared" si="1"/>
        <v>74</v>
      </c>
      <c r="I10" s="2">
        <f t="shared" si="2"/>
        <v>66</v>
      </c>
      <c r="J10" s="12">
        <f t="shared" si="3"/>
        <v>86</v>
      </c>
      <c r="K10" s="5">
        <f t="shared" si="4"/>
        <v>-5</v>
      </c>
      <c r="L10" s="10">
        <f t="shared" si="5"/>
        <v>740</v>
      </c>
      <c r="M10" s="48">
        <f t="shared" si="6"/>
        <v>370</v>
      </c>
    </row>
    <row r="11" spans="1:13">
      <c r="A11" s="37" t="s">
        <v>61</v>
      </c>
      <c r="B11" s="8">
        <v>74</v>
      </c>
      <c r="C11" s="8">
        <v>63</v>
      </c>
      <c r="D11" s="8">
        <v>57</v>
      </c>
      <c r="E11" s="8">
        <v>53</v>
      </c>
      <c r="F11" s="8">
        <v>91</v>
      </c>
      <c r="G11" s="8">
        <f t="shared" si="0"/>
        <v>338</v>
      </c>
      <c r="H11" s="8">
        <f t="shared" si="1"/>
        <v>67.6</v>
      </c>
      <c r="I11" s="8">
        <f t="shared" si="2"/>
        <v>53</v>
      </c>
      <c r="J11" s="13">
        <f t="shared" si="3"/>
        <v>91</v>
      </c>
      <c r="K11" s="7">
        <f t="shared" si="4"/>
        <v>91</v>
      </c>
      <c r="L11" s="49">
        <f t="shared" si="5"/>
        <v>676</v>
      </c>
      <c r="M11" s="50">
        <f t="shared" si="6"/>
        <v>338</v>
      </c>
    </row>
    <row r="16" spans="1:13">
      <c r="A16" s="36" t="s">
        <v>175</v>
      </c>
      <c r="B16" s="36"/>
      <c r="C16" s="36"/>
      <c r="D16" s="36"/>
      <c r="E16" s="36"/>
      <c r="F16" s="36"/>
      <c r="G16" s="36"/>
      <c r="H16" s="36"/>
      <c r="I16" s="51"/>
      <c r="J16" s="51"/>
      <c r="K16" s="51"/>
      <c r="L16" s="51"/>
      <c r="M16" s="51"/>
    </row>
    <row r="17" spans="1:10">
      <c r="A17" s="3" t="s">
        <v>139</v>
      </c>
      <c r="B17" s="4" t="s">
        <v>176</v>
      </c>
      <c r="C17" s="4" t="s">
        <v>177</v>
      </c>
      <c r="D17" s="4" t="s">
        <v>178</v>
      </c>
      <c r="E17" s="4" t="s">
        <v>179</v>
      </c>
      <c r="F17" s="4" t="s">
        <v>180</v>
      </c>
      <c r="G17" s="4" t="s">
        <v>181</v>
      </c>
      <c r="H17" s="38" t="s">
        <v>182</v>
      </c>
      <c r="I17" s="51"/>
      <c r="J17" s="51"/>
    </row>
    <row r="18" spans="1:10">
      <c r="A18" s="6" t="s">
        <v>11</v>
      </c>
      <c r="B18" s="2" t="str">
        <f>LOWER(A18)</f>
        <v>robin</v>
      </c>
      <c r="C18" s="2" t="str">
        <f>UPPER(A18)</f>
        <v>ROBIN</v>
      </c>
      <c r="D18" s="2" t="str">
        <f>PROPER(A18)</f>
        <v>Robin</v>
      </c>
      <c r="E18" s="2" t="str">
        <f>LEFT(A18,3)</f>
        <v>Rob</v>
      </c>
      <c r="F18" s="2" t="str">
        <f>RIGHT(A18,3)</f>
        <v>bin</v>
      </c>
      <c r="G18" s="2">
        <f>LEN(A18)</f>
        <v>5</v>
      </c>
      <c r="H18" s="39" t="e">
        <f>FIND("a",A18)</f>
        <v>#VALUE!</v>
      </c>
      <c r="I18" s="28"/>
      <c r="J18" s="28"/>
    </row>
    <row r="19" spans="1:10">
      <c r="A19" s="6" t="s">
        <v>13</v>
      </c>
      <c r="B19" s="2" t="str">
        <f t="shared" ref="B19:B26" si="7">LOWER(A19)</f>
        <v>rahul</v>
      </c>
      <c r="C19" s="2" t="str">
        <f t="shared" ref="C19:C26" si="8">UPPER(A19)</f>
        <v>RAHUL</v>
      </c>
      <c r="D19" s="2" t="str">
        <f t="shared" ref="D19:D26" si="9">PROPER(A19)</f>
        <v>Rahul</v>
      </c>
      <c r="E19" s="2" t="str">
        <f t="shared" ref="E19:E26" si="10">LEFT(A19,3)</f>
        <v>Rah</v>
      </c>
      <c r="F19" s="2" t="str">
        <f t="shared" ref="F19:F26" si="11">RIGHT(A19,3)</f>
        <v>hul</v>
      </c>
      <c r="G19" s="2">
        <f t="shared" ref="G19:G26" si="12">LEN(A19)</f>
        <v>5</v>
      </c>
      <c r="H19" s="39">
        <f t="shared" ref="H19:H26" si="13">FIND("a",A19)</f>
        <v>2</v>
      </c>
      <c r="I19" s="28"/>
      <c r="J19" s="28"/>
    </row>
    <row r="20" spans="1:10">
      <c r="A20" s="6" t="s">
        <v>54</v>
      </c>
      <c r="B20" s="2" t="str">
        <f t="shared" si="7"/>
        <v>jatin</v>
      </c>
      <c r="C20" s="2" t="str">
        <f t="shared" si="8"/>
        <v>JATIN</v>
      </c>
      <c r="D20" s="2" t="str">
        <f t="shared" si="9"/>
        <v>Jatin</v>
      </c>
      <c r="E20" s="2" t="str">
        <f t="shared" si="10"/>
        <v>Jat</v>
      </c>
      <c r="F20" s="2" t="str">
        <f t="shared" si="11"/>
        <v>tin</v>
      </c>
      <c r="G20" s="2">
        <f t="shared" si="12"/>
        <v>5</v>
      </c>
      <c r="H20" s="39">
        <f t="shared" si="13"/>
        <v>2</v>
      </c>
      <c r="I20" s="28"/>
      <c r="J20" s="28"/>
    </row>
    <row r="21" spans="1:10">
      <c r="A21" s="6" t="s">
        <v>56</v>
      </c>
      <c r="B21" s="2" t="str">
        <f t="shared" si="7"/>
        <v>prabha</v>
      </c>
      <c r="C21" s="2" t="str">
        <f t="shared" si="8"/>
        <v>PRABHA</v>
      </c>
      <c r="D21" s="2" t="str">
        <f t="shared" si="9"/>
        <v>Prabha</v>
      </c>
      <c r="E21" s="2" t="str">
        <f t="shared" si="10"/>
        <v>Pra</v>
      </c>
      <c r="F21" s="2" t="str">
        <f t="shared" si="11"/>
        <v>bha</v>
      </c>
      <c r="G21" s="2">
        <f t="shared" si="12"/>
        <v>6</v>
      </c>
      <c r="H21" s="39">
        <f t="shared" si="13"/>
        <v>3</v>
      </c>
      <c r="I21" s="28"/>
      <c r="J21" s="28"/>
    </row>
    <row r="22" spans="1:10">
      <c r="A22" s="6" t="s">
        <v>18</v>
      </c>
      <c r="B22" s="2" t="str">
        <f t="shared" si="7"/>
        <v>anmol</v>
      </c>
      <c r="C22" s="2" t="str">
        <f t="shared" si="8"/>
        <v>ANMOL</v>
      </c>
      <c r="D22" s="2" t="str">
        <f t="shared" si="9"/>
        <v>Anmol</v>
      </c>
      <c r="E22" s="2" t="str">
        <f t="shared" si="10"/>
        <v>Anm</v>
      </c>
      <c r="F22" s="2" t="str">
        <f t="shared" si="11"/>
        <v>mol</v>
      </c>
      <c r="G22" s="2">
        <f t="shared" si="12"/>
        <v>5</v>
      </c>
      <c r="H22" s="39" t="e">
        <f t="shared" si="13"/>
        <v>#VALUE!</v>
      </c>
      <c r="I22" s="28"/>
      <c r="J22" s="28"/>
    </row>
    <row r="23" spans="1:10">
      <c r="A23" s="6" t="s">
        <v>20</v>
      </c>
      <c r="B23" s="2" t="str">
        <f t="shared" si="7"/>
        <v>ashwani</v>
      </c>
      <c r="C23" s="2" t="str">
        <f t="shared" si="8"/>
        <v>ASHWANI</v>
      </c>
      <c r="D23" s="2" t="str">
        <f t="shared" si="9"/>
        <v>Ashwani</v>
      </c>
      <c r="E23" s="2" t="str">
        <f t="shared" si="10"/>
        <v>Ash</v>
      </c>
      <c r="F23" s="2" t="str">
        <f t="shared" si="11"/>
        <v>ani</v>
      </c>
      <c r="G23" s="2">
        <f t="shared" si="12"/>
        <v>7</v>
      </c>
      <c r="H23" s="39">
        <f t="shared" si="13"/>
        <v>5</v>
      </c>
      <c r="I23" s="28"/>
      <c r="J23" s="28"/>
    </row>
    <row r="24" spans="1:10">
      <c r="A24" s="6" t="s">
        <v>59</v>
      </c>
      <c r="B24" s="2" t="str">
        <f t="shared" si="7"/>
        <v>suramya</v>
      </c>
      <c r="C24" s="2" t="str">
        <f t="shared" si="8"/>
        <v>SURAMYA</v>
      </c>
      <c r="D24" s="2" t="str">
        <f t="shared" si="9"/>
        <v>Suramya</v>
      </c>
      <c r="E24" s="2" t="str">
        <f t="shared" si="10"/>
        <v>Sur</v>
      </c>
      <c r="F24" s="2" t="str">
        <f t="shared" si="11"/>
        <v>mya</v>
      </c>
      <c r="G24" s="2">
        <f t="shared" si="12"/>
        <v>7</v>
      </c>
      <c r="H24" s="39">
        <f t="shared" si="13"/>
        <v>4</v>
      </c>
      <c r="I24" s="28"/>
      <c r="J24" s="28"/>
    </row>
    <row r="25" spans="1:10">
      <c r="A25" s="6" t="s">
        <v>60</v>
      </c>
      <c r="B25" s="2" t="str">
        <f t="shared" si="7"/>
        <v>arzoo</v>
      </c>
      <c r="C25" s="2" t="str">
        <f t="shared" si="8"/>
        <v>ARZOO</v>
      </c>
      <c r="D25" s="2" t="str">
        <f t="shared" si="9"/>
        <v>Arzoo</v>
      </c>
      <c r="E25" s="2" t="str">
        <f t="shared" si="10"/>
        <v>Arz</v>
      </c>
      <c r="F25" s="2" t="str">
        <f t="shared" si="11"/>
        <v>zoo</v>
      </c>
      <c r="G25" s="2">
        <f t="shared" si="12"/>
        <v>5</v>
      </c>
      <c r="H25" s="39" t="e">
        <f t="shared" si="13"/>
        <v>#VALUE!</v>
      </c>
      <c r="I25" s="28"/>
      <c r="J25" s="28"/>
    </row>
    <row r="26" spans="1:10">
      <c r="A26" s="37" t="s">
        <v>61</v>
      </c>
      <c r="B26" s="2" t="str">
        <f t="shared" si="7"/>
        <v>lasangmu</v>
      </c>
      <c r="C26" s="2" t="str">
        <f t="shared" si="8"/>
        <v>LASANGMU</v>
      </c>
      <c r="D26" s="2" t="str">
        <f t="shared" si="9"/>
        <v>Lasangmu</v>
      </c>
      <c r="E26" s="2" t="str">
        <f t="shared" si="10"/>
        <v>Las</v>
      </c>
      <c r="F26" s="2" t="str">
        <f t="shared" si="11"/>
        <v>gmu</v>
      </c>
      <c r="G26" s="2">
        <f t="shared" si="12"/>
        <v>8</v>
      </c>
      <c r="H26" s="40">
        <f t="shared" si="13"/>
        <v>2</v>
      </c>
      <c r="I26" s="28"/>
      <c r="J26" s="28"/>
    </row>
    <row r="30" spans="1:3">
      <c r="A30" s="2" t="s">
        <v>183</v>
      </c>
      <c r="B30" s="2"/>
      <c r="C30" s="2"/>
    </row>
    <row r="31" spans="1:3">
      <c r="A31" s="3" t="s">
        <v>184</v>
      </c>
      <c r="B31" s="4" t="s">
        <v>185</v>
      </c>
      <c r="C31" s="11" t="s">
        <v>186</v>
      </c>
    </row>
    <row r="32" spans="1:3">
      <c r="A32" s="6" t="s">
        <v>187</v>
      </c>
      <c r="B32" s="41">
        <f ca="1">NOW()</f>
        <v>45357.3929282407</v>
      </c>
      <c r="C32" s="12" t="s">
        <v>188</v>
      </c>
    </row>
    <row r="33" spans="1:3">
      <c r="A33" s="6" t="s">
        <v>189</v>
      </c>
      <c r="B33" s="42">
        <v>45171</v>
      </c>
      <c r="C33" s="12" t="s">
        <v>190</v>
      </c>
    </row>
    <row r="34" spans="1:3">
      <c r="A34" s="6" t="s">
        <v>191</v>
      </c>
      <c r="B34" s="43">
        <v>0.369444444444444</v>
      </c>
      <c r="C34" s="12" t="s">
        <v>192</v>
      </c>
    </row>
    <row r="35" spans="1:3">
      <c r="A35" s="6" t="s">
        <v>193</v>
      </c>
      <c r="B35" s="2">
        <f ca="1">MONTH(B32)</f>
        <v>3</v>
      </c>
      <c r="C35" s="12" t="s">
        <v>188</v>
      </c>
    </row>
    <row r="36" spans="1:3">
      <c r="A36" s="6" t="s">
        <v>194</v>
      </c>
      <c r="B36" s="2">
        <f ca="1">DAY(B32)</f>
        <v>6</v>
      </c>
      <c r="C36" s="12" t="s">
        <v>188</v>
      </c>
    </row>
    <row r="37" spans="1:3">
      <c r="A37" s="37" t="s">
        <v>195</v>
      </c>
      <c r="B37" s="8">
        <f ca="1">YEAR(B32)</f>
        <v>2024</v>
      </c>
      <c r="C37" s="13" t="s">
        <v>188</v>
      </c>
    </row>
    <row r="38" spans="1:3">
      <c r="A38" s="28"/>
      <c r="B38" s="28"/>
      <c r="C38" s="28"/>
    </row>
    <row r="39" spans="1:3">
      <c r="A39" s="3" t="s">
        <v>196</v>
      </c>
      <c r="B39" s="11" t="s">
        <v>197</v>
      </c>
      <c r="C39" s="28"/>
    </row>
    <row r="40" spans="1:3">
      <c r="A40" s="6" t="s">
        <v>198</v>
      </c>
      <c r="B40" s="12" t="str">
        <f>TEXT(B33,"dd")</f>
        <v>02</v>
      </c>
      <c r="C40" s="28"/>
    </row>
    <row r="41" spans="1:3">
      <c r="A41" s="6" t="s">
        <v>199</v>
      </c>
      <c r="B41" s="12" t="str">
        <f>TEXT(B33,"ddd")</f>
        <v>Sat</v>
      </c>
      <c r="C41" s="28"/>
    </row>
    <row r="42" spans="1:3">
      <c r="A42" s="6" t="s">
        <v>200</v>
      </c>
      <c r="B42" s="12" t="str">
        <f>TEXT(B33,"dddd")</f>
        <v>Saturday</v>
      </c>
      <c r="C42" s="28"/>
    </row>
    <row r="43" spans="1:3">
      <c r="A43" s="6" t="s">
        <v>193</v>
      </c>
      <c r="B43" s="12" t="str">
        <f>TEXT(B33,"mm")</f>
        <v>09</v>
      </c>
      <c r="C43" s="28"/>
    </row>
    <row r="44" spans="1:3">
      <c r="A44" s="6" t="s">
        <v>201</v>
      </c>
      <c r="B44" s="12" t="str">
        <f>TEXT(B33,"mmm")</f>
        <v>Sep</v>
      </c>
      <c r="C44" s="28"/>
    </row>
    <row r="45" spans="1:3">
      <c r="A45" s="6" t="s">
        <v>202</v>
      </c>
      <c r="B45" s="12" t="str">
        <f>TEXT(B33,"mmmm")</f>
        <v>September</v>
      </c>
      <c r="C45" s="28"/>
    </row>
    <row r="46" spans="1:3">
      <c r="A46" s="6" t="s">
        <v>195</v>
      </c>
      <c r="B46" s="12" t="str">
        <f>TEXT(B33,"yy")</f>
        <v>23</v>
      </c>
      <c r="C46" s="28"/>
    </row>
    <row r="47" spans="1:3">
      <c r="A47" s="37" t="s">
        <v>203</v>
      </c>
      <c r="B47" s="13" t="str">
        <f>TEXT(B33,"yyy")</f>
        <v>2023</v>
      </c>
      <c r="C47" s="28"/>
    </row>
    <row r="49" spans="1:2">
      <c r="A49" s="6" t="s">
        <v>204</v>
      </c>
      <c r="B49" t="s">
        <v>197</v>
      </c>
    </row>
    <row r="50" spans="1:1">
      <c r="A50" s="6" t="s">
        <v>205</v>
      </c>
    </row>
    <row r="51" spans="1:1">
      <c r="A51" s="6" t="s">
        <v>206</v>
      </c>
    </row>
    <row r="52" spans="1:1">
      <c r="A52" s="44">
        <v>45203</v>
      </c>
    </row>
    <row r="53" spans="1:1">
      <c r="A53" s="6" t="s">
        <v>207</v>
      </c>
    </row>
  </sheetData>
  <mergeCells count="3">
    <mergeCell ref="A1:M1"/>
    <mergeCell ref="A16:H16"/>
    <mergeCell ref="A30:C30"/>
  </mergeCells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zoomScale="73" zoomScaleNormal="73" workbookViewId="0">
      <selection activeCell="L8" sqref="L8"/>
    </sheetView>
  </sheetViews>
  <sheetFormatPr defaultColWidth="9" defaultRowHeight="14.4"/>
  <sheetData>
    <row r="1" spans="1:13">
      <c r="A1" s="9" t="s">
        <v>139</v>
      </c>
      <c r="B1" s="9" t="s">
        <v>208</v>
      </c>
      <c r="C1" s="9" t="s">
        <v>209</v>
      </c>
      <c r="D1" s="34" t="s">
        <v>210</v>
      </c>
      <c r="E1" s="34" t="s">
        <v>211</v>
      </c>
      <c r="F1" s="34" t="s">
        <v>212</v>
      </c>
      <c r="G1" s="34" t="s">
        <v>213</v>
      </c>
      <c r="H1" s="34" t="s">
        <v>214</v>
      </c>
      <c r="I1" s="34" t="s">
        <v>215</v>
      </c>
      <c r="K1" s="2" t="s">
        <v>216</v>
      </c>
      <c r="L1" s="2"/>
      <c r="M1" s="2"/>
    </row>
    <row r="2" spans="1:13">
      <c r="A2" s="10" t="s">
        <v>11</v>
      </c>
      <c r="B2" s="10">
        <v>96</v>
      </c>
      <c r="C2" s="10">
        <v>71</v>
      </c>
      <c r="D2" s="10">
        <v>94</v>
      </c>
      <c r="E2" s="10">
        <v>86</v>
      </c>
      <c r="F2" s="10">
        <v>97</v>
      </c>
      <c r="G2" s="10">
        <f>SUM(B2:F2)</f>
        <v>444</v>
      </c>
      <c r="H2" s="10">
        <v>500</v>
      </c>
      <c r="I2" s="35">
        <f>G2/H2</f>
        <v>0.888</v>
      </c>
      <c r="K2" s="1">
        <v>250</v>
      </c>
      <c r="L2" s="1">
        <v>500</v>
      </c>
      <c r="M2" s="33">
        <f>K2/L2</f>
        <v>0.5</v>
      </c>
    </row>
    <row r="3" spans="1:13">
      <c r="A3" s="2" t="s">
        <v>13</v>
      </c>
      <c r="B3" s="10">
        <v>100</v>
      </c>
      <c r="C3" s="10">
        <v>75</v>
      </c>
      <c r="D3" s="10">
        <v>87</v>
      </c>
      <c r="E3" s="10">
        <v>61</v>
      </c>
      <c r="F3" s="10">
        <v>67</v>
      </c>
      <c r="G3" s="10">
        <f t="shared" ref="G3:G10" si="0">SUM(B3:F3)</f>
        <v>390</v>
      </c>
      <c r="H3" s="10">
        <v>500</v>
      </c>
      <c r="I3" s="35">
        <f t="shared" ref="I3:I10" si="1">G3/H3</f>
        <v>0.78</v>
      </c>
      <c r="K3" s="1">
        <v>375</v>
      </c>
      <c r="L3" s="1">
        <v>500</v>
      </c>
      <c r="M3" s="33">
        <f t="shared" ref="M3:M5" si="2">K3/L3</f>
        <v>0.75</v>
      </c>
    </row>
    <row r="4" spans="1:13">
      <c r="A4" s="10" t="s">
        <v>54</v>
      </c>
      <c r="B4" s="10">
        <v>80</v>
      </c>
      <c r="C4" s="10">
        <v>65</v>
      </c>
      <c r="D4" s="10">
        <v>87</v>
      </c>
      <c r="E4" s="10">
        <v>57</v>
      </c>
      <c r="F4" s="10">
        <v>81</v>
      </c>
      <c r="G4" s="10">
        <f t="shared" si="0"/>
        <v>370</v>
      </c>
      <c r="H4" s="10">
        <v>500</v>
      </c>
      <c r="I4" s="35">
        <f t="shared" si="1"/>
        <v>0.74</v>
      </c>
      <c r="K4" s="1">
        <v>125</v>
      </c>
      <c r="L4" s="1">
        <v>500</v>
      </c>
      <c r="M4" s="33">
        <f t="shared" si="2"/>
        <v>0.25</v>
      </c>
    </row>
    <row r="5" spans="1:13">
      <c r="A5" s="2" t="s">
        <v>56</v>
      </c>
      <c r="B5" s="10">
        <v>61</v>
      </c>
      <c r="C5" s="10">
        <v>88</v>
      </c>
      <c r="D5" s="10">
        <v>51</v>
      </c>
      <c r="E5" s="10">
        <v>96</v>
      </c>
      <c r="F5" s="10">
        <v>71</v>
      </c>
      <c r="G5" s="10">
        <f t="shared" si="0"/>
        <v>367</v>
      </c>
      <c r="H5" s="10">
        <v>500</v>
      </c>
      <c r="I5" s="35">
        <f t="shared" si="1"/>
        <v>0.734</v>
      </c>
      <c r="K5" s="1">
        <v>225</v>
      </c>
      <c r="L5" s="1">
        <v>500</v>
      </c>
      <c r="M5" s="33">
        <f t="shared" si="2"/>
        <v>0.45</v>
      </c>
    </row>
    <row r="6" spans="1:9">
      <c r="A6" s="10" t="s">
        <v>18</v>
      </c>
      <c r="B6" s="10">
        <v>85</v>
      </c>
      <c r="C6" s="10">
        <v>56</v>
      </c>
      <c r="D6" s="10">
        <v>84</v>
      </c>
      <c r="E6" s="10">
        <v>89</v>
      </c>
      <c r="F6" s="10">
        <v>57</v>
      </c>
      <c r="G6" s="10">
        <f t="shared" si="0"/>
        <v>371</v>
      </c>
      <c r="H6" s="10">
        <v>500</v>
      </c>
      <c r="I6" s="35">
        <f t="shared" si="1"/>
        <v>0.742</v>
      </c>
    </row>
    <row r="7" spans="1:9">
      <c r="A7" s="2" t="s">
        <v>20</v>
      </c>
      <c r="B7" s="10">
        <v>76</v>
      </c>
      <c r="C7" s="10">
        <v>98</v>
      </c>
      <c r="D7" s="10">
        <v>94</v>
      </c>
      <c r="E7" s="10">
        <v>85</v>
      </c>
      <c r="F7" s="10">
        <v>93</v>
      </c>
      <c r="G7" s="10">
        <f t="shared" si="0"/>
        <v>446</v>
      </c>
      <c r="H7" s="10">
        <v>500</v>
      </c>
      <c r="I7" s="35">
        <f t="shared" si="1"/>
        <v>0.892</v>
      </c>
    </row>
    <row r="8" spans="1:9">
      <c r="A8" s="10" t="s">
        <v>59</v>
      </c>
      <c r="B8" s="10">
        <v>51</v>
      </c>
      <c r="C8" s="10">
        <v>61</v>
      </c>
      <c r="D8" s="10">
        <v>90</v>
      </c>
      <c r="E8" s="10">
        <v>65</v>
      </c>
      <c r="F8" s="10">
        <v>89</v>
      </c>
      <c r="G8" s="10">
        <f t="shared" si="0"/>
        <v>356</v>
      </c>
      <c r="H8" s="10">
        <v>500</v>
      </c>
      <c r="I8" s="35">
        <f t="shared" si="1"/>
        <v>0.712</v>
      </c>
    </row>
    <row r="9" spans="1:9">
      <c r="A9" s="2" t="s">
        <v>60</v>
      </c>
      <c r="B9" s="10">
        <v>98</v>
      </c>
      <c r="C9" s="10">
        <v>75</v>
      </c>
      <c r="D9" s="10">
        <v>81</v>
      </c>
      <c r="E9" s="10">
        <v>60</v>
      </c>
      <c r="F9" s="10">
        <v>80</v>
      </c>
      <c r="G9" s="10">
        <f t="shared" si="0"/>
        <v>394</v>
      </c>
      <c r="H9" s="10">
        <v>500</v>
      </c>
      <c r="I9" s="35">
        <f t="shared" si="1"/>
        <v>0.788</v>
      </c>
    </row>
    <row r="10" spans="1:9">
      <c r="A10" s="10" t="s">
        <v>61</v>
      </c>
      <c r="B10" s="10">
        <v>84</v>
      </c>
      <c r="C10" s="10">
        <v>72</v>
      </c>
      <c r="D10" s="10">
        <v>83</v>
      </c>
      <c r="E10" s="10">
        <v>54</v>
      </c>
      <c r="F10" s="10">
        <v>80</v>
      </c>
      <c r="G10" s="10">
        <f t="shared" si="0"/>
        <v>373</v>
      </c>
      <c r="H10" s="10">
        <v>500</v>
      </c>
      <c r="I10" s="35">
        <f t="shared" si="1"/>
        <v>0.746</v>
      </c>
    </row>
    <row r="15" spans="11:11">
      <c r="K15" s="15"/>
    </row>
  </sheetData>
  <mergeCells count="1">
    <mergeCell ref="K1:M1"/>
  </mergeCell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6" zoomScaleNormal="86" workbookViewId="0">
      <selection activeCell="H1" sqref="H1:L6"/>
    </sheetView>
  </sheetViews>
  <sheetFormatPr defaultColWidth="9" defaultRowHeight="14.4" outlineLevelCol="6"/>
  <cols>
    <col min="1" max="1" width="5.44444444444444" customWidth="1"/>
    <col min="2" max="2" width="6.55555555555556" customWidth="1"/>
    <col min="3" max="3" width="13.2222222222222" customWidth="1"/>
    <col min="4" max="4" width="14.2222222222222" customWidth="1"/>
    <col min="5" max="5" width="9.88888888888889" customWidth="1"/>
    <col min="6" max="6" width="9" customWidth="1"/>
    <col min="8" max="8" width="10.7777777777778" customWidth="1"/>
    <col min="9" max="9" width="9.55555555555556" customWidth="1"/>
  </cols>
  <sheetData>
    <row r="1" spans="1:7">
      <c r="A1" s="2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8"/>
    </row>
    <row r="2" spans="1:7">
      <c r="A2" s="2">
        <v>500</v>
      </c>
      <c r="B2" s="2">
        <v>25</v>
      </c>
      <c r="C2" s="2">
        <f>B2-D2</f>
        <v>22.5</v>
      </c>
      <c r="D2" s="2">
        <f>B2/100*E2</f>
        <v>2.5</v>
      </c>
      <c r="E2" s="29">
        <v>10</v>
      </c>
      <c r="F2" s="2">
        <f>A2*C2</f>
        <v>11250</v>
      </c>
      <c r="G2" s="28"/>
    </row>
    <row r="3" spans="1:7">
      <c r="A3" s="2"/>
      <c r="B3" s="2"/>
      <c r="C3" s="2"/>
      <c r="D3" s="2"/>
      <c r="E3" s="2"/>
      <c r="F3" s="2"/>
      <c r="G3" s="28"/>
    </row>
    <row r="4" spans="1:7">
      <c r="A4" s="2">
        <v>1111.11111111111</v>
      </c>
      <c r="B4" s="2">
        <v>25</v>
      </c>
      <c r="C4" s="2">
        <f>B4-D4</f>
        <v>22.5</v>
      </c>
      <c r="D4" s="2">
        <f>B4/100*E4</f>
        <v>2.5</v>
      </c>
      <c r="E4" s="29">
        <v>10</v>
      </c>
      <c r="F4" s="2">
        <f>A4*C4</f>
        <v>25000</v>
      </c>
      <c r="G4" s="28"/>
    </row>
    <row r="5" spans="1:7">
      <c r="A5" s="28"/>
      <c r="B5" s="28"/>
      <c r="C5" s="28"/>
      <c r="D5" s="28"/>
      <c r="E5" s="28"/>
      <c r="F5" s="28"/>
      <c r="G5" s="28"/>
    </row>
    <row r="6" spans="1:7">
      <c r="A6" s="28"/>
      <c r="B6" s="28"/>
      <c r="C6" s="28"/>
      <c r="D6" s="28"/>
      <c r="E6" s="28"/>
      <c r="F6" s="28"/>
      <c r="G6" s="28"/>
    </row>
    <row r="7" spans="1:7">
      <c r="A7" s="28"/>
      <c r="B7" s="28"/>
      <c r="C7" s="28"/>
      <c r="D7" s="30"/>
      <c r="E7" s="31"/>
      <c r="F7" s="28"/>
      <c r="G7" s="28"/>
    </row>
    <row r="8" spans="1:7">
      <c r="A8" s="2" t="s">
        <v>65</v>
      </c>
      <c r="B8" s="2" t="s">
        <v>66</v>
      </c>
      <c r="C8" s="2"/>
      <c r="D8" s="2" t="s">
        <v>214</v>
      </c>
      <c r="E8" s="28"/>
      <c r="F8" s="28"/>
      <c r="G8" s="28"/>
    </row>
    <row r="9" spans="1:7">
      <c r="A9" s="2">
        <v>3000</v>
      </c>
      <c r="B9" s="2">
        <v>13000</v>
      </c>
      <c r="C9" s="2"/>
      <c r="D9" s="2">
        <v>16000</v>
      </c>
      <c r="E9" s="28"/>
      <c r="F9" s="28"/>
      <c r="G9" s="28"/>
    </row>
    <row r="10" spans="1:7">
      <c r="A10" s="2"/>
      <c r="B10" s="2"/>
      <c r="C10" s="2"/>
      <c r="D10" s="2"/>
      <c r="E10" s="28"/>
      <c r="F10" s="28"/>
      <c r="G10" s="28"/>
    </row>
    <row r="11" spans="1:7">
      <c r="A11" s="2">
        <v>8160</v>
      </c>
      <c r="B11" s="2">
        <v>16000</v>
      </c>
      <c r="C11" s="2"/>
      <c r="D11" s="32">
        <f>A11/B11</f>
        <v>0.51</v>
      </c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  <row r="13" spans="1:7">
      <c r="A13" s="28"/>
      <c r="B13" s="28"/>
      <c r="C13" s="28"/>
      <c r="D13" s="28"/>
      <c r="E13" s="28"/>
      <c r="F13" s="28"/>
      <c r="G13" s="28"/>
    </row>
    <row r="16" spans="2:4">
      <c r="B16" s="1" t="s">
        <v>218</v>
      </c>
      <c r="C16" s="1" t="s">
        <v>217</v>
      </c>
      <c r="D16" s="1" t="s">
        <v>222</v>
      </c>
    </row>
    <row r="17" spans="2:4">
      <c r="B17" s="1">
        <v>25</v>
      </c>
      <c r="C17" s="1">
        <v>100000</v>
      </c>
      <c r="D17" s="1">
        <f>C17*B17</f>
        <v>2500000</v>
      </c>
    </row>
    <row r="22" spans="2:4">
      <c r="B22" s="1" t="s">
        <v>223</v>
      </c>
      <c r="C22" s="1" t="s">
        <v>224</v>
      </c>
      <c r="D22" s="1" t="s">
        <v>225</v>
      </c>
    </row>
    <row r="23" spans="2:4">
      <c r="B23" s="1">
        <v>120</v>
      </c>
      <c r="C23" s="33">
        <f>100/10*10</f>
        <v>100</v>
      </c>
      <c r="D23" s="1">
        <f>B23+B23/100*C23</f>
        <v>240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M19"/>
  <sheetViews>
    <sheetView showGridLines="0" zoomScale="108" zoomScaleNormal="108" topLeftCell="B2" workbookViewId="0">
      <selection activeCell="J9" sqref="J9"/>
    </sheetView>
  </sheetViews>
  <sheetFormatPr defaultColWidth="9" defaultRowHeight="14.4"/>
  <cols>
    <col min="3" max="3" width="5.22222222222222" customWidth="1"/>
    <col min="4" max="7" width="13.1111111111111" customWidth="1" outlineLevel="1"/>
  </cols>
  <sheetData>
    <row r="1" ht="15.15"/>
    <row r="2" ht="15.6" spans="2:13">
      <c r="B2" s="16" t="s">
        <v>226</v>
      </c>
      <c r="C2" s="16"/>
      <c r="D2" s="17"/>
      <c r="E2" s="17"/>
      <c r="F2" s="17"/>
      <c r="G2" s="17"/>
      <c r="I2" s="2" t="s">
        <v>227</v>
      </c>
      <c r="J2" s="1">
        <v>1</v>
      </c>
      <c r="K2" s="1">
        <v>2</v>
      </c>
      <c r="L2" s="1">
        <v>3</v>
      </c>
      <c r="M2" s="1">
        <v>4</v>
      </c>
    </row>
    <row r="3" ht="15.6" collapsed="1" spans="2:13">
      <c r="B3" s="18"/>
      <c r="C3" s="18"/>
      <c r="D3" s="19" t="s">
        <v>228</v>
      </c>
      <c r="E3" s="19" t="s">
        <v>229</v>
      </c>
      <c r="F3" s="19" t="s">
        <v>230</v>
      </c>
      <c r="G3" s="19" t="s">
        <v>231</v>
      </c>
      <c r="I3" s="2" t="s">
        <v>232</v>
      </c>
      <c r="J3" s="1">
        <v>200000</v>
      </c>
      <c r="K3" s="1">
        <v>200000</v>
      </c>
      <c r="L3" s="1">
        <v>200000</v>
      </c>
      <c r="M3" s="1">
        <v>200000</v>
      </c>
    </row>
    <row r="4" ht="30.6" hidden="1" outlineLevel="1" spans="2:13">
      <c r="B4" s="20"/>
      <c r="C4" s="20"/>
      <c r="E4" s="21" t="s">
        <v>233</v>
      </c>
      <c r="F4" s="21" t="s">
        <v>233</v>
      </c>
      <c r="G4" s="21" t="s">
        <v>233</v>
      </c>
      <c r="I4" s="1" t="s">
        <v>234</v>
      </c>
      <c r="J4" s="1">
        <v>68000</v>
      </c>
      <c r="K4" s="1">
        <v>80000</v>
      </c>
      <c r="L4" s="1">
        <v>75000</v>
      </c>
      <c r="M4" s="1">
        <v>60000</v>
      </c>
    </row>
    <row r="5" spans="2:13">
      <c r="B5" s="22" t="s">
        <v>235</v>
      </c>
      <c r="C5" s="22"/>
      <c r="D5" s="23"/>
      <c r="E5" s="23"/>
      <c r="F5" s="23"/>
      <c r="G5" s="23"/>
      <c r="I5" s="1" t="s">
        <v>236</v>
      </c>
      <c r="J5" s="1">
        <v>32000</v>
      </c>
      <c r="K5" s="1">
        <v>30000</v>
      </c>
      <c r="L5" s="1">
        <v>45000</v>
      </c>
      <c r="M5" s="1">
        <v>25000</v>
      </c>
    </row>
    <row r="6" outlineLevel="1" spans="2:13">
      <c r="B6" s="20"/>
      <c r="C6" s="20" t="s">
        <v>237</v>
      </c>
      <c r="D6" t="s">
        <v>232</v>
      </c>
      <c r="E6" s="24" t="s">
        <v>232</v>
      </c>
      <c r="F6" s="24" t="s">
        <v>232</v>
      </c>
      <c r="G6" s="24" t="s">
        <v>232</v>
      </c>
      <c r="I6" s="1" t="s">
        <v>238</v>
      </c>
      <c r="J6" s="27">
        <v>46000</v>
      </c>
      <c r="K6" s="27">
        <v>55000</v>
      </c>
      <c r="L6" s="27">
        <v>50000</v>
      </c>
      <c r="M6" s="27">
        <v>30000</v>
      </c>
    </row>
    <row r="7" outlineLevel="1" spans="2:13">
      <c r="B7" s="20"/>
      <c r="C7" s="20" t="s">
        <v>239</v>
      </c>
      <c r="D7">
        <v>200000</v>
      </c>
      <c r="E7" s="24">
        <v>200000</v>
      </c>
      <c r="F7" s="24">
        <v>200000</v>
      </c>
      <c r="G7" s="24">
        <v>200000</v>
      </c>
      <c r="I7" s="1" t="s">
        <v>240</v>
      </c>
      <c r="J7" s="27">
        <v>28000</v>
      </c>
      <c r="K7" s="27">
        <v>30000</v>
      </c>
      <c r="L7" s="27">
        <v>25000</v>
      </c>
      <c r="M7" s="27">
        <v>45000</v>
      </c>
    </row>
    <row r="8" outlineLevel="1" spans="2:7">
      <c r="B8" s="20"/>
      <c r="C8" s="20" t="s">
        <v>241</v>
      </c>
      <c r="D8" t="s">
        <v>234</v>
      </c>
      <c r="E8" s="24" t="s">
        <v>234</v>
      </c>
      <c r="F8" s="24" t="s">
        <v>234</v>
      </c>
      <c r="G8" s="24" t="s">
        <v>234</v>
      </c>
    </row>
    <row r="9" outlineLevel="1" spans="2:7">
      <c r="B9" s="20"/>
      <c r="C9" s="20" t="s">
        <v>242</v>
      </c>
      <c r="D9">
        <v>60000</v>
      </c>
      <c r="E9" s="24">
        <v>68000</v>
      </c>
      <c r="F9" s="24">
        <v>80000</v>
      </c>
      <c r="G9" s="24">
        <v>75000</v>
      </c>
    </row>
    <row r="10" outlineLevel="1" spans="2:7">
      <c r="B10" s="20"/>
      <c r="C10" s="20" t="s">
        <v>243</v>
      </c>
      <c r="D10" t="s">
        <v>236</v>
      </c>
      <c r="E10" s="24" t="s">
        <v>236</v>
      </c>
      <c r="F10" s="24" t="s">
        <v>236</v>
      </c>
      <c r="G10" s="24" t="s">
        <v>236</v>
      </c>
    </row>
    <row r="11" outlineLevel="1" spans="2:7">
      <c r="B11" s="20"/>
      <c r="C11" s="20" t="s">
        <v>244</v>
      </c>
      <c r="D11">
        <v>25000</v>
      </c>
      <c r="E11" s="24">
        <v>32000</v>
      </c>
      <c r="F11" s="24">
        <v>30000</v>
      </c>
      <c r="G11" s="24">
        <v>45000</v>
      </c>
    </row>
    <row r="12" outlineLevel="1" spans="2:7">
      <c r="B12" s="20"/>
      <c r="C12" s="20" t="s">
        <v>245</v>
      </c>
      <c r="D12" t="s">
        <v>238</v>
      </c>
      <c r="E12" s="24" t="s">
        <v>238</v>
      </c>
      <c r="F12" s="24" t="s">
        <v>238</v>
      </c>
      <c r="G12" s="24" t="s">
        <v>238</v>
      </c>
    </row>
    <row r="13" outlineLevel="1" spans="2:7">
      <c r="B13" s="20"/>
      <c r="C13" s="20" t="s">
        <v>246</v>
      </c>
      <c r="D13">
        <v>30000</v>
      </c>
      <c r="E13" s="24">
        <v>46000</v>
      </c>
      <c r="F13" s="24">
        <v>55000</v>
      </c>
      <c r="G13" s="24">
        <v>50000</v>
      </c>
    </row>
    <row r="14" outlineLevel="1" spans="2:7">
      <c r="B14" s="20"/>
      <c r="C14" s="20" t="s">
        <v>247</v>
      </c>
      <c r="D14" t="s">
        <v>240</v>
      </c>
      <c r="E14" s="24" t="s">
        <v>240</v>
      </c>
      <c r="F14" s="24" t="s">
        <v>240</v>
      </c>
      <c r="G14" s="24" t="s">
        <v>240</v>
      </c>
    </row>
    <row r="15" outlineLevel="1" spans="2:7">
      <c r="B15" s="20"/>
      <c r="C15" s="20" t="s">
        <v>248</v>
      </c>
      <c r="D15">
        <v>45000</v>
      </c>
      <c r="E15" s="24">
        <v>28000</v>
      </c>
      <c r="F15" s="24">
        <v>30000</v>
      </c>
      <c r="G15" s="24">
        <v>25000</v>
      </c>
    </row>
    <row r="16" ht="15.15" spans="2:7">
      <c r="B16" s="25"/>
      <c r="C16" s="25"/>
      <c r="D16" s="26"/>
      <c r="E16" s="26"/>
      <c r="F16" s="26"/>
      <c r="G16" s="26"/>
    </row>
    <row r="17" spans="2:2">
      <c r="B17" t="s">
        <v>249</v>
      </c>
    </row>
    <row r="18" spans="2:2">
      <c r="B18" t="s">
        <v>250</v>
      </c>
    </row>
    <row r="19" spans="2:2">
      <c r="B19" t="s">
        <v>251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E1" workbookViewId="0">
      <selection activeCell="L10" sqref="L10"/>
    </sheetView>
  </sheetViews>
  <sheetFormatPr defaultColWidth="9" defaultRowHeight="14.4"/>
  <cols>
    <col min="1" max="1" width="7.22222222222222" customWidth="1"/>
    <col min="2" max="2" width="10.5555555555556" customWidth="1"/>
    <col min="3" max="3" width="5" customWidth="1"/>
    <col min="4" max="4" width="5.22222222222222" customWidth="1"/>
    <col min="5" max="5" width="7" customWidth="1"/>
    <col min="6" max="6" width="6.88888888888889" customWidth="1"/>
    <col min="7" max="7" width="9.55555555555556" customWidth="1"/>
    <col min="9" max="9" width="12.5555555555556" customWidth="1"/>
    <col min="11" max="11" width="14.2222222222222" customWidth="1"/>
  </cols>
  <sheetData>
    <row r="1" spans="1:7">
      <c r="A1" t="s">
        <v>252</v>
      </c>
      <c r="B1" t="s">
        <v>253</v>
      </c>
      <c r="C1" t="s">
        <v>254</v>
      </c>
      <c r="D1" t="s">
        <v>195</v>
      </c>
      <c r="E1" t="s">
        <v>255</v>
      </c>
      <c r="F1" t="s">
        <v>256</v>
      </c>
      <c r="G1" t="s">
        <v>257</v>
      </c>
    </row>
    <row r="2" spans="1:11">
      <c r="A2" t="s">
        <v>258</v>
      </c>
      <c r="B2" t="s">
        <v>259</v>
      </c>
      <c r="C2">
        <v>1200</v>
      </c>
      <c r="D2">
        <v>2014</v>
      </c>
      <c r="E2" t="s">
        <v>260</v>
      </c>
      <c r="F2">
        <v>11350</v>
      </c>
      <c r="G2" s="14">
        <v>43900</v>
      </c>
      <c r="I2" t="s">
        <v>261</v>
      </c>
      <c r="J2">
        <f>COUNT(C2:C55)</f>
        <v>52</v>
      </c>
      <c r="K2" t="s">
        <v>262</v>
      </c>
    </row>
    <row r="3" spans="1:11">
      <c r="A3" t="s">
        <v>263</v>
      </c>
      <c r="B3" t="s">
        <v>259</v>
      </c>
      <c r="D3">
        <v>2014</v>
      </c>
      <c r="E3" t="s">
        <v>260</v>
      </c>
      <c r="F3">
        <v>49565</v>
      </c>
      <c r="G3" s="14">
        <v>43902</v>
      </c>
      <c r="I3" t="s">
        <v>264</v>
      </c>
      <c r="J3">
        <f>COUNTA(A2:A55)</f>
        <v>46</v>
      </c>
      <c r="K3" t="s">
        <v>265</v>
      </c>
    </row>
    <row r="4" spans="2:12">
      <c r="B4" t="s">
        <v>266</v>
      </c>
      <c r="C4">
        <v>1500</v>
      </c>
      <c r="D4">
        <v>2010</v>
      </c>
      <c r="E4" t="s">
        <v>267</v>
      </c>
      <c r="F4">
        <v>48521</v>
      </c>
      <c r="G4" s="14">
        <v>43904</v>
      </c>
      <c r="I4" t="s">
        <v>268</v>
      </c>
      <c r="J4">
        <f>COUNTBLANK(A1:G55)</f>
        <v>28</v>
      </c>
      <c r="K4" s="15" t="s">
        <v>269</v>
      </c>
      <c r="L4" s="15">
        <f>(J4/J2)</f>
        <v>0.538461538461538</v>
      </c>
    </row>
    <row r="5" spans="1:7">
      <c r="A5" t="s">
        <v>270</v>
      </c>
      <c r="B5" t="s">
        <v>271</v>
      </c>
      <c r="C5">
        <v>1500</v>
      </c>
      <c r="D5">
        <v>2010</v>
      </c>
      <c r="E5" t="s">
        <v>267</v>
      </c>
      <c r="F5">
        <v>24332</v>
      </c>
      <c r="G5" s="14">
        <v>43906</v>
      </c>
    </row>
    <row r="6" spans="1:7">
      <c r="A6" t="s">
        <v>272</v>
      </c>
      <c r="B6" t="s">
        <v>273</v>
      </c>
      <c r="D6">
        <v>2011</v>
      </c>
      <c r="E6" t="s">
        <v>274</v>
      </c>
      <c r="F6">
        <v>10948</v>
      </c>
      <c r="G6" s="14">
        <v>43908</v>
      </c>
    </row>
    <row r="7" spans="1:7">
      <c r="A7" t="s">
        <v>275</v>
      </c>
      <c r="B7" t="s">
        <v>259</v>
      </c>
      <c r="C7">
        <v>1000</v>
      </c>
      <c r="F7">
        <v>34330</v>
      </c>
      <c r="G7" s="14">
        <v>43910</v>
      </c>
    </row>
    <row r="8" spans="1:7">
      <c r="A8" t="s">
        <v>258</v>
      </c>
      <c r="B8" t="s">
        <v>266</v>
      </c>
      <c r="C8">
        <v>1000</v>
      </c>
      <c r="F8">
        <v>27356</v>
      </c>
      <c r="G8" s="14">
        <v>43912</v>
      </c>
    </row>
    <row r="9" spans="1:7">
      <c r="A9" t="s">
        <v>263</v>
      </c>
      <c r="B9" t="s">
        <v>271</v>
      </c>
      <c r="C9">
        <v>1000</v>
      </c>
      <c r="F9">
        <v>44503</v>
      </c>
      <c r="G9" s="14">
        <v>43914</v>
      </c>
    </row>
    <row r="10" spans="2:7">
      <c r="B10" t="s">
        <v>273</v>
      </c>
      <c r="C10">
        <v>1000</v>
      </c>
      <c r="F10">
        <v>33754</v>
      </c>
      <c r="G10" s="14">
        <v>43916</v>
      </c>
    </row>
    <row r="11" spans="2:11">
      <c r="B11" t="s">
        <v>259</v>
      </c>
      <c r="C11">
        <v>3000</v>
      </c>
      <c r="E11" t="s">
        <v>274</v>
      </c>
      <c r="F11">
        <v>38668</v>
      </c>
      <c r="G11" s="14">
        <v>43918</v>
      </c>
      <c r="K11" t="s">
        <v>276</v>
      </c>
    </row>
    <row r="12" spans="2:7">
      <c r="B12" t="s">
        <v>266</v>
      </c>
      <c r="C12">
        <v>3000</v>
      </c>
      <c r="E12" t="s">
        <v>277</v>
      </c>
      <c r="F12">
        <v>29009</v>
      </c>
      <c r="G12" s="14">
        <v>43920</v>
      </c>
    </row>
    <row r="13" spans="2:7">
      <c r="B13" t="s">
        <v>271</v>
      </c>
      <c r="C13">
        <v>900</v>
      </c>
      <c r="D13">
        <v>2015</v>
      </c>
      <c r="E13" t="s">
        <v>274</v>
      </c>
      <c r="F13">
        <v>10301</v>
      </c>
      <c r="G13" s="14">
        <v>43922</v>
      </c>
    </row>
    <row r="14" spans="2:7">
      <c r="B14" t="s">
        <v>273</v>
      </c>
      <c r="C14">
        <v>2000</v>
      </c>
      <c r="D14">
        <v>2015</v>
      </c>
      <c r="E14" t="s">
        <v>277</v>
      </c>
      <c r="F14">
        <v>35095</v>
      </c>
      <c r="G14" s="14">
        <v>43924</v>
      </c>
    </row>
    <row r="15" spans="2:7">
      <c r="B15" t="s">
        <v>259</v>
      </c>
      <c r="C15">
        <v>2000</v>
      </c>
      <c r="D15">
        <v>2015</v>
      </c>
      <c r="E15" t="s">
        <v>277</v>
      </c>
      <c r="F15">
        <v>49280</v>
      </c>
      <c r="G15" s="14">
        <v>43926</v>
      </c>
    </row>
    <row r="16" spans="2:7">
      <c r="B16" t="s">
        <v>266</v>
      </c>
      <c r="C16">
        <v>3000</v>
      </c>
      <c r="D16">
        <v>2010</v>
      </c>
      <c r="E16" t="s">
        <v>267</v>
      </c>
      <c r="F16">
        <v>38942</v>
      </c>
      <c r="G16" s="14">
        <v>43928</v>
      </c>
    </row>
    <row r="17" spans="1:7">
      <c r="A17" t="s">
        <v>270</v>
      </c>
      <c r="B17" t="s">
        <v>271</v>
      </c>
      <c r="C17">
        <v>1200</v>
      </c>
      <c r="D17">
        <v>2011</v>
      </c>
      <c r="F17">
        <v>12047</v>
      </c>
      <c r="G17" s="14">
        <v>43930</v>
      </c>
    </row>
    <row r="18" spans="1:7">
      <c r="A18" t="s">
        <v>272</v>
      </c>
      <c r="B18" t="s">
        <v>273</v>
      </c>
      <c r="C18">
        <v>1200</v>
      </c>
      <c r="D18">
        <v>2011</v>
      </c>
      <c r="F18">
        <v>30288</v>
      </c>
      <c r="G18" s="14">
        <v>43932</v>
      </c>
    </row>
    <row r="19" spans="1:7">
      <c r="A19" t="s">
        <v>275</v>
      </c>
      <c r="B19" t="s">
        <v>259</v>
      </c>
      <c r="C19">
        <v>1500</v>
      </c>
      <c r="D19">
        <v>2012</v>
      </c>
      <c r="F19">
        <v>28519</v>
      </c>
      <c r="G19" s="14">
        <v>43934</v>
      </c>
    </row>
    <row r="20" spans="1:7">
      <c r="A20" t="s">
        <v>258</v>
      </c>
      <c r="B20" t="s">
        <v>266</v>
      </c>
      <c r="C20">
        <v>4400</v>
      </c>
      <c r="D20">
        <v>2012</v>
      </c>
      <c r="F20">
        <v>44170</v>
      </c>
      <c r="G20" s="14">
        <v>43936</v>
      </c>
    </row>
    <row r="21" spans="1:7">
      <c r="A21" t="s">
        <v>263</v>
      </c>
      <c r="B21" t="s">
        <v>271</v>
      </c>
      <c r="C21">
        <v>4400</v>
      </c>
      <c r="D21">
        <v>2012</v>
      </c>
      <c r="F21">
        <v>44099</v>
      </c>
      <c r="G21" s="14">
        <v>43938</v>
      </c>
    </row>
    <row r="22" spans="1:7">
      <c r="A22" t="s">
        <v>278</v>
      </c>
      <c r="B22" t="s">
        <v>273</v>
      </c>
      <c r="C22">
        <v>1500</v>
      </c>
      <c r="D22">
        <v>2012</v>
      </c>
      <c r="F22">
        <v>49031</v>
      </c>
      <c r="G22" s="14">
        <v>43940</v>
      </c>
    </row>
    <row r="23" spans="1:7">
      <c r="A23" t="s">
        <v>270</v>
      </c>
      <c r="B23" t="s">
        <v>259</v>
      </c>
      <c r="C23">
        <v>1000</v>
      </c>
      <c r="D23">
        <v>2013</v>
      </c>
      <c r="F23">
        <v>44252</v>
      </c>
      <c r="G23" s="14">
        <v>43942</v>
      </c>
    </row>
    <row r="24" spans="1:7">
      <c r="A24" t="s">
        <v>272</v>
      </c>
      <c r="B24" t="s">
        <v>266</v>
      </c>
      <c r="C24">
        <v>1200</v>
      </c>
      <c r="D24">
        <v>2013</v>
      </c>
      <c r="F24">
        <v>14613</v>
      </c>
      <c r="G24" s="14">
        <v>43944</v>
      </c>
    </row>
    <row r="25" spans="1:7">
      <c r="A25" t="s">
        <v>275</v>
      </c>
      <c r="B25" t="s">
        <v>271</v>
      </c>
      <c r="C25">
        <v>1200</v>
      </c>
      <c r="D25">
        <v>2013</v>
      </c>
      <c r="E25" t="s">
        <v>274</v>
      </c>
      <c r="F25">
        <v>22856</v>
      </c>
      <c r="G25" s="14">
        <v>43946</v>
      </c>
    </row>
    <row r="26" spans="1:7">
      <c r="A26" t="s">
        <v>258</v>
      </c>
      <c r="B26" t="s">
        <v>273</v>
      </c>
      <c r="C26">
        <v>900</v>
      </c>
      <c r="D26">
        <v>2014</v>
      </c>
      <c r="E26" t="s">
        <v>274</v>
      </c>
      <c r="F26">
        <v>25661</v>
      </c>
      <c r="G26" s="14">
        <v>43948</v>
      </c>
    </row>
    <row r="27" spans="1:7">
      <c r="A27" t="s">
        <v>263</v>
      </c>
      <c r="B27" t="s">
        <v>259</v>
      </c>
      <c r="C27">
        <v>1500</v>
      </c>
      <c r="D27">
        <v>2014</v>
      </c>
      <c r="E27" t="s">
        <v>267</v>
      </c>
      <c r="F27">
        <v>21655</v>
      </c>
      <c r="G27" s="14">
        <v>43950</v>
      </c>
    </row>
    <row r="28" spans="1:7">
      <c r="A28" t="s">
        <v>278</v>
      </c>
      <c r="B28" t="s">
        <v>266</v>
      </c>
      <c r="C28">
        <v>900</v>
      </c>
      <c r="D28">
        <v>2014</v>
      </c>
      <c r="E28" t="s">
        <v>267</v>
      </c>
      <c r="F28">
        <v>47771</v>
      </c>
      <c r="G28" s="14">
        <v>43952</v>
      </c>
    </row>
    <row r="29" spans="1:7">
      <c r="A29" t="s">
        <v>270</v>
      </c>
      <c r="B29" t="s">
        <v>271</v>
      </c>
      <c r="C29">
        <v>1500</v>
      </c>
      <c r="D29">
        <v>2014</v>
      </c>
      <c r="E29" t="s">
        <v>277</v>
      </c>
      <c r="F29">
        <v>39417</v>
      </c>
      <c r="G29" s="14">
        <v>43954</v>
      </c>
    </row>
    <row r="30" spans="1:7">
      <c r="A30" t="s">
        <v>272</v>
      </c>
      <c r="B30" t="s">
        <v>273</v>
      </c>
      <c r="C30">
        <v>1300</v>
      </c>
      <c r="D30">
        <v>2010</v>
      </c>
      <c r="E30" t="s">
        <v>274</v>
      </c>
      <c r="F30">
        <v>18106</v>
      </c>
      <c r="G30" s="14">
        <v>43956</v>
      </c>
    </row>
    <row r="31" spans="1:7">
      <c r="A31" t="s">
        <v>275</v>
      </c>
      <c r="B31" t="s">
        <v>259</v>
      </c>
      <c r="C31">
        <v>2000</v>
      </c>
      <c r="D31">
        <v>2010</v>
      </c>
      <c r="E31" t="s">
        <v>274</v>
      </c>
      <c r="F31">
        <v>37205</v>
      </c>
      <c r="G31" s="14">
        <v>43958</v>
      </c>
    </row>
    <row r="32" spans="1:7">
      <c r="A32" t="s">
        <v>258</v>
      </c>
      <c r="B32" t="s">
        <v>266</v>
      </c>
      <c r="C32">
        <v>2000</v>
      </c>
      <c r="D32">
        <v>2010</v>
      </c>
      <c r="E32" t="s">
        <v>274</v>
      </c>
      <c r="F32">
        <v>28139</v>
      </c>
      <c r="G32" s="14">
        <v>43960</v>
      </c>
    </row>
    <row r="33" spans="1:7">
      <c r="A33" t="s">
        <v>263</v>
      </c>
      <c r="B33" t="s">
        <v>271</v>
      </c>
      <c r="C33">
        <v>1300</v>
      </c>
      <c r="D33">
        <v>2010</v>
      </c>
      <c r="E33" t="s">
        <v>260</v>
      </c>
      <c r="F33">
        <v>29711</v>
      </c>
      <c r="G33" s="14">
        <v>43962</v>
      </c>
    </row>
    <row r="34" spans="1:7">
      <c r="A34" t="s">
        <v>278</v>
      </c>
      <c r="B34" t="s">
        <v>273</v>
      </c>
      <c r="C34">
        <v>2000</v>
      </c>
      <c r="D34">
        <v>2014</v>
      </c>
      <c r="E34" t="s">
        <v>277</v>
      </c>
      <c r="F34">
        <v>17813</v>
      </c>
      <c r="G34" s="14">
        <v>43964</v>
      </c>
    </row>
    <row r="35" spans="1:7">
      <c r="A35" t="s">
        <v>270</v>
      </c>
      <c r="B35" t="s">
        <v>259</v>
      </c>
      <c r="C35">
        <v>3000</v>
      </c>
      <c r="D35">
        <v>2015</v>
      </c>
      <c r="E35" t="s">
        <v>274</v>
      </c>
      <c r="F35">
        <v>42992</v>
      </c>
      <c r="G35" s="14">
        <v>43966</v>
      </c>
    </row>
    <row r="36" spans="1:7">
      <c r="A36" t="s">
        <v>272</v>
      </c>
      <c r="B36" t="s">
        <v>266</v>
      </c>
      <c r="C36">
        <v>3000</v>
      </c>
      <c r="D36">
        <v>2015</v>
      </c>
      <c r="E36" t="s">
        <v>274</v>
      </c>
      <c r="F36">
        <v>32802</v>
      </c>
      <c r="G36" s="14">
        <v>43968</v>
      </c>
    </row>
    <row r="37" spans="1:7">
      <c r="A37" t="s">
        <v>275</v>
      </c>
      <c r="B37" t="s">
        <v>271</v>
      </c>
      <c r="C37">
        <v>4400</v>
      </c>
      <c r="D37">
        <v>2015</v>
      </c>
      <c r="E37" t="s">
        <v>277</v>
      </c>
      <c r="F37">
        <v>18685</v>
      </c>
      <c r="G37" s="14">
        <v>43970</v>
      </c>
    </row>
    <row r="38" spans="1:7">
      <c r="A38" t="s">
        <v>258</v>
      </c>
      <c r="B38" t="s">
        <v>273</v>
      </c>
      <c r="C38">
        <v>1400</v>
      </c>
      <c r="D38">
        <v>2015</v>
      </c>
      <c r="E38" t="s">
        <v>260</v>
      </c>
      <c r="F38">
        <v>26576</v>
      </c>
      <c r="G38" s="14">
        <v>43972</v>
      </c>
    </row>
    <row r="39" spans="1:7">
      <c r="A39" t="s">
        <v>263</v>
      </c>
      <c r="B39" t="s">
        <v>259</v>
      </c>
      <c r="C39">
        <v>1400</v>
      </c>
      <c r="D39">
        <v>2015</v>
      </c>
      <c r="E39" t="s">
        <v>260</v>
      </c>
      <c r="F39">
        <v>19165</v>
      </c>
      <c r="G39" s="14">
        <v>43974</v>
      </c>
    </row>
    <row r="40" spans="1:7">
      <c r="A40" t="s">
        <v>278</v>
      </c>
      <c r="B40" t="s">
        <v>266</v>
      </c>
      <c r="C40">
        <v>1500</v>
      </c>
      <c r="D40">
        <v>2012</v>
      </c>
      <c r="E40" t="s">
        <v>267</v>
      </c>
      <c r="F40">
        <v>20920</v>
      </c>
      <c r="G40" s="14">
        <v>43976</v>
      </c>
    </row>
    <row r="41" spans="1:7">
      <c r="A41" t="s">
        <v>270</v>
      </c>
      <c r="B41" t="s">
        <v>271</v>
      </c>
      <c r="C41">
        <v>4400</v>
      </c>
      <c r="D41">
        <v>2013</v>
      </c>
      <c r="E41" t="s">
        <v>267</v>
      </c>
      <c r="F41">
        <v>42477</v>
      </c>
      <c r="G41" s="14">
        <v>43978</v>
      </c>
    </row>
    <row r="42" spans="1:7">
      <c r="A42" t="s">
        <v>272</v>
      </c>
      <c r="B42" t="s">
        <v>273</v>
      </c>
      <c r="C42">
        <v>1600</v>
      </c>
      <c r="D42">
        <v>2013</v>
      </c>
      <c r="E42" t="s">
        <v>277</v>
      </c>
      <c r="F42">
        <v>44128</v>
      </c>
      <c r="G42" s="14">
        <v>43980</v>
      </c>
    </row>
    <row r="43" spans="1:7">
      <c r="A43" t="s">
        <v>275</v>
      </c>
      <c r="B43" t="s">
        <v>259</v>
      </c>
      <c r="C43">
        <v>1600</v>
      </c>
      <c r="D43">
        <v>2013</v>
      </c>
      <c r="E43" t="s">
        <v>260</v>
      </c>
      <c r="F43">
        <v>20676</v>
      </c>
      <c r="G43" s="14">
        <v>43982</v>
      </c>
    </row>
    <row r="44" spans="1:7">
      <c r="A44" t="s">
        <v>258</v>
      </c>
      <c r="B44" t="s">
        <v>266</v>
      </c>
      <c r="C44">
        <v>4400</v>
      </c>
      <c r="D44">
        <v>2013</v>
      </c>
      <c r="E44" t="s">
        <v>260</v>
      </c>
      <c r="F44">
        <v>30726</v>
      </c>
      <c r="G44" s="14">
        <v>43984</v>
      </c>
    </row>
    <row r="45" spans="1:7">
      <c r="A45" t="s">
        <v>263</v>
      </c>
      <c r="B45" t="s">
        <v>271</v>
      </c>
      <c r="C45">
        <v>4400</v>
      </c>
      <c r="D45">
        <v>2013</v>
      </c>
      <c r="E45" t="s">
        <v>260</v>
      </c>
      <c r="F45">
        <v>27497</v>
      </c>
      <c r="G45" s="14">
        <v>43986</v>
      </c>
    </row>
    <row r="46" spans="1:7">
      <c r="A46" t="s">
        <v>278</v>
      </c>
      <c r="B46" t="s">
        <v>273</v>
      </c>
      <c r="C46">
        <v>1400</v>
      </c>
      <c r="D46">
        <v>2015</v>
      </c>
      <c r="E46" t="s">
        <v>260</v>
      </c>
      <c r="F46">
        <v>21581</v>
      </c>
      <c r="G46" s="14">
        <v>43988</v>
      </c>
    </row>
    <row r="47" spans="1:7">
      <c r="A47" t="s">
        <v>270</v>
      </c>
      <c r="B47" t="s">
        <v>259</v>
      </c>
      <c r="C47">
        <v>1500</v>
      </c>
      <c r="D47">
        <v>2012</v>
      </c>
      <c r="E47" t="s">
        <v>267</v>
      </c>
      <c r="F47">
        <v>10763</v>
      </c>
      <c r="G47" s="14">
        <v>43990</v>
      </c>
    </row>
    <row r="48" spans="1:7">
      <c r="A48" t="s">
        <v>272</v>
      </c>
      <c r="B48" t="s">
        <v>266</v>
      </c>
      <c r="C48">
        <v>4400</v>
      </c>
      <c r="D48">
        <v>2013</v>
      </c>
      <c r="E48" t="s">
        <v>267</v>
      </c>
      <c r="F48">
        <v>15315</v>
      </c>
      <c r="G48" s="14">
        <v>43992</v>
      </c>
    </row>
    <row r="49" spans="1:7">
      <c r="A49" t="s">
        <v>275</v>
      </c>
      <c r="B49" t="s">
        <v>271</v>
      </c>
      <c r="C49">
        <v>1600</v>
      </c>
      <c r="D49">
        <v>2013</v>
      </c>
      <c r="E49" t="s">
        <v>277</v>
      </c>
      <c r="F49">
        <v>14650</v>
      </c>
      <c r="G49" s="14">
        <v>43994</v>
      </c>
    </row>
    <row r="50" spans="1:7">
      <c r="A50" t="s">
        <v>258</v>
      </c>
      <c r="B50" t="s">
        <v>273</v>
      </c>
      <c r="C50">
        <v>1600</v>
      </c>
      <c r="D50">
        <v>2013</v>
      </c>
      <c r="E50" t="s">
        <v>260</v>
      </c>
      <c r="F50">
        <v>40989</v>
      </c>
      <c r="G50" s="14">
        <v>43996</v>
      </c>
    </row>
    <row r="51" spans="1:7">
      <c r="A51" t="s">
        <v>263</v>
      </c>
      <c r="B51" t="s">
        <v>259</v>
      </c>
      <c r="C51">
        <v>4400</v>
      </c>
      <c r="D51">
        <v>2013</v>
      </c>
      <c r="E51" t="s">
        <v>260</v>
      </c>
      <c r="F51">
        <v>20473</v>
      </c>
      <c r="G51" s="14">
        <v>43998</v>
      </c>
    </row>
    <row r="52" spans="1:7">
      <c r="A52" t="s">
        <v>278</v>
      </c>
      <c r="B52" t="s">
        <v>266</v>
      </c>
      <c r="C52">
        <v>1400</v>
      </c>
      <c r="D52">
        <v>2015</v>
      </c>
      <c r="E52" t="s">
        <v>260</v>
      </c>
      <c r="F52">
        <v>19144</v>
      </c>
      <c r="G52" s="14">
        <v>44000</v>
      </c>
    </row>
    <row r="53" spans="1:7">
      <c r="A53" t="s">
        <v>270</v>
      </c>
      <c r="B53" t="s">
        <v>271</v>
      </c>
      <c r="C53">
        <v>1500</v>
      </c>
      <c r="D53">
        <v>2012</v>
      </c>
      <c r="E53" t="s">
        <v>267</v>
      </c>
      <c r="F53">
        <v>41211</v>
      </c>
      <c r="G53" s="14">
        <v>44002</v>
      </c>
    </row>
    <row r="54" spans="1:7">
      <c r="A54" t="s">
        <v>272</v>
      </c>
      <c r="B54" t="s">
        <v>273</v>
      </c>
      <c r="C54">
        <v>4400</v>
      </c>
      <c r="D54">
        <v>2013</v>
      </c>
      <c r="E54" t="s">
        <v>267</v>
      </c>
      <c r="F54">
        <v>23013</v>
      </c>
      <c r="G54" s="14">
        <v>44004</v>
      </c>
    </row>
    <row r="55" spans="1:7">
      <c r="A55" t="s">
        <v>275</v>
      </c>
      <c r="B55" t="s">
        <v>259</v>
      </c>
      <c r="C55">
        <v>1600</v>
      </c>
      <c r="D55">
        <v>2013</v>
      </c>
      <c r="E55" t="s">
        <v>277</v>
      </c>
      <c r="F55">
        <v>38080</v>
      </c>
      <c r="G55" s="14">
        <v>44006</v>
      </c>
    </row>
  </sheetData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86" zoomScaleNormal="86" topLeftCell="F1" workbookViewId="0">
      <selection activeCell="J4" sqref="J4"/>
    </sheetView>
  </sheetViews>
  <sheetFormatPr defaultColWidth="9" defaultRowHeight="14.4"/>
  <cols>
    <col min="1" max="1" width="9.55555555555556" customWidth="1"/>
    <col min="9" max="9" width="15.1111111111111" customWidth="1"/>
    <col min="10" max="10" width="14.8888888888889" customWidth="1"/>
    <col min="11" max="11" width="15.4444444444444" customWidth="1"/>
  </cols>
  <sheetData>
    <row r="1" spans="1:11">
      <c r="A1" s="3" t="s">
        <v>42</v>
      </c>
      <c r="B1" s="4" t="s">
        <v>279</v>
      </c>
      <c r="C1" s="4" t="s">
        <v>280</v>
      </c>
      <c r="D1" s="4" t="s">
        <v>281</v>
      </c>
      <c r="E1" s="4" t="s">
        <v>282</v>
      </c>
      <c r="F1" s="4" t="s">
        <v>283</v>
      </c>
      <c r="G1" s="4" t="s">
        <v>284</v>
      </c>
      <c r="H1" s="4" t="s">
        <v>214</v>
      </c>
      <c r="I1" s="4" t="s">
        <v>285</v>
      </c>
      <c r="J1" s="4" t="s">
        <v>286</v>
      </c>
      <c r="K1" s="11" t="s">
        <v>287</v>
      </c>
    </row>
    <row r="2" spans="1:11">
      <c r="A2" s="5" t="s">
        <v>11</v>
      </c>
      <c r="B2" s="2">
        <v>76</v>
      </c>
      <c r="C2" s="2">
        <v>75</v>
      </c>
      <c r="D2" s="2">
        <v>94</v>
      </c>
      <c r="E2" s="2">
        <v>82</v>
      </c>
      <c r="F2" s="2">
        <v>73</v>
      </c>
      <c r="G2" s="2">
        <v>65</v>
      </c>
      <c r="H2" s="2">
        <f t="shared" ref="H2:H10" si="0">SUM(B2:G2)</f>
        <v>465</v>
      </c>
      <c r="I2" s="2" t="str">
        <f t="shared" ref="I2:I10" si="1">IF(H2&gt;=450,"PASS","FAIL")</f>
        <v>PASS</v>
      </c>
      <c r="J2" s="2" t="b">
        <f t="shared" ref="J2:J10" si="2">AND(B2&gt;=70,C2&gt;=70)</f>
        <v>1</v>
      </c>
      <c r="K2" s="12" t="b">
        <f t="shared" ref="K2:K10" si="3">OR(B2&gt;=75,C2&gt;75)</f>
        <v>1</v>
      </c>
    </row>
    <row r="3" spans="1:11">
      <c r="A3" s="6" t="s">
        <v>13</v>
      </c>
      <c r="B3" s="2">
        <v>93</v>
      </c>
      <c r="C3" s="2">
        <v>81</v>
      </c>
      <c r="D3" s="2">
        <v>96</v>
      </c>
      <c r="E3" s="2">
        <v>59</v>
      </c>
      <c r="F3" s="2">
        <v>55</v>
      </c>
      <c r="G3" s="2">
        <v>83</v>
      </c>
      <c r="H3" s="2">
        <f t="shared" si="0"/>
        <v>467</v>
      </c>
      <c r="I3" s="2" t="str">
        <f t="shared" si="1"/>
        <v>PASS</v>
      </c>
      <c r="J3" s="2" t="b">
        <f t="shared" si="2"/>
        <v>1</v>
      </c>
      <c r="K3" s="12" t="b">
        <f t="shared" si="3"/>
        <v>1</v>
      </c>
    </row>
    <row r="4" spans="1:11">
      <c r="A4" s="5" t="s">
        <v>54</v>
      </c>
      <c r="B4" s="2">
        <v>57</v>
      </c>
      <c r="C4" s="2">
        <v>56</v>
      </c>
      <c r="D4" s="2">
        <v>93</v>
      </c>
      <c r="E4" s="2">
        <v>83</v>
      </c>
      <c r="F4" s="2">
        <v>57</v>
      </c>
      <c r="G4" s="2">
        <v>80</v>
      </c>
      <c r="H4" s="2">
        <f t="shared" si="0"/>
        <v>426</v>
      </c>
      <c r="I4" s="2" t="str">
        <f t="shared" si="1"/>
        <v>FAIL</v>
      </c>
      <c r="J4" s="2" t="b">
        <f t="shared" si="2"/>
        <v>0</v>
      </c>
      <c r="K4" s="12" t="b">
        <f t="shared" si="3"/>
        <v>0</v>
      </c>
    </row>
    <row r="5" spans="1:11">
      <c r="A5" s="6" t="s">
        <v>56</v>
      </c>
      <c r="B5" s="2">
        <v>79</v>
      </c>
      <c r="C5" s="2">
        <v>73</v>
      </c>
      <c r="D5" s="2">
        <v>62</v>
      </c>
      <c r="E5" s="2">
        <v>53</v>
      </c>
      <c r="F5" s="2">
        <v>78</v>
      </c>
      <c r="G5" s="2">
        <v>56</v>
      </c>
      <c r="H5" s="2">
        <f t="shared" si="0"/>
        <v>401</v>
      </c>
      <c r="I5" s="2" t="str">
        <f t="shared" si="1"/>
        <v>FAIL</v>
      </c>
      <c r="J5" s="2" t="b">
        <f t="shared" si="2"/>
        <v>1</v>
      </c>
      <c r="K5" s="12" t="b">
        <f t="shared" si="3"/>
        <v>1</v>
      </c>
    </row>
    <row r="6" spans="1:11">
      <c r="A6" s="5" t="s">
        <v>18</v>
      </c>
      <c r="B6" s="2">
        <v>54</v>
      </c>
      <c r="C6" s="2">
        <v>83</v>
      </c>
      <c r="D6" s="2">
        <v>54</v>
      </c>
      <c r="E6" s="2">
        <v>77</v>
      </c>
      <c r="F6" s="2">
        <v>72</v>
      </c>
      <c r="G6" s="2">
        <v>56</v>
      </c>
      <c r="H6" s="2">
        <f t="shared" si="0"/>
        <v>396</v>
      </c>
      <c r="I6" s="2" t="str">
        <f t="shared" si="1"/>
        <v>FAIL</v>
      </c>
      <c r="J6" s="2" t="b">
        <f t="shared" si="2"/>
        <v>0</v>
      </c>
      <c r="K6" s="12" t="b">
        <f t="shared" si="3"/>
        <v>1</v>
      </c>
    </row>
    <row r="7" spans="1:11">
      <c r="A7" s="6" t="s">
        <v>20</v>
      </c>
      <c r="B7" s="2">
        <v>89</v>
      </c>
      <c r="C7" s="2">
        <v>91</v>
      </c>
      <c r="D7" s="2">
        <v>58</v>
      </c>
      <c r="E7" s="2">
        <v>93</v>
      </c>
      <c r="F7" s="2">
        <v>59</v>
      </c>
      <c r="G7" s="2">
        <v>97</v>
      </c>
      <c r="H7" s="2">
        <f t="shared" si="0"/>
        <v>487</v>
      </c>
      <c r="I7" s="2" t="str">
        <f t="shared" si="1"/>
        <v>PASS</v>
      </c>
      <c r="J7" s="2" t="b">
        <f t="shared" si="2"/>
        <v>1</v>
      </c>
      <c r="K7" s="12" t="b">
        <f t="shared" si="3"/>
        <v>1</v>
      </c>
    </row>
    <row r="8" spans="1:11">
      <c r="A8" s="5" t="s">
        <v>59</v>
      </c>
      <c r="B8" s="2">
        <v>80</v>
      </c>
      <c r="C8" s="2">
        <v>93</v>
      </c>
      <c r="D8" s="2">
        <v>65</v>
      </c>
      <c r="E8" s="2">
        <v>90</v>
      </c>
      <c r="F8" s="2">
        <v>86</v>
      </c>
      <c r="G8" s="2">
        <v>90</v>
      </c>
      <c r="H8" s="2">
        <f t="shared" si="0"/>
        <v>504</v>
      </c>
      <c r="I8" s="2" t="str">
        <f t="shared" si="1"/>
        <v>PASS</v>
      </c>
      <c r="J8" s="2" t="b">
        <f t="shared" si="2"/>
        <v>1</v>
      </c>
      <c r="K8" s="12" t="b">
        <f t="shared" si="3"/>
        <v>1</v>
      </c>
    </row>
    <row r="9" spans="1:11">
      <c r="A9" s="6" t="s">
        <v>60</v>
      </c>
      <c r="B9" s="2">
        <v>65</v>
      </c>
      <c r="C9" s="2">
        <v>65</v>
      </c>
      <c r="D9" s="2">
        <v>54</v>
      </c>
      <c r="E9" s="2">
        <v>88</v>
      </c>
      <c r="F9" s="2">
        <v>93</v>
      </c>
      <c r="G9" s="2">
        <v>53</v>
      </c>
      <c r="H9" s="2">
        <f t="shared" si="0"/>
        <v>418</v>
      </c>
      <c r="I9" s="2" t="str">
        <f t="shared" si="1"/>
        <v>FAIL</v>
      </c>
      <c r="J9" s="2" t="b">
        <f t="shared" si="2"/>
        <v>0</v>
      </c>
      <c r="K9" s="12" t="b">
        <f t="shared" si="3"/>
        <v>0</v>
      </c>
    </row>
    <row r="10" spans="1:11">
      <c r="A10" s="7" t="s">
        <v>61</v>
      </c>
      <c r="B10" s="2">
        <v>81</v>
      </c>
      <c r="C10" s="2">
        <v>77</v>
      </c>
      <c r="D10" s="2">
        <v>63</v>
      </c>
      <c r="E10" s="2">
        <v>54</v>
      </c>
      <c r="F10" s="2">
        <v>88</v>
      </c>
      <c r="G10" s="2">
        <v>64</v>
      </c>
      <c r="H10" s="8">
        <f t="shared" si="0"/>
        <v>427</v>
      </c>
      <c r="I10" s="8" t="str">
        <f t="shared" si="1"/>
        <v>FAIL</v>
      </c>
      <c r="J10" s="8" t="b">
        <f t="shared" si="2"/>
        <v>1</v>
      </c>
      <c r="K10" s="13" t="b">
        <f t="shared" si="3"/>
        <v>1</v>
      </c>
    </row>
  </sheetData>
  <pageMargins left="0.7" right="0.7" top="0.75" bottom="0.75" header="0.3" footer="0.3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zoomScale="94" zoomScaleNormal="94" workbookViewId="0">
      <selection activeCell="I13" sqref="I13"/>
    </sheetView>
  </sheetViews>
  <sheetFormatPr defaultColWidth="9" defaultRowHeight="14.4"/>
  <sheetData>
    <row r="2" spans="1:11">
      <c r="A2" s="3" t="s">
        <v>42</v>
      </c>
      <c r="B2" s="4" t="s">
        <v>279</v>
      </c>
      <c r="C2" s="4" t="s">
        <v>280</v>
      </c>
      <c r="D2" s="4" t="s">
        <v>281</v>
      </c>
      <c r="E2" s="4" t="s">
        <v>282</v>
      </c>
      <c r="F2" s="4" t="s">
        <v>283</v>
      </c>
      <c r="G2" s="4" t="s">
        <v>284</v>
      </c>
      <c r="H2" s="4" t="s">
        <v>214</v>
      </c>
      <c r="I2" s="4" t="s">
        <v>288</v>
      </c>
      <c r="J2" s="4" t="s">
        <v>289</v>
      </c>
      <c r="K2" s="11" t="s">
        <v>290</v>
      </c>
    </row>
    <row r="3" spans="1:11">
      <c r="A3" s="5" t="s">
        <v>11</v>
      </c>
      <c r="B3" s="2">
        <v>68</v>
      </c>
      <c r="C3" s="2">
        <v>85</v>
      </c>
      <c r="D3" s="2">
        <v>64</v>
      </c>
      <c r="E3" s="2">
        <v>67</v>
      </c>
      <c r="F3" s="2">
        <v>65</v>
      </c>
      <c r="G3" s="2">
        <v>51</v>
      </c>
      <c r="H3" s="2">
        <f t="shared" ref="H3:H11" si="0">SUM(B3:G3)</f>
        <v>400</v>
      </c>
      <c r="I3" s="2" t="str">
        <f>IF(AND(B3&gt;=50,C3&gt;=50,D3&gt;=50,E3&gt;=50,F3&gt;=50,G3&gt;=50),"Pass","Fail")</f>
        <v>Pass</v>
      </c>
      <c r="J3" s="2" t="str">
        <f>IF(OR(B3&gt;=80,C3&gt;=80,D3&gt;=80,E3&gt;=80,F3&gt;=80,G3&gt;=80),"Pass","Fail")</f>
        <v>Pass</v>
      </c>
      <c r="K3" s="12" t="str">
        <f t="shared" ref="K3:K11" si="1">IF(OR(AND(B3&gt;=50,C3&gt;=50,D3&gt;=50,E3&gt;=50,F3&gt;=50,G3&gt;=50),H3&gt;=350),"Pass","Fail")</f>
        <v>Pass</v>
      </c>
    </row>
    <row r="4" spans="1:11">
      <c r="A4" s="6" t="s">
        <v>13</v>
      </c>
      <c r="B4" s="2">
        <v>49</v>
      </c>
      <c r="C4" s="2">
        <v>53</v>
      </c>
      <c r="D4" s="2">
        <v>32</v>
      </c>
      <c r="E4" s="2">
        <v>90</v>
      </c>
      <c r="F4" s="2">
        <v>82</v>
      </c>
      <c r="G4" s="2">
        <v>41</v>
      </c>
      <c r="H4" s="2">
        <f t="shared" si="0"/>
        <v>347</v>
      </c>
      <c r="I4" s="2" t="str">
        <f t="shared" ref="I4:I11" si="2">IF(AND(B4&gt;=50,C4&gt;=50,D4&gt;=50,E4&gt;=50,F4&gt;=50,G4&gt;=50),"Pass","Fail")</f>
        <v>Fail</v>
      </c>
      <c r="J4" s="2" t="str">
        <f t="shared" ref="J4:J11" si="3">IF(OR(B4&gt;=80,C4&gt;=80,D4&gt;=80,E4&gt;=80,F4&gt;=80,G4&gt;=80),"Pass","Fail")</f>
        <v>Pass</v>
      </c>
      <c r="K4" s="12" t="str">
        <f t="shared" si="1"/>
        <v>Fail</v>
      </c>
    </row>
    <row r="5" spans="1:11">
      <c r="A5" s="5" t="s">
        <v>54</v>
      </c>
      <c r="B5" s="2">
        <v>39</v>
      </c>
      <c r="C5" s="2">
        <v>31</v>
      </c>
      <c r="D5" s="2">
        <v>81</v>
      </c>
      <c r="E5" s="2">
        <v>43</v>
      </c>
      <c r="F5" s="2">
        <v>43</v>
      </c>
      <c r="G5" s="2">
        <v>68</v>
      </c>
      <c r="H5" s="2">
        <f t="shared" si="0"/>
        <v>305</v>
      </c>
      <c r="I5" s="2" t="str">
        <f t="shared" si="2"/>
        <v>Fail</v>
      </c>
      <c r="J5" s="2" t="str">
        <f t="shared" si="3"/>
        <v>Pass</v>
      </c>
      <c r="K5" s="12" t="str">
        <f t="shared" si="1"/>
        <v>Fail</v>
      </c>
    </row>
    <row r="6" spans="1:11">
      <c r="A6" s="6" t="s">
        <v>56</v>
      </c>
      <c r="B6" s="2">
        <v>66</v>
      </c>
      <c r="C6" s="2">
        <v>73</v>
      </c>
      <c r="D6" s="2">
        <v>63</v>
      </c>
      <c r="E6" s="2">
        <v>34</v>
      </c>
      <c r="F6" s="2">
        <v>90</v>
      </c>
      <c r="G6" s="2">
        <v>90</v>
      </c>
      <c r="H6" s="2">
        <f t="shared" si="0"/>
        <v>416</v>
      </c>
      <c r="I6" s="2" t="str">
        <f t="shared" si="2"/>
        <v>Fail</v>
      </c>
      <c r="J6" s="2" t="str">
        <f t="shared" si="3"/>
        <v>Pass</v>
      </c>
      <c r="K6" s="12" t="str">
        <f t="shared" si="1"/>
        <v>Pass</v>
      </c>
    </row>
    <row r="7" spans="1:11">
      <c r="A7" s="5" t="s">
        <v>18</v>
      </c>
      <c r="B7" s="2">
        <v>85</v>
      </c>
      <c r="C7" s="2">
        <v>50</v>
      </c>
      <c r="D7" s="2">
        <v>53</v>
      </c>
      <c r="E7" s="2">
        <v>53</v>
      </c>
      <c r="F7" s="2">
        <v>81</v>
      </c>
      <c r="G7" s="2">
        <v>83</v>
      </c>
      <c r="H7" s="2">
        <f t="shared" si="0"/>
        <v>405</v>
      </c>
      <c r="I7" s="2" t="str">
        <f t="shared" si="2"/>
        <v>Pass</v>
      </c>
      <c r="J7" s="2" t="str">
        <f t="shared" si="3"/>
        <v>Pass</v>
      </c>
      <c r="K7" s="12" t="str">
        <f t="shared" si="1"/>
        <v>Pass</v>
      </c>
    </row>
    <row r="8" spans="1:11">
      <c r="A8" s="6" t="s">
        <v>20</v>
      </c>
      <c r="B8" s="2">
        <v>34</v>
      </c>
      <c r="C8" s="2">
        <v>79</v>
      </c>
      <c r="D8" s="2">
        <v>48</v>
      </c>
      <c r="E8" s="2">
        <v>47</v>
      </c>
      <c r="F8" s="2">
        <v>64</v>
      </c>
      <c r="G8" s="2">
        <v>52</v>
      </c>
      <c r="H8" s="2">
        <f t="shared" si="0"/>
        <v>324</v>
      </c>
      <c r="I8" s="2" t="str">
        <f t="shared" si="2"/>
        <v>Fail</v>
      </c>
      <c r="J8" s="2" t="str">
        <f t="shared" si="3"/>
        <v>Fail</v>
      </c>
      <c r="K8" s="12" t="str">
        <f t="shared" si="1"/>
        <v>Fail</v>
      </c>
    </row>
    <row r="9" spans="1:11">
      <c r="A9" s="5" t="s">
        <v>59</v>
      </c>
      <c r="B9" s="2">
        <v>63</v>
      </c>
      <c r="C9" s="2">
        <v>78</v>
      </c>
      <c r="D9" s="2">
        <v>36</v>
      </c>
      <c r="E9" s="2">
        <v>60</v>
      </c>
      <c r="F9" s="2">
        <v>74</v>
      </c>
      <c r="G9" s="2">
        <v>48</v>
      </c>
      <c r="H9" s="2">
        <f t="shared" si="0"/>
        <v>359</v>
      </c>
      <c r="I9" s="2" t="str">
        <f t="shared" si="2"/>
        <v>Fail</v>
      </c>
      <c r="J9" s="2" t="str">
        <f t="shared" si="3"/>
        <v>Fail</v>
      </c>
      <c r="K9" s="12" t="str">
        <f t="shared" si="1"/>
        <v>Pass</v>
      </c>
    </row>
    <row r="10" spans="1:11">
      <c r="A10" s="6" t="s">
        <v>60</v>
      </c>
      <c r="B10" s="2">
        <v>55</v>
      </c>
      <c r="C10" s="2">
        <v>46</v>
      </c>
      <c r="D10" s="2">
        <v>45</v>
      </c>
      <c r="E10" s="2">
        <v>38</v>
      </c>
      <c r="F10" s="2">
        <v>53</v>
      </c>
      <c r="G10" s="2">
        <v>52</v>
      </c>
      <c r="H10" s="2">
        <f t="shared" si="0"/>
        <v>289</v>
      </c>
      <c r="I10" s="2" t="str">
        <f t="shared" si="2"/>
        <v>Fail</v>
      </c>
      <c r="J10" s="2" t="str">
        <f t="shared" si="3"/>
        <v>Fail</v>
      </c>
      <c r="K10" s="12" t="str">
        <f t="shared" si="1"/>
        <v>Fail</v>
      </c>
    </row>
    <row r="11" spans="1:11">
      <c r="A11" s="7" t="s">
        <v>61</v>
      </c>
      <c r="B11" s="2">
        <v>77</v>
      </c>
      <c r="C11" s="2">
        <v>75</v>
      </c>
      <c r="D11" s="2">
        <v>41</v>
      </c>
      <c r="E11" s="2">
        <v>80</v>
      </c>
      <c r="F11" s="2">
        <v>64</v>
      </c>
      <c r="G11" s="2">
        <v>58</v>
      </c>
      <c r="H11" s="8">
        <f t="shared" si="0"/>
        <v>395</v>
      </c>
      <c r="I11" s="2" t="str">
        <f t="shared" si="2"/>
        <v>Fail</v>
      </c>
      <c r="J11" s="2" t="str">
        <f t="shared" si="3"/>
        <v>Pass</v>
      </c>
      <c r="K11" s="12" t="str">
        <f t="shared" si="1"/>
        <v>Pass</v>
      </c>
    </row>
    <row r="16" spans="1:11">
      <c r="A16" s="9" t="s">
        <v>42</v>
      </c>
      <c r="B16" s="9" t="s">
        <v>279</v>
      </c>
      <c r="C16" s="9" t="s">
        <v>280</v>
      </c>
      <c r="D16" s="9" t="s">
        <v>281</v>
      </c>
      <c r="E16" s="9" t="s">
        <v>282</v>
      </c>
      <c r="F16" s="9" t="s">
        <v>283</v>
      </c>
      <c r="G16" s="9" t="s">
        <v>284</v>
      </c>
      <c r="H16" s="9" t="s">
        <v>214</v>
      </c>
      <c r="I16" s="9" t="s">
        <v>288</v>
      </c>
      <c r="J16" s="9" t="s">
        <v>289</v>
      </c>
      <c r="K16" s="9" t="s">
        <v>290</v>
      </c>
    </row>
    <row r="17" spans="1:11">
      <c r="A17" s="10" t="s">
        <v>11</v>
      </c>
      <c r="B17" s="10">
        <v>68</v>
      </c>
      <c r="C17" s="10">
        <v>85</v>
      </c>
      <c r="D17" s="10">
        <v>64</v>
      </c>
      <c r="E17" s="10">
        <v>67</v>
      </c>
      <c r="F17" s="10">
        <v>65</v>
      </c>
      <c r="G17" s="10">
        <v>51</v>
      </c>
      <c r="H17" s="10">
        <f t="shared" ref="H17:H25" si="4">SUM(B17:G17)</f>
        <v>400</v>
      </c>
      <c r="I17" s="10" t="str">
        <f>IF(AND(B17&gt;=50,C17&gt;=50,D17&gt;=50,E17&gt;=50,F17&gt;=50,G17&gt;=50),"Passed","Failed")</f>
        <v>Passed</v>
      </c>
      <c r="J17" s="10" t="str">
        <f>IF(OR(B17&gt;=80,C17&gt;=80,D17&gt;=80,E17&gt;=80,F17&gt;=80,G17&gt;=80),"Passed","Failed")</f>
        <v>Passed</v>
      </c>
      <c r="K17" s="10" t="str">
        <f>IF(OR(AND(B17&gt;=50,C17&gt;=50,D17&gt;=50,E17&gt;=50,F17&gt;=50,G17&gt;=50),H17&gt;=350),"Passed","Failed")</f>
        <v>Passed</v>
      </c>
    </row>
    <row r="18" spans="1:11">
      <c r="A18" s="2" t="s">
        <v>13</v>
      </c>
      <c r="B18" s="2">
        <v>49</v>
      </c>
      <c r="C18" s="2">
        <v>53</v>
      </c>
      <c r="D18" s="2">
        <v>32</v>
      </c>
      <c r="E18" s="2">
        <v>90</v>
      </c>
      <c r="F18" s="2">
        <v>82</v>
      </c>
      <c r="G18" s="2">
        <v>41</v>
      </c>
      <c r="H18" s="2">
        <f t="shared" si="4"/>
        <v>347</v>
      </c>
      <c r="I18" s="2" t="str">
        <f t="shared" ref="I18:I25" si="5">IF(AND(B18&gt;=50,C18&gt;=50,D18&gt;=50,E18&gt;=50,F18&gt;=50,G18&gt;=50),"Passed","Failed")</f>
        <v>Failed</v>
      </c>
      <c r="J18" s="2" t="str">
        <f t="shared" ref="J18:J25" si="6">IF(OR(B18&gt;=80,C18&gt;=80,D18&gt;=80,E18&gt;=80,F18&gt;=80,G18&gt;=80),"Passed","Failed")</f>
        <v>Passed</v>
      </c>
      <c r="K18" s="2" t="str">
        <f t="shared" ref="K18:K25" si="7">IF(OR(AND(B18&gt;=50,C18&gt;=50,D18&gt;=50,E18&gt;=50,F18&gt;=50,G18&gt;=50),H18&gt;=350),"Passed","Failed")</f>
        <v>Failed</v>
      </c>
    </row>
    <row r="19" spans="1:11">
      <c r="A19" s="10" t="s">
        <v>54</v>
      </c>
      <c r="B19" s="10">
        <v>39</v>
      </c>
      <c r="C19" s="10">
        <v>31</v>
      </c>
      <c r="D19" s="10">
        <v>81</v>
      </c>
      <c r="E19" s="10">
        <v>43</v>
      </c>
      <c r="F19" s="10">
        <v>43</v>
      </c>
      <c r="G19" s="10">
        <v>68</v>
      </c>
      <c r="H19" s="10">
        <f t="shared" si="4"/>
        <v>305</v>
      </c>
      <c r="I19" s="10" t="str">
        <f t="shared" si="5"/>
        <v>Failed</v>
      </c>
      <c r="J19" s="10" t="str">
        <f t="shared" si="6"/>
        <v>Passed</v>
      </c>
      <c r="K19" s="10" t="str">
        <f t="shared" si="7"/>
        <v>Failed</v>
      </c>
    </row>
    <row r="20" spans="1:11">
      <c r="A20" s="2" t="s">
        <v>56</v>
      </c>
      <c r="B20" s="2">
        <v>66</v>
      </c>
      <c r="C20" s="2">
        <v>73</v>
      </c>
      <c r="D20" s="2">
        <v>63</v>
      </c>
      <c r="E20" s="2">
        <v>34</v>
      </c>
      <c r="F20" s="2">
        <v>90</v>
      </c>
      <c r="G20" s="2">
        <v>90</v>
      </c>
      <c r="H20" s="2">
        <f t="shared" si="4"/>
        <v>416</v>
      </c>
      <c r="I20" s="2" t="str">
        <f t="shared" si="5"/>
        <v>Failed</v>
      </c>
      <c r="J20" s="2" t="str">
        <f t="shared" si="6"/>
        <v>Passed</v>
      </c>
      <c r="K20" s="2" t="str">
        <f t="shared" si="7"/>
        <v>Passed</v>
      </c>
    </row>
    <row r="21" spans="1:11">
      <c r="A21" s="10" t="s">
        <v>18</v>
      </c>
      <c r="B21" s="10">
        <v>85</v>
      </c>
      <c r="C21" s="10">
        <v>50</v>
      </c>
      <c r="D21" s="10">
        <v>53</v>
      </c>
      <c r="E21" s="10">
        <v>53</v>
      </c>
      <c r="F21" s="10">
        <v>81</v>
      </c>
      <c r="G21" s="10">
        <v>83</v>
      </c>
      <c r="H21" s="10">
        <f t="shared" si="4"/>
        <v>405</v>
      </c>
      <c r="I21" s="10" t="str">
        <f t="shared" si="5"/>
        <v>Passed</v>
      </c>
      <c r="J21" s="10" t="str">
        <f t="shared" si="6"/>
        <v>Passed</v>
      </c>
      <c r="K21" s="10" t="str">
        <f t="shared" si="7"/>
        <v>Passed</v>
      </c>
    </row>
    <row r="22" spans="1:11">
      <c r="A22" s="2" t="s">
        <v>20</v>
      </c>
      <c r="B22" s="2">
        <v>34</v>
      </c>
      <c r="C22" s="2">
        <v>79</v>
      </c>
      <c r="D22" s="2">
        <v>48</v>
      </c>
      <c r="E22" s="2">
        <v>47</v>
      </c>
      <c r="F22" s="2">
        <v>64</v>
      </c>
      <c r="G22" s="2">
        <v>52</v>
      </c>
      <c r="H22" s="2">
        <f t="shared" si="4"/>
        <v>324</v>
      </c>
      <c r="I22" s="2" t="str">
        <f t="shared" si="5"/>
        <v>Failed</v>
      </c>
      <c r="J22" s="2" t="str">
        <f t="shared" si="6"/>
        <v>Failed</v>
      </c>
      <c r="K22" s="2" t="str">
        <f t="shared" si="7"/>
        <v>Failed</v>
      </c>
    </row>
    <row r="23" spans="1:11">
      <c r="A23" s="10" t="s">
        <v>59</v>
      </c>
      <c r="B23" s="10">
        <v>63</v>
      </c>
      <c r="C23" s="10">
        <v>78</v>
      </c>
      <c r="D23" s="10">
        <v>36</v>
      </c>
      <c r="E23" s="10">
        <v>60</v>
      </c>
      <c r="F23" s="10">
        <v>74</v>
      </c>
      <c r="G23" s="10">
        <v>48</v>
      </c>
      <c r="H23" s="10">
        <f t="shared" si="4"/>
        <v>359</v>
      </c>
      <c r="I23" s="10" t="str">
        <f t="shared" si="5"/>
        <v>Failed</v>
      </c>
      <c r="J23" s="10" t="str">
        <f t="shared" si="6"/>
        <v>Failed</v>
      </c>
      <c r="K23" s="10" t="str">
        <f t="shared" si="7"/>
        <v>Passed</v>
      </c>
    </row>
    <row r="24" spans="1:11">
      <c r="A24" s="2" t="s">
        <v>60</v>
      </c>
      <c r="B24" s="2">
        <v>55</v>
      </c>
      <c r="C24" s="2">
        <v>46</v>
      </c>
      <c r="D24" s="2">
        <v>45</v>
      </c>
      <c r="E24" s="2">
        <v>38</v>
      </c>
      <c r="F24" s="2">
        <v>53</v>
      </c>
      <c r="G24" s="2">
        <v>52</v>
      </c>
      <c r="H24" s="2">
        <f t="shared" si="4"/>
        <v>289</v>
      </c>
      <c r="I24" s="2" t="str">
        <f t="shared" si="5"/>
        <v>Failed</v>
      </c>
      <c r="J24" s="2" t="str">
        <f t="shared" si="6"/>
        <v>Failed</v>
      </c>
      <c r="K24" s="2" t="str">
        <f t="shared" si="7"/>
        <v>Failed</v>
      </c>
    </row>
    <row r="25" spans="1:11">
      <c r="A25" s="10" t="s">
        <v>61</v>
      </c>
      <c r="B25" s="10">
        <v>77</v>
      </c>
      <c r="C25" s="10">
        <v>75</v>
      </c>
      <c r="D25" s="10">
        <v>41</v>
      </c>
      <c r="E25" s="10">
        <v>80</v>
      </c>
      <c r="F25" s="10">
        <v>64</v>
      </c>
      <c r="G25" s="10">
        <v>58</v>
      </c>
      <c r="H25" s="10">
        <f t="shared" si="4"/>
        <v>395</v>
      </c>
      <c r="I25" s="10" t="str">
        <f t="shared" si="5"/>
        <v>Failed</v>
      </c>
      <c r="J25" s="10" t="str">
        <f t="shared" si="6"/>
        <v>Passed</v>
      </c>
      <c r="K25" s="10" t="str">
        <f t="shared" si="7"/>
        <v>Passed</v>
      </c>
    </row>
  </sheetData>
  <pageMargins left="0.7" right="0.7" top="0.75" bottom="0.75" header="0.3" footer="0.3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H13" sqref="H13"/>
    </sheetView>
  </sheetViews>
  <sheetFormatPr defaultColWidth="9" defaultRowHeight="14.4"/>
  <sheetData>
    <row r="1" spans="1:6">
      <c r="A1" t="s">
        <v>291</v>
      </c>
      <c r="B1" s="1" t="s">
        <v>42</v>
      </c>
      <c r="C1" s="1" t="s">
        <v>292</v>
      </c>
      <c r="D1" s="1" t="s">
        <v>293</v>
      </c>
      <c r="E1" s="1" t="s">
        <v>294</v>
      </c>
      <c r="F1" s="1" t="s">
        <v>256</v>
      </c>
    </row>
    <row r="2" spans="2:9">
      <c r="B2" s="2" t="s">
        <v>11</v>
      </c>
      <c r="C2" s="1" t="s">
        <v>108</v>
      </c>
      <c r="D2" s="1">
        <v>728</v>
      </c>
      <c r="E2" s="1">
        <v>12497</v>
      </c>
      <c r="F2" s="1">
        <v>5263</v>
      </c>
      <c r="H2" t="s">
        <v>295</v>
      </c>
      <c r="I2">
        <f>COUNTIF(C2:C18,C10)</f>
        <v>6</v>
      </c>
    </row>
    <row r="3" spans="2:9">
      <c r="B3" s="2" t="s">
        <v>13</v>
      </c>
      <c r="C3" s="1" t="s">
        <v>110</v>
      </c>
      <c r="D3" s="1">
        <v>855</v>
      </c>
      <c r="E3" s="1">
        <v>7562</v>
      </c>
      <c r="F3" s="1">
        <v>9973</v>
      </c>
      <c r="H3" t="s">
        <v>296</v>
      </c>
      <c r="I3">
        <f>COUNTIFS(C2:C18,C2,B2:B18,B2)</f>
        <v>3</v>
      </c>
    </row>
    <row r="4" spans="2:9">
      <c r="B4" s="2" t="s">
        <v>14</v>
      </c>
      <c r="C4" s="1" t="s">
        <v>114</v>
      </c>
      <c r="D4" s="1">
        <v>527</v>
      </c>
      <c r="E4" s="1">
        <v>9180</v>
      </c>
      <c r="F4" s="1">
        <v>7920</v>
      </c>
      <c r="H4" t="s">
        <v>297</v>
      </c>
      <c r="I4">
        <f>SUMIF(C2:C18,C2,E2:E18)</f>
        <v>33510</v>
      </c>
    </row>
    <row r="5" spans="2:9">
      <c r="B5" s="2" t="s">
        <v>16</v>
      </c>
      <c r="C5" s="1" t="s">
        <v>114</v>
      </c>
      <c r="D5" s="1">
        <v>868</v>
      </c>
      <c r="E5" s="1">
        <v>10578</v>
      </c>
      <c r="F5" s="1">
        <v>5293</v>
      </c>
      <c r="H5" t="s">
        <v>298</v>
      </c>
      <c r="I5">
        <f>SUMIFS(E2:E18,C2:C18,C4,B2:B18,B4)</f>
        <v>18360</v>
      </c>
    </row>
    <row r="6" spans="2:6">
      <c r="B6" s="2" t="s">
        <v>18</v>
      </c>
      <c r="C6" s="1" t="s">
        <v>112</v>
      </c>
      <c r="D6" s="1">
        <v>740</v>
      </c>
      <c r="E6" s="1">
        <v>11958</v>
      </c>
      <c r="F6" s="1">
        <v>7163</v>
      </c>
    </row>
    <row r="7" spans="2:6">
      <c r="B7" s="2" t="s">
        <v>20</v>
      </c>
      <c r="C7" s="1" t="s">
        <v>299</v>
      </c>
      <c r="D7" s="1">
        <v>595</v>
      </c>
      <c r="E7" s="1">
        <v>8687</v>
      </c>
      <c r="F7" s="1">
        <v>5047</v>
      </c>
    </row>
    <row r="8" spans="2:6">
      <c r="B8" s="2" t="s">
        <v>11</v>
      </c>
      <c r="C8" s="1" t="s">
        <v>108</v>
      </c>
      <c r="D8" s="1">
        <v>450</v>
      </c>
      <c r="E8" s="1">
        <v>8516</v>
      </c>
      <c r="F8" s="1">
        <v>5562</v>
      </c>
    </row>
    <row r="9" spans="2:6">
      <c r="B9" s="2" t="s">
        <v>18</v>
      </c>
      <c r="C9" s="1" t="s">
        <v>110</v>
      </c>
      <c r="D9" s="1">
        <v>305</v>
      </c>
      <c r="E9" s="1">
        <v>7571</v>
      </c>
      <c r="F9" s="1">
        <v>5216</v>
      </c>
    </row>
    <row r="10" spans="2:6">
      <c r="B10" s="2" t="s">
        <v>20</v>
      </c>
      <c r="C10" s="1" t="s">
        <v>114</v>
      </c>
      <c r="D10" s="1">
        <v>160</v>
      </c>
      <c r="E10" s="1">
        <v>6625</v>
      </c>
      <c r="F10" s="1">
        <v>4869</v>
      </c>
    </row>
    <row r="11" spans="2:6">
      <c r="B11" s="2" t="s">
        <v>59</v>
      </c>
      <c r="C11" s="1" t="s">
        <v>114</v>
      </c>
      <c r="D11" s="1">
        <v>15</v>
      </c>
      <c r="E11" s="1">
        <v>5680</v>
      </c>
      <c r="F11" s="1">
        <v>4522</v>
      </c>
    </row>
    <row r="12" spans="2:6">
      <c r="B12" s="2" t="s">
        <v>60</v>
      </c>
      <c r="C12" s="1" t="s">
        <v>112</v>
      </c>
      <c r="D12" s="1">
        <v>130</v>
      </c>
      <c r="E12" s="1">
        <v>4734</v>
      </c>
      <c r="F12" s="1">
        <v>4175</v>
      </c>
    </row>
    <row r="13" spans="2:6">
      <c r="B13" s="2" t="s">
        <v>61</v>
      </c>
      <c r="C13" s="1" t="s">
        <v>299</v>
      </c>
      <c r="D13" s="1">
        <v>275</v>
      </c>
      <c r="E13" s="1">
        <v>3789</v>
      </c>
      <c r="F13" s="1">
        <v>3828</v>
      </c>
    </row>
    <row r="14" spans="2:6">
      <c r="B14" s="2" t="s">
        <v>11</v>
      </c>
      <c r="C14" s="1" t="s">
        <v>108</v>
      </c>
      <c r="D14" s="1">
        <v>728</v>
      </c>
      <c r="E14" s="1">
        <v>12497</v>
      </c>
      <c r="F14" s="1">
        <v>5263</v>
      </c>
    </row>
    <row r="15" spans="2:6">
      <c r="B15" s="2" t="s">
        <v>13</v>
      </c>
      <c r="C15" s="1" t="s">
        <v>110</v>
      </c>
      <c r="D15" s="1">
        <v>855</v>
      </c>
      <c r="E15" s="1">
        <v>7562</v>
      </c>
      <c r="F15" s="1">
        <v>9973</v>
      </c>
    </row>
    <row r="16" spans="2:6">
      <c r="B16" s="2" t="s">
        <v>14</v>
      </c>
      <c r="C16" s="1" t="s">
        <v>114</v>
      </c>
      <c r="D16" s="1">
        <v>527</v>
      </c>
      <c r="E16" s="1">
        <v>9180</v>
      </c>
      <c r="F16" s="1">
        <v>7920</v>
      </c>
    </row>
    <row r="17" spans="2:6">
      <c r="B17" s="2" t="s">
        <v>16</v>
      </c>
      <c r="C17" s="1" t="s">
        <v>114</v>
      </c>
      <c r="D17" s="1">
        <v>868</v>
      </c>
      <c r="E17" s="1">
        <v>10578</v>
      </c>
      <c r="F17" s="1">
        <v>5293</v>
      </c>
    </row>
    <row r="18" spans="2:6">
      <c r="B18" s="2" t="s">
        <v>18</v>
      </c>
      <c r="C18" s="1" t="s">
        <v>112</v>
      </c>
      <c r="D18" s="1">
        <v>740</v>
      </c>
      <c r="E18" s="1">
        <v>11958</v>
      </c>
      <c r="F18" s="1">
        <v>7163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33"/>
  <sheetViews>
    <sheetView zoomScale="63" zoomScaleNormal="63" topLeftCell="A2" workbookViewId="0">
      <selection activeCell="E31" sqref="E31"/>
    </sheetView>
  </sheetViews>
  <sheetFormatPr defaultColWidth="9" defaultRowHeight="14.4"/>
  <cols>
    <col min="1" max="1" width="14.7777777777778" style="75" customWidth="1"/>
    <col min="2" max="2" width="15.7777777777778" style="75" customWidth="1"/>
    <col min="3" max="3" width="11.8888888888889" style="75" customWidth="1"/>
    <col min="4" max="4" width="13.5555555555556" style="75" customWidth="1"/>
    <col min="5" max="5" width="14.5555555555556" style="75" customWidth="1"/>
    <col min="6" max="6" width="13.6666666666667" style="75" customWidth="1"/>
    <col min="7" max="7" width="12.1111111111111" style="75" customWidth="1"/>
    <col min="8" max="8" width="11.2222222222222" style="75" customWidth="1"/>
    <col min="9" max="9" width="16.6666666666667" style="75" customWidth="1"/>
    <col min="10" max="16384" width="8.88888888888889" style="75"/>
  </cols>
  <sheetData>
    <row r="1" spans="1:9">
      <c r="A1" s="76" t="s">
        <v>41</v>
      </c>
      <c r="B1" s="76"/>
      <c r="C1" s="76"/>
      <c r="D1" s="76"/>
      <c r="E1" s="76"/>
      <c r="F1" s="76"/>
      <c r="G1" s="76"/>
      <c r="H1" s="76"/>
      <c r="I1" s="76"/>
    </row>
    <row r="2" spans="1:9">
      <c r="A2" s="77" t="s">
        <v>42</v>
      </c>
      <c r="B2" s="78" t="s">
        <v>43</v>
      </c>
      <c r="C2" s="78" t="s">
        <v>44</v>
      </c>
      <c r="D2" s="78" t="s">
        <v>45</v>
      </c>
      <c r="E2" s="78" t="s">
        <v>46</v>
      </c>
      <c r="F2" s="78" t="s">
        <v>47</v>
      </c>
      <c r="G2" s="78" t="s">
        <v>48</v>
      </c>
      <c r="H2" s="78" t="s">
        <v>49</v>
      </c>
      <c r="I2" s="78" t="s">
        <v>50</v>
      </c>
    </row>
    <row r="3" spans="1:9">
      <c r="A3" s="28" t="s">
        <v>11</v>
      </c>
      <c r="B3" s="28" t="s">
        <v>51</v>
      </c>
      <c r="C3" s="28">
        <v>24</v>
      </c>
      <c r="D3" s="28">
        <v>12</v>
      </c>
      <c r="E3" s="28" t="s">
        <v>52</v>
      </c>
      <c r="F3" s="28">
        <v>66</v>
      </c>
      <c r="G3" s="28">
        <v>44</v>
      </c>
      <c r="H3" s="28">
        <v>47</v>
      </c>
      <c r="I3" s="28">
        <v>52</v>
      </c>
    </row>
    <row r="4" spans="1:9">
      <c r="A4" s="28" t="s">
        <v>13</v>
      </c>
      <c r="B4" s="28" t="s">
        <v>51</v>
      </c>
      <c r="C4" s="28">
        <v>24</v>
      </c>
      <c r="D4" s="28">
        <v>11</v>
      </c>
      <c r="E4" s="28" t="s">
        <v>53</v>
      </c>
      <c r="F4" s="28">
        <v>71</v>
      </c>
      <c r="G4" s="28">
        <v>50</v>
      </c>
      <c r="H4" s="28">
        <v>59</v>
      </c>
      <c r="I4" s="28">
        <v>60</v>
      </c>
    </row>
    <row r="5" spans="1:9">
      <c r="A5" s="28" t="s">
        <v>54</v>
      </c>
      <c r="B5" s="28" t="s">
        <v>51</v>
      </c>
      <c r="C5" s="28">
        <v>22</v>
      </c>
      <c r="D5" s="28">
        <v>10</v>
      </c>
      <c r="E5" s="28" t="s">
        <v>55</v>
      </c>
      <c r="F5" s="28">
        <v>73</v>
      </c>
      <c r="G5" s="28">
        <v>45</v>
      </c>
      <c r="H5" s="28">
        <v>60</v>
      </c>
      <c r="I5" s="28">
        <v>59</v>
      </c>
    </row>
    <row r="6" spans="1:9">
      <c r="A6" s="28" t="s">
        <v>56</v>
      </c>
      <c r="B6" s="28" t="s">
        <v>57</v>
      </c>
      <c r="C6" s="28">
        <v>21</v>
      </c>
      <c r="D6" s="28">
        <v>10</v>
      </c>
      <c r="E6" s="28" t="s">
        <v>58</v>
      </c>
      <c r="F6" s="28">
        <v>61</v>
      </c>
      <c r="G6" s="28">
        <v>37</v>
      </c>
      <c r="H6" s="28">
        <v>90</v>
      </c>
      <c r="I6" s="28">
        <v>63</v>
      </c>
    </row>
    <row r="7" spans="1:9">
      <c r="A7" s="28" t="s">
        <v>18</v>
      </c>
      <c r="B7" s="28" t="s">
        <v>51</v>
      </c>
      <c r="C7" s="28">
        <v>20</v>
      </c>
      <c r="D7" s="28">
        <v>11</v>
      </c>
      <c r="E7" s="28" t="s">
        <v>53</v>
      </c>
      <c r="F7" s="28">
        <v>75</v>
      </c>
      <c r="G7" s="28">
        <v>95</v>
      </c>
      <c r="H7" s="28">
        <v>66</v>
      </c>
      <c r="I7" s="28">
        <v>79</v>
      </c>
    </row>
    <row r="8" spans="1:9">
      <c r="A8" s="28" t="s">
        <v>20</v>
      </c>
      <c r="B8" s="28" t="s">
        <v>51</v>
      </c>
      <c r="C8" s="28">
        <v>26</v>
      </c>
      <c r="D8" s="28">
        <v>12</v>
      </c>
      <c r="E8" s="28" t="s">
        <v>52</v>
      </c>
      <c r="F8" s="28">
        <v>95</v>
      </c>
      <c r="G8" s="28">
        <v>52</v>
      </c>
      <c r="H8" s="28">
        <v>74</v>
      </c>
      <c r="I8" s="28">
        <v>74</v>
      </c>
    </row>
    <row r="9" spans="1:10">
      <c r="A9" s="28" t="s">
        <v>59</v>
      </c>
      <c r="B9" s="28" t="s">
        <v>51</v>
      </c>
      <c r="C9" s="28">
        <v>19</v>
      </c>
      <c r="D9" s="28">
        <v>10</v>
      </c>
      <c r="E9" s="28" t="s">
        <v>55</v>
      </c>
      <c r="F9" s="28">
        <v>80</v>
      </c>
      <c r="G9" s="28">
        <v>72</v>
      </c>
      <c r="H9" s="28">
        <v>59</v>
      </c>
      <c r="I9" s="28">
        <v>70</v>
      </c>
      <c r="J9" s="79"/>
    </row>
    <row r="10" spans="1:10">
      <c r="A10" s="28" t="s">
        <v>60</v>
      </c>
      <c r="B10" s="28" t="s">
        <v>57</v>
      </c>
      <c r="C10" s="28">
        <v>20</v>
      </c>
      <c r="D10" s="28">
        <v>11</v>
      </c>
      <c r="E10" s="28" t="s">
        <v>58</v>
      </c>
      <c r="F10" s="28">
        <v>45</v>
      </c>
      <c r="G10" s="28">
        <v>69</v>
      </c>
      <c r="H10" s="28">
        <v>57</v>
      </c>
      <c r="I10" s="28">
        <v>57</v>
      </c>
      <c r="J10" s="79"/>
    </row>
    <row r="11" spans="1:10">
      <c r="A11" s="28" t="s">
        <v>61</v>
      </c>
      <c r="B11" s="28" t="s">
        <v>57</v>
      </c>
      <c r="C11" s="28">
        <v>24</v>
      </c>
      <c r="D11" s="28">
        <v>12</v>
      </c>
      <c r="E11" s="28" t="s">
        <v>52</v>
      </c>
      <c r="F11" s="28">
        <v>74</v>
      </c>
      <c r="G11" s="28">
        <v>98</v>
      </c>
      <c r="H11" s="28">
        <v>60</v>
      </c>
      <c r="I11" s="28">
        <v>77</v>
      </c>
      <c r="J11" s="79"/>
    </row>
    <row r="12" spans="8:10">
      <c r="H12" s="79"/>
      <c r="I12" s="79"/>
      <c r="J12" s="79"/>
    </row>
    <row r="13" spans="8:10">
      <c r="H13" s="79"/>
      <c r="I13" s="79"/>
      <c r="J13" s="79"/>
    </row>
    <row r="14" spans="8:10">
      <c r="H14" s="79"/>
      <c r="I14" s="79"/>
      <c r="J14" s="79"/>
    </row>
    <row r="15" spans="8:10">
      <c r="H15" s="79"/>
      <c r="I15" s="79"/>
      <c r="J15" s="79"/>
    </row>
    <row r="16" spans="8:10">
      <c r="H16" s="79"/>
      <c r="I16" s="79"/>
      <c r="J16" s="79"/>
    </row>
    <row r="17" spans="8:10">
      <c r="H17" s="79"/>
      <c r="I17" s="79"/>
      <c r="J17" s="79"/>
    </row>
    <row r="24" spans="1:2">
      <c r="A24" s="75" t="s">
        <v>62</v>
      </c>
      <c r="B24" s="75" t="s">
        <v>50</v>
      </c>
    </row>
    <row r="25" spans="1:2">
      <c r="A25" s="80" t="s">
        <v>11</v>
      </c>
      <c r="B25" s="75">
        <f>VLOOKUP(A3,$A$2:$I$11,9,0)</f>
        <v>52</v>
      </c>
    </row>
    <row r="26" spans="1:2">
      <c r="A26" s="80" t="s">
        <v>13</v>
      </c>
      <c r="B26" s="75">
        <f>VLOOKUP(A4,$A$2:$I$11,9,0)</f>
        <v>60</v>
      </c>
    </row>
    <row r="27" spans="1:2">
      <c r="A27" s="80" t="s">
        <v>54</v>
      </c>
      <c r="B27" s="75">
        <f>VLOOKUP(A5,$A$2:$I$11,9,0)</f>
        <v>59</v>
      </c>
    </row>
    <row r="28" spans="1:2">
      <c r="A28" s="80" t="s">
        <v>56</v>
      </c>
      <c r="B28" s="75">
        <f t="shared" ref="B28:B33" si="0">VLOOKUP(A6,$A$2:$I$11,9,0)</f>
        <v>63</v>
      </c>
    </row>
    <row r="29" spans="1:2">
      <c r="A29" s="80" t="s">
        <v>18</v>
      </c>
      <c r="B29" s="75">
        <f t="shared" si="0"/>
        <v>79</v>
      </c>
    </row>
    <row r="30" spans="1:2">
      <c r="A30" s="80" t="s">
        <v>20</v>
      </c>
      <c r="B30" s="75">
        <f t="shared" si="0"/>
        <v>74</v>
      </c>
    </row>
    <row r="31" spans="1:2">
      <c r="A31" s="80" t="s">
        <v>59</v>
      </c>
      <c r="B31" s="75">
        <f t="shared" si="0"/>
        <v>70</v>
      </c>
    </row>
    <row r="32" spans="1:2">
      <c r="A32" s="80" t="s">
        <v>60</v>
      </c>
      <c r="B32" s="75">
        <f t="shared" si="0"/>
        <v>57</v>
      </c>
    </row>
    <row r="33" spans="1:2">
      <c r="A33" s="80" t="s">
        <v>61</v>
      </c>
      <c r="B33" s="75">
        <f t="shared" si="0"/>
        <v>77</v>
      </c>
    </row>
  </sheetData>
  <mergeCells count="1">
    <mergeCell ref="A1:I1"/>
  </mergeCells>
  <hyperlinks>
    <hyperlink ref="A2" location="Sheet3!A1" display="NAMES"/>
  </hyperlinks>
  <pageMargins left="0.7" right="0.7" top="0.75" bottom="0.75" header="0.3" footer="0.3"/>
  <headerFooter/>
  <drawing r:id="rId2"/>
  <legacy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"/>
  <sheetViews>
    <sheetView workbookViewId="0">
      <selection activeCell="A1" sqref="A1"/>
    </sheetView>
  </sheetViews>
  <sheetFormatPr defaultColWidth="9" defaultRowHeight="14.4" outlineLevelCol="3"/>
  <cols>
    <col min="10" max="10" width="10.4444444444444" customWidth="1"/>
  </cols>
  <sheetData>
    <row r="1" spans="1:4">
      <c r="A1" s="74" t="s">
        <v>42</v>
      </c>
      <c r="B1" s="74" t="s">
        <v>63</v>
      </c>
      <c r="D1" t="s">
        <v>63</v>
      </c>
    </row>
    <row r="2" spans="1:4">
      <c r="A2" s="2" t="s">
        <v>11</v>
      </c>
      <c r="B2" s="1" t="s">
        <v>64</v>
      </c>
      <c r="D2" t="s">
        <v>64</v>
      </c>
    </row>
    <row r="3" spans="1:4">
      <c r="A3" s="2" t="s">
        <v>13</v>
      </c>
      <c r="B3" s="1" t="s">
        <v>65</v>
      </c>
      <c r="D3" t="s">
        <v>65</v>
      </c>
    </row>
    <row r="4" spans="1:4">
      <c r="A4" s="2" t="s">
        <v>54</v>
      </c>
      <c r="B4" s="1" t="s">
        <v>66</v>
      </c>
      <c r="D4" t="s">
        <v>66</v>
      </c>
    </row>
    <row r="5" spans="1:4">
      <c r="A5" s="2" t="s">
        <v>56</v>
      </c>
      <c r="B5" s="1" t="s">
        <v>67</v>
      </c>
      <c r="D5" t="s">
        <v>67</v>
      </c>
    </row>
    <row r="6" spans="1:2">
      <c r="A6" s="2" t="s">
        <v>18</v>
      </c>
      <c r="B6" s="1" t="s">
        <v>66</v>
      </c>
    </row>
    <row r="7" spans="1:2">
      <c r="A7" s="2" t="s">
        <v>20</v>
      </c>
      <c r="B7" s="1" t="s">
        <v>64</v>
      </c>
    </row>
    <row r="8" spans="1:2">
      <c r="A8" s="2" t="s">
        <v>59</v>
      </c>
      <c r="B8" s="1" t="s">
        <v>65</v>
      </c>
    </row>
    <row r="9" spans="1:2">
      <c r="A9" s="2" t="s">
        <v>60</v>
      </c>
      <c r="B9" s="1" t="s">
        <v>66</v>
      </c>
    </row>
    <row r="10" spans="1:2">
      <c r="A10" s="2" t="s">
        <v>61</v>
      </c>
      <c r="B10" s="1" t="s">
        <v>64</v>
      </c>
    </row>
  </sheetData>
  <dataValidations count="1">
    <dataValidation type="list" allowBlank="1" showInputMessage="1" showErrorMessage="1" sqref="B2:B10 D1:D5">
      <formula1>$D$2:$D$5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9"/>
  <sheetViews>
    <sheetView zoomScale="119" zoomScaleNormal="119" workbookViewId="0">
      <selection activeCell="B1" sqref="B1"/>
    </sheetView>
  </sheetViews>
  <sheetFormatPr defaultColWidth="9" defaultRowHeight="14.4" outlineLevelCol="1"/>
  <cols>
    <col min="1" max="1" width="12.2222222222222" customWidth="1"/>
  </cols>
  <sheetData>
    <row r="1" spans="1:2">
      <c r="A1" s="72" t="s">
        <v>11</v>
      </c>
      <c r="B1" t="s">
        <v>68</v>
      </c>
    </row>
    <row r="2" spans="1:2">
      <c r="A2" s="72" t="s">
        <v>13</v>
      </c>
      <c r="B2" t="s">
        <v>68</v>
      </c>
    </row>
    <row r="3" spans="1:2">
      <c r="A3" s="72" t="s">
        <v>18</v>
      </c>
      <c r="B3" t="s">
        <v>68</v>
      </c>
    </row>
    <row r="4" spans="1:1">
      <c r="A4" s="73"/>
    </row>
    <row r="5" spans="1:1">
      <c r="A5" s="73"/>
    </row>
    <row r="6" spans="1:1">
      <c r="A6" s="73"/>
    </row>
    <row r="7" spans="1:1">
      <c r="A7" s="73"/>
    </row>
    <row r="8" spans="1:1">
      <c r="A8" s="73"/>
    </row>
    <row r="9" spans="1:1">
      <c r="A9" s="73"/>
    </row>
  </sheetData>
  <hyperlinks>
    <hyperlink ref="A2:A9" r:id="rId1" display="Rahul"/>
    <hyperlink ref="A2" r:id="rId1" display="Rahul"/>
    <hyperlink ref="A1" r:id="rId1" display="Robin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21"/>
  <sheetViews>
    <sheetView zoomScale="64" zoomScaleNormal="64" workbookViewId="0">
      <selection activeCell="H1" sqref="H1:H11"/>
    </sheetView>
  </sheetViews>
  <sheetFormatPr defaultColWidth="9" defaultRowHeight="14.4"/>
  <cols>
    <col min="1" max="1" width="6.22222222222222" customWidth="1"/>
    <col min="2" max="2" width="10.5555555555556" customWidth="1"/>
    <col min="3" max="3" width="10.3333333333333" customWidth="1"/>
    <col min="4" max="4" width="14.7777777777778" customWidth="1"/>
    <col min="5" max="5" width="4.55555555555556" customWidth="1"/>
    <col min="6" max="6" width="18.3333333333333" customWidth="1"/>
    <col min="7" max="7" width="11.3333333333333" customWidth="1"/>
    <col min="8" max="8" width="6.55555555555556" customWidth="1"/>
    <col min="9" max="9" width="8.22222222222222" customWidth="1"/>
    <col min="10" max="10" width="9.44444444444444" customWidth="1"/>
    <col min="11" max="11" width="5.66666666666667" customWidth="1"/>
    <col min="12" max="12" width="14" customWidth="1"/>
    <col min="13" max="13" width="6.77777777777778" customWidth="1"/>
    <col min="14" max="14" width="14" customWidth="1"/>
    <col min="15" max="15" width="4.22222222222222" customWidth="1"/>
    <col min="16" max="16" width="18.1111111111111" customWidth="1"/>
    <col min="17" max="17" width="6.11111111111111" customWidth="1"/>
    <col min="18" max="18" width="7.66666666666667" customWidth="1"/>
  </cols>
  <sheetData>
    <row r="1" spans="1:10">
      <c r="A1" s="28" t="s">
        <v>69</v>
      </c>
      <c r="B1" s="28" t="s">
        <v>2</v>
      </c>
      <c r="C1" s="28" t="s">
        <v>3</v>
      </c>
      <c r="D1" s="28" t="s">
        <v>10</v>
      </c>
      <c r="E1" s="28" t="s">
        <v>70</v>
      </c>
      <c r="F1" s="28" t="s">
        <v>71</v>
      </c>
      <c r="G1" s="28" t="s">
        <v>72</v>
      </c>
      <c r="H1" s="28" t="s">
        <v>73</v>
      </c>
      <c r="I1" s="28" t="s">
        <v>74</v>
      </c>
      <c r="J1" s="28" t="s">
        <v>75</v>
      </c>
    </row>
    <row r="2" spans="1:10">
      <c r="A2" s="28">
        <v>1</v>
      </c>
      <c r="B2" s="28" t="s">
        <v>11</v>
      </c>
      <c r="C2" s="28" t="s">
        <v>12</v>
      </c>
      <c r="D2" s="28" t="str">
        <f>CONCATENATE(B2," ",C2)</f>
        <v>Robin Chaddha</v>
      </c>
      <c r="E2" s="28">
        <v>24</v>
      </c>
      <c r="F2" s="28" t="s">
        <v>76</v>
      </c>
      <c r="G2" s="28" t="s">
        <v>77</v>
      </c>
      <c r="H2" s="28">
        <v>40000</v>
      </c>
      <c r="I2" s="28">
        <f>ROUND(H2*12,0)</f>
        <v>480000</v>
      </c>
      <c r="J2">
        <v>958870</v>
      </c>
    </row>
    <row r="3" spans="1:10">
      <c r="A3" s="28">
        <v>2</v>
      </c>
      <c r="B3" s="28" t="s">
        <v>13</v>
      </c>
      <c r="C3" s="28" t="s">
        <v>12</v>
      </c>
      <c r="D3" s="28" t="str">
        <f t="shared" ref="D3:D11" si="0">CONCATENATE(B3," ",C3)</f>
        <v>Rahul Chaddha</v>
      </c>
      <c r="E3" s="28">
        <v>24</v>
      </c>
      <c r="F3" s="28" t="s">
        <v>78</v>
      </c>
      <c r="G3" s="28" t="s">
        <v>77</v>
      </c>
      <c r="H3" s="28">
        <v>37000</v>
      </c>
      <c r="I3" s="28">
        <f t="shared" ref="I3:I11" si="1">ROUND(H3*12,0)</f>
        <v>444000</v>
      </c>
      <c r="J3">
        <v>567263</v>
      </c>
    </row>
    <row r="4" spans="1:10">
      <c r="A4" s="28">
        <v>3</v>
      </c>
      <c r="B4" s="28" t="s">
        <v>54</v>
      </c>
      <c r="C4" s="28" t="s">
        <v>15</v>
      </c>
      <c r="D4" s="28" t="str">
        <f t="shared" si="0"/>
        <v>Jatin Grover</v>
      </c>
      <c r="E4" s="28">
        <v>21</v>
      </c>
      <c r="F4" s="28" t="s">
        <v>79</v>
      </c>
      <c r="G4" s="28" t="s">
        <v>80</v>
      </c>
      <c r="H4" s="28">
        <v>25000</v>
      </c>
      <c r="I4" s="28">
        <f t="shared" si="1"/>
        <v>300000</v>
      </c>
      <c r="J4">
        <v>789621</v>
      </c>
    </row>
    <row r="5" spans="1:10">
      <c r="A5" s="28">
        <v>4</v>
      </c>
      <c r="B5" s="28" t="s">
        <v>18</v>
      </c>
      <c r="C5" s="28" t="s">
        <v>19</v>
      </c>
      <c r="D5" s="28" t="str">
        <f t="shared" si="0"/>
        <v>Anmol Bhasin</v>
      </c>
      <c r="E5" s="28">
        <v>22</v>
      </c>
      <c r="F5" s="28" t="s">
        <v>81</v>
      </c>
      <c r="G5" s="28" t="s">
        <v>80</v>
      </c>
      <c r="H5" s="28">
        <v>27000</v>
      </c>
      <c r="I5" s="28">
        <f t="shared" si="1"/>
        <v>324000</v>
      </c>
      <c r="J5">
        <v>813032</v>
      </c>
    </row>
    <row r="6" spans="1:10">
      <c r="A6" s="28">
        <v>5</v>
      </c>
      <c r="B6" s="28" t="s">
        <v>16</v>
      </c>
      <c r="C6" s="28" t="s">
        <v>17</v>
      </c>
      <c r="D6" s="28" t="str">
        <f t="shared" si="0"/>
        <v>Aryan Monga</v>
      </c>
      <c r="E6" s="28">
        <v>21</v>
      </c>
      <c r="F6" s="28" t="s">
        <v>76</v>
      </c>
      <c r="G6" s="28" t="s">
        <v>82</v>
      </c>
      <c r="H6" s="28">
        <v>35000</v>
      </c>
      <c r="I6" s="28">
        <f t="shared" si="1"/>
        <v>420000</v>
      </c>
      <c r="J6">
        <v>647571</v>
      </c>
    </row>
    <row r="7" spans="1:10">
      <c r="A7" s="28">
        <v>6</v>
      </c>
      <c r="B7" s="28" t="s">
        <v>20</v>
      </c>
      <c r="C7" s="28" t="s">
        <v>21</v>
      </c>
      <c r="D7" s="28" t="str">
        <f t="shared" si="0"/>
        <v>Ashwani Jha</v>
      </c>
      <c r="E7" s="28">
        <v>26</v>
      </c>
      <c r="F7" s="28" t="s">
        <v>83</v>
      </c>
      <c r="G7" s="28" t="s">
        <v>80</v>
      </c>
      <c r="H7" s="28">
        <v>32000</v>
      </c>
      <c r="I7" s="28">
        <f t="shared" si="1"/>
        <v>384000</v>
      </c>
      <c r="J7">
        <v>861784</v>
      </c>
    </row>
    <row r="8" spans="1:10">
      <c r="A8" s="28">
        <v>7</v>
      </c>
      <c r="B8" s="28" t="s">
        <v>84</v>
      </c>
      <c r="C8" s="28" t="s">
        <v>85</v>
      </c>
      <c r="D8" s="28" t="str">
        <f t="shared" si="0"/>
        <v>Deepanshu Joshi</v>
      </c>
      <c r="E8" s="28">
        <v>23</v>
      </c>
      <c r="F8" s="28" t="s">
        <v>81</v>
      </c>
      <c r="G8" s="28" t="s">
        <v>86</v>
      </c>
      <c r="H8" s="28">
        <v>36000</v>
      </c>
      <c r="I8" s="28">
        <f t="shared" si="1"/>
        <v>432000</v>
      </c>
      <c r="J8">
        <v>711175</v>
      </c>
    </row>
    <row r="9" spans="1:10">
      <c r="A9" s="28">
        <v>8</v>
      </c>
      <c r="B9" s="28" t="s">
        <v>87</v>
      </c>
      <c r="C9" s="28" t="s">
        <v>88</v>
      </c>
      <c r="D9" s="28" t="str">
        <f t="shared" si="0"/>
        <v>Jeetu Singh</v>
      </c>
      <c r="E9" s="28">
        <v>23</v>
      </c>
      <c r="F9" s="28" t="s">
        <v>89</v>
      </c>
      <c r="G9" s="28" t="s">
        <v>90</v>
      </c>
      <c r="H9" s="28">
        <v>22000</v>
      </c>
      <c r="I9" s="28">
        <f t="shared" si="1"/>
        <v>264000</v>
      </c>
      <c r="J9">
        <v>693352</v>
      </c>
    </row>
    <row r="10" spans="1:10">
      <c r="A10" s="28">
        <v>9</v>
      </c>
      <c r="B10" s="28" t="s">
        <v>91</v>
      </c>
      <c r="C10" s="28" t="s">
        <v>88</v>
      </c>
      <c r="D10" s="28" t="str">
        <f t="shared" si="0"/>
        <v>Happy Singh</v>
      </c>
      <c r="E10" s="28">
        <v>22</v>
      </c>
      <c r="F10" s="28" t="s">
        <v>92</v>
      </c>
      <c r="G10" s="28" t="s">
        <v>86</v>
      </c>
      <c r="H10" s="28">
        <v>24000</v>
      </c>
      <c r="I10" s="28">
        <f t="shared" si="1"/>
        <v>288000</v>
      </c>
      <c r="J10">
        <v>831222</v>
      </c>
    </row>
    <row r="11" spans="1:10">
      <c r="A11" s="28">
        <v>10</v>
      </c>
      <c r="B11" s="28" t="s">
        <v>59</v>
      </c>
      <c r="C11" s="28" t="s">
        <v>88</v>
      </c>
      <c r="D11" s="28" t="str">
        <f t="shared" si="0"/>
        <v>Suramya Singh</v>
      </c>
      <c r="E11" s="28">
        <v>20</v>
      </c>
      <c r="F11" s="28" t="s">
        <v>93</v>
      </c>
      <c r="G11" s="28" t="s">
        <v>94</v>
      </c>
      <c r="H11" s="28">
        <v>23000</v>
      </c>
      <c r="I11" s="28">
        <f t="shared" si="1"/>
        <v>276000</v>
      </c>
      <c r="J11">
        <v>856279</v>
      </c>
    </row>
    <row r="14" ht="15.15" spans="13:13">
      <c r="M14" s="28"/>
    </row>
    <row r="15" ht="15.15" spans="11:17">
      <c r="K15" s="67" t="s">
        <v>95</v>
      </c>
      <c r="L15" s="68"/>
      <c r="N15" s="69" t="s">
        <v>96</v>
      </c>
      <c r="O15" s="70"/>
      <c r="P15" s="70"/>
      <c r="Q15" s="71"/>
    </row>
    <row r="16" spans="11:17">
      <c r="K16" s="28" t="s">
        <v>97</v>
      </c>
      <c r="L16" s="28" t="s">
        <v>98</v>
      </c>
      <c r="N16" t="s">
        <v>10</v>
      </c>
      <c r="O16" t="s">
        <v>70</v>
      </c>
      <c r="P16" t="s">
        <v>71</v>
      </c>
      <c r="Q16" t="s">
        <v>73</v>
      </c>
    </row>
    <row r="17" spans="11:17">
      <c r="K17" s="28">
        <v>1</v>
      </c>
      <c r="L17" s="28" t="str">
        <f>VLOOKUP(K17,Table2[],4,0)</f>
        <v>Robin Chaddha</v>
      </c>
      <c r="N17" t="str">
        <f>HLOOKUP(N16,A1:J11,5,0)</f>
        <v>Anmol Bhasin</v>
      </c>
      <c r="O17">
        <f>HLOOKUP(O16,B1:K11,5,0)</f>
        <v>22</v>
      </c>
      <c r="P17" t="str">
        <f>HLOOKUP(P16,C1:L11,5,0)</f>
        <v>Full Stack Developer</v>
      </c>
      <c r="Q17">
        <f>HLOOKUP(Q16,D1:M11,5,0)</f>
        <v>27000</v>
      </c>
    </row>
    <row r="18" spans="11:17">
      <c r="K18" s="28">
        <v>1</v>
      </c>
      <c r="L18" s="28">
        <f>VLOOKUP(K17,Table2[],5,0)</f>
        <v>24</v>
      </c>
      <c r="N18" t="str">
        <f>HLOOKUP(N16,A1:J11,2,0)</f>
        <v>Robin Chaddha</v>
      </c>
      <c r="O18">
        <f>HLOOKUP(O16,B1:K11,2,0)</f>
        <v>24</v>
      </c>
      <c r="P18" t="str">
        <f>HLOOKUP(P16,C1:L11,2,0)</f>
        <v>Data Scientist</v>
      </c>
      <c r="Q18">
        <f>HLOOKUP(Q16,D1:M11,2,0)</f>
        <v>40000</v>
      </c>
    </row>
    <row r="19" spans="11:12">
      <c r="K19" s="28">
        <v>1</v>
      </c>
      <c r="L19" s="28" t="str">
        <f>VLOOKUP(K17,Table2[],6,0)</f>
        <v>Data Scientist</v>
      </c>
    </row>
    <row r="20" spans="11:12">
      <c r="K20" s="28">
        <v>1</v>
      </c>
      <c r="L20" s="28">
        <f>VLOOKUP(K17,Table2[],8,0)</f>
        <v>40000</v>
      </c>
    </row>
    <row r="21" spans="11:12">
      <c r="K21" s="28">
        <v>1</v>
      </c>
      <c r="L21" s="28" t="str">
        <f>VLOOKUP(K17,Table2[],7,0)</f>
        <v>Nawada</v>
      </c>
    </row>
  </sheetData>
  <mergeCells count="2">
    <mergeCell ref="K15:L15"/>
    <mergeCell ref="N15:Q15"/>
  </mergeCells>
  <conditionalFormatting sqref="H2: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{c4ba1124-3bcd-414f-a399-7e14c9ecb8be}</x14:id>
        </ext>
      </extLst>
    </cfRule>
    <cfRule type="dataBar" priority="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{21c2dc1d-4702-48a8-afe0-6f722440483f}</x14:id>
        </ext>
      </extLst>
    </cfRule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{029f68e4-361e-413c-a0b8-3adca9cb8fb4}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{2d82b913-ee9c-4263-99d1-9ec4832b0906}</x14:id>
        </ext>
      </extLst>
    </cfRule>
  </conditionalFormatting>
  <conditionalFormatting sqref="J2:J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ba1124-3bcd-414f-a399-7e14c9ecb8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c2dc1d-4702-48a8-afe0-6f722440483f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029f68e4-361e-413c-a0b8-3adca9cb8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82b913-ee9c-4263-99d1-9ec4832b0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I2:I11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10"/>
  <sheetViews>
    <sheetView zoomScale="71" zoomScaleNormal="71" workbookViewId="0">
      <selection activeCell="O19" sqref="O19"/>
    </sheetView>
  </sheetViews>
  <sheetFormatPr defaultColWidth="9" defaultRowHeight="14.4" outlineLevelCol="1"/>
  <sheetData>
    <row r="1" spans="1:2">
      <c r="A1" t="s">
        <v>42</v>
      </c>
      <c r="B1" t="s">
        <v>9</v>
      </c>
    </row>
    <row r="2" spans="1:2">
      <c r="A2" s="64" t="s">
        <v>11</v>
      </c>
      <c r="B2">
        <f ca="1">RANDBETWEEN(50,100)</f>
        <v>60</v>
      </c>
    </row>
    <row r="3" spans="1:2">
      <c r="A3" s="64" t="s">
        <v>13</v>
      </c>
      <c r="B3">
        <f ca="1" t="shared" ref="B3:B10" si="0">RANDBETWEEN(50,100)</f>
        <v>95</v>
      </c>
    </row>
    <row r="4" spans="1:2">
      <c r="A4" s="64" t="s">
        <v>54</v>
      </c>
      <c r="B4">
        <f ca="1" t="shared" si="0"/>
        <v>92</v>
      </c>
    </row>
    <row r="5" spans="1:2">
      <c r="A5" s="64" t="s">
        <v>56</v>
      </c>
      <c r="B5">
        <f ca="1" t="shared" si="0"/>
        <v>86</v>
      </c>
    </row>
    <row r="6" spans="1:2">
      <c r="A6" s="64" t="s">
        <v>18</v>
      </c>
      <c r="B6">
        <f ca="1" t="shared" si="0"/>
        <v>80</v>
      </c>
    </row>
    <row r="7" spans="1:2">
      <c r="A7" s="64" t="s">
        <v>20</v>
      </c>
      <c r="B7">
        <f ca="1" t="shared" si="0"/>
        <v>63</v>
      </c>
    </row>
    <row r="8" spans="1:2">
      <c r="A8" s="64" t="s">
        <v>59</v>
      </c>
      <c r="B8">
        <f ca="1" t="shared" si="0"/>
        <v>55</v>
      </c>
    </row>
    <row r="9" spans="1:2">
      <c r="A9" s="64" t="s">
        <v>60</v>
      </c>
      <c r="B9">
        <f ca="1" t="shared" si="0"/>
        <v>90</v>
      </c>
    </row>
    <row r="10" spans="1:2">
      <c r="A10" s="64" t="s">
        <v>61</v>
      </c>
      <c r="B10">
        <f ca="1" t="shared" si="0"/>
        <v>79</v>
      </c>
    </row>
  </sheetData>
  <pageMargins left="0.7" right="0.7" top="0.75" bottom="0.75" header="0.3" footer="0.3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zoomScale="39" zoomScaleNormal="39" topLeftCell="B1" workbookViewId="0">
      <selection activeCell="P55" sqref="P55"/>
    </sheetView>
  </sheetViews>
  <sheetFormatPr defaultColWidth="9" defaultRowHeight="14.4"/>
  <sheetData>
    <row r="1" spans="1:18">
      <c r="A1" s="62" t="s">
        <v>2</v>
      </c>
      <c r="B1" s="62" t="s">
        <v>73</v>
      </c>
      <c r="O1" s="62" t="s">
        <v>2</v>
      </c>
      <c r="P1" s="62" t="s">
        <v>73</v>
      </c>
      <c r="Q1" s="62" t="s">
        <v>99</v>
      </c>
      <c r="R1" s="62" t="s">
        <v>100</v>
      </c>
    </row>
    <row r="2" spans="1:18">
      <c r="A2" s="63" t="s">
        <v>11</v>
      </c>
      <c r="B2" s="63">
        <v>40000</v>
      </c>
      <c r="O2" s="63" t="s">
        <v>11</v>
      </c>
      <c r="P2" s="63">
        <v>40000</v>
      </c>
      <c r="Q2" s="65">
        <f>P2/R2</f>
        <v>0.8</v>
      </c>
      <c r="R2" s="63">
        <v>50000</v>
      </c>
    </row>
    <row r="3" spans="1:18">
      <c r="A3" s="64" t="s">
        <v>13</v>
      </c>
      <c r="B3" s="64">
        <v>37000</v>
      </c>
      <c r="O3" s="64" t="s">
        <v>13</v>
      </c>
      <c r="P3" s="64">
        <v>37000</v>
      </c>
      <c r="Q3" s="66">
        <f>P3/R2</f>
        <v>0.74</v>
      </c>
      <c r="R3" s="64">
        <v>50000</v>
      </c>
    </row>
    <row r="4" spans="1:18">
      <c r="A4" s="63" t="s">
        <v>54</v>
      </c>
      <c r="B4" s="63">
        <v>25000</v>
      </c>
      <c r="O4" s="63" t="s">
        <v>54</v>
      </c>
      <c r="P4" s="63">
        <v>25000</v>
      </c>
      <c r="Q4" s="65">
        <f t="shared" ref="Q4:Q11" si="0">P4/R3</f>
        <v>0.5</v>
      </c>
      <c r="R4" s="63">
        <v>50000</v>
      </c>
    </row>
    <row r="5" spans="1:18">
      <c r="A5" s="64" t="s">
        <v>18</v>
      </c>
      <c r="B5" s="64">
        <v>27000</v>
      </c>
      <c r="O5" s="64" t="s">
        <v>18</v>
      </c>
      <c r="P5" s="64">
        <v>27000</v>
      </c>
      <c r="Q5" s="66">
        <f t="shared" si="0"/>
        <v>0.54</v>
      </c>
      <c r="R5" s="64">
        <v>50000</v>
      </c>
    </row>
    <row r="6" spans="1:18">
      <c r="A6" s="63" t="s">
        <v>16</v>
      </c>
      <c r="B6" s="63">
        <v>35000</v>
      </c>
      <c r="O6" s="63" t="s">
        <v>16</v>
      </c>
      <c r="P6" s="63">
        <v>35000</v>
      </c>
      <c r="Q6" s="65">
        <f t="shared" si="0"/>
        <v>0.7</v>
      </c>
      <c r="R6" s="63">
        <v>50000</v>
      </c>
    </row>
    <row r="7" spans="1:18">
      <c r="A7" s="64" t="s">
        <v>20</v>
      </c>
      <c r="B7" s="64">
        <v>32000</v>
      </c>
      <c r="O7" s="64" t="s">
        <v>20</v>
      </c>
      <c r="P7" s="64">
        <v>32000</v>
      </c>
      <c r="Q7" s="66">
        <f t="shared" si="0"/>
        <v>0.64</v>
      </c>
      <c r="R7" s="64">
        <v>50000</v>
      </c>
    </row>
    <row r="8" spans="1:18">
      <c r="A8" s="63" t="s">
        <v>84</v>
      </c>
      <c r="B8" s="63">
        <v>36000</v>
      </c>
      <c r="O8" s="63" t="s">
        <v>84</v>
      </c>
      <c r="P8" s="63">
        <v>36000</v>
      </c>
      <c r="Q8" s="65">
        <f t="shared" si="0"/>
        <v>0.72</v>
      </c>
      <c r="R8" s="63">
        <v>50000</v>
      </c>
    </row>
    <row r="9" spans="1:18">
      <c r="A9" s="64" t="s">
        <v>87</v>
      </c>
      <c r="B9" s="64">
        <v>22000</v>
      </c>
      <c r="O9" s="64" t="s">
        <v>87</v>
      </c>
      <c r="P9" s="64">
        <v>22000</v>
      </c>
      <c r="Q9" s="66">
        <f t="shared" si="0"/>
        <v>0.44</v>
      </c>
      <c r="R9" s="64">
        <v>50000</v>
      </c>
    </row>
    <row r="10" spans="1:18">
      <c r="A10" s="63" t="s">
        <v>91</v>
      </c>
      <c r="B10" s="63">
        <v>24000</v>
      </c>
      <c r="O10" s="63" t="s">
        <v>91</v>
      </c>
      <c r="P10" s="63">
        <v>24000</v>
      </c>
      <c r="Q10" s="65">
        <f t="shared" si="0"/>
        <v>0.48</v>
      </c>
      <c r="R10" s="63">
        <v>50000</v>
      </c>
    </row>
    <row r="11" spans="1:18">
      <c r="A11" s="64" t="s">
        <v>59</v>
      </c>
      <c r="B11" s="64">
        <v>23000</v>
      </c>
      <c r="O11" s="64" t="s">
        <v>59</v>
      </c>
      <c r="P11" s="64">
        <v>23000</v>
      </c>
      <c r="Q11" s="66">
        <f t="shared" si="0"/>
        <v>0.46</v>
      </c>
      <c r="R11" s="64">
        <v>50000</v>
      </c>
    </row>
    <row r="19" spans="1:18">
      <c r="A19" s="1" t="s">
        <v>101</v>
      </c>
      <c r="B19" s="1" t="s">
        <v>102</v>
      </c>
      <c r="C19" s="1" t="s">
        <v>103</v>
      </c>
      <c r="O19" t="s">
        <v>104</v>
      </c>
      <c r="P19" s="1" t="s">
        <v>105</v>
      </c>
      <c r="Q19" s="1" t="s">
        <v>106</v>
      </c>
      <c r="R19" s="1" t="s">
        <v>100</v>
      </c>
    </row>
    <row r="20" spans="1:18">
      <c r="A20" s="1" t="s">
        <v>107</v>
      </c>
      <c r="B20" s="1">
        <v>5252</v>
      </c>
      <c r="C20" s="1">
        <v>3890</v>
      </c>
      <c r="O20" t="s">
        <v>108</v>
      </c>
      <c r="P20" s="1">
        <v>867093</v>
      </c>
      <c r="Q20" s="33">
        <f>P20/R20</f>
        <v>0.867093</v>
      </c>
      <c r="R20" s="1">
        <v>1000000</v>
      </c>
    </row>
    <row r="21" spans="1:18">
      <c r="A21" s="1" t="s">
        <v>109</v>
      </c>
      <c r="B21" s="1">
        <v>3118</v>
      </c>
      <c r="C21" s="1">
        <v>3868</v>
      </c>
      <c r="O21" t="s">
        <v>110</v>
      </c>
      <c r="P21" s="1">
        <v>662027</v>
      </c>
      <c r="Q21" s="33">
        <f t="shared" ref="Q21:Q26" si="1">P21/R21</f>
        <v>0.662027</v>
      </c>
      <c r="R21" s="1">
        <v>1000000</v>
      </c>
    </row>
    <row r="22" spans="1:18">
      <c r="A22" s="1" t="s">
        <v>111</v>
      </c>
      <c r="B22" s="1">
        <v>5916</v>
      </c>
      <c r="C22" s="1">
        <v>2915</v>
      </c>
      <c r="O22" t="s">
        <v>112</v>
      </c>
      <c r="P22" s="1">
        <v>852065</v>
      </c>
      <c r="Q22" s="33">
        <f t="shared" si="1"/>
        <v>0.852065</v>
      </c>
      <c r="R22" s="1">
        <v>1000000</v>
      </c>
    </row>
    <row r="23" spans="1:18">
      <c r="A23" s="1" t="s">
        <v>113</v>
      </c>
      <c r="B23" s="1">
        <v>4815</v>
      </c>
      <c r="C23" s="1">
        <v>2736</v>
      </c>
      <c r="O23" t="s">
        <v>114</v>
      </c>
      <c r="P23" s="1">
        <v>722754</v>
      </c>
      <c r="Q23" s="33">
        <f t="shared" si="1"/>
        <v>0.722754</v>
      </c>
      <c r="R23" s="1">
        <v>1000000</v>
      </c>
    </row>
    <row r="24" spans="1:18">
      <c r="A24" s="1" t="s">
        <v>115</v>
      </c>
      <c r="B24" s="1">
        <v>2504</v>
      </c>
      <c r="C24" s="1">
        <v>5303</v>
      </c>
      <c r="O24" t="s">
        <v>116</v>
      </c>
      <c r="P24" s="1">
        <v>413611</v>
      </c>
      <c r="Q24" s="33">
        <f t="shared" si="1"/>
        <v>0.413611</v>
      </c>
      <c r="R24" s="1">
        <v>1000000</v>
      </c>
    </row>
    <row r="25" spans="1:18">
      <c r="A25" s="1" t="s">
        <v>117</v>
      </c>
      <c r="B25" s="1">
        <v>3720</v>
      </c>
      <c r="C25" s="1">
        <v>2052</v>
      </c>
      <c r="O25" t="s">
        <v>118</v>
      </c>
      <c r="P25" s="1">
        <v>119213</v>
      </c>
      <c r="Q25" s="33">
        <f t="shared" si="1"/>
        <v>0.119213</v>
      </c>
      <c r="R25" s="1">
        <v>1000000</v>
      </c>
    </row>
    <row r="26" spans="1:18">
      <c r="A26" s="1" t="s">
        <v>119</v>
      </c>
      <c r="B26" s="1">
        <v>5649</v>
      </c>
      <c r="C26" s="1">
        <v>2106</v>
      </c>
      <c r="O26" t="s">
        <v>120</v>
      </c>
      <c r="P26" s="1">
        <v>914891</v>
      </c>
      <c r="Q26" s="33">
        <f t="shared" si="1"/>
        <v>0.914891</v>
      </c>
      <c r="R26" s="1">
        <v>1000000</v>
      </c>
    </row>
    <row r="39" spans="1:17">
      <c r="A39" s="1" t="s">
        <v>104</v>
      </c>
      <c r="B39" s="1" t="s">
        <v>105</v>
      </c>
      <c r="C39" s="1" t="s">
        <v>121</v>
      </c>
      <c r="P39" t="s">
        <v>122</v>
      </c>
      <c r="Q39" t="s">
        <v>123</v>
      </c>
    </row>
    <row r="40" spans="1:17">
      <c r="A40" s="1" t="s">
        <v>108</v>
      </c>
      <c r="B40" s="1">
        <v>8673</v>
      </c>
      <c r="C40" s="1">
        <v>9673</v>
      </c>
      <c r="P40" t="s">
        <v>124</v>
      </c>
      <c r="Q40">
        <v>5000</v>
      </c>
    </row>
    <row r="41" spans="1:17">
      <c r="A41" s="1" t="s">
        <v>110</v>
      </c>
      <c r="B41" s="1">
        <v>6627</v>
      </c>
      <c r="C41" s="1">
        <v>5627</v>
      </c>
      <c r="P41" t="s">
        <v>125</v>
      </c>
      <c r="Q41">
        <v>7000</v>
      </c>
    </row>
    <row r="42" spans="1:17">
      <c r="A42" s="1" t="s">
        <v>112</v>
      </c>
      <c r="B42" s="1">
        <v>8225</v>
      </c>
      <c r="C42" s="1">
        <v>9225</v>
      </c>
      <c r="P42" t="s">
        <v>126</v>
      </c>
      <c r="Q42">
        <v>4000</v>
      </c>
    </row>
    <row r="43" spans="1:17">
      <c r="A43" s="1" t="s">
        <v>114</v>
      </c>
      <c r="B43" s="1">
        <v>7224</v>
      </c>
      <c r="C43" s="1">
        <v>9224</v>
      </c>
      <c r="P43" t="s">
        <v>127</v>
      </c>
      <c r="Q43">
        <v>-2000</v>
      </c>
    </row>
    <row r="44" spans="1:17">
      <c r="A44" s="1" t="s">
        <v>116</v>
      </c>
      <c r="B44" s="1">
        <v>4111</v>
      </c>
      <c r="C44" s="1">
        <v>6111</v>
      </c>
      <c r="P44" t="s">
        <v>128</v>
      </c>
      <c r="Q44">
        <v>-1000</v>
      </c>
    </row>
    <row r="45" spans="1:3">
      <c r="A45" s="1" t="s">
        <v>118</v>
      </c>
      <c r="B45" s="1">
        <v>5113</v>
      </c>
      <c r="C45" s="1">
        <v>7113</v>
      </c>
    </row>
    <row r="46" spans="1:3">
      <c r="A46" s="1" t="s">
        <v>120</v>
      </c>
      <c r="B46" s="1">
        <v>9191</v>
      </c>
      <c r="C46" s="1">
        <v>10191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3:D12"/>
  <sheetViews>
    <sheetView workbookViewId="0">
      <selection activeCell="E18" sqref="E18"/>
    </sheetView>
  </sheetViews>
  <sheetFormatPr defaultColWidth="9" defaultRowHeight="14.4" outlineLevelCol="3"/>
  <cols>
    <col min="1" max="1" width="12.5555555555556" customWidth="1"/>
    <col min="2" max="2" width="10.1111111111111" customWidth="1"/>
    <col min="3" max="3" width="9.55555555555556" customWidth="1"/>
    <col min="4" max="4" width="15.3333333333333" customWidth="1"/>
    <col min="5" max="5" width="4.88888888888889" customWidth="1"/>
    <col min="6" max="6" width="9.55555555555556" customWidth="1"/>
    <col min="7" max="7" width="7" customWidth="1"/>
    <col min="8" max="8" width="5.77777777777778" customWidth="1"/>
    <col min="9" max="9" width="5.88888888888889" customWidth="1"/>
    <col min="10" max="10" width="8.44444444444444" customWidth="1"/>
    <col min="11" max="11" width="10.7777777777778" customWidth="1"/>
  </cols>
  <sheetData>
    <row r="3" spans="1:4">
      <c r="A3" t="s">
        <v>46</v>
      </c>
      <c r="B3" t="s">
        <v>43</v>
      </c>
      <c r="C3" t="s">
        <v>42</v>
      </c>
      <c r="D3" t="s">
        <v>129</v>
      </c>
    </row>
    <row r="4" spans="1:4">
      <c r="A4" t="s">
        <v>52</v>
      </c>
      <c r="B4" t="s">
        <v>57</v>
      </c>
      <c r="C4" t="s">
        <v>61</v>
      </c>
      <c r="D4">
        <v>51</v>
      </c>
    </row>
    <row r="5" spans="2:4">
      <c r="B5" t="s">
        <v>51</v>
      </c>
      <c r="C5" t="s">
        <v>20</v>
      </c>
      <c r="D5">
        <v>39</v>
      </c>
    </row>
    <row r="6" spans="3:4">
      <c r="C6" t="s">
        <v>11</v>
      </c>
      <c r="D6">
        <v>75</v>
      </c>
    </row>
    <row r="7" spans="1:4">
      <c r="A7" t="s">
        <v>58</v>
      </c>
      <c r="B7" t="s">
        <v>57</v>
      </c>
      <c r="C7" t="s">
        <v>60</v>
      </c>
      <c r="D7">
        <v>66</v>
      </c>
    </row>
    <row r="8" spans="3:4">
      <c r="C8" t="s">
        <v>56</v>
      </c>
      <c r="D8">
        <v>85</v>
      </c>
    </row>
    <row r="9" spans="1:4">
      <c r="A9" t="s">
        <v>55</v>
      </c>
      <c r="B9" t="s">
        <v>51</v>
      </c>
      <c r="C9" t="s">
        <v>54</v>
      </c>
      <c r="D9">
        <v>74</v>
      </c>
    </row>
    <row r="10" spans="3:4">
      <c r="C10" t="s">
        <v>59</v>
      </c>
      <c r="D10">
        <v>59</v>
      </c>
    </row>
    <row r="11" spans="1:4">
      <c r="A11" t="s">
        <v>53</v>
      </c>
      <c r="B11" t="s">
        <v>51</v>
      </c>
      <c r="C11" t="s">
        <v>18</v>
      </c>
      <c r="D11">
        <v>72</v>
      </c>
    </row>
    <row r="12" spans="3:4">
      <c r="C12" t="s">
        <v>13</v>
      </c>
      <c r="D12">
        <v>57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3:B11"/>
  <sheetViews>
    <sheetView zoomScale="66" zoomScaleNormal="66" workbookViewId="0">
      <selection activeCell="J27" sqref="J27"/>
    </sheetView>
  </sheetViews>
  <sheetFormatPr defaultColWidth="9" defaultRowHeight="14.4" outlineLevelCol="1"/>
  <cols>
    <col min="1" max="1" width="18.1111111111111" customWidth="1"/>
    <col min="2" max="2" width="12.5555555555556" customWidth="1"/>
  </cols>
  <sheetData>
    <row r="3" spans="1:2">
      <c r="A3" t="s">
        <v>71</v>
      </c>
      <c r="B3" t="s">
        <v>130</v>
      </c>
    </row>
    <row r="4" spans="1:2">
      <c r="A4" t="s">
        <v>78</v>
      </c>
      <c r="B4">
        <v>37000</v>
      </c>
    </row>
    <row r="5" spans="1:2">
      <c r="A5" t="s">
        <v>89</v>
      </c>
      <c r="B5">
        <v>22000</v>
      </c>
    </row>
    <row r="6" spans="1:2">
      <c r="A6" t="s">
        <v>76</v>
      </c>
      <c r="B6">
        <v>75000</v>
      </c>
    </row>
    <row r="7" spans="1:2">
      <c r="A7" t="s">
        <v>92</v>
      </c>
      <c r="B7">
        <v>24000</v>
      </c>
    </row>
    <row r="8" spans="1:2">
      <c r="A8" t="s">
        <v>81</v>
      </c>
      <c r="B8">
        <v>63000</v>
      </c>
    </row>
    <row r="9" spans="1:2">
      <c r="A9" t="s">
        <v>79</v>
      </c>
      <c r="B9">
        <v>25000</v>
      </c>
    </row>
    <row r="10" spans="1:2">
      <c r="A10" t="s">
        <v>83</v>
      </c>
      <c r="B10">
        <v>32000</v>
      </c>
    </row>
    <row r="11" spans="1:2">
      <c r="A11" t="s">
        <v>93</v>
      </c>
      <c r="B11">
        <v>23000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Basic+Table </vt:lpstr>
      <vt:lpstr>Slicer +sorting</vt:lpstr>
      <vt:lpstr>Dropdown</vt:lpstr>
      <vt:lpstr>Seprate string</vt:lpstr>
      <vt:lpstr>Cond. format +V&amp;H lookup</vt:lpstr>
      <vt:lpstr>Basic charts</vt:lpstr>
      <vt:lpstr>Adv. charts</vt:lpstr>
      <vt:lpstr>Pivot table</vt:lpstr>
      <vt:lpstr>Pivot+Chart</vt:lpstr>
      <vt:lpstr>Extracting strings</vt:lpstr>
      <vt:lpstr>Basic formulas</vt:lpstr>
      <vt:lpstr>What if anal.</vt:lpstr>
      <vt:lpstr>Goal seek</vt:lpstr>
      <vt:lpstr>Scenario manager</vt:lpstr>
      <vt:lpstr>Adv. formula 1</vt:lpstr>
      <vt:lpstr>Adv. formula 2</vt:lpstr>
      <vt:lpstr>Adv. formula 3</vt:lpstr>
      <vt:lpstr>Adv.formula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Chaddha</dc:creator>
  <cp:lastModifiedBy>robin</cp:lastModifiedBy>
  <dcterms:created xsi:type="dcterms:W3CDTF">2023-08-29T12:52:00Z</dcterms:created>
  <dcterms:modified xsi:type="dcterms:W3CDTF">2024-03-06T03:56:04Z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00B37CF2BDE84E0EA1346D1A65D3C47B_12</vt:lpwstr>
  </property>
  <property fmtid="{D5CDD505-2E9C-101B-9397-08002B2CF9AE}" pid="3" name="KSOProductBuildVer">
    <vt:lpwstr>1033-12.2.0.13489</vt:lpwstr>
  </property>
</Properties>
</file>