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0" windowWidth="8325" windowHeight="2145" tabRatio="702" activeTab="2"/>
  </bookViews>
  <sheets>
    <sheet name="Casos de uso" sheetId="19" r:id="rId1"/>
    <sheet name="Costo Desarrollo" sheetId="6" r:id="rId2"/>
    <sheet name="Factores Complejidad Tecnica" sheetId="9" r:id="rId3"/>
  </sheets>
  <definedNames>
    <definedName name="_xlnm._FilterDatabase" localSheetId="0" hidden="1">'Casos de uso'!$A$10:$B$14</definedName>
    <definedName name="_Toc308084624" localSheetId="0">'Casos de uso'!#REF!</definedName>
    <definedName name="OLE_LINK1" localSheetId="1">'Costo Desarrollo'!#REF!</definedName>
  </definedNames>
  <calcPr calcId="145621"/>
  <fileRecoveryPr autoRecover="0"/>
</workbook>
</file>

<file path=xl/calcChain.xml><?xml version="1.0" encoding="utf-8"?>
<calcChain xmlns="http://schemas.openxmlformats.org/spreadsheetml/2006/main">
  <c r="G17" i="9" l="1"/>
  <c r="G4" i="19"/>
  <c r="G5" i="19"/>
  <c r="G6" i="19"/>
  <c r="G7" i="19"/>
  <c r="B29" i="6"/>
  <c r="B33" i="6"/>
  <c r="G3" i="19"/>
  <c r="F13" i="19"/>
  <c r="F14" i="19"/>
  <c r="F12" i="19"/>
  <c r="E34" i="6"/>
  <c r="K33" i="6"/>
  <c r="L33" i="6"/>
  <c r="N33" i="6"/>
  <c r="K32" i="6"/>
  <c r="L32" i="6"/>
  <c r="N32" i="6"/>
  <c r="K31" i="6"/>
  <c r="L31" i="6"/>
  <c r="N31" i="6"/>
  <c r="K29" i="6"/>
  <c r="L29" i="6"/>
  <c r="N29" i="6"/>
  <c r="K28" i="6"/>
  <c r="L28" i="6"/>
  <c r="N28" i="6"/>
  <c r="N34" i="6"/>
  <c r="A13" i="19"/>
  <c r="A14" i="19"/>
  <c r="G4" i="9"/>
  <c r="G5" i="9"/>
  <c r="G6" i="9"/>
  <c r="G8" i="9"/>
  <c r="G9" i="9"/>
  <c r="G11" i="9"/>
  <c r="G12" i="9"/>
  <c r="G13" i="9"/>
  <c r="G14" i="9"/>
  <c r="G15" i="9"/>
  <c r="B32" i="6"/>
  <c r="H7" i="19"/>
  <c r="B28" i="6"/>
  <c r="B34" i="6"/>
</calcChain>
</file>

<file path=xl/sharedStrings.xml><?xml version="1.0" encoding="utf-8"?>
<sst xmlns="http://schemas.openxmlformats.org/spreadsheetml/2006/main" count="159" uniqueCount="124">
  <si>
    <t>Total</t>
  </si>
  <si>
    <t>PM = A x (Tamaño) ** E</t>
  </si>
  <si>
    <t>Donde:</t>
  </si>
  <si>
    <t>PM= Esfuerzo en meses hombre</t>
  </si>
  <si>
    <t>A= Constante 2.94</t>
  </si>
  <si>
    <t>Entonces COMO EJEMPLO:</t>
  </si>
  <si>
    <t>Casos de Uso = 362</t>
  </si>
  <si>
    <t>PM = 2.94 x (1086 * 53 / 1000) ** 1.15</t>
  </si>
  <si>
    <t>PM = 310.79 meses hombre</t>
  </si>
  <si>
    <t>Costo</t>
  </si>
  <si>
    <t>Meses Pruebas</t>
  </si>
  <si>
    <t>Total meses</t>
  </si>
  <si>
    <t>total m/h</t>
  </si>
  <si>
    <t>Costo mes (miles)</t>
  </si>
  <si>
    <t>Cantidad Casos de uso</t>
  </si>
  <si>
    <t>Constante A</t>
  </si>
  <si>
    <t>Constante complejidad E =</t>
  </si>
  <si>
    <t>Tamaño</t>
  </si>
  <si>
    <t xml:space="preserve"> Factor Tecnico</t>
  </si>
  <si>
    <t xml:space="preserve"> Magnitud Relativa
(Entre 0-5)</t>
  </si>
  <si>
    <t>Descripción</t>
  </si>
  <si>
    <t>Sistema Distribuido</t>
  </si>
  <si>
    <t>Tiempo de Respuesta Eficaz</t>
  </si>
  <si>
    <t>Eficiencia del Usuario Final</t>
  </si>
  <si>
    <t>Procesamiento interno Complejo
necesario</t>
  </si>
  <si>
    <t>Código reutilizable debe ser un foco</t>
  </si>
  <si>
    <t>Facilidad de instalación</t>
  </si>
  <si>
    <t>¿Es la facilidad de instalación para los usuarios finales un factor clave? Cuanto más alto sea el nivel de competencia de los usuarios, menor es el número.</t>
  </si>
  <si>
    <t>Facilidad de Usabilidad</t>
  </si>
  <si>
    <t>¿Es la facilidad de uso uno de los principales criterios para la aceptación? Cuanto mayor es la importancia de la facilidad de uso, mayor es el número.</t>
  </si>
  <si>
    <t>Portabilidad</t>
  </si>
  <si>
    <t>Fácil Modificación</t>
  </si>
  <si>
    <t>Altamente concurrente</t>
  </si>
  <si>
    <t>Personalización de Seguridad</t>
  </si>
  <si>
    <t>Dependencia  de Terceros</t>
  </si>
  <si>
    <t xml:space="preserve"> Entrenamiento
Especial</t>
  </si>
  <si>
    <t>Arquitectura SOA</t>
  </si>
  <si>
    <t>Para orientación adicional con esta página, consulte los siguientes artículos en Tyner Blain</t>
  </si>
  <si>
    <t>Software Cost Estimation With Use Case Points - Introduction</t>
  </si>
  <si>
    <t>Software Cost Estimation With Use Case Points - Technical Factors</t>
  </si>
  <si>
    <t>Software Cost Estimation With Use Case Points - Free Excel Spreadsheet</t>
  </si>
  <si>
    <t>Numero de Casos de Uso</t>
  </si>
  <si>
    <t>Simple</t>
  </si>
  <si>
    <t>Caso de uso simple - Hasta 3 Operaciones.</t>
  </si>
  <si>
    <t>Promedio</t>
  </si>
  <si>
    <t>Caso de uso promedio - 4-7 Operaciones</t>
  </si>
  <si>
    <t>Complejo</t>
  </si>
  <si>
    <t>Caso de uso Complejo -Mas de 7 Operaciones</t>
  </si>
  <si>
    <t>Nombre del Caso de Uso</t>
  </si>
  <si>
    <t>TOTAL FACTOR DE COMPLEJIDAD TECNICA</t>
  </si>
  <si>
    <t>Puntos de Función</t>
  </si>
  <si>
    <t>Líneas de código</t>
  </si>
  <si>
    <t>Meses Construcción</t>
  </si>
  <si>
    <t>Meses Implementación</t>
  </si>
  <si>
    <t>Meses Diseño</t>
  </si>
  <si>
    <t>Puntos de función</t>
  </si>
  <si>
    <t>TOTAL Puntos de Funcion</t>
  </si>
  <si>
    <t>PM (total meses Hombre)=</t>
  </si>
  <si>
    <t>C</t>
  </si>
  <si>
    <t>D</t>
  </si>
  <si>
    <t>PI</t>
  </si>
  <si>
    <t>Total costo (miles)</t>
  </si>
  <si>
    <t>Diseño</t>
  </si>
  <si>
    <t>Cantidad RRHH</t>
  </si>
  <si>
    <t>E= Constante para complejidad del proyecto, para un proyecto medio es 1.025</t>
  </si>
  <si>
    <t>Puntos de Función = 362 x 3 = 1086</t>
  </si>
  <si>
    <t>Construcción</t>
  </si>
  <si>
    <t>Numero</t>
  </si>
  <si>
    <t>Tipo</t>
  </si>
  <si>
    <t>Complejidad</t>
  </si>
  <si>
    <t>Arquitecto</t>
  </si>
  <si>
    <t>La arquitectura de la solución puede ser centralizada o cliente servidor, o puede ser distribuido (como N-CAPAS) o multi-nivel.</t>
  </si>
  <si>
    <t>La velocidad de respuesta para los usuarios es un importante factor (y no trivial). Por ejemplo, si la carga del servidor se espera que sea muy baja, esto puede ser un factor trivial.</t>
  </si>
  <si>
    <t>En la aplicación que se están desarrollando para optimizar la eficiencia del usuario, o simplemente la capacidad.</t>
  </si>
  <si>
    <t>Hay mucha algorítmica de difícil trabajo para hacer y poner a prueba.</t>
  </si>
  <si>
    <t>¿Es pesada la reutilización de código? Código reutilización reduce la cantidad de esfuerzo necesario para implementar un proyecto. También reduce la cantidad de tiempo necesario para depurar un proyecto. Una función de biblioteca compartida puede ser reutilizada varias veces.</t>
  </si>
  <si>
    <t>¿Se requiere soportar multi-plataforma? Múltiples tipos de plataformas tienen que ser soportadas.</t>
  </si>
  <si>
    <t>¿El cliente requerirá la capacidad de cambiar o personalizar la aplicación en el futuro? Cuanto más cambio / adaptación que se requiere en el futuro, mayor es el valor.</t>
  </si>
  <si>
    <t>¿Va a tener para hacer frente a la base de datos de bloqueo y otras cuestiones de concurrencia? Mientras mayor atención tiene que tener la solución a los conflictos en los datos o aplicación, se más alto es el valor.</t>
  </si>
  <si>
    <t>¿Pueden las soluciones de seguridad se apalancadas, o código personalizado debe ser desarrollado? Se acostumbra que incluir seguridad significa mayor trabajo por hacer.</t>
  </si>
  <si>
    <t>¿La aplicación requiere el uso de controles o bibliotecas de terceros? Al igual que códigos reutilizables, el código de terceros puede reducir el esfuerzo necesario para implementar una solución.</t>
  </si>
  <si>
    <t>¿Cuánto cuesta la formación de los usuarios que se requiere? La aplicación es compleja, o el apoyo a actividades complejas?</t>
  </si>
  <si>
    <t>La arquitectura en escenarios SOA requiere mayor tiempo de ingeniería en su desarrollo, adicionalmente se deben considerar el número de aplicaciones con las que se interactúa.</t>
  </si>
  <si>
    <t>Casos de uso</t>
  </si>
  <si>
    <t>Cronograma</t>
  </si>
  <si>
    <t>Costo por perfil de recurso humano</t>
  </si>
  <si>
    <t>Tamaño= Puntos Función x (líneas código) / 1000</t>
  </si>
  <si>
    <t>Puntos de Función = Casos Uso x Complejidad</t>
  </si>
  <si>
    <t>Estimación de esfuerzo 
APLICACIÓN COCOMO II</t>
  </si>
  <si>
    <t>COCOMO II , para calculo de Meses Hombre, a partir de casos de uso y puntos funcionales, según la metodología Métrica.</t>
  </si>
  <si>
    <t>El esfuerzo en meses hombre se calcula así:</t>
  </si>
  <si>
    <t>Multiplicador</t>
  </si>
  <si>
    <t>Proceso</t>
  </si>
  <si>
    <t>tipo</t>
  </si>
  <si>
    <t>s1</t>
  </si>
  <si>
    <t>s2</t>
  </si>
  <si>
    <t>s3</t>
  </si>
  <si>
    <t>s4</t>
  </si>
  <si>
    <t>s5</t>
  </si>
  <si>
    <t>s6</t>
  </si>
  <si>
    <t>s7</t>
  </si>
  <si>
    <t>s8</t>
  </si>
  <si>
    <t>s9</t>
  </si>
  <si>
    <t>s10</t>
  </si>
  <si>
    <t>s11</t>
  </si>
  <si>
    <t>s12</t>
  </si>
  <si>
    <t>Lider de calidad</t>
  </si>
  <si>
    <t>Tester</t>
  </si>
  <si>
    <t>Director de proyecto</t>
  </si>
  <si>
    <t>semanas</t>
  </si>
  <si>
    <t>Muy Complejo</t>
  </si>
  <si>
    <t>Caso de uso Muy complicado (el procedimiento tiene mas de 5000 lineas de codigo)</t>
  </si>
  <si>
    <t>Pruebas e implementacion</t>
  </si>
  <si>
    <t>Esfuerzo meses hombre</t>
  </si>
  <si>
    <t>Líneas código = 54 para programas en Java</t>
  </si>
  <si>
    <t>Complejidad: 1= Baja, 3=Media, 6=Alta 8+Muy alta</t>
  </si>
  <si>
    <t>Página</t>
  </si>
  <si>
    <t>Archivo ASO 2001</t>
  </si>
  <si>
    <t>Generación de archivo con las reglas definidas</t>
  </si>
  <si>
    <t>Consultar archivos generados</t>
  </si>
  <si>
    <t>Página para generación del archivo</t>
  </si>
  <si>
    <t>Mese Análisis, Planeación</t>
  </si>
  <si>
    <t>Analista Junior</t>
  </si>
  <si>
    <t>Analista Senior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</si>
</sst>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92" formatCode="_-* #,##0.00\ &quot;€&quot;_-;\-* #,##0.00\ &quot;€&quot;_-;_-* &quot;-&quot;??\ &quot;€&quot;_-;_-@_-"/>
    <numFmt numFmtId="193" formatCode="_-* #,##0.00\ _€_-;\-* #,##0.00\ _€_-;_-* &quot;-&quot;??\ _€_-;_-@_-"/>
    <numFmt numFmtId="199" formatCode="#,##0.0"/>
    <numFmt numFmtId="214" formatCode="_([$$-240A]\ * #,##0.00_);_([$$-240A]\ * \(#,##0.00\);_([$$-240A]\ * &quot;-&quot;??_);_(@_)"/>
  </numFmts>
  <fonts count="20" x14ac:knownFonts="1">
    <font>
      <sz val="10"/>
      <name val="Arial"/>
    </font>
    <font>
      <sz val="10"/>
      <name val="Arial"/>
    </font>
    <font>
      <sz val="8"/>
      <name val="Arial"/>
      <family val="2"/>
    </font>
    <font>
      <u/>
      <sz val="10"/>
      <color indexed="12"/>
      <name val="Arial"/>
      <family val="2"/>
    </font>
    <font>
      <sz val="10"/>
      <name val="Arial"/>
      <family val="2"/>
    </font>
    <font>
      <sz val="8"/>
      <name val="Arial"/>
      <family val="2"/>
    </font>
    <font>
      <b/>
      <sz val="8"/>
      <name val="Arial"/>
      <family val="2"/>
    </font>
    <font>
      <b/>
      <sz val="10"/>
      <name val="Arial"/>
      <family val="2"/>
    </font>
    <font>
      <sz val="8"/>
      <name val="Verdana"/>
      <family val="2"/>
    </font>
    <font>
      <sz val="9"/>
      <name val="Arial"/>
      <family val="2"/>
    </font>
    <font>
      <b/>
      <sz val="9"/>
      <name val="Arial"/>
      <family val="2"/>
    </font>
    <font>
      <b/>
      <sz val="8"/>
      <color indexed="16"/>
      <name val="Arial"/>
      <family val="2"/>
    </font>
    <font>
      <u/>
      <sz val="8"/>
      <color indexed="12"/>
      <name val="Arial"/>
      <family val="2"/>
    </font>
    <font>
      <b/>
      <sz val="7"/>
      <name val="Arial"/>
      <family val="2"/>
    </font>
    <font>
      <b/>
      <sz val="12"/>
      <name val="Arial"/>
      <family val="2"/>
    </font>
    <font>
      <sz val="11"/>
      <color theme="0"/>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sz val="8"/>
      <color rgb="FF222222"/>
      <name val="Arial"/>
      <family val="2"/>
    </font>
  </fonts>
  <fills count="10">
    <fill>
      <patternFill patternType="none"/>
    </fill>
    <fill>
      <patternFill patternType="gray125"/>
    </fill>
    <fill>
      <patternFill patternType="solid">
        <fgColor indexed="43"/>
        <bgColor indexed="64"/>
      </patternFill>
    </fill>
    <fill>
      <patternFill patternType="solid">
        <fgColor theme="5"/>
      </patternFill>
    </fill>
    <fill>
      <patternFill patternType="solid">
        <fgColor theme="0" tint="-0.14999847407452621"/>
        <bgColor indexed="64"/>
      </patternFill>
    </fill>
    <fill>
      <patternFill patternType="solid">
        <fgColor rgb="FFD8D8D8"/>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15" fillId="3" borderId="0" applyNumberFormat="0" applyBorder="0" applyAlignment="0" applyProtection="0"/>
    <xf numFmtId="0" fontId="3" fillId="0" borderId="0" applyNumberFormat="0" applyFill="0" applyBorder="0" applyAlignment="0" applyProtection="0">
      <alignment vertical="top"/>
      <protection locked="0"/>
    </xf>
    <xf numFmtId="193" fontId="1" fillId="0" borderId="0" applyFont="0" applyFill="0" applyBorder="0" applyAlignment="0" applyProtection="0"/>
    <xf numFmtId="192" fontId="1" fillId="0" borderId="0" applyFont="0" applyFill="0" applyBorder="0" applyAlignment="0" applyProtection="0"/>
  </cellStyleXfs>
  <cellXfs count="121">
    <xf numFmtId="0" fontId="0" fillId="0" borderId="0" xfId="0"/>
    <xf numFmtId="0" fontId="5" fillId="0" borderId="0" xfId="0" applyNumberFormat="1" applyFont="1" applyAlignment="1">
      <alignment vertical="top" wrapText="1"/>
    </xf>
    <xf numFmtId="0" fontId="5" fillId="0" borderId="0" xfId="0" applyNumberFormat="1" applyFont="1" applyAlignment="1">
      <alignment vertical="top"/>
    </xf>
    <xf numFmtId="0" fontId="6" fillId="0" borderId="0" xfId="0" applyFont="1" applyBorder="1"/>
    <xf numFmtId="2" fontId="6" fillId="0" borderId="0" xfId="0" applyNumberFormat="1" applyFont="1" applyBorder="1"/>
    <xf numFmtId="3" fontId="8" fillId="0" borderId="0" xfId="0" applyNumberFormat="1" applyFont="1" applyFill="1" applyBorder="1" applyAlignment="1">
      <alignment vertical="center"/>
    </xf>
    <xf numFmtId="2" fontId="6" fillId="0" borderId="0" xfId="0" applyNumberFormat="1" applyFont="1" applyFill="1" applyBorder="1"/>
    <xf numFmtId="0" fontId="0" fillId="0" borderId="0" xfId="0" applyAlignment="1">
      <alignment vertical="top"/>
    </xf>
    <xf numFmtId="0" fontId="2" fillId="0" borderId="0" xfId="0" applyFo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vertical="center"/>
    </xf>
    <xf numFmtId="0" fontId="6" fillId="4" borderId="1" xfId="0" applyFont="1" applyFill="1" applyBorder="1" applyAlignment="1">
      <alignment horizontal="center" vertical="center" wrapText="1"/>
    </xf>
    <xf numFmtId="0" fontId="12" fillId="2" borderId="1" xfId="2" applyFont="1" applyFill="1" applyBorder="1" applyAlignment="1" applyProtection="1"/>
    <xf numFmtId="0" fontId="12" fillId="2" borderId="1" xfId="2" applyFont="1" applyFill="1" applyBorder="1" applyAlignment="1" applyProtection="1">
      <alignment wrapText="1"/>
    </xf>
    <xf numFmtId="0" fontId="6" fillId="0" borderId="1" xfId="0" applyFont="1" applyBorder="1" applyAlignment="1">
      <alignment horizontal="center" vertical="top" wrapText="1"/>
    </xf>
    <xf numFmtId="0" fontId="2" fillId="0" borderId="1" xfId="0" applyFont="1" applyBorder="1" applyAlignment="1">
      <alignment horizontal="center" vertical="top"/>
    </xf>
    <xf numFmtId="0" fontId="11" fillId="2" borderId="1" xfId="0" applyFont="1" applyFill="1" applyBorder="1" applyAlignment="1">
      <alignment horizontal="center" vertical="top"/>
    </xf>
    <xf numFmtId="0" fontId="2" fillId="0" borderId="1" xfId="0" applyFont="1" applyBorder="1" applyAlignment="1">
      <alignment horizontal="right"/>
    </xf>
    <xf numFmtId="0" fontId="6" fillId="5" borderId="1" xfId="0" applyFont="1" applyFill="1" applyBorder="1"/>
    <xf numFmtId="0" fontId="6" fillId="0" borderId="0" xfId="0" applyFont="1" applyFill="1" applyBorder="1"/>
    <xf numFmtId="0" fontId="2" fillId="0" borderId="1" xfId="0" applyFont="1" applyBorder="1" applyAlignment="1">
      <alignment wrapText="1"/>
    </xf>
    <xf numFmtId="3" fontId="2" fillId="0" borderId="1" xfId="0" applyNumberFormat="1" applyFont="1" applyBorder="1" applyAlignment="1">
      <alignment horizontal="right" wrapText="1"/>
    </xf>
    <xf numFmtId="0" fontId="6" fillId="5" borderId="1" xfId="0" applyFont="1" applyFill="1" applyBorder="1" applyAlignment="1">
      <alignment vertical="top" wrapText="1"/>
    </xf>
    <xf numFmtId="0" fontId="6" fillId="5" borderId="1" xfId="0" applyFont="1" applyFill="1" applyBorder="1" applyAlignment="1">
      <alignment wrapText="1"/>
    </xf>
    <xf numFmtId="0" fontId="2" fillId="0" borderId="1" xfId="0" applyFont="1" applyFill="1" applyBorder="1" applyAlignment="1">
      <alignment wrapText="1"/>
    </xf>
    <xf numFmtId="0" fontId="2" fillId="0" borderId="1" xfId="0" applyFont="1" applyFill="1" applyBorder="1" applyAlignment="1">
      <alignment horizontal="right"/>
    </xf>
    <xf numFmtId="0" fontId="0" fillId="0" borderId="0" xfId="0" applyAlignment="1">
      <alignment wrapText="1"/>
    </xf>
    <xf numFmtId="0" fontId="5" fillId="0" borderId="0" xfId="0" applyFont="1" applyAlignment="1">
      <alignment wrapText="1"/>
    </xf>
    <xf numFmtId="0" fontId="6" fillId="0" borderId="0" xfId="0" applyNumberFormat="1" applyFont="1" applyAlignment="1">
      <alignment vertical="top" wrapText="1"/>
    </xf>
    <xf numFmtId="0" fontId="2" fillId="0" borderId="0" xfId="0" applyNumberFormat="1" applyFont="1" applyAlignment="1">
      <alignment vertical="top"/>
    </xf>
    <xf numFmtId="0" fontId="6" fillId="0" borderId="0" xfId="0" applyFont="1" applyFill="1" applyBorder="1" applyAlignment="1">
      <alignment vertical="top" wrapText="1"/>
    </xf>
    <xf numFmtId="0" fontId="6" fillId="0" borderId="0" xfId="0" applyFont="1" applyFill="1" applyBorder="1" applyAlignment="1">
      <alignment horizontal="right"/>
    </xf>
    <xf numFmtId="0" fontId="6" fillId="0" borderId="0" xfId="0" applyFont="1" applyFill="1" applyBorder="1" applyAlignment="1">
      <alignment wrapText="1"/>
    </xf>
    <xf numFmtId="3" fontId="6" fillId="0" borderId="0" xfId="0" applyNumberFormat="1" applyFont="1" applyFill="1" applyBorder="1" applyAlignment="1">
      <alignment horizontal="right" wrapText="1"/>
    </xf>
    <xf numFmtId="0" fontId="5" fillId="0" borderId="0" xfId="0" applyFont="1" applyFill="1" applyBorder="1" applyAlignment="1">
      <alignment vertical="top" wrapText="1"/>
    </xf>
    <xf numFmtId="0" fontId="0" fillId="0" borderId="0" xfId="0" applyFill="1" applyBorder="1"/>
    <xf numFmtId="0" fontId="5" fillId="0" borderId="0" xfId="0" applyNumberFormat="1" applyFont="1" applyFill="1" applyBorder="1" applyAlignment="1">
      <alignment vertical="top" wrapText="1"/>
    </xf>
    <xf numFmtId="0" fontId="2" fillId="0" borderId="0" xfId="0" applyFont="1" applyFill="1" applyBorder="1"/>
    <xf numFmtId="0" fontId="8" fillId="0" borderId="0" xfId="0" applyFont="1" applyFill="1" applyBorder="1"/>
    <xf numFmtId="0" fontId="6" fillId="0" borderId="0" xfId="0" applyFont="1" applyFill="1" applyBorder="1" applyAlignment="1">
      <alignment horizontal="center" vertical="top" wrapText="1"/>
    </xf>
    <xf numFmtId="0" fontId="2" fillId="0" borderId="0" xfId="0" applyFont="1" applyFill="1" applyBorder="1" applyAlignment="1">
      <alignment wrapText="1"/>
    </xf>
    <xf numFmtId="0" fontId="2" fillId="0" borderId="0" xfId="0" applyFont="1" applyFill="1" applyBorder="1" applyAlignment="1">
      <alignment horizontal="right"/>
    </xf>
    <xf numFmtId="3" fontId="2" fillId="0" borderId="0" xfId="0" applyNumberFormat="1" applyFont="1" applyFill="1" applyBorder="1" applyAlignment="1">
      <alignment horizontal="right" wrapText="1"/>
    </xf>
    <xf numFmtId="3" fontId="8" fillId="0" borderId="0" xfId="0" applyNumberFormat="1" applyFont="1" applyFill="1" applyBorder="1"/>
    <xf numFmtId="199" fontId="8" fillId="0" borderId="0" xfId="0" applyNumberFormat="1" applyFont="1" applyFill="1" applyBorder="1"/>
    <xf numFmtId="0" fontId="2" fillId="0" borderId="1" xfId="0" applyFont="1" applyBorder="1" applyAlignment="1">
      <alignment vertical="top"/>
    </xf>
    <xf numFmtId="0" fontId="2" fillId="0" borderId="1" xfId="0" applyFont="1" applyBorder="1" applyAlignment="1">
      <alignment horizontal="right" vertical="top"/>
    </xf>
    <xf numFmtId="0" fontId="6" fillId="5" borderId="1" xfId="0" applyFont="1" applyFill="1" applyBorder="1" applyAlignment="1">
      <alignment vertical="top"/>
    </xf>
    <xf numFmtId="2" fontId="6" fillId="5" borderId="1" xfId="0" applyNumberFormat="1" applyFont="1" applyFill="1" applyBorder="1" applyAlignment="1">
      <alignment vertical="top"/>
    </xf>
    <xf numFmtId="0" fontId="0" fillId="0" borderId="0" xfId="0" applyBorder="1" applyAlignment="1">
      <alignment vertical="top"/>
    </xf>
    <xf numFmtId="0" fontId="2" fillId="6" borderId="1" xfId="0" applyFont="1" applyFill="1" applyBorder="1"/>
    <xf numFmtId="0" fontId="2" fillId="0" borderId="0" xfId="0" applyNumberFormat="1" applyFont="1" applyAlignment="1">
      <alignment vertical="top" wrapText="1"/>
    </xf>
    <xf numFmtId="0" fontId="2" fillId="7" borderId="1" xfId="0" applyFont="1" applyFill="1" applyBorder="1"/>
    <xf numFmtId="0" fontId="2" fillId="0" borderId="0" xfId="0" applyFont="1" applyBorder="1"/>
    <xf numFmtId="0" fontId="6" fillId="4" borderId="1" xfId="0" applyFont="1" applyFill="1" applyBorder="1" applyAlignment="1">
      <alignment horizontal="center" vertical="top"/>
    </xf>
    <xf numFmtId="0" fontId="2" fillId="0" borderId="1" xfId="0" applyFont="1" applyBorder="1" applyAlignment="1">
      <alignment horizontal="justify" vertical="top" wrapText="1"/>
    </xf>
    <xf numFmtId="0" fontId="6" fillId="4" borderId="1" xfId="0" applyFont="1" applyFill="1" applyBorder="1" applyAlignment="1">
      <alignment horizontal="center" vertical="top" wrapText="1"/>
    </xf>
    <xf numFmtId="0" fontId="2" fillId="4" borderId="1" xfId="0" applyFont="1" applyFill="1" applyBorder="1" applyAlignment="1">
      <alignment horizontal="center" vertical="top"/>
    </xf>
    <xf numFmtId="0" fontId="2" fillId="4" borderId="1" xfId="0" applyFont="1" applyFill="1" applyBorder="1" applyAlignment="1">
      <alignment vertical="top" wrapText="1"/>
    </xf>
    <xf numFmtId="0" fontId="2" fillId="0" borderId="1" xfId="0" quotePrefix="1" applyFont="1" applyBorder="1" applyAlignment="1">
      <alignment horizontal="right" vertical="top"/>
    </xf>
    <xf numFmtId="0" fontId="7" fillId="0" borderId="0" xfId="0" applyFont="1"/>
    <xf numFmtId="0" fontId="7" fillId="0" borderId="0" xfId="0" applyFont="1" applyFill="1" applyBorder="1"/>
    <xf numFmtId="0" fontId="7" fillId="0" borderId="0" xfId="0" applyFont="1" applyBorder="1" applyAlignment="1">
      <alignment vertical="top"/>
    </xf>
    <xf numFmtId="0" fontId="2" fillId="0" borderId="0" xfId="0" applyFont="1" applyBorder="1" applyAlignment="1">
      <alignment horizontal="center"/>
    </xf>
    <xf numFmtId="0" fontId="2" fillId="0" borderId="0" xfId="0" applyFont="1" applyBorder="1" applyAlignment="1"/>
    <xf numFmtId="0" fontId="13" fillId="4"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2" fillId="0" borderId="1" xfId="0" applyFont="1" applyBorder="1" applyAlignment="1">
      <alignment horizontal="center"/>
    </xf>
    <xf numFmtId="0" fontId="2" fillId="6" borderId="1" xfId="0" applyFont="1" applyFill="1" applyBorder="1" applyAlignment="1">
      <alignment horizontal="center"/>
    </xf>
    <xf numFmtId="0" fontId="2" fillId="0" borderId="0" xfId="0" applyNumberFormat="1" applyFont="1" applyAlignment="1">
      <alignment horizontal="left" vertical="top" wrapText="1"/>
    </xf>
    <xf numFmtId="0" fontId="6" fillId="4" borderId="1" xfId="0" applyFont="1" applyFill="1" applyBorder="1" applyAlignment="1">
      <alignment horizontal="center" vertical="top" wrapText="1"/>
    </xf>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9" fillId="0" borderId="0" xfId="0" applyFont="1" applyAlignment="1">
      <alignment horizontal="center" vertical="top"/>
    </xf>
    <xf numFmtId="0" fontId="2" fillId="0" borderId="1" xfId="0" applyFont="1" applyBorder="1" applyAlignment="1">
      <alignment horizontal="left" vertical="top"/>
    </xf>
    <xf numFmtId="0" fontId="2" fillId="0" borderId="1" xfId="0" applyNumberFormat="1" applyFont="1" applyBorder="1" applyAlignment="1">
      <alignment vertical="top" wrapText="1"/>
    </xf>
    <xf numFmtId="0" fontId="6" fillId="4" borderId="1" xfId="0" applyFont="1" applyFill="1" applyBorder="1" applyAlignment="1">
      <alignment horizontal="right" vertical="top"/>
    </xf>
    <xf numFmtId="0" fontId="6" fillId="4" borderId="1" xfId="0" applyFont="1" applyFill="1" applyBorder="1" applyAlignment="1">
      <alignment vertical="top" wrapText="1"/>
    </xf>
    <xf numFmtId="0" fontId="7" fillId="4" borderId="1" xfId="0" applyFont="1" applyFill="1" applyBorder="1" applyAlignment="1">
      <alignment horizontal="center" vertical="top" wrapText="1"/>
    </xf>
    <xf numFmtId="0" fontId="7" fillId="4" borderId="1" xfId="0" applyFont="1" applyFill="1" applyBorder="1" applyAlignment="1">
      <alignment horizontal="center" vertical="top"/>
    </xf>
    <xf numFmtId="0" fontId="10" fillId="4" borderId="1" xfId="0" applyFont="1" applyFill="1" applyBorder="1" applyAlignment="1">
      <alignment horizontal="center" vertical="top"/>
    </xf>
    <xf numFmtId="0" fontId="2" fillId="2" borderId="1" xfId="0" applyFont="1" applyFill="1" applyBorder="1" applyAlignment="1">
      <alignment horizontal="center" vertical="top" wrapText="1"/>
    </xf>
    <xf numFmtId="0" fontId="14" fillId="0" borderId="2" xfId="0" applyFont="1" applyFill="1" applyBorder="1" applyAlignment="1">
      <alignment vertical="top"/>
    </xf>
    <xf numFmtId="0" fontId="14" fillId="0" borderId="3" xfId="0" applyFont="1" applyFill="1" applyBorder="1" applyAlignment="1">
      <alignment vertical="top"/>
    </xf>
    <xf numFmtId="0" fontId="2" fillId="8" borderId="0" xfId="0" applyFont="1" applyFill="1" applyBorder="1" applyAlignment="1"/>
    <xf numFmtId="193" fontId="6" fillId="5" borderId="1" xfId="3" applyFont="1" applyFill="1" applyBorder="1" applyAlignment="1">
      <alignment horizontal="right"/>
    </xf>
    <xf numFmtId="0" fontId="2" fillId="0" borderId="1" xfId="0" applyFont="1" applyBorder="1" applyAlignment="1">
      <alignment horizontal="center" vertical="center"/>
    </xf>
    <xf numFmtId="0" fontId="2" fillId="0" borderId="1" xfId="0" quotePrefix="1" applyFont="1" applyBorder="1" applyAlignment="1">
      <alignment horizontal="right"/>
    </xf>
    <xf numFmtId="0" fontId="2" fillId="0" borderId="1" xfId="0" applyFont="1" applyBorder="1"/>
    <xf numFmtId="3" fontId="6" fillId="9" borderId="1" xfId="0" applyNumberFormat="1" applyFont="1" applyFill="1" applyBorder="1" applyAlignment="1">
      <alignment horizontal="right" wrapText="1"/>
    </xf>
    <xf numFmtId="0" fontId="0" fillId="0" borderId="0" xfId="0" applyFill="1" applyBorder="1" applyAlignment="1">
      <alignment vertical="top"/>
    </xf>
    <xf numFmtId="0" fontId="7" fillId="0" borderId="0" xfId="0" applyFont="1" applyFill="1" applyBorder="1" applyAlignment="1">
      <alignment horizontal="center" vertical="top"/>
    </xf>
    <xf numFmtId="0" fontId="4" fillId="0" borderId="0" xfId="0" applyFont="1" applyFill="1" applyBorder="1" applyAlignment="1">
      <alignment vertical="top"/>
    </xf>
    <xf numFmtId="0" fontId="2" fillId="8" borderId="1" xfId="0" applyFont="1" applyFill="1" applyBorder="1"/>
    <xf numFmtId="214" fontId="0" fillId="0" borderId="0" xfId="4" applyNumberFormat="1" applyFont="1"/>
    <xf numFmtId="0" fontId="2" fillId="0" borderId="1" xfId="0" applyFont="1" applyFill="1" applyBorder="1"/>
    <xf numFmtId="0" fontId="7" fillId="4" borderId="1" xfId="0" applyFont="1" applyFill="1" applyBorder="1" applyAlignment="1">
      <alignment horizontal="center" vertical="top" wrapText="1"/>
    </xf>
    <xf numFmtId="0" fontId="6" fillId="4"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16" fillId="3" borderId="0" xfId="1" applyFont="1" applyBorder="1" applyAlignment="1">
      <alignment vertical="top"/>
    </xf>
    <xf numFmtId="0" fontId="17" fillId="3" borderId="0" xfId="1" applyFont="1" applyBorder="1" applyAlignment="1">
      <alignment vertical="top"/>
    </xf>
    <xf numFmtId="0" fontId="18" fillId="3" borderId="0" xfId="1" applyFont="1" applyBorder="1" applyAlignment="1">
      <alignment vertical="top"/>
    </xf>
    <xf numFmtId="0" fontId="18" fillId="3" borderId="0" xfId="1" applyFont="1" applyBorder="1" applyAlignment="1">
      <alignment horizontal="center" vertical="top"/>
    </xf>
    <xf numFmtId="0" fontId="18" fillId="3" borderId="0" xfId="1" applyFont="1" applyBorder="1" applyAlignment="1">
      <alignment vertical="top" wrapText="1"/>
    </xf>
    <xf numFmtId="0" fontId="6" fillId="5" borderId="1" xfId="0" applyFont="1" applyFill="1" applyBorder="1" applyAlignment="1">
      <alignment horizontal="center" vertical="top" wrapText="1"/>
    </xf>
    <xf numFmtId="0" fontId="6" fillId="4" borderId="2" xfId="0" applyFont="1" applyFill="1" applyBorder="1" applyAlignment="1">
      <alignment horizontal="center" vertical="top" wrapText="1"/>
    </xf>
    <xf numFmtId="0" fontId="6" fillId="4" borderId="3" xfId="0" applyFont="1" applyFill="1" applyBorder="1" applyAlignment="1">
      <alignment horizontal="center" vertical="top" wrapText="1"/>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6" fillId="4" borderId="1" xfId="0" applyFont="1" applyFill="1" applyBorder="1" applyAlignment="1">
      <alignment horizontal="center" vertical="top" wrapText="1"/>
    </xf>
    <xf numFmtId="0" fontId="7" fillId="4" borderId="1" xfId="0" applyFont="1" applyFill="1" applyBorder="1" applyAlignment="1">
      <alignment horizontal="center" vertical="top" wrapText="1"/>
    </xf>
    <xf numFmtId="0" fontId="14" fillId="4" borderId="1" xfId="0" applyFont="1" applyFill="1" applyBorder="1" applyAlignment="1">
      <alignment horizontal="left"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6" fillId="4" borderId="1" xfId="0" applyFont="1" applyFill="1" applyBorder="1" applyAlignment="1">
      <alignment horizontal="center"/>
    </xf>
    <xf numFmtId="0" fontId="6" fillId="0" borderId="0" xfId="0" applyFont="1" applyAlignment="1">
      <alignment horizontal="left" vertical="top" wrapText="1"/>
    </xf>
  </cellXfs>
  <cellStyles count="5">
    <cellStyle name="Énfasis2" xfId="1" builtinId="33"/>
    <cellStyle name="Hipervínculo" xfId="2" builtinId="8"/>
    <cellStyle name="Millares" xfId="3" builtinId="3"/>
    <cellStyle name="Moneda" xfId="4"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tynerblain.com/blog/2007/02/13/software-cost-estimation-ucp-2/" TargetMode="External"/><Relationship Id="rId2" Type="http://schemas.openxmlformats.org/officeDocument/2006/relationships/hyperlink" Target="http://tynerblain.com/blog/2007/02/20/software-cost-estimation-ucp-7/" TargetMode="External"/><Relationship Id="rId1" Type="http://schemas.openxmlformats.org/officeDocument/2006/relationships/hyperlink" Target="http://tynerblain.com/blog/2007/02/12/software-cost-estimation-uc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C13" zoomScaleNormal="100" workbookViewId="0">
      <selection activeCell="F13" sqref="F13"/>
    </sheetView>
  </sheetViews>
  <sheetFormatPr baseColWidth="10" defaultRowHeight="12.75" x14ac:dyDescent="0.2"/>
  <cols>
    <col min="1" max="1" width="7.28515625" style="7" hidden="1" customWidth="1"/>
    <col min="2" max="2" width="15.85546875" style="7" hidden="1" customWidth="1"/>
    <col min="3" max="3" width="2.42578125" style="7" customWidth="1"/>
    <col min="4" max="4" width="8.85546875" style="7" customWidth="1"/>
    <col min="5" max="5" width="13.42578125" style="7" customWidth="1"/>
    <col min="6" max="6" width="12.5703125" style="7" bestFit="1" customWidth="1"/>
    <col min="7" max="7" width="9.7109375" style="7" bestFit="1" customWidth="1"/>
    <col min="8" max="8" width="49.5703125" style="7" customWidth="1"/>
    <col min="9" max="9" width="7.7109375" style="7" customWidth="1"/>
    <col min="10" max="10" width="11.42578125" style="7"/>
    <col min="11" max="11" width="3.140625" style="7" customWidth="1"/>
    <col min="12" max="16384" width="11.42578125" style="7"/>
  </cols>
  <sheetData>
    <row r="1" spans="1:10" ht="18.75" x14ac:dyDescent="0.2">
      <c r="A1" s="85"/>
      <c r="B1" s="86"/>
      <c r="D1" s="103" t="s">
        <v>117</v>
      </c>
      <c r="E1" s="104"/>
      <c r="F1" s="105"/>
      <c r="G1" s="104"/>
      <c r="H1" s="106"/>
      <c r="I1" s="76"/>
    </row>
    <row r="2" spans="1:10" ht="32.25" customHeight="1" x14ac:dyDescent="0.2">
      <c r="A2" s="108" t="s">
        <v>55</v>
      </c>
      <c r="B2" s="109"/>
      <c r="D2" s="114" t="s">
        <v>55</v>
      </c>
      <c r="E2" s="114"/>
      <c r="F2" s="55" t="s">
        <v>91</v>
      </c>
      <c r="G2" s="100" t="s">
        <v>41</v>
      </c>
      <c r="H2" s="100" t="s">
        <v>20</v>
      </c>
      <c r="I2" s="76"/>
    </row>
    <row r="3" spans="1:10" x14ac:dyDescent="0.2">
      <c r="A3" s="16">
        <v>1</v>
      </c>
      <c r="B3" s="15" t="s">
        <v>42</v>
      </c>
      <c r="D3" s="16">
        <v>1</v>
      </c>
      <c r="E3" s="15" t="s">
        <v>42</v>
      </c>
      <c r="F3" s="16">
        <v>1</v>
      </c>
      <c r="G3" s="46">
        <f>COUNTIF($E$12:$E$14,E3)</f>
        <v>2</v>
      </c>
      <c r="H3" s="77" t="s">
        <v>43</v>
      </c>
      <c r="I3" s="76"/>
    </row>
    <row r="4" spans="1:10" x14ac:dyDescent="0.2">
      <c r="A4" s="16">
        <v>2</v>
      </c>
      <c r="B4" s="15" t="s">
        <v>44</v>
      </c>
      <c r="D4" s="16">
        <v>2</v>
      </c>
      <c r="E4" s="15" t="s">
        <v>44</v>
      </c>
      <c r="F4" s="16">
        <v>3</v>
      </c>
      <c r="G4" s="46">
        <f>COUNTIF($E$12:$E$14,E4)</f>
        <v>1</v>
      </c>
      <c r="H4" s="78" t="s">
        <v>45</v>
      </c>
      <c r="I4" s="76"/>
    </row>
    <row r="5" spans="1:10" x14ac:dyDescent="0.2">
      <c r="A5" s="16">
        <v>3</v>
      </c>
      <c r="B5" s="15" t="s">
        <v>46</v>
      </c>
      <c r="D5" s="16">
        <v>3</v>
      </c>
      <c r="E5" s="15" t="s">
        <v>46</v>
      </c>
      <c r="F5" s="16">
        <v>6</v>
      </c>
      <c r="G5" s="46">
        <f>COUNTIF($E$12:$E$14,E5)</f>
        <v>0</v>
      </c>
      <c r="H5" s="78" t="s">
        <v>47</v>
      </c>
      <c r="I5" s="76"/>
    </row>
    <row r="6" spans="1:10" ht="22.5" x14ac:dyDescent="0.2">
      <c r="A6" s="16">
        <v>4</v>
      </c>
      <c r="B6" s="15" t="s">
        <v>110</v>
      </c>
      <c r="D6" s="16">
        <v>4</v>
      </c>
      <c r="E6" s="15" t="s">
        <v>110</v>
      </c>
      <c r="F6" s="16">
        <v>8</v>
      </c>
      <c r="G6" s="46">
        <f>COUNTIF($E$12:$E$14,E6)</f>
        <v>0</v>
      </c>
      <c r="H6" s="78" t="s">
        <v>111</v>
      </c>
      <c r="I6" s="76"/>
    </row>
    <row r="7" spans="1:10" ht="12.75" customHeight="1" x14ac:dyDescent="0.2">
      <c r="A7" s="108" t="s">
        <v>56</v>
      </c>
      <c r="B7" s="109"/>
      <c r="D7" s="114" t="s">
        <v>56</v>
      </c>
      <c r="E7" s="114"/>
      <c r="F7" s="58"/>
      <c r="G7" s="79">
        <f>F3*G3+F4*G4+F5*G5+F6*G6</f>
        <v>5</v>
      </c>
      <c r="H7" s="80">
        <f>SUM(G3:G6)</f>
        <v>3</v>
      </c>
      <c r="I7" s="76"/>
    </row>
    <row r="8" spans="1:10" x14ac:dyDescent="0.2">
      <c r="A8" s="74"/>
      <c r="B8" s="73"/>
      <c r="D8" s="74"/>
      <c r="E8" s="73"/>
      <c r="F8" s="73"/>
      <c r="G8" s="74"/>
      <c r="H8" s="75"/>
      <c r="I8" s="76"/>
    </row>
    <row r="9" spans="1:10" x14ac:dyDescent="0.2">
      <c r="A9" s="74"/>
      <c r="B9" s="73"/>
      <c r="C9" s="93"/>
      <c r="D9" s="74"/>
      <c r="E9" s="73"/>
      <c r="F9" s="73"/>
      <c r="G9" s="74"/>
      <c r="H9" s="75"/>
      <c r="I9" s="76"/>
    </row>
    <row r="10" spans="1:10" ht="25.5" customHeight="1" x14ac:dyDescent="0.2">
      <c r="A10" s="81" t="s">
        <v>83</v>
      </c>
      <c r="B10" s="81" t="s">
        <v>93</v>
      </c>
      <c r="C10" s="94"/>
      <c r="D10" s="99" t="s">
        <v>83</v>
      </c>
      <c r="E10" s="99" t="s">
        <v>93</v>
      </c>
      <c r="F10" s="82" t="s">
        <v>69</v>
      </c>
      <c r="G10" s="115" t="s">
        <v>48</v>
      </c>
      <c r="H10" s="115"/>
      <c r="I10" s="82" t="s">
        <v>68</v>
      </c>
    </row>
    <row r="11" spans="1:10" ht="15.75" customHeight="1" x14ac:dyDescent="0.2">
      <c r="A11" s="72" t="s">
        <v>67</v>
      </c>
      <c r="B11" s="55" t="s">
        <v>68</v>
      </c>
      <c r="C11" s="93"/>
      <c r="D11" s="100" t="s">
        <v>67</v>
      </c>
      <c r="E11" s="55" t="s">
        <v>68</v>
      </c>
      <c r="F11" s="55"/>
      <c r="G11" s="116" t="s">
        <v>117</v>
      </c>
      <c r="H11" s="116"/>
      <c r="I11" s="83"/>
    </row>
    <row r="12" spans="1:10" ht="12.75" customHeight="1" x14ac:dyDescent="0.2">
      <c r="A12" s="16">
        <v>1</v>
      </c>
      <c r="B12" s="84" t="s">
        <v>42</v>
      </c>
      <c r="C12" s="93"/>
      <c r="D12" s="16">
        <v>1</v>
      </c>
      <c r="E12" s="84" t="s">
        <v>42</v>
      </c>
      <c r="F12" s="16">
        <f>SUMIF(E$3:E$6,E12,F$3:F$6)</f>
        <v>1</v>
      </c>
      <c r="G12" s="112" t="s">
        <v>120</v>
      </c>
      <c r="H12" s="113"/>
      <c r="I12" s="16" t="s">
        <v>116</v>
      </c>
    </row>
    <row r="13" spans="1:10" ht="24.75" customHeight="1" x14ac:dyDescent="0.2">
      <c r="A13" s="16">
        <f>A12+1</f>
        <v>2</v>
      </c>
      <c r="B13" s="84" t="s">
        <v>44</v>
      </c>
      <c r="C13" s="93"/>
      <c r="D13" s="16">
        <v>2</v>
      </c>
      <c r="E13" s="84" t="s">
        <v>44</v>
      </c>
      <c r="F13" s="16">
        <f>SUMIF(E$3:E$6,E13,F$3:F$6)</f>
        <v>3</v>
      </c>
      <c r="G13" s="112" t="s">
        <v>118</v>
      </c>
      <c r="H13" s="113"/>
      <c r="I13" s="16" t="s">
        <v>92</v>
      </c>
    </row>
    <row r="14" spans="1:10" ht="23.25" customHeight="1" x14ac:dyDescent="0.2">
      <c r="A14" s="16">
        <f>A13+1</f>
        <v>3</v>
      </c>
      <c r="B14" s="84" t="s">
        <v>44</v>
      </c>
      <c r="C14" s="95"/>
      <c r="D14" s="16">
        <v>3</v>
      </c>
      <c r="E14" s="84" t="s">
        <v>42</v>
      </c>
      <c r="F14" s="16">
        <f>SUMIF(E$3:E$6,E14,F$3:F$6)</f>
        <v>1</v>
      </c>
      <c r="G14" s="110" t="s">
        <v>119</v>
      </c>
      <c r="H14" s="111"/>
      <c r="I14" s="16" t="s">
        <v>116</v>
      </c>
      <c r="J14" s="74"/>
    </row>
    <row r="15" spans="1:10" ht="12.75" customHeight="1" x14ac:dyDescent="0.2"/>
    <row r="16" spans="1:10" ht="12.75" customHeight="1" x14ac:dyDescent="0.2"/>
  </sheetData>
  <sheetProtection sheet="1" objects="1" scenarios="1" selectLockedCells="1" selectUnlockedCells="1"/>
  <mergeCells count="9">
    <mergeCell ref="A2:B2"/>
    <mergeCell ref="A7:B7"/>
    <mergeCell ref="G14:H14"/>
    <mergeCell ref="G13:H13"/>
    <mergeCell ref="D2:E2"/>
    <mergeCell ref="D7:E7"/>
    <mergeCell ref="G10:H10"/>
    <mergeCell ref="G11:H11"/>
    <mergeCell ref="G12:H12"/>
  </mergeCells>
  <dataValidations count="1">
    <dataValidation type="list" allowBlank="1" showInputMessage="1" showErrorMessage="1" sqref="B12:B14 E12:E14">
      <formula1>$B$3:$B$6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13" zoomScaleNormal="100" workbookViewId="0">
      <selection activeCell="N31" sqref="N31"/>
    </sheetView>
  </sheetViews>
  <sheetFormatPr baseColWidth="10" defaultRowHeight="12.75" x14ac:dyDescent="0.2"/>
  <cols>
    <col min="1" max="1" width="36.7109375" bestFit="1" customWidth="1"/>
    <col min="2" max="2" width="8.7109375" customWidth="1"/>
    <col min="3" max="3" width="5.140625" customWidth="1"/>
    <col min="4" max="4" width="22.7109375" bestFit="1" customWidth="1"/>
    <col min="5" max="5" width="7.28515625" customWidth="1"/>
    <col min="6" max="6" width="13.7109375" customWidth="1"/>
    <col min="7" max="7" width="6.42578125" bestFit="1" customWidth="1"/>
    <col min="8" max="8" width="11.5703125" bestFit="1" customWidth="1"/>
    <col min="9" max="9" width="7.5703125" bestFit="1" customWidth="1"/>
    <col min="10" max="10" width="13.7109375" bestFit="1" customWidth="1"/>
    <col min="11" max="11" width="6.5703125" bestFit="1" customWidth="1"/>
    <col min="12" max="12" width="7.28515625" bestFit="1" customWidth="1"/>
    <col min="13" max="14" width="9.7109375" bestFit="1" customWidth="1"/>
    <col min="15" max="15" width="5.7109375" customWidth="1"/>
    <col min="16" max="17" width="3.42578125" customWidth="1"/>
    <col min="18" max="24" width="3" bestFit="1" customWidth="1"/>
    <col min="25" max="25" width="4" bestFit="1" customWidth="1"/>
    <col min="26" max="26" width="3.7109375" bestFit="1" customWidth="1"/>
    <col min="27" max="28" width="4" bestFit="1" customWidth="1"/>
  </cols>
  <sheetData>
    <row r="1" spans="1:15" ht="38.25" customHeight="1" x14ac:dyDescent="0.2">
      <c r="A1" s="120" t="s">
        <v>89</v>
      </c>
      <c r="B1" s="120"/>
      <c r="C1" s="35"/>
      <c r="D1" s="36"/>
      <c r="E1" s="36"/>
      <c r="F1" s="36"/>
      <c r="G1" s="36"/>
      <c r="H1" s="36"/>
      <c r="I1" s="36"/>
      <c r="J1" s="36"/>
      <c r="K1" s="36"/>
      <c r="L1" s="36"/>
      <c r="M1" s="36"/>
      <c r="N1" s="36"/>
      <c r="O1" s="36"/>
    </row>
    <row r="2" spans="1:15" x14ac:dyDescent="0.2">
      <c r="A2" s="1"/>
      <c r="B2" s="27"/>
      <c r="C2" s="37"/>
      <c r="D2" s="20"/>
      <c r="E2" s="38"/>
      <c r="F2" s="38"/>
      <c r="G2" s="38"/>
      <c r="H2" s="38"/>
      <c r="I2" s="38"/>
      <c r="J2" s="38"/>
      <c r="K2" s="38"/>
      <c r="L2" s="38"/>
      <c r="M2" s="38"/>
      <c r="N2" s="38"/>
      <c r="O2" s="39"/>
    </row>
    <row r="3" spans="1:15" x14ac:dyDescent="0.2">
      <c r="A3" s="71" t="s">
        <v>90</v>
      </c>
      <c r="B3" s="27"/>
      <c r="C3" s="37"/>
      <c r="D3" s="40"/>
      <c r="E3" s="40"/>
      <c r="F3" s="40"/>
      <c r="G3" s="40"/>
      <c r="H3" s="40"/>
      <c r="I3" s="40"/>
      <c r="J3" s="40"/>
      <c r="K3" s="40"/>
      <c r="L3" s="40"/>
      <c r="M3" s="40"/>
      <c r="N3" s="40"/>
      <c r="O3" s="39"/>
    </row>
    <row r="4" spans="1:15" x14ac:dyDescent="0.2">
      <c r="A4" s="28"/>
      <c r="B4" s="27"/>
      <c r="C4" s="37"/>
      <c r="D4" s="41"/>
      <c r="E4" s="42"/>
      <c r="F4" s="42"/>
      <c r="G4" s="42"/>
      <c r="H4" s="42"/>
      <c r="I4" s="42"/>
      <c r="J4" s="42"/>
      <c r="K4" s="42"/>
      <c r="L4" s="42"/>
      <c r="M4" s="43"/>
      <c r="N4" s="43"/>
      <c r="O4" s="39"/>
    </row>
    <row r="5" spans="1:15" x14ac:dyDescent="0.2">
      <c r="A5" s="29" t="s">
        <v>1</v>
      </c>
      <c r="B5" s="27"/>
      <c r="C5" s="37"/>
      <c r="D5" s="41"/>
      <c r="E5" s="42"/>
      <c r="F5" s="42"/>
      <c r="G5" s="42"/>
      <c r="H5" s="42"/>
      <c r="I5" s="42"/>
      <c r="J5" s="42"/>
      <c r="K5" s="42"/>
      <c r="L5" s="42"/>
      <c r="M5" s="43"/>
      <c r="N5" s="43"/>
      <c r="O5" s="39"/>
    </row>
    <row r="6" spans="1:15" x14ac:dyDescent="0.2">
      <c r="A6" s="28"/>
      <c r="B6" s="27"/>
      <c r="C6" s="37"/>
      <c r="D6" s="41"/>
      <c r="E6" s="42"/>
      <c r="F6" s="42"/>
      <c r="G6" s="42"/>
      <c r="H6" s="42"/>
      <c r="I6" s="42"/>
      <c r="J6" s="42"/>
      <c r="K6" s="42"/>
      <c r="L6" s="42"/>
      <c r="M6" s="43"/>
      <c r="N6" s="43"/>
      <c r="O6" s="39"/>
    </row>
    <row r="7" spans="1:15" x14ac:dyDescent="0.2">
      <c r="A7" s="1" t="s">
        <v>2</v>
      </c>
      <c r="B7" s="27"/>
      <c r="C7" s="37"/>
      <c r="D7" s="31"/>
      <c r="E7" s="20"/>
      <c r="F7" s="20"/>
      <c r="G7" s="20"/>
      <c r="H7" s="20"/>
      <c r="I7" s="20"/>
      <c r="J7" s="20"/>
      <c r="K7" s="20"/>
      <c r="L7" s="32"/>
      <c r="M7" s="33"/>
      <c r="N7" s="34"/>
      <c r="O7" s="39"/>
    </row>
    <row r="8" spans="1:15" x14ac:dyDescent="0.2">
      <c r="A8" s="1" t="s">
        <v>3</v>
      </c>
      <c r="B8" s="27"/>
      <c r="C8" s="37"/>
      <c r="D8" s="39"/>
      <c r="E8" s="39"/>
      <c r="F8" s="39"/>
      <c r="G8" s="39"/>
      <c r="H8" s="39"/>
      <c r="I8" s="39"/>
      <c r="J8" s="39"/>
      <c r="K8" s="39"/>
      <c r="L8" s="39"/>
      <c r="M8" s="39"/>
      <c r="N8" s="39"/>
      <c r="O8" s="39"/>
    </row>
    <row r="9" spans="1:15" x14ac:dyDescent="0.2">
      <c r="A9" s="1" t="s">
        <v>4</v>
      </c>
      <c r="B9" s="27"/>
      <c r="C9" s="37"/>
      <c r="D9" s="39"/>
      <c r="E9" s="39"/>
      <c r="F9" s="39"/>
      <c r="G9" s="5"/>
      <c r="H9" s="44"/>
      <c r="I9" s="45"/>
      <c r="J9" s="39"/>
      <c r="K9" s="39"/>
      <c r="L9" s="39"/>
      <c r="M9" s="39"/>
      <c r="N9" s="39"/>
      <c r="O9" s="39"/>
    </row>
    <row r="10" spans="1:15" x14ac:dyDescent="0.2">
      <c r="A10" s="30" t="s">
        <v>86</v>
      </c>
      <c r="B10" s="27"/>
      <c r="C10" s="37"/>
      <c r="D10" s="36"/>
      <c r="E10" s="36"/>
      <c r="F10" s="36"/>
      <c r="G10" s="36"/>
      <c r="H10" s="36"/>
      <c r="I10" s="36"/>
      <c r="J10" s="36"/>
      <c r="K10" s="36"/>
      <c r="L10" s="36"/>
      <c r="M10" s="36"/>
      <c r="N10" s="36"/>
      <c r="O10" s="36"/>
    </row>
    <row r="11" spans="1:15" x14ac:dyDescent="0.2">
      <c r="A11" s="30" t="s">
        <v>114</v>
      </c>
      <c r="B11" s="27"/>
      <c r="C11" s="37"/>
      <c r="D11" s="36"/>
      <c r="E11" s="36"/>
      <c r="F11" s="36"/>
      <c r="G11" s="36"/>
      <c r="H11" s="36"/>
      <c r="I11" s="36"/>
      <c r="J11" s="36"/>
      <c r="K11" s="36"/>
      <c r="L11" s="36"/>
      <c r="M11" s="36"/>
      <c r="N11" s="36"/>
      <c r="O11" s="36"/>
    </row>
    <row r="12" spans="1:15" x14ac:dyDescent="0.2">
      <c r="A12" s="1"/>
      <c r="B12" s="27"/>
      <c r="C12" s="1"/>
    </row>
    <row r="13" spans="1:15" x14ac:dyDescent="0.2">
      <c r="A13" s="30" t="s">
        <v>87</v>
      </c>
      <c r="B13" s="27"/>
      <c r="C13" s="1"/>
    </row>
    <row r="14" spans="1:15" x14ac:dyDescent="0.2">
      <c r="A14" s="30" t="s">
        <v>115</v>
      </c>
      <c r="B14" s="27"/>
      <c r="C14" s="1"/>
    </row>
    <row r="15" spans="1:15" x14ac:dyDescent="0.2">
      <c r="A15" s="1"/>
      <c r="B15" s="27"/>
      <c r="C15" s="1"/>
    </row>
    <row r="16" spans="1:15" ht="22.5" x14ac:dyDescent="0.2">
      <c r="A16" s="52" t="s">
        <v>64</v>
      </c>
      <c r="B16" s="27"/>
      <c r="C16" s="1"/>
    </row>
    <row r="17" spans="1:28" x14ac:dyDescent="0.2">
      <c r="A17" s="28"/>
      <c r="B17" s="27"/>
      <c r="C17" s="1"/>
    </row>
    <row r="18" spans="1:28" x14ac:dyDescent="0.2">
      <c r="A18" s="1" t="s">
        <v>5</v>
      </c>
      <c r="B18" s="27"/>
      <c r="C18" s="1"/>
    </row>
    <row r="19" spans="1:28" x14ac:dyDescent="0.2">
      <c r="A19" s="1" t="s">
        <v>6</v>
      </c>
      <c r="B19" s="27"/>
      <c r="C19" s="1"/>
    </row>
    <row r="20" spans="1:28" x14ac:dyDescent="0.2">
      <c r="A20" s="30" t="s">
        <v>65</v>
      </c>
      <c r="B20" s="27"/>
      <c r="C20" s="1"/>
    </row>
    <row r="21" spans="1:28" x14ac:dyDescent="0.2">
      <c r="A21" s="30" t="s">
        <v>7</v>
      </c>
      <c r="B21" s="27"/>
      <c r="C21" s="52"/>
      <c r="D21" s="97"/>
    </row>
    <row r="22" spans="1:28" x14ac:dyDescent="0.2">
      <c r="A22" s="2" t="s">
        <v>8</v>
      </c>
      <c r="B22" s="27"/>
      <c r="C22" s="52"/>
      <c r="D22" s="97"/>
      <c r="P22" s="8"/>
      <c r="Q22" s="8"/>
      <c r="R22" s="8"/>
      <c r="S22" s="8"/>
      <c r="T22" s="8"/>
      <c r="U22" s="8"/>
      <c r="V22" s="8"/>
      <c r="W22" s="8"/>
      <c r="X22" s="8"/>
      <c r="Y22" s="8"/>
      <c r="Z22" s="8"/>
      <c r="AA22" s="8"/>
      <c r="AB22" s="8"/>
    </row>
    <row r="23" spans="1:28" x14ac:dyDescent="0.2">
      <c r="A23" s="2"/>
      <c r="B23" s="27"/>
      <c r="C23" s="1"/>
      <c r="D23" s="97"/>
      <c r="P23" s="8"/>
      <c r="Q23" s="8"/>
      <c r="R23" s="8"/>
      <c r="S23" s="8"/>
      <c r="T23" s="8"/>
      <c r="U23" s="8"/>
      <c r="V23" s="8"/>
      <c r="W23" s="8"/>
      <c r="X23" s="8"/>
      <c r="Y23" s="8"/>
      <c r="Z23" s="8"/>
      <c r="AA23" s="8"/>
      <c r="AB23" s="8"/>
    </row>
    <row r="25" spans="1:28" ht="15" x14ac:dyDescent="0.2">
      <c r="A25" s="102" t="s">
        <v>117</v>
      </c>
      <c r="B25" s="102"/>
      <c r="C25" s="52"/>
      <c r="P25" s="8"/>
      <c r="Q25" s="8"/>
      <c r="R25" s="8"/>
      <c r="S25" s="8"/>
      <c r="T25" s="8"/>
      <c r="U25" s="8"/>
      <c r="V25" s="8"/>
      <c r="W25" s="8"/>
      <c r="X25" s="8"/>
      <c r="Y25" s="8"/>
      <c r="Z25" s="8"/>
      <c r="AA25" s="8"/>
      <c r="AB25" s="8"/>
    </row>
    <row r="26" spans="1:28" x14ac:dyDescent="0.2">
      <c r="A26" s="63" t="s">
        <v>113</v>
      </c>
      <c r="B26" s="50"/>
      <c r="C26" s="3"/>
      <c r="D26" s="62" t="s">
        <v>9</v>
      </c>
      <c r="E26" s="8"/>
      <c r="F26" s="8"/>
      <c r="G26" s="8"/>
      <c r="H26" s="8"/>
      <c r="I26" s="8"/>
      <c r="J26" s="8"/>
      <c r="K26" s="8"/>
      <c r="L26" s="8"/>
      <c r="M26" s="8"/>
      <c r="N26" s="8"/>
      <c r="P26" s="61" t="s">
        <v>84</v>
      </c>
    </row>
    <row r="27" spans="1:28" ht="26.25" customHeight="1" x14ac:dyDescent="0.2">
      <c r="A27" s="117" t="s">
        <v>88</v>
      </c>
      <c r="B27" s="118"/>
      <c r="C27" s="4"/>
      <c r="D27" s="101" t="s">
        <v>85</v>
      </c>
      <c r="E27" s="101" t="s">
        <v>63</v>
      </c>
      <c r="F27" s="107" t="s">
        <v>121</v>
      </c>
      <c r="G27" s="101" t="s">
        <v>54</v>
      </c>
      <c r="H27" s="101" t="s">
        <v>52</v>
      </c>
      <c r="I27" s="101" t="s">
        <v>10</v>
      </c>
      <c r="J27" s="101" t="s">
        <v>53</v>
      </c>
      <c r="K27" s="101" t="s">
        <v>11</v>
      </c>
      <c r="L27" s="101" t="s">
        <v>12</v>
      </c>
      <c r="M27" s="101" t="s">
        <v>13</v>
      </c>
      <c r="N27" s="101" t="s">
        <v>61</v>
      </c>
      <c r="P27" s="119" t="s">
        <v>109</v>
      </c>
      <c r="Q27" s="119"/>
      <c r="R27" s="119"/>
      <c r="S27" s="119"/>
      <c r="T27" s="119"/>
      <c r="U27" s="119"/>
      <c r="V27" s="119"/>
      <c r="W27" s="119"/>
      <c r="X27" s="119"/>
      <c r="Y27" s="119"/>
      <c r="Z27" s="119"/>
      <c r="AA27" s="119"/>
    </row>
    <row r="28" spans="1:28" s="8" customFormat="1" ht="11.25" x14ac:dyDescent="0.2">
      <c r="A28" s="46" t="s">
        <v>14</v>
      </c>
      <c r="B28" s="47">
        <f>'Casos de uso'!H7</f>
        <v>3</v>
      </c>
      <c r="C28" s="6"/>
      <c r="D28" s="21" t="s">
        <v>108</v>
      </c>
      <c r="E28" s="18">
        <v>1</v>
      </c>
      <c r="F28" s="18"/>
      <c r="G28" s="18">
        <v>0.05</v>
      </c>
      <c r="H28" s="18">
        <v>0.1</v>
      </c>
      <c r="I28" s="18"/>
      <c r="J28" s="18"/>
      <c r="K28" s="18">
        <f>SUM(G28:J28)</f>
        <v>0.15000000000000002</v>
      </c>
      <c r="L28" s="18">
        <f>E28*K28</f>
        <v>0.15000000000000002</v>
      </c>
      <c r="M28" s="22">
        <v>21392</v>
      </c>
      <c r="N28" s="22">
        <f>L28*M28</f>
        <v>3208.8000000000006</v>
      </c>
      <c r="P28" s="66" t="s">
        <v>94</v>
      </c>
      <c r="Q28" s="66" t="s">
        <v>95</v>
      </c>
      <c r="R28" s="66" t="s">
        <v>96</v>
      </c>
      <c r="S28" s="66" t="s">
        <v>97</v>
      </c>
      <c r="T28" s="66" t="s">
        <v>98</v>
      </c>
      <c r="U28" s="66" t="s">
        <v>99</v>
      </c>
      <c r="V28" s="66" t="s">
        <v>100</v>
      </c>
      <c r="W28" s="66" t="s">
        <v>101</v>
      </c>
      <c r="X28" s="66" t="s">
        <v>102</v>
      </c>
      <c r="Y28" s="66" t="s">
        <v>103</v>
      </c>
      <c r="Z28" s="66" t="s">
        <v>104</v>
      </c>
      <c r="AA28" s="66" t="s">
        <v>105</v>
      </c>
    </row>
    <row r="29" spans="1:28" s="8" customFormat="1" ht="11.25" x14ac:dyDescent="0.2">
      <c r="A29" s="46" t="s">
        <v>50</v>
      </c>
      <c r="B29" s="47">
        <f>'Casos de uso'!G7</f>
        <v>5</v>
      </c>
      <c r="C29" s="54"/>
      <c r="D29" s="21" t="s">
        <v>70</v>
      </c>
      <c r="E29" s="18">
        <v>1</v>
      </c>
      <c r="F29" s="18"/>
      <c r="G29" s="18"/>
      <c r="H29" s="18"/>
      <c r="I29" s="18"/>
      <c r="J29" s="18"/>
      <c r="K29" s="18">
        <f>SUM(G29:J29)</f>
        <v>0</v>
      </c>
      <c r="L29" s="18">
        <f>E29*K29</f>
        <v>0</v>
      </c>
      <c r="M29" s="22">
        <v>18718</v>
      </c>
      <c r="N29" s="22">
        <f>L29*M29</f>
        <v>0</v>
      </c>
      <c r="P29" s="67" t="s">
        <v>59</v>
      </c>
      <c r="Q29" s="68"/>
      <c r="R29" s="68"/>
      <c r="S29" s="68"/>
      <c r="T29" s="69"/>
      <c r="U29" s="69"/>
      <c r="V29" s="69"/>
      <c r="W29" s="69"/>
      <c r="X29" s="69"/>
      <c r="Y29" s="69"/>
      <c r="Z29" s="69"/>
      <c r="AA29" s="69"/>
    </row>
    <row r="30" spans="1:28" s="8" customFormat="1" ht="11.25" x14ac:dyDescent="0.2">
      <c r="A30" s="46" t="s">
        <v>15</v>
      </c>
      <c r="B30" s="47">
        <v>2</v>
      </c>
      <c r="D30" s="21" t="s">
        <v>123</v>
      </c>
      <c r="E30" s="18"/>
      <c r="F30" s="18"/>
      <c r="G30" s="18"/>
      <c r="H30" s="18"/>
      <c r="I30" s="18"/>
      <c r="J30" s="18"/>
      <c r="K30" s="18"/>
      <c r="L30" s="18"/>
      <c r="M30" s="22"/>
      <c r="N30" s="22">
        <v>0</v>
      </c>
      <c r="P30" s="69"/>
      <c r="Q30" s="70" t="s">
        <v>58</v>
      </c>
      <c r="R30" s="70" t="s">
        <v>58</v>
      </c>
      <c r="S30" s="70" t="s">
        <v>58</v>
      </c>
      <c r="T30" s="70" t="s">
        <v>58</v>
      </c>
      <c r="U30" s="70" t="s">
        <v>58</v>
      </c>
      <c r="V30" s="70" t="s">
        <v>58</v>
      </c>
      <c r="W30" s="70" t="s">
        <v>58</v>
      </c>
      <c r="X30" s="70" t="s">
        <v>58</v>
      </c>
      <c r="Y30" s="68"/>
      <c r="Z30" s="68"/>
      <c r="AA30" s="68"/>
    </row>
    <row r="31" spans="1:28" s="8" customFormat="1" ht="11.25" x14ac:dyDescent="0.2">
      <c r="A31" s="46" t="s">
        <v>51</v>
      </c>
      <c r="B31" s="60">
        <v>54</v>
      </c>
      <c r="D31" s="21" t="s">
        <v>122</v>
      </c>
      <c r="E31" s="26">
        <v>1</v>
      </c>
      <c r="F31" s="26"/>
      <c r="G31" s="18">
        <v>0.05</v>
      </c>
      <c r="H31" s="18">
        <v>0.3</v>
      </c>
      <c r="I31" s="18"/>
      <c r="J31" s="18"/>
      <c r="K31" s="18">
        <f>SUM(G31:J31)</f>
        <v>0.35</v>
      </c>
      <c r="L31" s="18">
        <f>E31*K31</f>
        <v>0.35</v>
      </c>
      <c r="M31" s="22">
        <v>14707</v>
      </c>
      <c r="N31" s="22">
        <f>L31*M31</f>
        <v>5147.45</v>
      </c>
      <c r="P31" s="69"/>
      <c r="Q31" s="69"/>
      <c r="R31" s="68"/>
      <c r="S31" s="91"/>
      <c r="T31" s="68"/>
      <c r="U31" s="98"/>
      <c r="V31" s="96" t="s">
        <v>60</v>
      </c>
      <c r="W31" s="96" t="s">
        <v>60</v>
      </c>
      <c r="X31" s="96" t="s">
        <v>60</v>
      </c>
      <c r="Y31" s="96" t="s">
        <v>60</v>
      </c>
      <c r="Z31" s="68"/>
      <c r="AA31" s="68"/>
    </row>
    <row r="32" spans="1:28" s="8" customFormat="1" ht="11.25" x14ac:dyDescent="0.2">
      <c r="A32" s="46" t="s">
        <v>16</v>
      </c>
      <c r="B32" s="47">
        <f>'Factores Complejidad Tecnica'!$E$17</f>
        <v>0.89</v>
      </c>
      <c r="D32" s="21" t="s">
        <v>106</v>
      </c>
      <c r="E32" s="18">
        <v>1</v>
      </c>
      <c r="F32" s="18"/>
      <c r="G32" s="18"/>
      <c r="H32" s="18"/>
      <c r="I32" s="18"/>
      <c r="J32" s="18">
        <v>0</v>
      </c>
      <c r="K32" s="18">
        <f>SUM(G32:J32)</f>
        <v>0</v>
      </c>
      <c r="L32" s="18">
        <f>E32*K32</f>
        <v>0</v>
      </c>
      <c r="M32" s="22">
        <v>9359</v>
      </c>
      <c r="N32" s="22">
        <f>L32*M32</f>
        <v>0</v>
      </c>
      <c r="P32" s="69"/>
      <c r="Q32" s="69"/>
      <c r="R32" s="69"/>
      <c r="S32" s="69"/>
      <c r="T32" s="69"/>
      <c r="U32" s="69"/>
      <c r="V32" s="69"/>
      <c r="W32" s="68"/>
      <c r="X32" s="68"/>
      <c r="Y32" s="68"/>
      <c r="Z32" s="68"/>
      <c r="AA32" s="68"/>
    </row>
    <row r="33" spans="1:27" s="8" customFormat="1" ht="11.25" x14ac:dyDescent="0.2">
      <c r="A33" s="46" t="s">
        <v>17</v>
      </c>
      <c r="B33" s="47">
        <f>B29*B31/1000</f>
        <v>0.27</v>
      </c>
      <c r="D33" s="25" t="s">
        <v>107</v>
      </c>
      <c r="E33" s="26">
        <v>1</v>
      </c>
      <c r="F33" s="26"/>
      <c r="G33" s="26"/>
      <c r="H33" s="26">
        <v>0.12</v>
      </c>
      <c r="I33" s="90"/>
      <c r="J33" s="18"/>
      <c r="K33" s="18">
        <f>SUM(G33:J33)</f>
        <v>0.12</v>
      </c>
      <c r="L33" s="18">
        <f>E33*K33</f>
        <v>0.12</v>
      </c>
      <c r="M33" s="22">
        <v>4500</v>
      </c>
      <c r="N33" s="22">
        <f>L33*M33</f>
        <v>540</v>
      </c>
      <c r="P33" s="69"/>
      <c r="Q33" s="69"/>
      <c r="R33" s="69"/>
      <c r="S33" s="69"/>
      <c r="T33" s="69"/>
      <c r="U33" s="69"/>
      <c r="V33" s="69"/>
      <c r="W33" s="68"/>
      <c r="X33" s="68"/>
      <c r="Y33" s="68"/>
      <c r="Z33" s="68"/>
      <c r="AA33" s="68"/>
    </row>
    <row r="34" spans="1:27" x14ac:dyDescent="0.2">
      <c r="A34" s="48" t="s">
        <v>57</v>
      </c>
      <c r="B34" s="49">
        <f>B30*POWER(B33,B32)</f>
        <v>0.62365404824054937</v>
      </c>
      <c r="D34" s="23" t="s">
        <v>0</v>
      </c>
      <c r="E34" s="19">
        <f>SUM(E28:E33)</f>
        <v>5</v>
      </c>
      <c r="F34" s="19"/>
      <c r="G34" s="19"/>
      <c r="H34" s="19"/>
      <c r="I34" s="19"/>
      <c r="J34" s="19"/>
      <c r="K34" s="19"/>
      <c r="L34" s="88">
        <v>0.62</v>
      </c>
      <c r="M34" s="24"/>
      <c r="N34" s="92">
        <f>SUM(N28:N33)</f>
        <v>8896.25</v>
      </c>
      <c r="O34" s="8"/>
      <c r="P34" s="53" t="s">
        <v>59</v>
      </c>
      <c r="Q34" s="65" t="s">
        <v>62</v>
      </c>
      <c r="R34" s="64"/>
      <c r="S34" s="64"/>
      <c r="T34" s="54"/>
      <c r="U34" s="54"/>
      <c r="V34" s="54"/>
      <c r="W34" s="54"/>
      <c r="X34" s="65"/>
      <c r="Y34" s="65"/>
      <c r="Z34" s="65"/>
      <c r="AA34" s="65"/>
    </row>
    <row r="35" spans="1:27" x14ac:dyDescent="0.2">
      <c r="A35" s="7"/>
      <c r="B35" s="7"/>
      <c r="D35" s="31"/>
      <c r="E35" s="20"/>
      <c r="F35" s="20"/>
      <c r="G35" s="20"/>
      <c r="H35" s="20"/>
      <c r="I35" s="20"/>
      <c r="J35" s="20"/>
      <c r="K35" s="20"/>
      <c r="L35" s="32"/>
      <c r="M35" s="33"/>
      <c r="N35" s="34"/>
      <c r="O35" s="8"/>
      <c r="P35" s="51" t="s">
        <v>58</v>
      </c>
      <c r="Q35" s="65" t="s">
        <v>66</v>
      </c>
      <c r="R35" s="54"/>
      <c r="S35" s="54"/>
      <c r="T35" s="54"/>
      <c r="U35" s="54"/>
      <c r="V35" s="54"/>
      <c r="W35" s="54"/>
      <c r="X35" s="54"/>
      <c r="Y35" s="54"/>
      <c r="Z35" s="54"/>
      <c r="AA35" s="54"/>
    </row>
    <row r="36" spans="1:27" x14ac:dyDescent="0.2">
      <c r="A36" s="7"/>
      <c r="B36" s="7"/>
      <c r="O36" s="8"/>
      <c r="P36" s="87" t="s">
        <v>60</v>
      </c>
      <c r="Q36" s="65" t="s">
        <v>112</v>
      </c>
      <c r="R36" s="54"/>
      <c r="S36" s="54"/>
      <c r="T36" s="54"/>
      <c r="U36" s="54"/>
      <c r="V36" s="54"/>
      <c r="W36" s="54"/>
      <c r="X36" s="54"/>
      <c r="Y36" s="54"/>
      <c r="Z36" s="54"/>
      <c r="AA36" s="54"/>
    </row>
  </sheetData>
  <sheetProtection sheet="1" objects="1" scenarios="1" selectLockedCells="1" selectUnlockedCells="1"/>
  <mergeCells count="3">
    <mergeCell ref="A27:B27"/>
    <mergeCell ref="P27:AA27"/>
    <mergeCell ref="A1:B1"/>
  </mergeCells>
  <phoneticPr fontId="2"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2"/>
  <sheetViews>
    <sheetView tabSelected="1" workbookViewId="0">
      <selection activeCell="E18" sqref="E18"/>
    </sheetView>
  </sheetViews>
  <sheetFormatPr baseColWidth="10" defaultColWidth="9.140625" defaultRowHeight="11.25" x14ac:dyDescent="0.2"/>
  <cols>
    <col min="1" max="1" width="5.7109375" style="8" customWidth="1"/>
    <col min="2" max="2" width="2.7109375" style="8" bestFit="1" customWidth="1"/>
    <col min="3" max="3" width="19.42578125" style="9" bestFit="1" customWidth="1"/>
    <col min="4" max="4" width="14" style="9" customWidth="1"/>
    <col min="5" max="5" width="14.140625" style="8" customWidth="1"/>
    <col min="6" max="6" width="51" style="10" customWidth="1"/>
    <col min="7" max="16384" width="9.140625" style="8"/>
  </cols>
  <sheetData>
    <row r="2" spans="2:7" s="11" customFormat="1" ht="33.75" x14ac:dyDescent="0.2">
      <c r="B2" s="114" t="s">
        <v>18</v>
      </c>
      <c r="C2" s="114"/>
      <c r="D2" s="55" t="s">
        <v>91</v>
      </c>
      <c r="E2" s="57" t="s">
        <v>19</v>
      </c>
      <c r="F2" s="57" t="s">
        <v>20</v>
      </c>
    </row>
    <row r="3" spans="2:7" s="11" customFormat="1" ht="24.75" customHeight="1" x14ac:dyDescent="0.2">
      <c r="B3" s="16">
        <v>1</v>
      </c>
      <c r="C3" s="15" t="s">
        <v>21</v>
      </c>
      <c r="D3" s="89">
        <v>2</v>
      </c>
      <c r="E3" s="17">
        <v>3</v>
      </c>
      <c r="F3" s="56" t="s">
        <v>71</v>
      </c>
      <c r="G3" s="11">
        <v>2</v>
      </c>
    </row>
    <row r="4" spans="2:7" s="11" customFormat="1" ht="33.75" x14ac:dyDescent="0.2">
      <c r="B4" s="16">
        <v>2</v>
      </c>
      <c r="C4" s="15" t="s">
        <v>22</v>
      </c>
      <c r="D4" s="89">
        <v>1</v>
      </c>
      <c r="E4" s="17">
        <v>3</v>
      </c>
      <c r="F4" s="56" t="s">
        <v>72</v>
      </c>
      <c r="G4" s="11">
        <f t="shared" ref="G4:G15" si="0">D4*E4</f>
        <v>3</v>
      </c>
    </row>
    <row r="5" spans="2:7" s="11" customFormat="1" ht="22.5" x14ac:dyDescent="0.2">
      <c r="B5" s="16">
        <v>3</v>
      </c>
      <c r="C5" s="15" t="s">
        <v>23</v>
      </c>
      <c r="D5" s="89">
        <v>1</v>
      </c>
      <c r="E5" s="17">
        <v>3</v>
      </c>
      <c r="F5" s="56" t="s">
        <v>73</v>
      </c>
      <c r="G5" s="11">
        <f t="shared" si="0"/>
        <v>3</v>
      </c>
    </row>
    <row r="6" spans="2:7" s="11" customFormat="1" ht="33.75" x14ac:dyDescent="0.2">
      <c r="B6" s="16">
        <v>4</v>
      </c>
      <c r="C6" s="15" t="s">
        <v>24</v>
      </c>
      <c r="D6" s="89">
        <v>1</v>
      </c>
      <c r="E6" s="17">
        <v>4</v>
      </c>
      <c r="F6" s="56" t="s">
        <v>74</v>
      </c>
      <c r="G6" s="11">
        <f t="shared" si="0"/>
        <v>4</v>
      </c>
    </row>
    <row r="7" spans="2:7" s="11" customFormat="1" ht="56.25" x14ac:dyDescent="0.2">
      <c r="B7" s="16">
        <v>5</v>
      </c>
      <c r="C7" s="15" t="s">
        <v>25</v>
      </c>
      <c r="D7" s="89">
        <v>1</v>
      </c>
      <c r="E7" s="17">
        <v>4</v>
      </c>
      <c r="F7" s="56" t="s">
        <v>75</v>
      </c>
      <c r="G7" s="11">
        <v>2</v>
      </c>
    </row>
    <row r="8" spans="2:7" s="11" customFormat="1" ht="33.75" x14ac:dyDescent="0.2">
      <c r="B8" s="16">
        <v>6</v>
      </c>
      <c r="C8" s="15" t="s">
        <v>26</v>
      </c>
      <c r="D8" s="89">
        <v>0.5</v>
      </c>
      <c r="E8" s="17">
        <v>2</v>
      </c>
      <c r="F8" s="56" t="s">
        <v>27</v>
      </c>
      <c r="G8" s="11">
        <f t="shared" si="0"/>
        <v>1</v>
      </c>
    </row>
    <row r="9" spans="2:7" s="11" customFormat="1" ht="33.75" x14ac:dyDescent="0.2">
      <c r="B9" s="16">
        <v>7</v>
      </c>
      <c r="C9" s="15" t="s">
        <v>28</v>
      </c>
      <c r="D9" s="89">
        <v>0.5</v>
      </c>
      <c r="E9" s="17">
        <v>2</v>
      </c>
      <c r="F9" s="56" t="s">
        <v>29</v>
      </c>
      <c r="G9" s="11">
        <f t="shared" si="0"/>
        <v>1</v>
      </c>
    </row>
    <row r="10" spans="2:7" s="11" customFormat="1" ht="22.5" x14ac:dyDescent="0.2">
      <c r="B10" s="16">
        <v>8</v>
      </c>
      <c r="C10" s="15" t="s">
        <v>30</v>
      </c>
      <c r="D10" s="89">
        <v>2</v>
      </c>
      <c r="E10" s="17">
        <v>2</v>
      </c>
      <c r="F10" s="56" t="s">
        <v>76</v>
      </c>
      <c r="G10" s="11">
        <v>2</v>
      </c>
    </row>
    <row r="11" spans="2:7" s="11" customFormat="1" ht="33.75" x14ac:dyDescent="0.2">
      <c r="B11" s="16">
        <v>9</v>
      </c>
      <c r="C11" s="15" t="s">
        <v>31</v>
      </c>
      <c r="D11" s="89">
        <v>1</v>
      </c>
      <c r="E11" s="17">
        <v>2</v>
      </c>
      <c r="F11" s="56" t="s">
        <v>77</v>
      </c>
      <c r="G11" s="11">
        <f t="shared" si="0"/>
        <v>2</v>
      </c>
    </row>
    <row r="12" spans="2:7" s="11" customFormat="1" ht="45" x14ac:dyDescent="0.2">
      <c r="B12" s="16">
        <v>10</v>
      </c>
      <c r="C12" s="15" t="s">
        <v>32</v>
      </c>
      <c r="D12" s="89">
        <v>1</v>
      </c>
      <c r="E12" s="17">
        <v>3</v>
      </c>
      <c r="F12" s="56" t="s">
        <v>78</v>
      </c>
      <c r="G12" s="11">
        <f t="shared" si="0"/>
        <v>3</v>
      </c>
    </row>
    <row r="13" spans="2:7" s="11" customFormat="1" ht="33.75" x14ac:dyDescent="0.2">
      <c r="B13" s="16">
        <v>11</v>
      </c>
      <c r="C13" s="15" t="s">
        <v>33</v>
      </c>
      <c r="D13" s="89">
        <v>1</v>
      </c>
      <c r="E13" s="17">
        <v>1</v>
      </c>
      <c r="F13" s="56" t="s">
        <v>79</v>
      </c>
      <c r="G13" s="11">
        <f t="shared" si="0"/>
        <v>1</v>
      </c>
    </row>
    <row r="14" spans="2:7" s="11" customFormat="1" ht="33.75" x14ac:dyDescent="0.2">
      <c r="B14" s="16">
        <v>12</v>
      </c>
      <c r="C14" s="15" t="s">
        <v>34</v>
      </c>
      <c r="D14" s="89">
        <v>1</v>
      </c>
      <c r="E14" s="17">
        <v>1</v>
      </c>
      <c r="F14" s="56" t="s">
        <v>80</v>
      </c>
      <c r="G14" s="11">
        <f t="shared" si="0"/>
        <v>1</v>
      </c>
    </row>
    <row r="15" spans="2:7" s="11" customFormat="1" ht="22.5" x14ac:dyDescent="0.2">
      <c r="B15" s="16">
        <v>13</v>
      </c>
      <c r="C15" s="15" t="s">
        <v>35</v>
      </c>
      <c r="D15" s="89">
        <v>1</v>
      </c>
      <c r="E15" s="17">
        <v>3</v>
      </c>
      <c r="F15" s="56" t="s">
        <v>81</v>
      </c>
      <c r="G15" s="11">
        <f t="shared" si="0"/>
        <v>3</v>
      </c>
    </row>
    <row r="16" spans="2:7" s="11" customFormat="1" ht="33.75" x14ac:dyDescent="0.2">
      <c r="B16" s="16">
        <v>14</v>
      </c>
      <c r="C16" s="15" t="s">
        <v>36</v>
      </c>
      <c r="D16" s="89">
        <v>2.5</v>
      </c>
      <c r="E16" s="17">
        <v>1</v>
      </c>
      <c r="F16" s="56" t="s">
        <v>82</v>
      </c>
      <c r="G16" s="11">
        <v>1</v>
      </c>
    </row>
    <row r="17" spans="2:7" ht="21.75" customHeight="1" x14ac:dyDescent="0.2">
      <c r="B17" s="114" t="s">
        <v>49</v>
      </c>
      <c r="C17" s="114"/>
      <c r="D17" s="58"/>
      <c r="E17" s="55">
        <v>0.89</v>
      </c>
      <c r="F17" s="59"/>
      <c r="G17" s="8">
        <f>0.6+SUM(G3:G16)/100</f>
        <v>0.8899999999999999</v>
      </c>
    </row>
    <row r="19" spans="2:7" ht="22.5" x14ac:dyDescent="0.2">
      <c r="F19" s="12" t="s">
        <v>37</v>
      </c>
    </row>
    <row r="20" spans="2:7" x14ac:dyDescent="0.2">
      <c r="F20" s="13" t="s">
        <v>38</v>
      </c>
    </row>
    <row r="21" spans="2:7" x14ac:dyDescent="0.2">
      <c r="F21" s="13" t="s">
        <v>39</v>
      </c>
    </row>
    <row r="22" spans="2:7" ht="22.5" x14ac:dyDescent="0.2">
      <c r="F22" s="14" t="s">
        <v>40</v>
      </c>
    </row>
  </sheetData>
  <sheetProtection sheet="1" objects="1" scenarios="1" selectLockedCells="1" selectUnlockedCells="1"/>
  <mergeCells count="2">
    <mergeCell ref="B2:C2"/>
    <mergeCell ref="B17:C17"/>
  </mergeCells>
  <hyperlinks>
    <hyperlink ref="F20" r:id="rId1" tooltip="Permanent Link: Software Cost Estimation With Use Case Points - Introduction" display="http://tynerblain.com/blog/2007/02/12/software-cost-estimation-ucp-1/"/>
    <hyperlink ref="F22" r:id="rId2"/>
    <hyperlink ref="F21" r:id="rId3" tooltip="Permanent Link: Software Cost Estimation With Use Case Points - Technical Factors" display="http://tynerblain.com/blog/2007/02/13/software-cost-estimation-ucp-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de uso</vt:lpstr>
      <vt:lpstr>Costo Desarrollo</vt:lpstr>
      <vt:lpstr>Factores Complejidad Tecnica</vt:lpstr>
    </vt:vector>
  </TitlesOfParts>
  <Company>Windows 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WinuE</dc:creator>
  <cp:lastModifiedBy>Manuel Alberto Lozano Cardona</cp:lastModifiedBy>
  <dcterms:created xsi:type="dcterms:W3CDTF">2008-06-16T19:41:41Z</dcterms:created>
  <dcterms:modified xsi:type="dcterms:W3CDTF">2014-04-30T22:48:08Z</dcterms:modified>
</cp:coreProperties>
</file>