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OneDrive\Desktop\PROJECT\DENTEQP024\"/>
    </mc:Choice>
  </mc:AlternateContent>
  <xr:revisionPtr revIDLastSave="0" documentId="13_ncr:1_{D0F83763-4305-409F-BFBB-706304EFD641}" xr6:coauthVersionLast="45" xr6:coauthVersionMax="45" xr10:uidLastSave="{00000000-0000-0000-0000-000000000000}"/>
  <bookViews>
    <workbookView xWindow="-120" yWindow="-120" windowWidth="20730" windowHeight="11160" tabRatio="633" firstSheet="5" activeTab="7" xr2:uid="{00000000-000D-0000-FFFF-FFFF00000000}"/>
  </bookViews>
  <sheets>
    <sheet name="Original" sheetId="1" r:id="rId1"/>
    <sheet name="Decomposition" sheetId="3" r:id="rId2"/>
    <sheet name="Exp. smoothing" sheetId="8" r:id="rId3"/>
    <sheet name="Holt-winter(Damped)" sheetId="9" r:id="rId4"/>
    <sheet name="Forecast" sheetId="7" r:id="rId5"/>
    <sheet name="procurement analysis" sheetId="13" r:id="rId6"/>
    <sheet name="procurement graph" sheetId="16" r:id="rId7"/>
    <sheet name="optimal order policy" sheetId="17" r:id="rId8"/>
  </sheets>
  <definedNames>
    <definedName name="_xlnm._FilterDatabase" localSheetId="7" hidden="1">'optimal order policy'!$F$2:$G$2</definedName>
    <definedName name="_xlnm._FilterDatabase" localSheetId="0" hidden="1">Original!$C$22:$F$22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8" i="16" l="1"/>
  <c r="K26" i="16"/>
  <c r="I24" i="16"/>
  <c r="F27" i="16"/>
  <c r="F25" i="16"/>
  <c r="F23" i="16"/>
  <c r="R32" i="16" l="1"/>
  <c r="Q31" i="16" l="1"/>
  <c r="P30" i="16"/>
  <c r="O29" i="16"/>
  <c r="I23" i="16"/>
  <c r="G21" i="16"/>
  <c r="K53" i="13" l="1"/>
  <c r="O49" i="13"/>
  <c r="O46" i="13"/>
  <c r="O47" i="13" s="1"/>
  <c r="N46" i="13"/>
  <c r="N57" i="13" s="1"/>
  <c r="M46" i="13"/>
  <c r="M54" i="13" s="1"/>
  <c r="L46" i="13"/>
  <c r="K46" i="13"/>
  <c r="K47" i="13" s="1"/>
  <c r="J46" i="13"/>
  <c r="J53" i="13" s="1"/>
  <c r="I46" i="13"/>
  <c r="I50" i="13" s="1"/>
  <c r="H46" i="13"/>
  <c r="G46" i="13"/>
  <c r="G47" i="13" s="1"/>
  <c r="F46" i="13"/>
  <c r="F49" i="13" s="1"/>
  <c r="E46" i="13"/>
  <c r="E47" i="13" s="1"/>
  <c r="D46" i="13"/>
  <c r="D47" i="13" s="1"/>
  <c r="E30" i="13"/>
  <c r="F29" i="13"/>
  <c r="F28" i="13" s="1"/>
  <c r="F27" i="13" s="1"/>
  <c r="G28" i="13"/>
  <c r="G27" i="13" s="1"/>
  <c r="G26" i="13" s="1"/>
  <c r="H27" i="13"/>
  <c r="I26" i="13"/>
  <c r="H26" i="13"/>
  <c r="H25" i="13" s="1"/>
  <c r="J25" i="13"/>
  <c r="I25" i="13"/>
  <c r="K24" i="13"/>
  <c r="K23" i="13" s="1"/>
  <c r="K22" i="13" s="1"/>
  <c r="J24" i="13"/>
  <c r="L23" i="13"/>
  <c r="L22" i="13" s="1"/>
  <c r="L21" i="13" s="1"/>
  <c r="L20" i="13" s="1"/>
  <c r="L19" i="13" s="1"/>
  <c r="J23" i="13"/>
  <c r="M22" i="13"/>
  <c r="N21" i="13"/>
  <c r="M21" i="13"/>
  <c r="O20" i="13"/>
  <c r="N20" i="13"/>
  <c r="P19" i="13"/>
  <c r="O19" i="13"/>
  <c r="N19" i="13"/>
  <c r="H10" i="13"/>
  <c r="D8" i="13" s="1"/>
  <c r="D5" i="13" s="1"/>
  <c r="I48" i="13" l="1"/>
  <c r="M55" i="13"/>
  <c r="M48" i="13"/>
  <c r="G50" i="13"/>
  <c r="R51" i="13" s="1"/>
  <c r="R36" i="13" s="1"/>
  <c r="M51" i="13"/>
  <c r="O53" i="13"/>
  <c r="M56" i="13"/>
  <c r="G49" i="13"/>
  <c r="Z50" i="13" s="1"/>
  <c r="Z35" i="13" s="1"/>
  <c r="K50" i="13"/>
  <c r="I52" i="13"/>
  <c r="X53" i="13" s="1"/>
  <c r="X38" i="13" s="1"/>
  <c r="K54" i="13"/>
  <c r="O57" i="13"/>
  <c r="I51" i="13"/>
  <c r="E48" i="13"/>
  <c r="V49" i="13" s="1"/>
  <c r="V34" i="13" s="1"/>
  <c r="K49" i="13"/>
  <c r="O50" i="13"/>
  <c r="M52" i="13"/>
  <c r="O54" i="13"/>
  <c r="O58" i="13"/>
  <c r="R59" i="13" s="1"/>
  <c r="AC48" i="13"/>
  <c r="AC33" i="13" s="1"/>
  <c r="AC19" i="13" s="1"/>
  <c r="AB48" i="13"/>
  <c r="AB33" i="13" s="1"/>
  <c r="AB19" i="13" s="1"/>
  <c r="AA49" i="13"/>
  <c r="AA34" i="13" s="1"/>
  <c r="T57" i="13"/>
  <c r="T42" i="13" s="1"/>
  <c r="H51" i="13"/>
  <c r="H48" i="13"/>
  <c r="H50" i="13"/>
  <c r="Y51" i="13" s="1"/>
  <c r="Y36" i="13" s="1"/>
  <c r="H49" i="13"/>
  <c r="V50" i="13" s="1"/>
  <c r="V35" i="13" s="1"/>
  <c r="L55" i="13"/>
  <c r="L52" i="13"/>
  <c r="L51" i="13"/>
  <c r="L48" i="13"/>
  <c r="L54" i="13"/>
  <c r="L53" i="13"/>
  <c r="U54" i="13" s="1"/>
  <c r="U39" i="13" s="1"/>
  <c r="L50" i="13"/>
  <c r="L49" i="13"/>
  <c r="K21" i="13"/>
  <c r="I24" i="13"/>
  <c r="G25" i="13"/>
  <c r="H47" i="13"/>
  <c r="M20" i="13"/>
  <c r="E29" i="13"/>
  <c r="AA50" i="13"/>
  <c r="AA35" i="13" s="1"/>
  <c r="W54" i="13"/>
  <c r="W39" i="13" s="1"/>
  <c r="V54" i="13"/>
  <c r="V39" i="13" s="1"/>
  <c r="S58" i="13"/>
  <c r="S43" i="13" s="1"/>
  <c r="R58" i="13"/>
  <c r="R43" i="13" s="1"/>
  <c r="L47" i="13"/>
  <c r="Z51" i="13"/>
  <c r="Z36" i="13" s="1"/>
  <c r="X51" i="13"/>
  <c r="X36" i="13" s="1"/>
  <c r="T51" i="13"/>
  <c r="T36" i="13" s="1"/>
  <c r="V55" i="13"/>
  <c r="V40" i="13" s="1"/>
  <c r="U55" i="13"/>
  <c r="U40" i="13" s="1"/>
  <c r="T55" i="13"/>
  <c r="T40" i="13" s="1"/>
  <c r="R44" i="13"/>
  <c r="J22" i="13"/>
  <c r="H24" i="13"/>
  <c r="F26" i="13"/>
  <c r="I47" i="13"/>
  <c r="T48" i="13" s="1"/>
  <c r="T33" i="13" s="1"/>
  <c r="M47" i="13"/>
  <c r="F48" i="13"/>
  <c r="J48" i="13"/>
  <c r="N48" i="13"/>
  <c r="J51" i="13"/>
  <c r="N51" i="13"/>
  <c r="J52" i="13"/>
  <c r="N52" i="13"/>
  <c r="N55" i="13"/>
  <c r="N56" i="13"/>
  <c r="S57" i="13" s="1"/>
  <c r="S42" i="13" s="1"/>
  <c r="F47" i="13"/>
  <c r="Y48" i="13" s="1"/>
  <c r="Y33" i="13" s="1"/>
  <c r="Y19" i="13" s="1"/>
  <c r="J47" i="13"/>
  <c r="N47" i="13"/>
  <c r="G48" i="13"/>
  <c r="K48" i="13"/>
  <c r="O48" i="13"/>
  <c r="I49" i="13"/>
  <c r="M49" i="13"/>
  <c r="M50" i="13"/>
  <c r="K51" i="13"/>
  <c r="O51" i="13"/>
  <c r="K52" i="13"/>
  <c r="O52" i="13"/>
  <c r="M53" i="13"/>
  <c r="S54" i="13" s="1"/>
  <c r="S39" i="13" s="1"/>
  <c r="O55" i="13"/>
  <c r="O56" i="13"/>
  <c r="J49" i="13"/>
  <c r="N49" i="13"/>
  <c r="J50" i="13"/>
  <c r="N50" i="13"/>
  <c r="N53" i="13"/>
  <c r="N54" i="13"/>
  <c r="R55" i="13" s="1"/>
  <c r="R40" i="13" s="1"/>
  <c r="F6" i="1"/>
  <c r="C38" i="3" s="1"/>
  <c r="E18" i="1"/>
  <c r="D18" i="1"/>
  <c r="C18" i="1"/>
  <c r="B18" i="1"/>
  <c r="S53" i="13" l="1"/>
  <c r="S38" i="13" s="1"/>
  <c r="W53" i="13"/>
  <c r="W38" i="13" s="1"/>
  <c r="AB49" i="13"/>
  <c r="AB34" i="13" s="1"/>
  <c r="Z48" i="13"/>
  <c r="Z33" i="13" s="1"/>
  <c r="W49" i="13"/>
  <c r="W34" i="13" s="1"/>
  <c r="U51" i="13"/>
  <c r="U36" i="13" s="1"/>
  <c r="Y49" i="13"/>
  <c r="Y34" i="13" s="1"/>
  <c r="W50" i="13"/>
  <c r="W35" i="13" s="1"/>
  <c r="V48" i="13"/>
  <c r="V33" i="13" s="1"/>
  <c r="S51" i="13"/>
  <c r="S36" i="13" s="1"/>
  <c r="AB6" i="13"/>
  <c r="AC2" i="13"/>
  <c r="AC1" i="13"/>
  <c r="F25" i="13"/>
  <c r="S55" i="13"/>
  <c r="S40" i="13" s="1"/>
  <c r="V51" i="13"/>
  <c r="V36" i="13" s="1"/>
  <c r="T50" i="13"/>
  <c r="T35" i="13" s="1"/>
  <c r="I23" i="13"/>
  <c r="K20" i="13"/>
  <c r="R53" i="13"/>
  <c r="R38" i="13" s="1"/>
  <c r="T53" i="13"/>
  <c r="T38" i="13" s="1"/>
  <c r="Z49" i="13"/>
  <c r="Z34" i="13" s="1"/>
  <c r="T49" i="13"/>
  <c r="T34" i="13" s="1"/>
  <c r="AA48" i="13"/>
  <c r="AA33" i="13" s="1"/>
  <c r="AA19" i="13" s="1"/>
  <c r="X48" i="13"/>
  <c r="X33" i="13" s="1"/>
  <c r="H23" i="13"/>
  <c r="W51" i="13"/>
  <c r="W36" i="13" s="1"/>
  <c r="R54" i="13"/>
  <c r="R39" i="13" s="1"/>
  <c r="T54" i="13"/>
  <c r="T39" i="13" s="1"/>
  <c r="S50" i="13"/>
  <c r="S35" i="13" s="1"/>
  <c r="X50" i="13"/>
  <c r="X35" i="13" s="1"/>
  <c r="M19" i="13"/>
  <c r="Z19" i="13" s="1"/>
  <c r="R57" i="13"/>
  <c r="R42" i="13" s="1"/>
  <c r="V53" i="13"/>
  <c r="V38" i="13" s="1"/>
  <c r="S49" i="13"/>
  <c r="S34" i="13" s="1"/>
  <c r="X49" i="13"/>
  <c r="X34" i="13" s="1"/>
  <c r="W48" i="13"/>
  <c r="W33" i="13" s="1"/>
  <c r="R48" i="13"/>
  <c r="R33" i="13" s="1"/>
  <c r="U50" i="13"/>
  <c r="U35" i="13" s="1"/>
  <c r="J21" i="13"/>
  <c r="Y50" i="13"/>
  <c r="Y35" i="13" s="1"/>
  <c r="R50" i="13"/>
  <c r="R35" i="13" s="1"/>
  <c r="E28" i="13"/>
  <c r="U53" i="13"/>
  <c r="U38" i="13" s="1"/>
  <c r="G24" i="13"/>
  <c r="U49" i="13"/>
  <c r="U34" i="13" s="1"/>
  <c r="R56" i="13"/>
  <c r="R41" i="13" s="1"/>
  <c r="U56" i="13"/>
  <c r="U41" i="13" s="1"/>
  <c r="T56" i="13"/>
  <c r="T41" i="13" s="1"/>
  <c r="S56" i="13"/>
  <c r="S41" i="13" s="1"/>
  <c r="V52" i="13"/>
  <c r="V37" i="13" s="1"/>
  <c r="R52" i="13"/>
  <c r="R37" i="13" s="1"/>
  <c r="Y52" i="13"/>
  <c r="Y37" i="13" s="1"/>
  <c r="U52" i="13"/>
  <c r="U37" i="13" s="1"/>
  <c r="X52" i="13"/>
  <c r="X37" i="13" s="1"/>
  <c r="T52" i="13"/>
  <c r="T37" i="13" s="1"/>
  <c r="W52" i="13"/>
  <c r="W37" i="13" s="1"/>
  <c r="S52" i="13"/>
  <c r="S37" i="13" s="1"/>
  <c r="R49" i="13"/>
  <c r="R34" i="13" s="1"/>
  <c r="AB20" i="13"/>
  <c r="AA7" i="13" s="1"/>
  <c r="S48" i="13"/>
  <c r="S33" i="13" s="1"/>
  <c r="U48" i="13"/>
  <c r="U33" i="13" s="1"/>
  <c r="E7" i="3"/>
  <c r="AB2" i="13" l="1"/>
  <c r="W7" i="13"/>
  <c r="W21" i="13" s="1"/>
  <c r="S7" i="13"/>
  <c r="X7" i="13"/>
  <c r="X21" i="13" s="1"/>
  <c r="Z7" i="13"/>
  <c r="Z21" i="13" s="1"/>
  <c r="V7" i="13"/>
  <c r="R7" i="13"/>
  <c r="T7" i="13"/>
  <c r="Y7" i="13"/>
  <c r="Y21" i="13" s="1"/>
  <c r="U7" i="13"/>
  <c r="AA21" i="13"/>
  <c r="E27" i="13"/>
  <c r="I22" i="13"/>
  <c r="J20" i="13"/>
  <c r="K19" i="13"/>
  <c r="X19" i="13" s="1"/>
  <c r="F24" i="13"/>
  <c r="AB1" i="13"/>
  <c r="G23" i="13"/>
  <c r="H22" i="13"/>
  <c r="Z6" i="13"/>
  <c r="Z20" i="13" s="1"/>
  <c r="V6" i="13"/>
  <c r="R6" i="13"/>
  <c r="AA6" i="13"/>
  <c r="AA20" i="13" s="1"/>
  <c r="AA2" i="13" s="1"/>
  <c r="S6" i="13"/>
  <c r="Y6" i="13"/>
  <c r="Y20" i="13" s="1"/>
  <c r="U6" i="13"/>
  <c r="W6" i="13"/>
  <c r="X6" i="13"/>
  <c r="X20" i="13" s="1"/>
  <c r="T6" i="13"/>
  <c r="J50" i="3"/>
  <c r="J13" i="3"/>
  <c r="J2" i="3"/>
  <c r="J3" i="3"/>
  <c r="J4" i="3"/>
  <c r="J5" i="3"/>
  <c r="J6" i="3"/>
  <c r="J7" i="3"/>
  <c r="J8" i="3"/>
  <c r="J9" i="3"/>
  <c r="J10" i="3"/>
  <c r="J11" i="3"/>
  <c r="J12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1" i="3"/>
  <c r="J52" i="3"/>
  <c r="J53" i="3"/>
  <c r="J54" i="3"/>
  <c r="J55" i="3"/>
  <c r="J56" i="3"/>
  <c r="J57" i="3"/>
  <c r="J58" i="3"/>
  <c r="J59" i="3"/>
  <c r="J60" i="3"/>
  <c r="J61" i="3"/>
  <c r="Z8" i="13" l="1"/>
  <c r="E26" i="13"/>
  <c r="F23" i="13"/>
  <c r="W20" i="13"/>
  <c r="J19" i="13"/>
  <c r="W19" i="13" s="1"/>
  <c r="AA1" i="13"/>
  <c r="G22" i="13"/>
  <c r="Y8" i="13"/>
  <c r="Y22" i="13" s="1"/>
  <c r="U8" i="13"/>
  <c r="U22" i="13" s="1"/>
  <c r="H21" i="13"/>
  <c r="I21" i="13"/>
  <c r="E34" i="3"/>
  <c r="E33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5" i="3"/>
  <c r="E36" i="3"/>
  <c r="E37" i="3"/>
  <c r="E38" i="3"/>
  <c r="E39" i="3"/>
  <c r="E40" i="3"/>
  <c r="E41" i="3"/>
  <c r="E42" i="3"/>
  <c r="E43" i="3"/>
  <c r="W8" i="13" l="1"/>
  <c r="W22" i="13" s="1"/>
  <c r="R8" i="13"/>
  <c r="T8" i="13"/>
  <c r="T22" i="13" s="1"/>
  <c r="V8" i="13"/>
  <c r="V22" i="13" s="1"/>
  <c r="Z22" i="13"/>
  <c r="Y9" i="13" s="1"/>
  <c r="S8" i="13"/>
  <c r="X8" i="13"/>
  <c r="X22" i="13" s="1"/>
  <c r="U21" i="13"/>
  <c r="H20" i="13"/>
  <c r="E25" i="13"/>
  <c r="F22" i="13"/>
  <c r="Z1" i="13"/>
  <c r="Z2" i="13"/>
  <c r="G21" i="13"/>
  <c r="V21" i="13"/>
  <c r="I20" i="13"/>
  <c r="F33" i="3"/>
  <c r="G33" i="3" s="1"/>
  <c r="F25" i="3"/>
  <c r="G25" i="3" s="1"/>
  <c r="F21" i="3"/>
  <c r="G21" i="3" s="1"/>
  <c r="O10" i="3" s="1"/>
  <c r="H9" i="3" s="1"/>
  <c r="K9" i="3" s="1"/>
  <c r="L9" i="3" s="1"/>
  <c r="F29" i="3"/>
  <c r="G29" i="3" s="1"/>
  <c r="F13" i="3"/>
  <c r="G13" i="3" s="1"/>
  <c r="F17" i="3"/>
  <c r="G17" i="3" s="1"/>
  <c r="F20" i="3"/>
  <c r="G20" i="3" s="1"/>
  <c r="F16" i="3"/>
  <c r="G16" i="3" s="1"/>
  <c r="F12" i="3"/>
  <c r="G12" i="3" s="1"/>
  <c r="F28" i="3"/>
  <c r="G28" i="3" s="1"/>
  <c r="F24" i="3"/>
  <c r="G24" i="3" s="1"/>
  <c r="F27" i="3"/>
  <c r="G27" i="3" s="1"/>
  <c r="F23" i="3"/>
  <c r="G23" i="3" s="1"/>
  <c r="F19" i="3"/>
  <c r="G19" i="3" s="1"/>
  <c r="F15" i="3"/>
  <c r="G15" i="3" s="1"/>
  <c r="F11" i="3"/>
  <c r="G11" i="3" s="1"/>
  <c r="F30" i="3"/>
  <c r="G30" i="3" s="1"/>
  <c r="F26" i="3"/>
  <c r="G26" i="3" s="1"/>
  <c r="F22" i="3"/>
  <c r="G22" i="3" s="1"/>
  <c r="F18" i="3"/>
  <c r="G18" i="3" s="1"/>
  <c r="F14" i="3"/>
  <c r="G14" i="3" s="1"/>
  <c r="F10" i="3"/>
  <c r="G10" i="3" s="1"/>
  <c r="F8" i="3"/>
  <c r="G8" i="3" s="1"/>
  <c r="F9" i="3"/>
  <c r="G9" i="3" s="1"/>
  <c r="F36" i="3"/>
  <c r="G36" i="3" s="1"/>
  <c r="F40" i="3"/>
  <c r="G40" i="3" s="1"/>
  <c r="F39" i="3"/>
  <c r="G39" i="3" s="1"/>
  <c r="F42" i="3"/>
  <c r="G42" i="3" s="1"/>
  <c r="F31" i="3"/>
  <c r="G31" i="3" s="1"/>
  <c r="F32" i="3"/>
  <c r="G32" i="3" s="1"/>
  <c r="F35" i="3"/>
  <c r="G35" i="3" s="1"/>
  <c r="F38" i="3"/>
  <c r="G38" i="3" s="1"/>
  <c r="F41" i="3"/>
  <c r="G41" i="3" s="1"/>
  <c r="F37" i="3"/>
  <c r="G37" i="3" s="1"/>
  <c r="F34" i="3"/>
  <c r="G34" i="3" s="1"/>
  <c r="F7" i="3"/>
  <c r="G7" i="3" s="1"/>
  <c r="W9" i="13" l="1"/>
  <c r="W23" i="13" s="1"/>
  <c r="S9" i="13"/>
  <c r="S23" i="13" s="1"/>
  <c r="V9" i="13"/>
  <c r="V23" i="13" s="1"/>
  <c r="R9" i="13"/>
  <c r="X9" i="13"/>
  <c r="X23" i="13" s="1"/>
  <c r="U9" i="13"/>
  <c r="U23" i="13" s="1"/>
  <c r="T9" i="13"/>
  <c r="T23" i="13" s="1"/>
  <c r="Y23" i="13"/>
  <c r="S22" i="13"/>
  <c r="F21" i="13"/>
  <c r="I19" i="13"/>
  <c r="V19" i="13" s="1"/>
  <c r="V20" i="13"/>
  <c r="E24" i="13"/>
  <c r="H19" i="13"/>
  <c r="U19" i="13" s="1"/>
  <c r="U20" i="13"/>
  <c r="T21" i="13"/>
  <c r="G20" i="13"/>
  <c r="O5" i="3"/>
  <c r="H4" i="3" s="1"/>
  <c r="I4" i="3" s="1"/>
  <c r="O13" i="3"/>
  <c r="H12" i="3" s="1"/>
  <c r="I12" i="3" s="1"/>
  <c r="O9" i="3"/>
  <c r="H8" i="3" s="1"/>
  <c r="I8" i="3" s="1"/>
  <c r="O11" i="3"/>
  <c r="H34" i="3" s="1"/>
  <c r="K34" i="3" s="1"/>
  <c r="L34" i="3" s="1"/>
  <c r="O7" i="3"/>
  <c r="H6" i="3" s="1"/>
  <c r="K6" i="3" s="1"/>
  <c r="L6" i="3" s="1"/>
  <c r="O3" i="3"/>
  <c r="H50" i="3" s="1"/>
  <c r="K50" i="3" s="1"/>
  <c r="O8" i="3"/>
  <c r="H7" i="3" s="1"/>
  <c r="I7" i="3" s="1"/>
  <c r="O4" i="3"/>
  <c r="H33" i="3"/>
  <c r="I33" i="3" s="1"/>
  <c r="I9" i="3"/>
  <c r="O6" i="3"/>
  <c r="H17" i="3" s="1"/>
  <c r="I17" i="3" s="1"/>
  <c r="O14" i="3"/>
  <c r="H13" i="3" s="1"/>
  <c r="I13" i="3" s="1"/>
  <c r="O12" i="3"/>
  <c r="H11" i="3" s="1"/>
  <c r="K11" i="3" s="1"/>
  <c r="L11" i="3" s="1"/>
  <c r="H45" i="3"/>
  <c r="I45" i="3" s="1"/>
  <c r="H57" i="3"/>
  <c r="K57" i="3" s="1"/>
  <c r="H21" i="3"/>
  <c r="I21" i="3" s="1"/>
  <c r="H40" i="3" l="1"/>
  <c r="I40" i="3" s="1"/>
  <c r="H52" i="3"/>
  <c r="K52" i="3" s="1"/>
  <c r="H16" i="3"/>
  <c r="I16" i="3" s="1"/>
  <c r="Y1" i="13"/>
  <c r="X10" i="13"/>
  <c r="Y2" i="13"/>
  <c r="T20" i="13"/>
  <c r="G19" i="13"/>
  <c r="T19" i="13" s="1"/>
  <c r="E23" i="13"/>
  <c r="S21" i="13"/>
  <c r="F20" i="13"/>
  <c r="H28" i="3"/>
  <c r="I28" i="3" s="1"/>
  <c r="K4" i="3"/>
  <c r="L4" i="3" s="1"/>
  <c r="H56" i="3"/>
  <c r="K56" i="3" s="1"/>
  <c r="H36" i="3"/>
  <c r="K36" i="3" s="1"/>
  <c r="L36" i="3" s="1"/>
  <c r="K12" i="3"/>
  <c r="L12" i="3" s="1"/>
  <c r="H48" i="3"/>
  <c r="I48" i="3" s="1"/>
  <c r="H24" i="3"/>
  <c r="I24" i="3" s="1"/>
  <c r="H44" i="3"/>
  <c r="I44" i="3" s="1"/>
  <c r="K8" i="3"/>
  <c r="L8" i="3" s="1"/>
  <c r="H20" i="3"/>
  <c r="K20" i="3" s="1"/>
  <c r="L20" i="3" s="1"/>
  <c r="H60" i="3"/>
  <c r="K60" i="3" s="1"/>
  <c r="H32" i="3"/>
  <c r="I32" i="3" s="1"/>
  <c r="H46" i="3"/>
  <c r="I46" i="3" s="1"/>
  <c r="H38" i="3"/>
  <c r="K38" i="3" s="1"/>
  <c r="L38" i="3" s="1"/>
  <c r="H19" i="3"/>
  <c r="I19" i="3" s="1"/>
  <c r="H26" i="3"/>
  <c r="K26" i="3" s="1"/>
  <c r="L26" i="3" s="1"/>
  <c r="H14" i="3"/>
  <c r="K14" i="3" s="1"/>
  <c r="L14" i="3" s="1"/>
  <c r="H55" i="3"/>
  <c r="K55" i="3" s="1"/>
  <c r="H31" i="3"/>
  <c r="K31" i="3" s="1"/>
  <c r="L31" i="3" s="1"/>
  <c r="K7" i="3"/>
  <c r="L7" i="3" s="1"/>
  <c r="H43" i="3"/>
  <c r="K43" i="3" s="1"/>
  <c r="L43" i="3" s="1"/>
  <c r="I34" i="3"/>
  <c r="H42" i="3"/>
  <c r="I42" i="3" s="1"/>
  <c r="H54" i="3"/>
  <c r="K54" i="3" s="1"/>
  <c r="H10" i="3"/>
  <c r="I10" i="3" s="1"/>
  <c r="H18" i="3"/>
  <c r="H30" i="3"/>
  <c r="K30" i="3" s="1"/>
  <c r="L30" i="3" s="1"/>
  <c r="H58" i="3"/>
  <c r="K58" i="3" s="1"/>
  <c r="H22" i="3"/>
  <c r="I22" i="3" s="1"/>
  <c r="H2" i="3"/>
  <c r="H3" i="3"/>
  <c r="I3" i="3" s="1"/>
  <c r="H51" i="3"/>
  <c r="K51" i="3" s="1"/>
  <c r="H27" i="3"/>
  <c r="I27" i="3" s="1"/>
  <c r="H15" i="3"/>
  <c r="K15" i="3" s="1"/>
  <c r="L15" i="3" s="1"/>
  <c r="H39" i="3"/>
  <c r="K39" i="3" s="1"/>
  <c r="L39" i="3" s="1"/>
  <c r="K33" i="3"/>
  <c r="L33" i="3" s="1"/>
  <c r="I6" i="3"/>
  <c r="H5" i="3"/>
  <c r="K5" i="3" s="1"/>
  <c r="L5" i="3" s="1"/>
  <c r="H53" i="3"/>
  <c r="K53" i="3" s="1"/>
  <c r="K17" i="3"/>
  <c r="L17" i="3" s="1"/>
  <c r="H29" i="3"/>
  <c r="I29" i="3" s="1"/>
  <c r="H41" i="3"/>
  <c r="H47" i="3"/>
  <c r="I47" i="3" s="1"/>
  <c r="H25" i="3"/>
  <c r="I25" i="3" s="1"/>
  <c r="H37" i="3"/>
  <c r="K37" i="3" s="1"/>
  <c r="L37" i="3" s="1"/>
  <c r="K13" i="3"/>
  <c r="L13" i="3" s="1"/>
  <c r="K45" i="3"/>
  <c r="L45" i="3" s="1"/>
  <c r="H61" i="3"/>
  <c r="K61" i="3" s="1"/>
  <c r="H49" i="3"/>
  <c r="H23" i="3"/>
  <c r="I23" i="3" s="1"/>
  <c r="H59" i="3"/>
  <c r="K59" i="3" s="1"/>
  <c r="H35" i="3"/>
  <c r="I35" i="3" s="1"/>
  <c r="I11" i="3"/>
  <c r="K21" i="3"/>
  <c r="L21" i="3" s="1"/>
  <c r="K16" i="3" l="1"/>
  <c r="L16" i="3" s="1"/>
  <c r="K40" i="3"/>
  <c r="L40" i="3" s="1"/>
  <c r="K28" i="3"/>
  <c r="L28" i="3" s="1"/>
  <c r="S20" i="13"/>
  <c r="F19" i="13"/>
  <c r="S19" i="13" s="1"/>
  <c r="R23" i="13"/>
  <c r="E22" i="13"/>
  <c r="V10" i="13"/>
  <c r="V24" i="13" s="1"/>
  <c r="R10" i="13"/>
  <c r="R24" i="13" s="1"/>
  <c r="U10" i="13"/>
  <c r="U24" i="13" s="1"/>
  <c r="W10" i="13"/>
  <c r="W24" i="13" s="1"/>
  <c r="T10" i="13"/>
  <c r="T24" i="13" s="1"/>
  <c r="S10" i="13"/>
  <c r="S24" i="13" s="1"/>
  <c r="X24" i="13"/>
  <c r="I36" i="3"/>
  <c r="K48" i="3"/>
  <c r="L48" i="3" s="1"/>
  <c r="K24" i="3"/>
  <c r="L24" i="3" s="1"/>
  <c r="K44" i="3"/>
  <c r="L44" i="3" s="1"/>
  <c r="I20" i="3"/>
  <c r="K32" i="3"/>
  <c r="L32" i="3" s="1"/>
  <c r="K19" i="3"/>
  <c r="L19" i="3" s="1"/>
  <c r="K46" i="3"/>
  <c r="L46" i="3" s="1"/>
  <c r="I38" i="3"/>
  <c r="K22" i="3"/>
  <c r="L22" i="3" s="1"/>
  <c r="I26" i="3"/>
  <c r="I14" i="3"/>
  <c r="K42" i="3"/>
  <c r="L42" i="3" s="1"/>
  <c r="I31" i="3"/>
  <c r="I43" i="3"/>
  <c r="I30" i="3"/>
  <c r="K10" i="3"/>
  <c r="L10" i="3" s="1"/>
  <c r="I2" i="3"/>
  <c r="K2" i="3"/>
  <c r="L2" i="3" s="1"/>
  <c r="I18" i="3"/>
  <c r="K18" i="3"/>
  <c r="L18" i="3" s="1"/>
  <c r="K3" i="3"/>
  <c r="L3" i="3" s="1"/>
  <c r="I39" i="3"/>
  <c r="I15" i="3"/>
  <c r="K27" i="3"/>
  <c r="L27" i="3" s="1"/>
  <c r="I5" i="3"/>
  <c r="K29" i="3"/>
  <c r="L29" i="3" s="1"/>
  <c r="K25" i="3"/>
  <c r="L25" i="3" s="1"/>
  <c r="K47" i="3"/>
  <c r="L47" i="3" s="1"/>
  <c r="K41" i="3"/>
  <c r="L41" i="3" s="1"/>
  <c r="I41" i="3"/>
  <c r="I37" i="3"/>
  <c r="I49" i="3"/>
  <c r="K49" i="3"/>
  <c r="L49" i="3" s="1"/>
  <c r="K35" i="3"/>
  <c r="L35" i="3" s="1"/>
  <c r="K23" i="3"/>
  <c r="L23" i="3" s="1"/>
  <c r="R22" i="13" l="1"/>
  <c r="E21" i="13"/>
  <c r="W11" i="13"/>
  <c r="X1" i="13"/>
  <c r="X2" i="13"/>
  <c r="M2" i="3"/>
  <c r="S11" i="13" l="1"/>
  <c r="S25" i="13" s="1"/>
  <c r="T11" i="13"/>
  <c r="T25" i="13" s="1"/>
  <c r="V11" i="13"/>
  <c r="V25" i="13" s="1"/>
  <c r="R11" i="13"/>
  <c r="R25" i="13" s="1"/>
  <c r="U11" i="13"/>
  <c r="U25" i="13" s="1"/>
  <c r="W25" i="13"/>
  <c r="R21" i="13"/>
  <c r="E20" i="13"/>
  <c r="E19" i="13" l="1"/>
  <c r="R19" i="13" s="1"/>
  <c r="R20" i="13"/>
  <c r="W1" i="13"/>
  <c r="W2" i="13"/>
  <c r="V12" i="13"/>
  <c r="U12" i="13" l="1"/>
  <c r="U26" i="13" s="1"/>
  <c r="T12" i="13"/>
  <c r="T26" i="13" s="1"/>
  <c r="S12" i="13"/>
  <c r="S26" i="13" s="1"/>
  <c r="R12" i="13"/>
  <c r="R26" i="13" s="1"/>
  <c r="V26" i="13"/>
  <c r="V1" i="13" l="1"/>
  <c r="U13" i="13"/>
  <c r="V2" i="13"/>
  <c r="T13" i="13" l="1"/>
  <c r="T27" i="13" s="1"/>
  <c r="S13" i="13"/>
  <c r="S27" i="13" s="1"/>
  <c r="R13" i="13"/>
  <c r="R27" i="13" s="1"/>
  <c r="U27" i="13"/>
  <c r="T14" i="13" l="1"/>
  <c r="U1" i="13"/>
  <c r="U2" i="13"/>
  <c r="S14" i="13" l="1"/>
  <c r="S28" i="13" s="1"/>
  <c r="R14" i="13"/>
  <c r="R28" i="13" s="1"/>
  <c r="T28" i="13"/>
  <c r="S15" i="13" l="1"/>
  <c r="T2" i="13"/>
  <c r="T1" i="13"/>
  <c r="R15" i="13" l="1"/>
  <c r="R29" i="13" s="1"/>
  <c r="S29" i="13"/>
  <c r="S1" i="13" s="1"/>
  <c r="S2" i="13" l="1"/>
  <c r="R16" i="13"/>
  <c r="R30" i="13" s="1"/>
  <c r="R2" i="13" s="1"/>
  <c r="R1" i="13" l="1"/>
  <c r="G1" i="16"/>
  <c r="G2" i="16"/>
  <c r="E2" i="16"/>
  <c r="E1" i="16"/>
  <c r="F2" i="16"/>
  <c r="F1" i="16"/>
  <c r="B2" i="16"/>
  <c r="B1" i="16"/>
  <c r="L2" i="16"/>
  <c r="L1" i="16"/>
  <c r="I1" i="16"/>
  <c r="I2" i="16"/>
  <c r="C1" i="16"/>
  <c r="C2" i="16"/>
  <c r="M1" i="16"/>
  <c r="M2" i="16"/>
  <c r="K1" i="16"/>
  <c r="K2" i="16"/>
  <c r="D1" i="16"/>
  <c r="D2" i="16"/>
  <c r="H1" i="16"/>
  <c r="H2" i="16"/>
  <c r="J1" i="16"/>
  <c r="J2" i="16"/>
</calcChain>
</file>

<file path=xl/sharedStrings.xml><?xml version="1.0" encoding="utf-8"?>
<sst xmlns="http://schemas.openxmlformats.org/spreadsheetml/2006/main" count="394" uniqueCount="129">
  <si>
    <t>Monthly Demand of last 4 years</t>
  </si>
  <si>
    <t>Month/Year</t>
  </si>
  <si>
    <t>2017-2018</t>
  </si>
  <si>
    <t>2018-2019</t>
  </si>
  <si>
    <t>2019-2020</t>
  </si>
  <si>
    <t>2020-2021</t>
  </si>
  <si>
    <t>April</t>
  </si>
  <si>
    <t>May</t>
  </si>
  <si>
    <t>June</t>
  </si>
  <si>
    <t>July</t>
  </si>
  <si>
    <t>August</t>
  </si>
  <si>
    <t>September</t>
  </si>
  <si>
    <t>October</t>
  </si>
  <si>
    <t>December</t>
  </si>
  <si>
    <t>January</t>
  </si>
  <si>
    <t>February</t>
  </si>
  <si>
    <t>March</t>
  </si>
  <si>
    <t>Total</t>
  </si>
  <si>
    <t>Material Code: DENTEQP024XXX</t>
  </si>
  <si>
    <t>november</t>
  </si>
  <si>
    <t>Year</t>
  </si>
  <si>
    <t>Time</t>
  </si>
  <si>
    <t>November</t>
  </si>
  <si>
    <t>2021-2022</t>
  </si>
  <si>
    <t>Demand</t>
  </si>
  <si>
    <t>Time period</t>
  </si>
  <si>
    <t>Moving average(12)</t>
  </si>
  <si>
    <t>Cummulative moving avg(CMA -12)</t>
  </si>
  <si>
    <t xml:space="preserve">  </t>
  </si>
  <si>
    <r>
      <t>Seasonal and Irregular Components, (Y</t>
    </r>
    <r>
      <rPr>
        <b/>
        <vertAlign val="subscript"/>
        <sz val="10"/>
        <color theme="1"/>
        <rFont val="Calibri"/>
        <family val="2"/>
        <scheme val="minor"/>
      </rPr>
      <t xml:space="preserve">t </t>
    </r>
    <r>
      <rPr>
        <b/>
        <sz val="8"/>
        <color theme="1"/>
        <rFont val="Calibri"/>
        <family val="2"/>
        <scheme val="minor"/>
      </rPr>
      <t>/CMA)</t>
    </r>
  </si>
  <si>
    <t>Seasonal index</t>
  </si>
  <si>
    <t>Month</t>
  </si>
  <si>
    <r>
      <t>Deseasonalize(Y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/S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)</t>
    </r>
  </si>
  <si>
    <r>
      <t>Seasonal index(S</t>
    </r>
    <r>
      <rPr>
        <b/>
        <vertAlign val="subscript"/>
        <sz val="11"/>
        <color theme="1"/>
        <rFont val="Calibri"/>
        <family val="2"/>
        <scheme val="minor"/>
      </rPr>
      <t>t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</si>
  <si>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</si>
  <si>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</si>
  <si>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</si>
  <si>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</si>
  <si>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</si>
  <si>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</si>
  <si>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</si>
  <si>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</si>
  <si>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</si>
  <si>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</si>
  <si>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</si>
  <si>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</si>
  <si>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</si>
  <si>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</si>
  <si>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</si>
  <si>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</si>
  <si>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</si>
  <si>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</si>
  <si>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</si>
  <si>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</si>
  <si>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</si>
  <si>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</si>
  <si>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</si>
  <si>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Trend</t>
  </si>
  <si>
    <r>
      <t>Forecast(S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*T</t>
    </r>
    <r>
      <rPr>
        <b/>
        <vertAlign val="subscript"/>
        <sz val="11"/>
        <color theme="1"/>
        <rFont val="Calibri"/>
        <family val="2"/>
        <scheme val="minor"/>
      </rPr>
      <t>t)</t>
    </r>
  </si>
  <si>
    <t>Error</t>
  </si>
  <si>
    <t>RMSE</t>
  </si>
  <si>
    <t>Forecast</t>
  </si>
  <si>
    <t>St</t>
  </si>
  <si>
    <t>EXPONENTIAL SMOOTHING METHOD( SPSS)</t>
  </si>
  <si>
    <t>Conclusion:</t>
  </si>
  <si>
    <t>1) Decomposition Method(Excel)</t>
  </si>
  <si>
    <t>2) Exponential smoothing method(SPSS)</t>
  </si>
  <si>
    <t>3) Holt-winter(damped) method (R)</t>
  </si>
  <si>
    <t>RMSE for Holt-winter(damped) method is less compare to other two method. Therefore, I have finally forecasted value via. this method.</t>
  </si>
  <si>
    <t>YEAR</t>
  </si>
  <si>
    <t>MONTH</t>
  </si>
  <si>
    <t>DEMAND</t>
  </si>
  <si>
    <t>2017-18</t>
  </si>
  <si>
    <t>2018-19</t>
  </si>
  <si>
    <t>2019-20</t>
  </si>
  <si>
    <t>2020-21</t>
  </si>
  <si>
    <t>We have Used three method for forecasting</t>
  </si>
  <si>
    <t>Index=</t>
  </si>
  <si>
    <t>Min</t>
  </si>
  <si>
    <t>Units</t>
  </si>
  <si>
    <t>period</t>
  </si>
  <si>
    <t>12th month</t>
  </si>
  <si>
    <t>11th month</t>
  </si>
  <si>
    <t>10th month</t>
  </si>
  <si>
    <t>9th month</t>
  </si>
  <si>
    <t>8th month</t>
  </si>
  <si>
    <t>7th month</t>
  </si>
  <si>
    <t>6th month</t>
  </si>
  <si>
    <t>5th month</t>
  </si>
  <si>
    <t>4th month</t>
  </si>
  <si>
    <t>3rd month</t>
  </si>
  <si>
    <t>2nd month</t>
  </si>
  <si>
    <t>1st month</t>
  </si>
  <si>
    <t>Minimum Value Column for (Zis)</t>
  </si>
  <si>
    <t>FORECASTED demand</t>
  </si>
  <si>
    <t>Cost for different periods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</si>
  <si>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</si>
  <si>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</si>
  <si>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</si>
  <si>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</si>
  <si>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</si>
  <si>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</si>
  <si>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</si>
  <si>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</si>
  <si>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</si>
  <si>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</si>
  <si>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</si>
  <si>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</si>
  <si>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Inventory carrying cost</t>
  </si>
  <si>
    <t>TOTAL Components for ICC</t>
  </si>
  <si>
    <t>IC COST PER UNIT PER MONTH</t>
  </si>
  <si>
    <t>Cost per unit of item</t>
  </si>
  <si>
    <t>Components of inventory carrying cost in percentage</t>
  </si>
  <si>
    <t>SETUP COST/ORDER COST</t>
  </si>
  <si>
    <t>Capital cost</t>
  </si>
  <si>
    <t>Inventory carrying charge</t>
  </si>
  <si>
    <t>Storage Cost</t>
  </si>
  <si>
    <t>Taxes and Insurance</t>
  </si>
  <si>
    <t xml:space="preserve">Administrative cost </t>
  </si>
  <si>
    <t>Handling cost</t>
  </si>
  <si>
    <t>Procurement</t>
  </si>
  <si>
    <t>Period</t>
  </si>
  <si>
    <t>Multiplied constants</t>
  </si>
  <si>
    <t xml:space="preserve"> Min Cost</t>
  </si>
  <si>
    <t>Demand Procurred</t>
  </si>
  <si>
    <t>OPTIMAL POLICY TABLE</t>
  </si>
  <si>
    <t>Period in which the order is placed</t>
  </si>
  <si>
    <t>Minimum Cost</t>
  </si>
  <si>
    <t>Units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</si>
</sst>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₹&quot;\ #,##0.00"/>
    <numFmt numFmtId="165" formatCode="0.0000"/>
    <numFmt numFmtId="166" formatCode="_(* #,##0_);_(* \(#,##0\);_(* &quot;-&quot;??_);_(@_)"/>
    <numFmt numFmtId="167" formatCode="_(* #,##0.00_);_(* \(#,##0.00\);_(* &quot;-&quot;??_);_(@_)"/>
    <numFmt numFmtId="168" formatCode="[$-F800]dddd\,\ mmmm\ dd\,\ yyyy"/>
    <numFmt numFmtId="169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FF5050"/>
        <bgColor indexed="64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99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4.9989318521683403E-2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10" fillId="0" borderId="8" applyNumberFormat="0" applyFill="0" applyAlignment="0" applyProtection="0"/>
    <xf numFmtId="0" fontId="3" fillId="9" borderId="0"/>
    <xf numFmtId="0" fontId="12" fillId="10" borderId="0" applyNumberFormat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19" fillId="20" borderId="25" applyNumberFormat="0" applyAlignment="0" applyProtection="0"/>
  </cellStyleXfs>
  <cellXfs count="142">
    <xf numFmtId="0" fontId="0" fillId="0" borderId="0" xfId="0"/>
    <xf numFmtId="1" fontId="0" fillId="0" borderId="0" xfId="0" applyNumberFormat="1"/>
    <xf numFmtId="1" fontId="0" fillId="0" borderId="3" xfId="0" applyNumberFormat="1" applyFill="1" applyBorder="1"/>
    <xf numFmtId="0" fontId="0" fillId="0" borderId="0" xfId="0"/>
    <xf numFmtId="0" fontId="0" fillId="0" borderId="0" xfId="0"/>
    <xf numFmtId="1" fontId="0" fillId="0" borderId="0" xfId="0" applyNumberFormat="1" applyFill="1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5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Continuous"/>
    </xf>
    <xf numFmtId="0" fontId="0" fillId="4" borderId="0" xfId="0" applyFill="1" applyBorder="1" applyAlignment="1"/>
    <xf numFmtId="0" fontId="0" fillId="4" borderId="4" xfId="0" applyFill="1" applyBorder="1" applyAlignment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3" borderId="1" xfId="1" applyBorder="1" applyAlignment="1">
      <alignment horizontal="center"/>
    </xf>
    <xf numFmtId="0" fontId="3" fillId="3" borderId="0" xfId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1" fontId="0" fillId="0" borderId="0" xfId="0" applyNumberFormat="1" applyBorder="1"/>
    <xf numFmtId="0" fontId="8" fillId="0" borderId="0" xfId="0" applyFont="1" applyFill="1"/>
    <xf numFmtId="1" fontId="9" fillId="0" borderId="0" xfId="0" applyNumberFormat="1" applyFont="1" applyBorder="1"/>
    <xf numFmtId="1" fontId="8" fillId="0" borderId="0" xfId="0" applyNumberFormat="1" applyFont="1" applyFill="1" applyBorder="1"/>
    <xf numFmtId="1" fontId="0" fillId="0" borderId="0" xfId="0" applyNumberFormat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1" fontId="0" fillId="0" borderId="1" xfId="0" applyNumberFormat="1" applyBorder="1" applyAlignment="1">
      <alignment horizontal="center" wrapText="1"/>
    </xf>
    <xf numFmtId="1" fontId="3" fillId="3" borderId="1" xfId="1" applyNumberFormat="1" applyBorder="1" applyAlignment="1">
      <alignment horizontal="center" wrapText="1"/>
    </xf>
    <xf numFmtId="1" fontId="3" fillId="3" borderId="1" xfId="1" applyNumberFormat="1" applyBorder="1" applyAlignment="1">
      <alignment horizontal="center"/>
    </xf>
    <xf numFmtId="2" fontId="3" fillId="3" borderId="1" xfId="1" applyNumberFormat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3" fillId="6" borderId="1" xfId="1" applyFill="1" applyBorder="1" applyAlignment="1">
      <alignment horizontal="center"/>
    </xf>
    <xf numFmtId="0" fontId="1" fillId="0" borderId="0" xfId="0" applyFont="1"/>
    <xf numFmtId="2" fontId="3" fillId="7" borderId="1" xfId="2" applyNumberFormat="1" applyBorder="1"/>
    <xf numFmtId="0" fontId="3" fillId="6" borderId="1" xfId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/>
    <xf numFmtId="0" fontId="1" fillId="0" borderId="1" xfId="0" applyFont="1" applyBorder="1"/>
    <xf numFmtId="1" fontId="0" fillId="0" borderId="1" xfId="0" applyNumberFormat="1" applyBorder="1"/>
    <xf numFmtId="1" fontId="0" fillId="0" borderId="1" xfId="0" applyNumberFormat="1" applyBorder="1" applyAlignment="1">
      <alignment horizontal="center"/>
    </xf>
    <xf numFmtId="1" fontId="11" fillId="0" borderId="1" xfId="0" applyNumberFormat="1" applyFont="1" applyBorder="1"/>
    <xf numFmtId="0" fontId="3" fillId="9" borderId="0" xfId="4"/>
    <xf numFmtId="0" fontId="10" fillId="8" borderId="8" xfId="3" applyFill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3" fillId="6" borderId="9" xfId="1" applyFill="1" applyBorder="1" applyAlignment="1">
      <alignment horizontal="center" vertical="center"/>
    </xf>
    <xf numFmtId="0" fontId="3" fillId="6" borderId="9" xfId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1" fillId="0" borderId="1" xfId="0" applyNumberFormat="1" applyFont="1" applyBorder="1"/>
    <xf numFmtId="0" fontId="0" fillId="0" borderId="1" xfId="0" applyBorder="1" applyAlignment="1">
      <alignment horizontal="left"/>
    </xf>
    <xf numFmtId="0" fontId="3" fillId="9" borderId="1" xfId="4" applyBorder="1"/>
    <xf numFmtId="0" fontId="12" fillId="10" borderId="1" xfId="5" applyBorder="1" applyAlignment="1">
      <alignment horizontal="center"/>
    </xf>
    <xf numFmtId="0" fontId="0" fillId="0" borderId="1" xfId="0" applyBorder="1" applyAlignment="1"/>
    <xf numFmtId="0" fontId="1" fillId="0" borderId="1" xfId="0" applyFont="1" applyFill="1" applyBorder="1"/>
    <xf numFmtId="1" fontId="0" fillId="11" borderId="0" xfId="0" applyNumberFormat="1" applyFont="1" applyFill="1" applyAlignment="1">
      <alignment horizontal="center"/>
    </xf>
    <xf numFmtId="1" fontId="0" fillId="0" borderId="0" xfId="0" applyNumberFormat="1" applyFont="1" applyAlignment="1">
      <alignment horizontal="center"/>
    </xf>
    <xf numFmtId="0" fontId="13" fillId="0" borderId="0" xfId="6"/>
    <xf numFmtId="0" fontId="14" fillId="14" borderId="1" xfId="6" applyFont="1" applyFill="1" applyBorder="1" applyAlignment="1">
      <alignment horizontal="center" vertical="center"/>
    </xf>
    <xf numFmtId="164" fontId="14" fillId="14" borderId="1" xfId="6" applyNumberFormat="1" applyFont="1" applyFill="1" applyBorder="1" applyAlignment="1">
      <alignment horizontal="center" vertical="center"/>
    </xf>
    <xf numFmtId="1" fontId="14" fillId="15" borderId="1" xfId="6" applyNumberFormat="1" applyFont="1" applyFill="1" applyBorder="1"/>
    <xf numFmtId="165" fontId="13" fillId="16" borderId="1" xfId="6" applyNumberFormat="1" applyFill="1" applyBorder="1"/>
    <xf numFmtId="0" fontId="0" fillId="16" borderId="1" xfId="0" applyFill="1" applyBorder="1"/>
    <xf numFmtId="0" fontId="13" fillId="2" borderId="1" xfId="6" applyFill="1" applyBorder="1"/>
    <xf numFmtId="2" fontId="0" fillId="16" borderId="1" xfId="0" applyNumberFormat="1" applyFill="1" applyBorder="1"/>
    <xf numFmtId="2" fontId="13" fillId="0" borderId="0" xfId="6" applyNumberFormat="1"/>
    <xf numFmtId="1" fontId="13" fillId="0" borderId="0" xfId="6" applyNumberFormat="1"/>
    <xf numFmtId="166" fontId="13" fillId="2" borderId="1" xfId="6" applyNumberFormat="1" applyFill="1" applyBorder="1"/>
    <xf numFmtId="0" fontId="13" fillId="16" borderId="1" xfId="6" applyFill="1" applyBorder="1"/>
    <xf numFmtId="165" fontId="0" fillId="16" borderId="1" xfId="7" applyNumberFormat="1" applyFont="1" applyFill="1" applyBorder="1"/>
    <xf numFmtId="0" fontId="14" fillId="0" borderId="1" xfId="6" applyFont="1" applyBorder="1"/>
    <xf numFmtId="2" fontId="14" fillId="0" borderId="1" xfId="6" applyNumberFormat="1" applyFont="1" applyBorder="1"/>
    <xf numFmtId="0" fontId="13" fillId="0" borderId="0" xfId="6" applyAlignment="1">
      <alignment horizontal="right"/>
    </xf>
    <xf numFmtId="1" fontId="14" fillId="0" borderId="0" xfId="6" applyNumberFormat="1" applyFont="1"/>
    <xf numFmtId="0" fontId="13" fillId="0" borderId="10" xfId="6" applyBorder="1" applyAlignment="1">
      <alignment horizontal="right"/>
    </xf>
    <xf numFmtId="0" fontId="14" fillId="0" borderId="1" xfId="6" applyFont="1" applyBorder="1" applyAlignment="1">
      <alignment horizontal="right"/>
    </xf>
    <xf numFmtId="0" fontId="14" fillId="16" borderId="1" xfId="6" applyFont="1" applyFill="1" applyBorder="1"/>
    <xf numFmtId="0" fontId="13" fillId="16" borderId="1" xfId="6" applyFill="1" applyBorder="1" applyAlignment="1">
      <alignment horizontal="right"/>
    </xf>
    <xf numFmtId="0" fontId="14" fillId="0" borderId="0" xfId="6" applyFont="1"/>
    <xf numFmtId="0" fontId="15" fillId="0" borderId="0" xfId="6" applyFont="1" applyAlignment="1">
      <alignment vertical="center" textRotation="90"/>
    </xf>
    <xf numFmtId="0" fontId="14" fillId="0" borderId="10" xfId="6" applyFont="1" applyBorder="1" applyAlignment="1">
      <alignment horizontal="right"/>
    </xf>
    <xf numFmtId="1" fontId="13" fillId="16" borderId="1" xfId="6" applyNumberFormat="1" applyFill="1" applyBorder="1"/>
    <xf numFmtId="166" fontId="0" fillId="2" borderId="1" xfId="8" applyNumberFormat="1" applyFont="1" applyFill="1" applyBorder="1"/>
    <xf numFmtId="0" fontId="14" fillId="15" borderId="12" xfId="6" applyFont="1" applyFill="1" applyBorder="1"/>
    <xf numFmtId="0" fontId="14" fillId="15" borderId="13" xfId="6" applyFont="1" applyFill="1" applyBorder="1"/>
    <xf numFmtId="0" fontId="13" fillId="15" borderId="14" xfId="6" applyFill="1" applyBorder="1"/>
    <xf numFmtId="0" fontId="13" fillId="0" borderId="1" xfId="6" applyBorder="1"/>
    <xf numFmtId="0" fontId="13" fillId="2" borderId="16" xfId="6" applyFill="1" applyBorder="1"/>
    <xf numFmtId="0" fontId="13" fillId="2" borderId="17" xfId="6" applyFill="1" applyBorder="1"/>
    <xf numFmtId="0" fontId="14" fillId="17" borderId="0" xfId="6" applyFont="1" applyFill="1" applyAlignment="1">
      <alignment horizontal="right"/>
    </xf>
    <xf numFmtId="0" fontId="13" fillId="15" borderId="1" xfId="6" applyFill="1" applyBorder="1"/>
    <xf numFmtId="1" fontId="13" fillId="2" borderId="1" xfId="6" applyNumberFormat="1" applyFill="1" applyBorder="1"/>
    <xf numFmtId="168" fontId="13" fillId="0" borderId="0" xfId="6" applyNumberFormat="1"/>
    <xf numFmtId="0" fontId="14" fillId="18" borderId="1" xfId="0" applyFont="1" applyFill="1" applyBorder="1" applyAlignment="1">
      <alignment horizontal="center" vertical="center"/>
    </xf>
    <xf numFmtId="166" fontId="14" fillId="18" borderId="1" xfId="0" applyNumberFormat="1" applyFont="1" applyFill="1" applyBorder="1" applyAlignment="1">
      <alignment horizontal="center" vertical="center"/>
    </xf>
    <xf numFmtId="1" fontId="0" fillId="15" borderId="7" xfId="0" applyNumberFormat="1" applyFill="1" applyBorder="1"/>
    <xf numFmtId="1" fontId="0" fillId="15" borderId="1" xfId="0" applyNumberFormat="1" applyFill="1" applyBorder="1"/>
    <xf numFmtId="0" fontId="1" fillId="19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0" fillId="2" borderId="6" xfId="0" applyFill="1" applyBorder="1"/>
    <xf numFmtId="1" fontId="0" fillId="0" borderId="19" xfId="0" applyNumberForma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5" xfId="0" applyBorder="1"/>
    <xf numFmtId="0" fontId="0" fillId="0" borderId="23" xfId="0" applyBorder="1"/>
    <xf numFmtId="0" fontId="0" fillId="0" borderId="2" xfId="0" applyBorder="1"/>
    <xf numFmtId="1" fontId="0" fillId="0" borderId="2" xfId="0" applyNumberFormat="1" applyBorder="1"/>
    <xf numFmtId="0" fontId="0" fillId="0" borderId="24" xfId="0" applyBorder="1"/>
    <xf numFmtId="169" fontId="0" fillId="0" borderId="0" xfId="0" applyNumberFormat="1"/>
    <xf numFmtId="0" fontId="19" fillId="20" borderId="25" xfId="9" applyAlignment="1">
      <alignment horizontal="center" vertical="center" wrapText="1"/>
    </xf>
    <xf numFmtId="0" fontId="0" fillId="0" borderId="0" xfId="0"/>
    <xf numFmtId="0" fontId="2" fillId="12" borderId="0" xfId="0" applyFont="1" applyFill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3" fillId="6" borderId="1" xfId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5" fillId="0" borderId="0" xfId="6" applyFont="1" applyAlignment="1">
      <alignment horizontal="center" vertical="center" textRotation="90"/>
    </xf>
    <xf numFmtId="0" fontId="17" fillId="0" borderId="15" xfId="6" applyFont="1" applyBorder="1" applyAlignment="1">
      <alignment horizontal="center" textRotation="90"/>
    </xf>
    <xf numFmtId="0" fontId="15" fillId="0" borderId="0" xfId="6" applyFont="1" applyAlignment="1">
      <alignment horizontal="center" vertical="center"/>
    </xf>
    <xf numFmtId="0" fontId="14" fillId="0" borderId="0" xfId="6" applyFont="1" applyAlignment="1">
      <alignment horizontal="center"/>
    </xf>
    <xf numFmtId="0" fontId="2" fillId="0" borderId="0" xfId="6" applyFont="1" applyAlignment="1">
      <alignment horizontal="center" vertical="center" textRotation="90"/>
    </xf>
    <xf numFmtId="0" fontId="14" fillId="0" borderId="1" xfId="6" applyFont="1" applyBorder="1" applyAlignment="1">
      <alignment horizontal="center"/>
    </xf>
    <xf numFmtId="0" fontId="13" fillId="0" borderId="1" xfId="6" applyBorder="1" applyAlignment="1">
      <alignment horizontal="center"/>
    </xf>
    <xf numFmtId="0" fontId="18" fillId="14" borderId="6" xfId="6" applyFont="1" applyFill="1" applyBorder="1" applyAlignment="1">
      <alignment horizontal="center"/>
    </xf>
    <xf numFmtId="0" fontId="18" fillId="14" borderId="18" xfId="6" applyFont="1" applyFill="1" applyBorder="1" applyAlignment="1">
      <alignment horizontal="center"/>
    </xf>
    <xf numFmtId="0" fontId="18" fillId="14" borderId="7" xfId="6" applyFont="1" applyFill="1" applyBorder="1" applyAlignment="1">
      <alignment horizontal="center"/>
    </xf>
    <xf numFmtId="0" fontId="16" fillId="0" borderId="0" xfId="6" applyFont="1" applyAlignment="1">
      <alignment horizontal="center" vertical="center"/>
    </xf>
    <xf numFmtId="0" fontId="15" fillId="0" borderId="11" xfId="6" applyFont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9" borderId="0" xfId="4"/>
    <xf numFmtId="0" fontId="0" fillId="0" borderId="0" xfId="0"/>
    <xf numFmtId="1" fontId="0" fillId="2" borderId="6" xfId="0" applyNumberFormat="1" applyFill="1" applyBorder="1"/>
    <xf numFmtId="2" fontId="0" fillId="0" borderId="0" xfId="0" applyNumberFormat="1"/>
  </cellXfs>
  <cellStyles count="10">
    <cellStyle name="40% - Accent5" xfId="1" builtinId="47"/>
    <cellStyle name="60% - Accent2" xfId="2" builtinId="36"/>
    <cellStyle name="Comma 2" xfId="8" xr:uid="{8452C355-E217-4524-8B0A-61875CD856AA}"/>
    <cellStyle name="Good" xfId="5" builtinId="26"/>
    <cellStyle name="Input" xfId="9" builtinId="20"/>
    <cellStyle name="Linked Cell" xfId="3" builtinId="24"/>
    <cellStyle name="Normal" xfId="0" builtinId="0"/>
    <cellStyle name="Normal 2" xfId="6" xr:uid="{7A159A38-0623-48A9-B4B6-E4E56CE1191D}"/>
    <cellStyle name="Percent 2" xfId="7" xr:uid="{A73C9273-9827-4415-8B14-E0CFCAB555DD}"/>
    <cellStyle name="Style 1" xfId="4" xr:uid="{00000000-0005-0000-0000-000005000000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Seasonal</a:t>
            </a:r>
            <a:r>
              <a:rPr lang="en-IN" baseline="0"/>
              <a:t>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Original!$B$5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Original!$A$6:$A$17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Original!$B$6:$B$17</c:f>
              <c:numCache>
                <c:formatCode>0</c:formatCode>
                <c:ptCount val="12"/>
                <c:pt idx="0">
                  <c:v>33</c:v>
                </c:pt>
                <c:pt idx="1">
                  <c:v>49</c:v>
                </c:pt>
                <c:pt idx="2">
                  <c:v>32</c:v>
                </c:pt>
                <c:pt idx="3">
                  <c:v>37</c:v>
                </c:pt>
                <c:pt idx="4">
                  <c:v>50</c:v>
                </c:pt>
                <c:pt idx="5">
                  <c:v>63</c:v>
                </c:pt>
                <c:pt idx="6">
                  <c:v>97</c:v>
                </c:pt>
                <c:pt idx="7">
                  <c:v>77</c:v>
                </c:pt>
                <c:pt idx="8">
                  <c:v>89</c:v>
                </c:pt>
                <c:pt idx="9">
                  <c:v>99</c:v>
                </c:pt>
                <c:pt idx="10">
                  <c:v>63</c:v>
                </c:pt>
                <c:pt idx="1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A-4745-B10C-2E8FA0C1DCE2}"/>
            </c:ext>
          </c:extLst>
        </c:ser>
        <c:ser>
          <c:idx val="1"/>
          <c:order val="1"/>
          <c:tx>
            <c:strRef>
              <c:f>Original!$C$5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Original!$A$6:$A$17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Original!$C$6:$C$17</c:f>
              <c:numCache>
                <c:formatCode>0</c:formatCode>
                <c:ptCount val="12"/>
                <c:pt idx="0">
                  <c:v>42</c:v>
                </c:pt>
                <c:pt idx="1">
                  <c:v>54</c:v>
                </c:pt>
                <c:pt idx="2">
                  <c:v>45</c:v>
                </c:pt>
                <c:pt idx="3">
                  <c:v>43</c:v>
                </c:pt>
                <c:pt idx="4">
                  <c:v>47</c:v>
                </c:pt>
                <c:pt idx="5">
                  <c:v>73</c:v>
                </c:pt>
                <c:pt idx="6">
                  <c:v>108</c:v>
                </c:pt>
                <c:pt idx="7">
                  <c:v>87</c:v>
                </c:pt>
                <c:pt idx="8">
                  <c:v>92</c:v>
                </c:pt>
                <c:pt idx="9">
                  <c:v>104</c:v>
                </c:pt>
                <c:pt idx="10">
                  <c:v>69</c:v>
                </c:pt>
                <c:pt idx="1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A-4745-B10C-2E8FA0C1DCE2}"/>
            </c:ext>
          </c:extLst>
        </c:ser>
        <c:ser>
          <c:idx val="2"/>
          <c:order val="2"/>
          <c:tx>
            <c:strRef>
              <c:f>Original!$D$5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Original!$A$6:$A$17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Original!$D$6:$D$17</c:f>
              <c:numCache>
                <c:formatCode>0</c:formatCode>
                <c:ptCount val="12"/>
                <c:pt idx="0">
                  <c:v>53</c:v>
                </c:pt>
                <c:pt idx="1">
                  <c:v>60</c:v>
                </c:pt>
                <c:pt idx="2">
                  <c:v>42</c:v>
                </c:pt>
                <c:pt idx="3">
                  <c:v>50</c:v>
                </c:pt>
                <c:pt idx="4">
                  <c:v>57</c:v>
                </c:pt>
                <c:pt idx="5">
                  <c:v>75</c:v>
                </c:pt>
                <c:pt idx="6">
                  <c:v>103</c:v>
                </c:pt>
                <c:pt idx="7">
                  <c:v>101</c:v>
                </c:pt>
                <c:pt idx="8">
                  <c:v>99</c:v>
                </c:pt>
                <c:pt idx="9">
                  <c:v>119</c:v>
                </c:pt>
                <c:pt idx="10">
                  <c:v>73</c:v>
                </c:pt>
                <c:pt idx="11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CA-4745-B10C-2E8FA0C1DCE2}"/>
            </c:ext>
          </c:extLst>
        </c:ser>
        <c:ser>
          <c:idx val="3"/>
          <c:order val="3"/>
          <c:tx>
            <c:strRef>
              <c:f>Original!$E$5</c:f>
              <c:strCache>
                <c:ptCount val="1"/>
                <c:pt idx="0">
                  <c:v>2020-2021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Original!$A$6:$A$17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Original!$E$6:$E$17</c:f>
              <c:numCache>
                <c:formatCode>0</c:formatCode>
                <c:ptCount val="12"/>
                <c:pt idx="0">
                  <c:v>43</c:v>
                </c:pt>
                <c:pt idx="1">
                  <c:v>21</c:v>
                </c:pt>
                <c:pt idx="2">
                  <c:v>64</c:v>
                </c:pt>
                <c:pt idx="3">
                  <c:v>59</c:v>
                </c:pt>
                <c:pt idx="4">
                  <c:v>63</c:v>
                </c:pt>
                <c:pt idx="5">
                  <c:v>84</c:v>
                </c:pt>
                <c:pt idx="6">
                  <c:v>123</c:v>
                </c:pt>
                <c:pt idx="7">
                  <c:v>110</c:v>
                </c:pt>
                <c:pt idx="8">
                  <c:v>106</c:v>
                </c:pt>
                <c:pt idx="9">
                  <c:v>130</c:v>
                </c:pt>
                <c:pt idx="10">
                  <c:v>81</c:v>
                </c:pt>
                <c:pt idx="11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CA-4745-B10C-2E8FA0C1D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331712"/>
        <c:axId val="691329088"/>
      </c:lineChart>
      <c:catAx>
        <c:axId val="69133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29088"/>
        <c:crosses val="autoZero"/>
        <c:auto val="1"/>
        <c:lblAlgn val="ctr"/>
        <c:lblOffset val="100"/>
        <c:noMultiLvlLbl val="0"/>
      </c:catAx>
      <c:valAx>
        <c:axId val="6913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3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Demand</a:t>
            </a:r>
            <a:r>
              <a:rPr lang="en-IN" baseline="0"/>
              <a:t> of DENTEQP024XXX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Original!$A$6:$A$17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Original!$E$6:$E$17</c:f>
              <c:numCache>
                <c:formatCode>0</c:formatCode>
                <c:ptCount val="12"/>
                <c:pt idx="0">
                  <c:v>43</c:v>
                </c:pt>
                <c:pt idx="1">
                  <c:v>21</c:v>
                </c:pt>
                <c:pt idx="2">
                  <c:v>64</c:v>
                </c:pt>
                <c:pt idx="3">
                  <c:v>59</c:v>
                </c:pt>
                <c:pt idx="4">
                  <c:v>63</c:v>
                </c:pt>
                <c:pt idx="5">
                  <c:v>84</c:v>
                </c:pt>
                <c:pt idx="6">
                  <c:v>123</c:v>
                </c:pt>
                <c:pt idx="7">
                  <c:v>110</c:v>
                </c:pt>
                <c:pt idx="8">
                  <c:v>106</c:v>
                </c:pt>
                <c:pt idx="9">
                  <c:v>130</c:v>
                </c:pt>
                <c:pt idx="10">
                  <c:v>81</c:v>
                </c:pt>
                <c:pt idx="11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2-4E41-B0C1-6AFCEC1AB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882560"/>
        <c:axId val="367888464"/>
      </c:lineChart>
      <c:catAx>
        <c:axId val="36788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2020-2021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88464"/>
        <c:crosses val="autoZero"/>
        <c:auto val="1"/>
        <c:lblAlgn val="ctr"/>
        <c:lblOffset val="100"/>
        <c:noMultiLvlLbl val="0"/>
      </c:catAx>
      <c:valAx>
        <c:axId val="36788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DENTEQP024XXX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Original!$C$21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Original!$A$22:$B$69</c15:sqref>
                  </c15:fullRef>
                </c:ext>
              </c:extLst>
              <c:f>Original!$A$23:$B$69</c:f>
              <c:multiLvlStrCache>
                <c:ptCount val="47"/>
                <c:lvl>
                  <c:pt idx="0">
                    <c:v>May</c:v>
                  </c:pt>
                  <c:pt idx="1">
                    <c:v>June</c:v>
                  </c:pt>
                  <c:pt idx="2">
                    <c:v>July</c:v>
                  </c:pt>
                  <c:pt idx="3">
                    <c:v>August</c:v>
                  </c:pt>
                  <c:pt idx="4">
                    <c:v>September</c:v>
                  </c:pt>
                  <c:pt idx="5">
                    <c:v>October</c:v>
                  </c:pt>
                  <c:pt idx="6">
                    <c:v>november</c:v>
                  </c:pt>
                  <c:pt idx="7">
                    <c:v>December</c:v>
                  </c:pt>
                  <c:pt idx="8">
                    <c:v>January</c:v>
                  </c:pt>
                  <c:pt idx="9">
                    <c:v>February</c:v>
                  </c:pt>
                  <c:pt idx="10">
                    <c:v>March</c:v>
                  </c:pt>
                  <c:pt idx="11">
                    <c:v>April</c:v>
                  </c:pt>
                  <c:pt idx="12">
                    <c:v>May</c:v>
                  </c:pt>
                  <c:pt idx="13">
                    <c:v>June</c:v>
                  </c:pt>
                  <c:pt idx="14">
                    <c:v>July</c:v>
                  </c:pt>
                  <c:pt idx="15">
                    <c:v>August</c:v>
                  </c:pt>
                  <c:pt idx="16">
                    <c:v>September</c:v>
                  </c:pt>
                  <c:pt idx="17">
                    <c:v>October</c:v>
                  </c:pt>
                  <c:pt idx="18">
                    <c:v>november</c:v>
                  </c:pt>
                  <c:pt idx="19">
                    <c:v>December</c:v>
                  </c:pt>
                  <c:pt idx="20">
                    <c:v>January</c:v>
                  </c:pt>
                  <c:pt idx="21">
                    <c:v>February</c:v>
                  </c:pt>
                  <c:pt idx="22">
                    <c:v>March</c:v>
                  </c:pt>
                  <c:pt idx="23">
                    <c:v>April</c:v>
                  </c:pt>
                  <c:pt idx="24">
                    <c:v>May</c:v>
                  </c:pt>
                  <c:pt idx="25">
                    <c:v>June</c:v>
                  </c:pt>
                  <c:pt idx="26">
                    <c:v>July</c:v>
                  </c:pt>
                  <c:pt idx="27">
                    <c:v>August</c:v>
                  </c:pt>
                  <c:pt idx="28">
                    <c:v>September</c:v>
                  </c:pt>
                  <c:pt idx="29">
                    <c:v>October</c:v>
                  </c:pt>
                  <c:pt idx="30">
                    <c:v>november</c:v>
                  </c:pt>
                  <c:pt idx="31">
                    <c:v>December</c:v>
                  </c:pt>
                  <c:pt idx="32">
                    <c:v>January</c:v>
                  </c:pt>
                  <c:pt idx="33">
                    <c:v>February</c:v>
                  </c:pt>
                  <c:pt idx="34">
                    <c:v>March</c:v>
                  </c:pt>
                  <c:pt idx="35">
                    <c:v>April</c:v>
                  </c:pt>
                  <c:pt idx="36">
                    <c:v>May</c:v>
                  </c:pt>
                  <c:pt idx="37">
                    <c:v>June</c:v>
                  </c:pt>
                  <c:pt idx="38">
                    <c:v>July</c:v>
                  </c:pt>
                  <c:pt idx="39">
                    <c:v>August</c:v>
                  </c:pt>
                  <c:pt idx="40">
                    <c:v>September</c:v>
                  </c:pt>
                  <c:pt idx="41">
                    <c:v>October</c:v>
                  </c:pt>
                  <c:pt idx="42">
                    <c:v>november</c:v>
                  </c:pt>
                  <c:pt idx="43">
                    <c:v>December</c:v>
                  </c:pt>
                  <c:pt idx="44">
                    <c:v>January</c:v>
                  </c:pt>
                  <c:pt idx="45">
                    <c:v>February</c:v>
                  </c:pt>
                  <c:pt idx="46">
                    <c:v>March</c:v>
                  </c:pt>
                </c:lvl>
                <c:lvl>
                  <c:pt idx="11">
                    <c:v>2018-19</c:v>
                  </c:pt>
                  <c:pt idx="23">
                    <c:v>2019-20</c:v>
                  </c:pt>
                  <c:pt idx="35">
                    <c:v>2020-21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Original!$C$22:$C$69</c15:sqref>
                  </c15:fullRef>
                </c:ext>
              </c:extLst>
              <c:f>Original!$C$23:$C$69</c:f>
              <c:numCache>
                <c:formatCode>0</c:formatCode>
                <c:ptCount val="47"/>
                <c:pt idx="0">
                  <c:v>49</c:v>
                </c:pt>
                <c:pt idx="1">
                  <c:v>32</c:v>
                </c:pt>
                <c:pt idx="2">
                  <c:v>37</c:v>
                </c:pt>
                <c:pt idx="3">
                  <c:v>50</c:v>
                </c:pt>
                <c:pt idx="4">
                  <c:v>63</c:v>
                </c:pt>
                <c:pt idx="5">
                  <c:v>97</c:v>
                </c:pt>
                <c:pt idx="6">
                  <c:v>77</c:v>
                </c:pt>
                <c:pt idx="7">
                  <c:v>89</c:v>
                </c:pt>
                <c:pt idx="8">
                  <c:v>99</c:v>
                </c:pt>
                <c:pt idx="9">
                  <c:v>63</c:v>
                </c:pt>
                <c:pt idx="10">
                  <c:v>55</c:v>
                </c:pt>
                <c:pt idx="11">
                  <c:v>42</c:v>
                </c:pt>
                <c:pt idx="12">
                  <c:v>54</c:v>
                </c:pt>
                <c:pt idx="13">
                  <c:v>45</c:v>
                </c:pt>
                <c:pt idx="14">
                  <c:v>43</c:v>
                </c:pt>
                <c:pt idx="15">
                  <c:v>47</c:v>
                </c:pt>
                <c:pt idx="16">
                  <c:v>73</c:v>
                </c:pt>
                <c:pt idx="17">
                  <c:v>108</c:v>
                </c:pt>
                <c:pt idx="18">
                  <c:v>87</c:v>
                </c:pt>
                <c:pt idx="19">
                  <c:v>92</c:v>
                </c:pt>
                <c:pt idx="20">
                  <c:v>104</c:v>
                </c:pt>
                <c:pt idx="21">
                  <c:v>69</c:v>
                </c:pt>
                <c:pt idx="22">
                  <c:v>61</c:v>
                </c:pt>
                <c:pt idx="23">
                  <c:v>53</c:v>
                </c:pt>
                <c:pt idx="24">
                  <c:v>60</c:v>
                </c:pt>
                <c:pt idx="25">
                  <c:v>42</c:v>
                </c:pt>
                <c:pt idx="26">
                  <c:v>50</c:v>
                </c:pt>
                <c:pt idx="27">
                  <c:v>57</c:v>
                </c:pt>
                <c:pt idx="28">
                  <c:v>75</c:v>
                </c:pt>
                <c:pt idx="29">
                  <c:v>103</c:v>
                </c:pt>
                <c:pt idx="30">
                  <c:v>101</c:v>
                </c:pt>
                <c:pt idx="31">
                  <c:v>99</c:v>
                </c:pt>
                <c:pt idx="32">
                  <c:v>119</c:v>
                </c:pt>
                <c:pt idx="33">
                  <c:v>73</c:v>
                </c:pt>
                <c:pt idx="34">
                  <c:v>66</c:v>
                </c:pt>
                <c:pt idx="35">
                  <c:v>43</c:v>
                </c:pt>
                <c:pt idx="36">
                  <c:v>21</c:v>
                </c:pt>
                <c:pt idx="37">
                  <c:v>64</c:v>
                </c:pt>
                <c:pt idx="38">
                  <c:v>59</c:v>
                </c:pt>
                <c:pt idx="39">
                  <c:v>63</c:v>
                </c:pt>
                <c:pt idx="40">
                  <c:v>84</c:v>
                </c:pt>
                <c:pt idx="41">
                  <c:v>123</c:v>
                </c:pt>
                <c:pt idx="42">
                  <c:v>110</c:v>
                </c:pt>
                <c:pt idx="43">
                  <c:v>106</c:v>
                </c:pt>
                <c:pt idx="44">
                  <c:v>130</c:v>
                </c:pt>
                <c:pt idx="45">
                  <c:v>81</c:v>
                </c:pt>
                <c:pt idx="46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D-4B93-B961-FDC0014AB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611952"/>
        <c:axId val="359612280"/>
      </c:lineChart>
      <c:catAx>
        <c:axId val="35961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12280"/>
        <c:crosses val="autoZero"/>
        <c:auto val="1"/>
        <c:lblAlgn val="ctr"/>
        <c:lblOffset val="100"/>
        <c:noMultiLvlLbl val="0"/>
      </c:catAx>
      <c:valAx>
        <c:axId val="35961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1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Decomposition!$K$1</c:f>
              <c:strCache>
                <c:ptCount val="1"/>
                <c:pt idx="0">
                  <c:v>Forecast(St*Tt)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Decomposition!$A$2:$B$49</c:f>
              <c:multiLvlStrCache>
                <c:ptCount val="48"/>
                <c:lvl>
                  <c:pt idx="0">
                    <c:v>April</c:v>
                  </c:pt>
                  <c:pt idx="1">
                    <c:v>May</c:v>
                  </c:pt>
                  <c:pt idx="2">
                    <c:v>June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  <c:pt idx="9">
                    <c:v>January</c:v>
                  </c:pt>
                  <c:pt idx="10">
                    <c:v>February</c:v>
                  </c:pt>
                  <c:pt idx="11">
                    <c:v>March</c:v>
                  </c:pt>
                  <c:pt idx="12">
                    <c:v>April</c:v>
                  </c:pt>
                  <c:pt idx="13">
                    <c:v>May</c:v>
                  </c:pt>
                  <c:pt idx="14">
                    <c:v>June</c:v>
                  </c:pt>
                  <c:pt idx="15">
                    <c:v>July</c:v>
                  </c:pt>
                  <c:pt idx="16">
                    <c:v>August</c:v>
                  </c:pt>
                  <c:pt idx="17">
                    <c:v>September</c:v>
                  </c:pt>
                  <c:pt idx="18">
                    <c:v>October</c:v>
                  </c:pt>
                  <c:pt idx="19">
                    <c:v>November</c:v>
                  </c:pt>
                  <c:pt idx="20">
                    <c:v>December</c:v>
                  </c:pt>
                  <c:pt idx="21">
                    <c:v>January</c:v>
                  </c:pt>
                  <c:pt idx="22">
                    <c:v>February</c:v>
                  </c:pt>
                  <c:pt idx="23">
                    <c:v>March</c:v>
                  </c:pt>
                  <c:pt idx="24">
                    <c:v>April</c:v>
                  </c:pt>
                  <c:pt idx="25">
                    <c:v>May</c:v>
                  </c:pt>
                  <c:pt idx="26">
                    <c:v>June</c:v>
                  </c:pt>
                  <c:pt idx="27">
                    <c:v>July</c:v>
                  </c:pt>
                  <c:pt idx="28">
                    <c:v>August</c:v>
                  </c:pt>
                  <c:pt idx="29">
                    <c:v>September</c:v>
                  </c:pt>
                  <c:pt idx="30">
                    <c:v>October</c:v>
                  </c:pt>
                  <c:pt idx="31">
                    <c:v>November</c:v>
                  </c:pt>
                  <c:pt idx="32">
                    <c:v>December</c:v>
                  </c:pt>
                  <c:pt idx="33">
                    <c:v>January</c:v>
                  </c:pt>
                  <c:pt idx="34">
                    <c:v>February</c:v>
                  </c:pt>
                  <c:pt idx="35">
                    <c:v>March</c:v>
                  </c:pt>
                  <c:pt idx="36">
                    <c:v>April</c:v>
                  </c:pt>
                  <c:pt idx="37">
                    <c:v>May</c:v>
                  </c:pt>
                  <c:pt idx="38">
                    <c:v>June</c:v>
                  </c:pt>
                  <c:pt idx="39">
                    <c:v>July</c:v>
                  </c:pt>
                  <c:pt idx="40">
                    <c:v>August</c:v>
                  </c:pt>
                  <c:pt idx="41">
                    <c:v>September</c:v>
                  </c:pt>
                  <c:pt idx="42">
                    <c:v>October</c:v>
                  </c:pt>
                  <c:pt idx="43">
                    <c:v>November</c:v>
                  </c:pt>
                  <c:pt idx="44">
                    <c:v>December</c:v>
                  </c:pt>
                  <c:pt idx="45">
                    <c:v>January</c:v>
                  </c:pt>
                  <c:pt idx="46">
                    <c:v>February</c:v>
                  </c:pt>
                  <c:pt idx="47">
                    <c:v>March</c:v>
                  </c:pt>
                </c:lvl>
                <c:lvl>
                  <c:pt idx="0">
                    <c:v>2017-2018</c:v>
                  </c:pt>
                  <c:pt idx="12">
                    <c:v>2018-2019</c:v>
                  </c:pt>
                  <c:pt idx="24">
                    <c:v>2019-2020</c:v>
                  </c:pt>
                  <c:pt idx="36">
                    <c:v>2020-2021</c:v>
                  </c:pt>
                </c:lvl>
              </c:multiLvlStrCache>
            </c:multiLvlStrRef>
          </c:cat>
          <c:val>
            <c:numRef>
              <c:f>Decomposition!$K$2:$K$49</c:f>
              <c:numCache>
                <c:formatCode>0</c:formatCode>
                <c:ptCount val="48"/>
                <c:pt idx="0">
                  <c:v>45.930540409519679</c:v>
                </c:pt>
                <c:pt idx="1">
                  <c:v>45.453263582613353</c:v>
                </c:pt>
                <c:pt idx="2">
                  <c:v>49.287858987355982</c:v>
                </c:pt>
                <c:pt idx="3">
                  <c:v>49.300632254184585</c:v>
                </c:pt>
                <c:pt idx="4">
                  <c:v>53.985191128142233</c:v>
                </c:pt>
                <c:pt idx="5">
                  <c:v>74.060073710473176</c:v>
                </c:pt>
                <c:pt idx="6">
                  <c:v>108.91130023065813</c:v>
                </c:pt>
                <c:pt idx="7">
                  <c:v>93.449326259313978</c:v>
                </c:pt>
                <c:pt idx="8">
                  <c:v>98.18911908317709</c:v>
                </c:pt>
                <c:pt idx="9">
                  <c:v>112.22222526328112</c:v>
                </c:pt>
                <c:pt idx="10">
                  <c:v>71.15588132419893</c:v>
                </c:pt>
                <c:pt idx="11">
                  <c:v>62.674075011137177</c:v>
                </c:pt>
                <c:pt idx="12">
                  <c:v>47.136755040326705</c:v>
                </c:pt>
                <c:pt idx="13">
                  <c:v>46.644337470148351</c:v>
                </c:pt>
                <c:pt idx="14">
                  <c:v>50.57660178682216</c:v>
                </c:pt>
                <c:pt idx="15">
                  <c:v>50.586906327052013</c:v>
                </c:pt>
                <c:pt idx="16">
                  <c:v>55.39063158661591</c:v>
                </c:pt>
                <c:pt idx="17">
                  <c:v>75.983966085980114</c:v>
                </c:pt>
                <c:pt idx="18">
                  <c:v>111.73442737029298</c:v>
                </c:pt>
                <c:pt idx="19">
                  <c:v>95.866437042719568</c:v>
                </c:pt>
                <c:pt idx="20">
                  <c:v>100.72336438372531</c:v>
                </c:pt>
                <c:pt idx="21">
                  <c:v>115.11244642211467</c:v>
                </c:pt>
                <c:pt idx="22">
                  <c:v>72.984536908023614</c:v>
                </c:pt>
                <c:pt idx="23">
                  <c:v>64.281312129245322</c:v>
                </c:pt>
                <c:pt idx="24">
                  <c:v>48.342969671133744</c:v>
                </c:pt>
                <c:pt idx="25">
                  <c:v>47.835411357683356</c:v>
                </c:pt>
                <c:pt idx="26">
                  <c:v>51.86534458628833</c:v>
                </c:pt>
                <c:pt idx="27">
                  <c:v>51.873180399919427</c:v>
                </c:pt>
                <c:pt idx="28">
                  <c:v>56.796072045089595</c:v>
                </c:pt>
                <c:pt idx="29">
                  <c:v>77.907858461487066</c:v>
                </c:pt>
                <c:pt idx="30">
                  <c:v>114.5575545099278</c:v>
                </c:pt>
                <c:pt idx="31">
                  <c:v>98.283547826125158</c:v>
                </c:pt>
                <c:pt idx="32">
                  <c:v>103.25760968427352</c:v>
                </c:pt>
                <c:pt idx="33">
                  <c:v>118.0026675809482</c:v>
                </c:pt>
                <c:pt idx="34">
                  <c:v>74.813192491848312</c:v>
                </c:pt>
                <c:pt idx="35">
                  <c:v>65.888549247353467</c:v>
                </c:pt>
                <c:pt idx="36">
                  <c:v>49.549184301940777</c:v>
                </c:pt>
                <c:pt idx="37">
                  <c:v>49.02648524521836</c:v>
                </c:pt>
                <c:pt idx="38">
                  <c:v>53.154087385754501</c:v>
                </c:pt>
                <c:pt idx="39">
                  <c:v>53.159454472786841</c:v>
                </c:pt>
                <c:pt idx="40">
                  <c:v>58.201512503563279</c:v>
                </c:pt>
                <c:pt idx="41">
                  <c:v>79.831750836994019</c:v>
                </c:pt>
                <c:pt idx="42">
                  <c:v>117.38068164956262</c:v>
                </c:pt>
                <c:pt idx="43">
                  <c:v>100.70065860953073</c:v>
                </c:pt>
                <c:pt idx="44">
                  <c:v>105.79185498482175</c:v>
                </c:pt>
                <c:pt idx="45">
                  <c:v>120.89288873978172</c:v>
                </c:pt>
                <c:pt idx="46">
                  <c:v>76.641848075672996</c:v>
                </c:pt>
                <c:pt idx="47">
                  <c:v>67.495786365461598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7E4-4720-AE5C-DA4F6ECDB81B}"/>
            </c:ext>
          </c:extLst>
        </c:ser>
        <c:ser>
          <c:idx val="0"/>
          <c:order val="1"/>
          <c:tx>
            <c:v>Cumulative moving 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Decomposition!$A$2:$B$49</c:f>
              <c:multiLvlStrCache>
                <c:ptCount val="48"/>
                <c:lvl>
                  <c:pt idx="0">
                    <c:v>April</c:v>
                  </c:pt>
                  <c:pt idx="1">
                    <c:v>May</c:v>
                  </c:pt>
                  <c:pt idx="2">
                    <c:v>June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  <c:pt idx="9">
                    <c:v>January</c:v>
                  </c:pt>
                  <c:pt idx="10">
                    <c:v>February</c:v>
                  </c:pt>
                  <c:pt idx="11">
                    <c:v>March</c:v>
                  </c:pt>
                  <c:pt idx="12">
                    <c:v>April</c:v>
                  </c:pt>
                  <c:pt idx="13">
                    <c:v>May</c:v>
                  </c:pt>
                  <c:pt idx="14">
                    <c:v>June</c:v>
                  </c:pt>
                  <c:pt idx="15">
                    <c:v>July</c:v>
                  </c:pt>
                  <c:pt idx="16">
                    <c:v>August</c:v>
                  </c:pt>
                  <c:pt idx="17">
                    <c:v>September</c:v>
                  </c:pt>
                  <c:pt idx="18">
                    <c:v>October</c:v>
                  </c:pt>
                  <c:pt idx="19">
                    <c:v>November</c:v>
                  </c:pt>
                  <c:pt idx="20">
                    <c:v>December</c:v>
                  </c:pt>
                  <c:pt idx="21">
                    <c:v>January</c:v>
                  </c:pt>
                  <c:pt idx="22">
                    <c:v>February</c:v>
                  </c:pt>
                  <c:pt idx="23">
                    <c:v>March</c:v>
                  </c:pt>
                  <c:pt idx="24">
                    <c:v>April</c:v>
                  </c:pt>
                  <c:pt idx="25">
                    <c:v>May</c:v>
                  </c:pt>
                  <c:pt idx="26">
                    <c:v>June</c:v>
                  </c:pt>
                  <c:pt idx="27">
                    <c:v>July</c:v>
                  </c:pt>
                  <c:pt idx="28">
                    <c:v>August</c:v>
                  </c:pt>
                  <c:pt idx="29">
                    <c:v>September</c:v>
                  </c:pt>
                  <c:pt idx="30">
                    <c:v>October</c:v>
                  </c:pt>
                  <c:pt idx="31">
                    <c:v>November</c:v>
                  </c:pt>
                  <c:pt idx="32">
                    <c:v>December</c:v>
                  </c:pt>
                  <c:pt idx="33">
                    <c:v>January</c:v>
                  </c:pt>
                  <c:pt idx="34">
                    <c:v>February</c:v>
                  </c:pt>
                  <c:pt idx="35">
                    <c:v>March</c:v>
                  </c:pt>
                  <c:pt idx="36">
                    <c:v>April</c:v>
                  </c:pt>
                  <c:pt idx="37">
                    <c:v>May</c:v>
                  </c:pt>
                  <c:pt idx="38">
                    <c:v>June</c:v>
                  </c:pt>
                  <c:pt idx="39">
                    <c:v>July</c:v>
                  </c:pt>
                  <c:pt idx="40">
                    <c:v>August</c:v>
                  </c:pt>
                  <c:pt idx="41">
                    <c:v>September</c:v>
                  </c:pt>
                  <c:pt idx="42">
                    <c:v>October</c:v>
                  </c:pt>
                  <c:pt idx="43">
                    <c:v>November</c:v>
                  </c:pt>
                  <c:pt idx="44">
                    <c:v>December</c:v>
                  </c:pt>
                  <c:pt idx="45">
                    <c:v>January</c:v>
                  </c:pt>
                  <c:pt idx="46">
                    <c:v>February</c:v>
                  </c:pt>
                  <c:pt idx="47">
                    <c:v>March</c:v>
                  </c:pt>
                </c:lvl>
                <c:lvl>
                  <c:pt idx="0">
                    <c:v>2017-2018</c:v>
                  </c:pt>
                  <c:pt idx="12">
                    <c:v>2018-2019</c:v>
                  </c:pt>
                  <c:pt idx="24">
                    <c:v>2019-2020</c:v>
                  </c:pt>
                  <c:pt idx="36">
                    <c:v>2020-2021</c:v>
                  </c:pt>
                </c:lvl>
              </c:multiLvlStrCache>
            </c:multiLvlStrRef>
          </c:cat>
          <c:val>
            <c:numRef>
              <c:f>Decomposition!$F$2:$F$42</c:f>
              <c:numCache>
                <c:formatCode>General</c:formatCode>
                <c:ptCount val="41"/>
                <c:pt idx="5" formatCode="0.00">
                  <c:v>62.375</c:v>
                </c:pt>
                <c:pt idx="6" formatCode="0.00">
                  <c:v>62.958333333333329</c:v>
                </c:pt>
                <c:pt idx="7" formatCode="0.00">
                  <c:v>63.708333333333329</c:v>
                </c:pt>
                <c:pt idx="8" formatCode="0.00">
                  <c:v>64.5</c:v>
                </c:pt>
                <c:pt idx="9" formatCode="0.00">
                  <c:v>64.625</c:v>
                </c:pt>
                <c:pt idx="10" formatCode="0.00">
                  <c:v>64.916666666666657</c:v>
                </c:pt>
                <c:pt idx="11" formatCode="0.00">
                  <c:v>65.791666666666657</c:v>
                </c:pt>
                <c:pt idx="12" formatCode="0.00">
                  <c:v>66.666666666666657</c:v>
                </c:pt>
                <c:pt idx="13" formatCode="0.00">
                  <c:v>67.208333333333329</c:v>
                </c:pt>
                <c:pt idx="14" formatCode="0.00">
                  <c:v>67.541666666666657</c:v>
                </c:pt>
                <c:pt idx="15" formatCode="0.00">
                  <c:v>68</c:v>
                </c:pt>
                <c:pt idx="16" formatCode="0.00">
                  <c:v>68.5</c:v>
                </c:pt>
                <c:pt idx="17" formatCode="0.00">
                  <c:v>69.208333333333343</c:v>
                </c:pt>
                <c:pt idx="18" formatCode="0.00">
                  <c:v>69.916666666666671</c:v>
                </c:pt>
                <c:pt idx="19" formatCode="0.00">
                  <c:v>70.041666666666671</c:v>
                </c:pt>
                <c:pt idx="20" formatCode="0.00">
                  <c:v>70.208333333333343</c:v>
                </c:pt>
                <c:pt idx="21" formatCode="0.00">
                  <c:v>70.916666666666657</c:v>
                </c:pt>
                <c:pt idx="22" formatCode="0.00">
                  <c:v>71.416666666666657</c:v>
                </c:pt>
                <c:pt idx="23" formatCode="0.00">
                  <c:v>71.291666666666657</c:v>
                </c:pt>
                <c:pt idx="24" formatCode="0.00">
                  <c:v>71.666666666666657</c:v>
                </c:pt>
                <c:pt idx="25" formatCode="0.00">
                  <c:v>72.541666666666657</c:v>
                </c:pt>
                <c:pt idx="26" formatCode="0.00">
                  <c:v>73.458333333333329</c:v>
                </c:pt>
                <c:pt idx="27" formatCode="0.00">
                  <c:v>74.25</c:v>
                </c:pt>
                <c:pt idx="28" formatCode="0.00">
                  <c:v>74.625</c:v>
                </c:pt>
                <c:pt idx="29" formatCode="0.00">
                  <c:v>74.402777777777771</c:v>
                </c:pt>
                <c:pt idx="30" formatCode="0.00">
                  <c:v>72.347222222222214</c:v>
                </c:pt>
                <c:pt idx="31" formatCode="0.00">
                  <c:v>71.638888888888886</c:v>
                </c:pt>
                <c:pt idx="32" formatCode="0.00">
                  <c:v>72.930555555555557</c:v>
                </c:pt>
                <c:pt idx="33" formatCode="0.00">
                  <c:v>73.555555555555557</c:v>
                </c:pt>
                <c:pt idx="34" formatCode="0.00">
                  <c:v>74.180555555555557</c:v>
                </c:pt>
                <c:pt idx="35" formatCode="0.00">
                  <c:v>75.388888888888886</c:v>
                </c:pt>
                <c:pt idx="36" formatCode="0.00">
                  <c:v>76.597222222222229</c:v>
                </c:pt>
                <c:pt idx="37" formatCode="0.00">
                  <c:v>77.263888888888886</c:v>
                </c:pt>
                <c:pt idx="38" formatCode="0.00">
                  <c:v>78.013888888888886</c:v>
                </c:pt>
                <c:pt idx="39" formatCode="0.00">
                  <c:v>78.805555555555543</c:v>
                </c:pt>
                <c:pt idx="40" formatCode="0.00">
                  <c:v>79.263888888888886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DD-44B3-BF90-31DE145A197E}"/>
            </c:ext>
          </c:extLst>
        </c:ser>
        <c:ser>
          <c:idx val="1"/>
          <c:order val="2"/>
          <c:tx>
            <c:v>Actual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Decomposition!$A$2:$B$49</c:f>
              <c:multiLvlStrCache>
                <c:ptCount val="48"/>
                <c:lvl>
                  <c:pt idx="0">
                    <c:v>April</c:v>
                  </c:pt>
                  <c:pt idx="1">
                    <c:v>May</c:v>
                  </c:pt>
                  <c:pt idx="2">
                    <c:v>June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  <c:pt idx="9">
                    <c:v>January</c:v>
                  </c:pt>
                  <c:pt idx="10">
                    <c:v>February</c:v>
                  </c:pt>
                  <c:pt idx="11">
                    <c:v>March</c:v>
                  </c:pt>
                  <c:pt idx="12">
                    <c:v>April</c:v>
                  </c:pt>
                  <c:pt idx="13">
                    <c:v>May</c:v>
                  </c:pt>
                  <c:pt idx="14">
                    <c:v>June</c:v>
                  </c:pt>
                  <c:pt idx="15">
                    <c:v>July</c:v>
                  </c:pt>
                  <c:pt idx="16">
                    <c:v>August</c:v>
                  </c:pt>
                  <c:pt idx="17">
                    <c:v>September</c:v>
                  </c:pt>
                  <c:pt idx="18">
                    <c:v>October</c:v>
                  </c:pt>
                  <c:pt idx="19">
                    <c:v>November</c:v>
                  </c:pt>
                  <c:pt idx="20">
                    <c:v>December</c:v>
                  </c:pt>
                  <c:pt idx="21">
                    <c:v>January</c:v>
                  </c:pt>
                  <c:pt idx="22">
                    <c:v>February</c:v>
                  </c:pt>
                  <c:pt idx="23">
                    <c:v>March</c:v>
                  </c:pt>
                  <c:pt idx="24">
                    <c:v>April</c:v>
                  </c:pt>
                  <c:pt idx="25">
                    <c:v>May</c:v>
                  </c:pt>
                  <c:pt idx="26">
                    <c:v>June</c:v>
                  </c:pt>
                  <c:pt idx="27">
                    <c:v>July</c:v>
                  </c:pt>
                  <c:pt idx="28">
                    <c:v>August</c:v>
                  </c:pt>
                  <c:pt idx="29">
                    <c:v>September</c:v>
                  </c:pt>
                  <c:pt idx="30">
                    <c:v>October</c:v>
                  </c:pt>
                  <c:pt idx="31">
                    <c:v>November</c:v>
                  </c:pt>
                  <c:pt idx="32">
                    <c:v>December</c:v>
                  </c:pt>
                  <c:pt idx="33">
                    <c:v>January</c:v>
                  </c:pt>
                  <c:pt idx="34">
                    <c:v>February</c:v>
                  </c:pt>
                  <c:pt idx="35">
                    <c:v>March</c:v>
                  </c:pt>
                  <c:pt idx="36">
                    <c:v>April</c:v>
                  </c:pt>
                  <c:pt idx="37">
                    <c:v>May</c:v>
                  </c:pt>
                  <c:pt idx="38">
                    <c:v>June</c:v>
                  </c:pt>
                  <c:pt idx="39">
                    <c:v>July</c:v>
                  </c:pt>
                  <c:pt idx="40">
                    <c:v>August</c:v>
                  </c:pt>
                  <c:pt idx="41">
                    <c:v>September</c:v>
                  </c:pt>
                  <c:pt idx="42">
                    <c:v>October</c:v>
                  </c:pt>
                  <c:pt idx="43">
                    <c:v>November</c:v>
                  </c:pt>
                  <c:pt idx="44">
                    <c:v>December</c:v>
                  </c:pt>
                  <c:pt idx="45">
                    <c:v>January</c:v>
                  </c:pt>
                  <c:pt idx="46">
                    <c:v>February</c:v>
                  </c:pt>
                  <c:pt idx="47">
                    <c:v>March</c:v>
                  </c:pt>
                </c:lvl>
                <c:lvl>
                  <c:pt idx="0">
                    <c:v>2017-2018</c:v>
                  </c:pt>
                  <c:pt idx="12">
                    <c:v>2018-2019</c:v>
                  </c:pt>
                  <c:pt idx="24">
                    <c:v>2019-2020</c:v>
                  </c:pt>
                  <c:pt idx="36">
                    <c:v>2020-2021</c:v>
                  </c:pt>
                </c:lvl>
              </c:multiLvlStrCache>
            </c:multiLvlStrRef>
          </c:cat>
          <c:val>
            <c:numRef>
              <c:f>Decomposition!$C$2:$C$49</c:f>
              <c:numCache>
                <c:formatCode>0</c:formatCode>
                <c:ptCount val="48"/>
                <c:pt idx="0">
                  <c:v>33</c:v>
                </c:pt>
                <c:pt idx="1">
                  <c:v>49</c:v>
                </c:pt>
                <c:pt idx="2">
                  <c:v>32</c:v>
                </c:pt>
                <c:pt idx="3">
                  <c:v>37</c:v>
                </c:pt>
                <c:pt idx="4">
                  <c:v>50</c:v>
                </c:pt>
                <c:pt idx="5">
                  <c:v>63</c:v>
                </c:pt>
                <c:pt idx="6">
                  <c:v>97</c:v>
                </c:pt>
                <c:pt idx="7">
                  <c:v>77</c:v>
                </c:pt>
                <c:pt idx="8">
                  <c:v>89</c:v>
                </c:pt>
                <c:pt idx="9">
                  <c:v>99</c:v>
                </c:pt>
                <c:pt idx="10">
                  <c:v>63</c:v>
                </c:pt>
                <c:pt idx="11">
                  <c:v>55</c:v>
                </c:pt>
                <c:pt idx="12">
                  <c:v>42</c:v>
                </c:pt>
                <c:pt idx="13">
                  <c:v>54</c:v>
                </c:pt>
                <c:pt idx="14">
                  <c:v>45</c:v>
                </c:pt>
                <c:pt idx="15">
                  <c:v>43</c:v>
                </c:pt>
                <c:pt idx="16">
                  <c:v>47</c:v>
                </c:pt>
                <c:pt idx="17">
                  <c:v>73</c:v>
                </c:pt>
                <c:pt idx="18">
                  <c:v>108</c:v>
                </c:pt>
                <c:pt idx="19">
                  <c:v>87</c:v>
                </c:pt>
                <c:pt idx="20">
                  <c:v>92</c:v>
                </c:pt>
                <c:pt idx="21">
                  <c:v>104</c:v>
                </c:pt>
                <c:pt idx="22">
                  <c:v>69</c:v>
                </c:pt>
                <c:pt idx="23">
                  <c:v>61</c:v>
                </c:pt>
                <c:pt idx="24">
                  <c:v>53</c:v>
                </c:pt>
                <c:pt idx="25">
                  <c:v>60</c:v>
                </c:pt>
                <c:pt idx="26">
                  <c:v>42</c:v>
                </c:pt>
                <c:pt idx="27">
                  <c:v>50</c:v>
                </c:pt>
                <c:pt idx="28">
                  <c:v>57</c:v>
                </c:pt>
                <c:pt idx="29">
                  <c:v>75</c:v>
                </c:pt>
                <c:pt idx="30">
                  <c:v>103</c:v>
                </c:pt>
                <c:pt idx="31">
                  <c:v>101</c:v>
                </c:pt>
                <c:pt idx="32">
                  <c:v>99</c:v>
                </c:pt>
                <c:pt idx="33">
                  <c:v>119</c:v>
                </c:pt>
                <c:pt idx="34">
                  <c:v>73</c:v>
                </c:pt>
                <c:pt idx="35">
                  <c:v>66</c:v>
                </c:pt>
                <c:pt idx="36">
                  <c:v>42.666666666666664</c:v>
                </c:pt>
                <c:pt idx="37">
                  <c:v>21</c:v>
                </c:pt>
                <c:pt idx="38">
                  <c:v>64</c:v>
                </c:pt>
                <c:pt idx="39">
                  <c:v>59</c:v>
                </c:pt>
                <c:pt idx="40">
                  <c:v>63</c:v>
                </c:pt>
                <c:pt idx="41">
                  <c:v>84</c:v>
                </c:pt>
                <c:pt idx="42">
                  <c:v>123</c:v>
                </c:pt>
                <c:pt idx="43">
                  <c:v>110</c:v>
                </c:pt>
                <c:pt idx="44">
                  <c:v>106</c:v>
                </c:pt>
                <c:pt idx="45">
                  <c:v>130</c:v>
                </c:pt>
                <c:pt idx="46">
                  <c:v>81</c:v>
                </c:pt>
                <c:pt idx="47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DD-44B3-BF90-31DE145A1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411232"/>
        <c:axId val="472407952"/>
      </c:lineChart>
      <c:catAx>
        <c:axId val="4724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>
            <c:manualLayout>
              <c:xMode val="edge"/>
              <c:yMode val="edge"/>
              <c:x val="0.50706249556643268"/>
              <c:y val="0.866423765211166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07952"/>
        <c:crosses val="autoZero"/>
        <c:auto val="1"/>
        <c:lblAlgn val="ctr"/>
        <c:lblOffset val="100"/>
        <c:noMultiLvlLbl val="0"/>
      </c:catAx>
      <c:valAx>
        <c:axId val="472407952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112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Procurement</a:t>
            </a:r>
            <a:r>
              <a:rPr lang="en-IN" b="1" baseline="0"/>
              <a:t> planning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graph'!$F$21:$F$32</c:f>
              <c:numCache>
                <c:formatCode>General</c:formatCode>
                <c:ptCount val="12"/>
                <c:pt idx="0">
                  <c:v>133</c:v>
                </c:pt>
                <c:pt idx="1">
                  <c:v>83</c:v>
                </c:pt>
                <c:pt idx="2" formatCode="0">
                  <c:v>123</c:v>
                </c:pt>
                <c:pt idx="3">
                  <c:v>0</c:v>
                </c:pt>
                <c:pt idx="4" formatCode="0">
                  <c:v>104</c:v>
                </c:pt>
                <c:pt idx="5">
                  <c:v>0</c:v>
                </c:pt>
                <c:pt idx="6" formatCode="0">
                  <c:v>116</c:v>
                </c:pt>
                <c:pt idx="7">
                  <c:v>0</c:v>
                </c:pt>
                <c:pt idx="8">
                  <c:v>83</c:v>
                </c:pt>
                <c:pt idx="9">
                  <c:v>122</c:v>
                </c:pt>
                <c:pt idx="10">
                  <c:v>108</c:v>
                </c:pt>
                <c:pt idx="1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7-4D54-BA55-B6A69A7F1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7736328"/>
        <c:axId val="597739280"/>
      </c:barChart>
      <c:lineChart>
        <c:grouping val="standard"/>
        <c:varyColors val="0"/>
        <c:ser>
          <c:idx val="1"/>
          <c:order val="1"/>
          <c:spPr>
            <a:ln w="152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graph'!$G$21:$G$32</c:f>
              <c:numCache>
                <c:formatCode>General</c:formatCode>
                <c:ptCount val="12"/>
                <c:pt idx="0" formatCode="0">
                  <c:v>133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7-4D54-BA55-B6A69A7F1A13}"/>
            </c:ext>
          </c:extLst>
        </c:ser>
        <c:ser>
          <c:idx val="2"/>
          <c:order val="2"/>
          <c:spPr>
            <a:ln w="152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graph'!$H$21:$H$32</c:f>
              <c:numCache>
                <c:formatCode>0</c:formatCode>
                <c:ptCount val="12"/>
                <c:pt idx="1">
                  <c:v>83</c:v>
                </c:pt>
                <c:pt idx="2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A7-4D54-BA55-B6A69A7F1A13}"/>
            </c:ext>
          </c:extLst>
        </c:ser>
        <c:ser>
          <c:idx val="3"/>
          <c:order val="3"/>
          <c:spPr>
            <a:ln w="152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graph'!$I$21:$I$32</c:f>
              <c:numCache>
                <c:formatCode>General</c:formatCode>
                <c:ptCount val="12"/>
                <c:pt idx="2" formatCode="0">
                  <c:v>123</c:v>
                </c:pt>
                <c:pt idx="3">
                  <c:v>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A7-4D54-BA55-B6A69A7F1A13}"/>
            </c:ext>
          </c:extLst>
        </c:ser>
        <c:ser>
          <c:idx val="4"/>
          <c:order val="4"/>
          <c:spPr>
            <a:ln w="152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graph'!$J$21:$J$32</c:f>
              <c:numCache>
                <c:formatCode>General</c:formatCode>
                <c:ptCount val="12"/>
                <c:pt idx="3" formatCode="0.0">
                  <c:v>61.5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A7-4D54-BA55-B6A69A7F1A13}"/>
            </c:ext>
          </c:extLst>
        </c:ser>
        <c:ser>
          <c:idx val="5"/>
          <c:order val="5"/>
          <c:spPr>
            <a:ln w="152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graph'!$K$21:$K$32</c:f>
              <c:numCache>
                <c:formatCode>General</c:formatCode>
                <c:ptCount val="12"/>
                <c:pt idx="4" formatCode="0.0">
                  <c:v>104</c:v>
                </c:pt>
                <c:pt idx="5" formatCode="0.00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A7-4D54-BA55-B6A69A7F1A13}"/>
            </c:ext>
          </c:extLst>
        </c:ser>
        <c:ser>
          <c:idx val="6"/>
          <c:order val="6"/>
          <c:spPr>
            <a:ln w="152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graph'!$L$21:$L$32</c:f>
              <c:numCache>
                <c:formatCode>General</c:formatCode>
                <c:ptCount val="12"/>
                <c:pt idx="5" formatCode="0">
                  <c:v>52</c:v>
                </c:pt>
                <c:pt idx="6" formatCode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A7-4D54-BA55-B6A69A7F1A13}"/>
            </c:ext>
          </c:extLst>
        </c:ser>
        <c:ser>
          <c:idx val="7"/>
          <c:order val="7"/>
          <c:spPr>
            <a:ln w="152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graph'!$M$21:$M$32</c:f>
              <c:numCache>
                <c:formatCode>General</c:formatCode>
                <c:ptCount val="12"/>
                <c:pt idx="6" formatCode="0">
                  <c:v>116</c:v>
                </c:pt>
                <c:pt idx="7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A7-4D54-BA55-B6A69A7F1A13}"/>
            </c:ext>
          </c:extLst>
        </c:ser>
        <c:ser>
          <c:idx val="8"/>
          <c:order val="8"/>
          <c:spPr>
            <a:ln w="152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graph'!$N$21:$N$32</c:f>
              <c:numCache>
                <c:formatCode>General</c:formatCode>
                <c:ptCount val="12"/>
                <c:pt idx="7" formatCode="0">
                  <c:v>58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A7-4D54-BA55-B6A69A7F1A13}"/>
            </c:ext>
          </c:extLst>
        </c:ser>
        <c:ser>
          <c:idx val="9"/>
          <c:order val="9"/>
          <c:spPr>
            <a:ln w="152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graph'!$O$21:$O$32</c:f>
              <c:numCache>
                <c:formatCode>General</c:formatCode>
                <c:ptCount val="12"/>
                <c:pt idx="8" formatCode="0">
                  <c:v>83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A7-4D54-BA55-B6A69A7F1A13}"/>
            </c:ext>
          </c:extLst>
        </c:ser>
        <c:ser>
          <c:idx val="10"/>
          <c:order val="10"/>
          <c:spPr>
            <a:ln w="152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graph'!$P$21:$P$32</c:f>
              <c:numCache>
                <c:formatCode>General</c:formatCode>
                <c:ptCount val="12"/>
                <c:pt idx="9" formatCode="0">
                  <c:v>122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A7-4D54-BA55-B6A69A7F1A13}"/>
            </c:ext>
          </c:extLst>
        </c:ser>
        <c:ser>
          <c:idx val="11"/>
          <c:order val="11"/>
          <c:spPr>
            <a:ln w="152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graph'!$Q$21:$Q$32</c:f>
              <c:numCache>
                <c:formatCode>General</c:formatCode>
                <c:ptCount val="12"/>
                <c:pt idx="10" formatCode="0">
                  <c:v>108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A7-4D54-BA55-B6A69A7F1A1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graph'!$R$21:$R$32</c:f>
              <c:numCache>
                <c:formatCode>General</c:formatCode>
                <c:ptCount val="12"/>
                <c:pt idx="11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1A7-4D54-BA55-B6A69A7F1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736328"/>
        <c:axId val="597739280"/>
      </c:lineChart>
      <c:catAx>
        <c:axId val="597736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Month</a:t>
                </a:r>
                <a:r>
                  <a:rPr lang="en-IN" b="1" baseline="0"/>
                  <a:t> in which order is placed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39280"/>
        <c:crosses val="autoZero"/>
        <c:auto val="1"/>
        <c:lblAlgn val="ctr"/>
        <c:lblOffset val="100"/>
        <c:noMultiLvlLbl val="0"/>
      </c:catAx>
      <c:valAx>
        <c:axId val="59773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Quantity</a:t>
                </a:r>
                <a:r>
                  <a:rPr lang="en-IN" b="1" baseline="0"/>
                  <a:t> </a:t>
                </a:r>
                <a:r>
                  <a:rPr lang="en-IN" b="1"/>
                  <a:t>Ordered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3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</xdr:row>
      <xdr:rowOff>23811</xdr:rowOff>
    </xdr:from>
    <xdr:to>
      <xdr:col>15</xdr:col>
      <xdr:colOff>180975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121B4E-5C63-4371-A4E6-97D0A8396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514350</xdr:colOff>
      <xdr:row>5</xdr:row>
      <xdr:rowOff>66675</xdr:rowOff>
    </xdr:from>
    <xdr:to>
      <xdr:col>25</xdr:col>
      <xdr:colOff>38100</xdr:colOff>
      <xdr:row>22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E177BD-9F51-4865-A7D3-DDD85CDFE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95251</xdr:colOff>
      <xdr:row>29</xdr:row>
      <xdr:rowOff>66674</xdr:rowOff>
    </xdr:from>
    <xdr:to>
      <xdr:col>15</xdr:col>
      <xdr:colOff>123825</xdr:colOff>
      <xdr:row>51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D68F16-B918-4DDF-A877-FEA812B99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111500</xdr:colOff>
      <xdr:row>0</xdr:row>
      <xdr:rowOff>78441</xdr:rowOff>
    </xdr:from>
    <xdr:to>
      <xdr:col>33</xdr:col>
      <xdr:colOff>161926</xdr:colOff>
      <xdr:row>23</xdr:row>
      <xdr:rowOff>156882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C5A99-C6E8-4137-8C09-E21BF5233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18</xdr:row>
      <xdr:rowOff>114300</xdr:rowOff>
    </xdr:from>
    <xdr:to>
      <xdr:col>13</xdr:col>
      <xdr:colOff>571501</xdr:colOff>
      <xdr:row>39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FBFD52-C11D-4410-9B6A-EF3A72666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3543300"/>
          <a:ext cx="8496300" cy="3905250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</xdr:row>
      <xdr:rowOff>95250</xdr:rowOff>
    </xdr:from>
    <xdr:to>
      <xdr:col>14</xdr:col>
      <xdr:colOff>560923</xdr:colOff>
      <xdr:row>18</xdr:row>
      <xdr:rowOff>132964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660BCC-7E51-44D0-91E7-5C2F032F3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476250"/>
          <a:ext cx="8419048" cy="30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4097" name="AutoShape 1">
          <a:extLst>
            <a:ext uri="{FF2B5EF4-FFF2-40B4-BE49-F238E27FC236}">
              <a16:creationId xmlns:a16="http://schemas.microsoft.com/office/drawing/2014/main" id="{F65F9399-DC85-46B0-B688-563469D8F7F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133350</xdr:colOff>
      <xdr:row>17</xdr:row>
      <xdr:rowOff>133350</xdr:rowOff>
    </xdr:from>
    <xdr:to>
      <xdr:col>6</xdr:col>
      <xdr:colOff>209312</xdr:colOff>
      <xdr:row>28</xdr:row>
      <xdr:rowOff>152136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732E99-5254-4523-B2D4-B5D309990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3371850"/>
          <a:ext cx="1904762" cy="21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599238</xdr:colOff>
      <xdr:row>15</xdr:row>
      <xdr:rowOff>66309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F2DB4D-FE39-4ABE-A6C3-4A81E54D8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695238" cy="2923809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304800</xdr:colOff>
      <xdr:row>13</xdr:row>
      <xdr:rowOff>114300</xdr:rowOff>
    </xdr:to>
    <xdr:sp macro="" textlink="">
      <xdr:nvSpPr>
        <xdr:cNvPr id="4098" name="AutoShape 2" descr="http://127.0.0.1:40290/graphics/c1f6d8d4-8a38-4b9e-bf03-3d7309a4af6f.png">
          <a:extLst>
            <a:ext uri="{FF2B5EF4-FFF2-40B4-BE49-F238E27FC236}">
              <a16:creationId xmlns:a16="http://schemas.microsoft.com/office/drawing/2014/main" id="{04D02482-2E1C-43F2-88A9-7E5AB5EDBEA6}"/>
            </a:ext>
          </a:extLst>
        </xdr:cNvPr>
        <xdr:cNvSpPr>
          <a:spLocks noChangeAspect="1" noChangeArrowheads="1"/>
        </xdr:cNvSpPr>
      </xdr:nvSpPr>
      <xdr:spPr bwMode="auto">
        <a:xfrm>
          <a:off x="91440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457200</xdr:colOff>
      <xdr:row>0</xdr:row>
      <xdr:rowOff>66675</xdr:rowOff>
    </xdr:from>
    <xdr:to>
      <xdr:col>20</xdr:col>
      <xdr:colOff>210366</xdr:colOff>
      <xdr:row>24</xdr:row>
      <xdr:rowOff>28575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CBB971E-47AE-4C59-982F-58C4BE739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200" y="66675"/>
          <a:ext cx="5849166" cy="4533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184896</xdr:colOff>
      <xdr:row>33</xdr:row>
      <xdr:rowOff>135589</xdr:rowOff>
    </xdr:from>
    <xdr:to>
      <xdr:col>12</xdr:col>
      <xdr:colOff>280146</xdr:colOff>
      <xdr:row>53</xdr:row>
      <xdr:rowOff>168088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5A0A1-7DE0-4B75-A9AE-857A0A755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C8:E21" totalsRowCount="1">
  <autoFilter ref="C8:E20" xr:uid="{00000000-0009-0000-0100-000002000000}"/>
  <tableColumns count="3">
    <tableColumn id="1" xr3:uid="{00000000-0010-0000-0000-000001000000}" name="Year" dataDxfId="11" totalsRowDxfId="10" dataCellStyle="40% - Accent5" totalsRowCellStyle="40% - Accent5"/>
    <tableColumn id="2" xr3:uid="{00000000-0010-0000-0000-000002000000}" name="Month" dataDxfId="9" totalsRowDxfId="8" dataCellStyle="40% - Accent5" totalsRowCellStyle="40% - Accent5"/>
    <tableColumn id="3" xr3:uid="{00000000-0010-0000-0000-000003000000}" name="Forecast" dataDxfId="7" totalsRowDxfId="6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I69"/>
  <sheetViews>
    <sheetView workbookViewId="0">
      <selection activeCell="M55" sqref="M55"/>
    </sheetView>
  </sheetViews>
  <sheetFormatPr defaultRowHeight="15" x14ac:dyDescent="0.25"/>
  <cols>
    <col min="2" max="2" width="10.85546875" bestFit="1" customWidth="1"/>
  </cols>
  <sheetData>
    <row r="1" spans="1:9" x14ac:dyDescent="0.25">
      <c r="A1" s="113" t="s">
        <v>0</v>
      </c>
      <c r="B1" s="113"/>
      <c r="C1" s="113"/>
      <c r="D1" s="113"/>
      <c r="E1" s="113"/>
    </row>
    <row r="2" spans="1:9" x14ac:dyDescent="0.25">
      <c r="A2" s="113"/>
      <c r="B2" s="113"/>
      <c r="C2" s="113"/>
      <c r="D2" s="113"/>
      <c r="E2" s="113"/>
    </row>
    <row r="3" spans="1:9" x14ac:dyDescent="0.25">
      <c r="A3" s="115" t="s">
        <v>18</v>
      </c>
      <c r="B3" s="115"/>
      <c r="C3" s="115"/>
      <c r="D3" s="115"/>
      <c r="E3" s="115"/>
    </row>
    <row r="4" spans="1:9" x14ac:dyDescent="0.25">
      <c r="A4" s="114"/>
      <c r="B4" s="114"/>
      <c r="C4" s="114"/>
      <c r="D4" s="114"/>
      <c r="E4" s="114"/>
    </row>
    <row r="5" spans="1:9" x14ac:dyDescent="0.25">
      <c r="A5" s="39" t="s">
        <v>1</v>
      </c>
      <c r="B5" s="39" t="s">
        <v>2</v>
      </c>
      <c r="C5" s="39" t="s">
        <v>3</v>
      </c>
      <c r="D5" s="39" t="s">
        <v>4</v>
      </c>
      <c r="E5" s="39" t="s">
        <v>5</v>
      </c>
    </row>
    <row r="6" spans="1:9" x14ac:dyDescent="0.25">
      <c r="A6" s="39" t="s">
        <v>6</v>
      </c>
      <c r="B6" s="40">
        <v>33</v>
      </c>
      <c r="C6" s="40">
        <v>42</v>
      </c>
      <c r="D6" s="40">
        <v>53</v>
      </c>
      <c r="E6" s="50">
        <v>43</v>
      </c>
      <c r="F6" s="22">
        <f>AVERAGE(B6:D6)</f>
        <v>42.666666666666664</v>
      </c>
      <c r="G6" s="3"/>
    </row>
    <row r="7" spans="1:9" x14ac:dyDescent="0.25">
      <c r="A7" s="39" t="s">
        <v>7</v>
      </c>
      <c r="B7" s="40">
        <v>49</v>
      </c>
      <c r="C7" s="40">
        <v>54</v>
      </c>
      <c r="D7" s="40">
        <v>60</v>
      </c>
      <c r="E7" s="40">
        <v>21</v>
      </c>
      <c r="F7" s="20"/>
      <c r="G7" s="3"/>
    </row>
    <row r="8" spans="1:9" x14ac:dyDescent="0.25">
      <c r="A8" s="39" t="s">
        <v>8</v>
      </c>
      <c r="B8" s="40">
        <v>32</v>
      </c>
      <c r="C8" s="40">
        <v>45</v>
      </c>
      <c r="D8" s="40">
        <v>42</v>
      </c>
      <c r="E8" s="40">
        <v>64</v>
      </c>
      <c r="F8" s="5"/>
      <c r="G8" s="19"/>
    </row>
    <row r="9" spans="1:9" x14ac:dyDescent="0.25">
      <c r="A9" s="39" t="s">
        <v>9</v>
      </c>
      <c r="B9" s="40">
        <v>37</v>
      </c>
      <c r="C9" s="40">
        <v>43</v>
      </c>
      <c r="D9" s="40">
        <v>50</v>
      </c>
      <c r="E9" s="40">
        <v>59</v>
      </c>
      <c r="F9" s="20"/>
      <c r="G9" s="4"/>
      <c r="H9" s="1"/>
    </row>
    <row r="10" spans="1:9" x14ac:dyDescent="0.25">
      <c r="A10" s="39" t="s">
        <v>10</v>
      </c>
      <c r="B10" s="40">
        <v>50</v>
      </c>
      <c r="C10" s="40">
        <v>47</v>
      </c>
      <c r="D10" s="40">
        <v>57</v>
      </c>
      <c r="E10" s="40">
        <v>63</v>
      </c>
      <c r="F10" s="20"/>
      <c r="G10" s="5"/>
    </row>
    <row r="11" spans="1:9" x14ac:dyDescent="0.25">
      <c r="A11" s="39" t="s">
        <v>11</v>
      </c>
      <c r="B11" s="40">
        <v>63</v>
      </c>
      <c r="C11" s="40">
        <v>73</v>
      </c>
      <c r="D11" s="40">
        <v>75</v>
      </c>
      <c r="E11" s="40">
        <v>84</v>
      </c>
      <c r="F11" s="20"/>
      <c r="G11" s="5"/>
    </row>
    <row r="12" spans="1:9" x14ac:dyDescent="0.25">
      <c r="A12" s="39" t="s">
        <v>12</v>
      </c>
      <c r="B12" s="40">
        <v>97</v>
      </c>
      <c r="C12" s="40">
        <v>108</v>
      </c>
      <c r="D12" s="40">
        <v>103</v>
      </c>
      <c r="E12" s="40">
        <v>123</v>
      </c>
      <c r="F12" s="20"/>
      <c r="G12" s="5"/>
      <c r="I12" s="1"/>
    </row>
    <row r="13" spans="1:9" x14ac:dyDescent="0.25">
      <c r="A13" s="39" t="s">
        <v>19</v>
      </c>
      <c r="B13" s="40">
        <v>77</v>
      </c>
      <c r="C13" s="40">
        <v>87</v>
      </c>
      <c r="D13" s="40">
        <v>101</v>
      </c>
      <c r="E13" s="40">
        <v>110</v>
      </c>
      <c r="F13" s="20"/>
      <c r="G13" s="5"/>
      <c r="I13" s="1"/>
    </row>
    <row r="14" spans="1:9" x14ac:dyDescent="0.25">
      <c r="A14" s="39" t="s">
        <v>13</v>
      </c>
      <c r="B14" s="40">
        <v>89</v>
      </c>
      <c r="C14" s="40">
        <v>92</v>
      </c>
      <c r="D14" s="40">
        <v>99</v>
      </c>
      <c r="E14" s="40">
        <v>106</v>
      </c>
      <c r="F14" s="23"/>
      <c r="G14" s="20"/>
      <c r="I14" s="21"/>
    </row>
    <row r="15" spans="1:9" x14ac:dyDescent="0.25">
      <c r="A15" s="39" t="s">
        <v>14</v>
      </c>
      <c r="B15" s="40">
        <v>99</v>
      </c>
      <c r="C15" s="40">
        <v>104</v>
      </c>
      <c r="D15" s="40">
        <v>119</v>
      </c>
      <c r="E15" s="40">
        <v>130</v>
      </c>
      <c r="F15" s="20"/>
      <c r="G15" s="4"/>
    </row>
    <row r="16" spans="1:9" x14ac:dyDescent="0.25">
      <c r="A16" s="39" t="s">
        <v>15</v>
      </c>
      <c r="B16" s="40">
        <v>63</v>
      </c>
      <c r="C16" s="40">
        <v>69</v>
      </c>
      <c r="D16" s="40">
        <v>73</v>
      </c>
      <c r="E16" s="40">
        <v>81</v>
      </c>
      <c r="F16" s="20"/>
      <c r="G16" s="19"/>
    </row>
    <row r="17" spans="1:8" x14ac:dyDescent="0.25">
      <c r="A17" s="39" t="s">
        <v>16</v>
      </c>
      <c r="B17" s="40">
        <v>55</v>
      </c>
      <c r="C17" s="40">
        <v>61</v>
      </c>
      <c r="D17" s="40">
        <v>66</v>
      </c>
      <c r="E17" s="40">
        <v>69</v>
      </c>
      <c r="F17" s="22"/>
      <c r="G17" s="19"/>
    </row>
    <row r="18" spans="1:8" x14ac:dyDescent="0.25">
      <c r="A18" s="39" t="s">
        <v>17</v>
      </c>
      <c r="B18" s="40">
        <f>SUM(B6:B17)</f>
        <v>744</v>
      </c>
      <c r="C18" s="40">
        <f>SUM(C6:C17)</f>
        <v>825</v>
      </c>
      <c r="D18" s="40">
        <f>SUM(D6:D17)</f>
        <v>898</v>
      </c>
      <c r="E18" s="40">
        <f>SUM(E6:E17)</f>
        <v>953</v>
      </c>
      <c r="F18" s="1"/>
    </row>
    <row r="19" spans="1:8" x14ac:dyDescent="0.25">
      <c r="D19" s="2"/>
    </row>
    <row r="20" spans="1:8" x14ac:dyDescent="0.25">
      <c r="G20" s="1"/>
      <c r="H20" s="1"/>
    </row>
    <row r="21" spans="1:8" x14ac:dyDescent="0.25">
      <c r="A21" s="55" t="s">
        <v>69</v>
      </c>
      <c r="B21" s="39" t="s">
        <v>70</v>
      </c>
      <c r="C21" s="16" t="s">
        <v>71</v>
      </c>
      <c r="G21" s="1"/>
    </row>
    <row r="22" spans="1:8" x14ac:dyDescent="0.25">
      <c r="A22" s="16" t="s">
        <v>72</v>
      </c>
      <c r="B22" s="39" t="s">
        <v>6</v>
      </c>
      <c r="C22" s="40">
        <v>33</v>
      </c>
      <c r="D22" s="38"/>
      <c r="E22" s="38"/>
      <c r="F22" s="38"/>
      <c r="G22" s="1"/>
    </row>
    <row r="23" spans="1:8" x14ac:dyDescent="0.25">
      <c r="A23" s="16"/>
      <c r="B23" s="39" t="s">
        <v>7</v>
      </c>
      <c r="C23" s="40">
        <v>49</v>
      </c>
      <c r="D23" s="38"/>
      <c r="E23" s="38"/>
      <c r="F23" s="38"/>
    </row>
    <row r="24" spans="1:8" x14ac:dyDescent="0.25">
      <c r="A24" s="16"/>
      <c r="B24" s="39" t="s">
        <v>8</v>
      </c>
      <c r="C24" s="40">
        <v>32</v>
      </c>
      <c r="D24" s="38"/>
      <c r="E24" s="38"/>
      <c r="F24" s="38"/>
    </row>
    <row r="25" spans="1:8" x14ac:dyDescent="0.25">
      <c r="A25" s="16"/>
      <c r="B25" s="39" t="s">
        <v>9</v>
      </c>
      <c r="C25" s="40">
        <v>37</v>
      </c>
      <c r="D25" s="38"/>
      <c r="E25" s="38"/>
      <c r="F25" s="38"/>
    </row>
    <row r="26" spans="1:8" x14ac:dyDescent="0.25">
      <c r="A26" s="16"/>
      <c r="B26" s="39" t="s">
        <v>10</v>
      </c>
      <c r="C26" s="40">
        <v>50</v>
      </c>
      <c r="D26" s="38"/>
      <c r="E26" s="38"/>
      <c r="F26" s="38"/>
    </row>
    <row r="27" spans="1:8" x14ac:dyDescent="0.25">
      <c r="A27" s="16"/>
      <c r="B27" s="39" t="s">
        <v>11</v>
      </c>
      <c r="C27" s="40">
        <v>63</v>
      </c>
      <c r="D27" s="38"/>
      <c r="E27" s="38"/>
      <c r="F27" s="38"/>
    </row>
    <row r="28" spans="1:8" x14ac:dyDescent="0.25">
      <c r="A28" s="16"/>
      <c r="B28" s="39" t="s">
        <v>12</v>
      </c>
      <c r="C28" s="40">
        <v>97</v>
      </c>
      <c r="D28" s="38"/>
      <c r="E28" s="38"/>
      <c r="F28" s="38"/>
    </row>
    <row r="29" spans="1:8" x14ac:dyDescent="0.25">
      <c r="A29" s="16"/>
      <c r="B29" s="39" t="s">
        <v>19</v>
      </c>
      <c r="C29" s="40">
        <v>77</v>
      </c>
      <c r="D29" s="38"/>
      <c r="E29" s="38"/>
      <c r="F29" s="38"/>
    </row>
    <row r="30" spans="1:8" x14ac:dyDescent="0.25">
      <c r="A30" s="16"/>
      <c r="B30" s="39" t="s">
        <v>13</v>
      </c>
      <c r="C30" s="40">
        <v>89</v>
      </c>
      <c r="D30" s="38"/>
      <c r="E30" s="38"/>
      <c r="F30" s="38"/>
    </row>
    <row r="31" spans="1:8" x14ac:dyDescent="0.25">
      <c r="A31" s="16"/>
      <c r="B31" s="39" t="s">
        <v>14</v>
      </c>
      <c r="C31" s="40">
        <v>99</v>
      </c>
      <c r="D31" s="38"/>
      <c r="E31" s="38"/>
      <c r="F31" s="38"/>
    </row>
    <row r="32" spans="1:8" x14ac:dyDescent="0.25">
      <c r="A32" s="16"/>
      <c r="B32" s="39" t="s">
        <v>15</v>
      </c>
      <c r="C32" s="40">
        <v>63</v>
      </c>
      <c r="D32" s="38"/>
      <c r="E32" s="38"/>
      <c r="F32" s="38"/>
    </row>
    <row r="33" spans="1:6" x14ac:dyDescent="0.25">
      <c r="A33" s="16"/>
      <c r="B33" s="39" t="s">
        <v>16</v>
      </c>
      <c r="C33" s="40">
        <v>55</v>
      </c>
      <c r="D33" s="38"/>
      <c r="E33" s="38"/>
      <c r="F33" s="38"/>
    </row>
    <row r="34" spans="1:6" x14ac:dyDescent="0.25">
      <c r="A34" s="16" t="s">
        <v>73</v>
      </c>
      <c r="B34" s="39" t="s">
        <v>6</v>
      </c>
      <c r="C34" s="40">
        <v>42</v>
      </c>
      <c r="D34" s="38"/>
      <c r="E34" s="38"/>
      <c r="F34" s="38"/>
    </row>
    <row r="35" spans="1:6" x14ac:dyDescent="0.25">
      <c r="A35" s="16"/>
      <c r="B35" s="39" t="s">
        <v>7</v>
      </c>
      <c r="C35" s="40">
        <v>54</v>
      </c>
      <c r="D35" s="38"/>
      <c r="E35" s="38"/>
      <c r="F35" s="38"/>
    </row>
    <row r="36" spans="1:6" x14ac:dyDescent="0.25">
      <c r="A36" s="16"/>
      <c r="B36" s="39" t="s">
        <v>8</v>
      </c>
      <c r="C36" s="40">
        <v>45</v>
      </c>
      <c r="D36" s="24"/>
      <c r="E36" s="24"/>
      <c r="F36" s="24"/>
    </row>
    <row r="37" spans="1:6" x14ac:dyDescent="0.25">
      <c r="A37" s="16"/>
      <c r="B37" s="39" t="s">
        <v>9</v>
      </c>
      <c r="C37" s="40">
        <v>43</v>
      </c>
    </row>
    <row r="38" spans="1:6" x14ac:dyDescent="0.25">
      <c r="A38" s="16"/>
      <c r="B38" s="39" t="s">
        <v>10</v>
      </c>
      <c r="C38" s="40">
        <v>47</v>
      </c>
    </row>
    <row r="39" spans="1:6" x14ac:dyDescent="0.25">
      <c r="A39" s="16"/>
      <c r="B39" s="39" t="s">
        <v>11</v>
      </c>
      <c r="C39" s="40">
        <v>73</v>
      </c>
    </row>
    <row r="40" spans="1:6" x14ac:dyDescent="0.25">
      <c r="A40" s="16"/>
      <c r="B40" s="39" t="s">
        <v>12</v>
      </c>
      <c r="C40" s="40">
        <v>108</v>
      </c>
    </row>
    <row r="41" spans="1:6" x14ac:dyDescent="0.25">
      <c r="A41" s="16"/>
      <c r="B41" s="39" t="s">
        <v>19</v>
      </c>
      <c r="C41" s="40">
        <v>87</v>
      </c>
    </row>
    <row r="42" spans="1:6" x14ac:dyDescent="0.25">
      <c r="A42" s="16"/>
      <c r="B42" s="39" t="s">
        <v>13</v>
      </c>
      <c r="C42" s="40">
        <v>92</v>
      </c>
    </row>
    <row r="43" spans="1:6" x14ac:dyDescent="0.25">
      <c r="A43" s="16"/>
      <c r="B43" s="39" t="s">
        <v>14</v>
      </c>
      <c r="C43" s="40">
        <v>104</v>
      </c>
    </row>
    <row r="44" spans="1:6" x14ac:dyDescent="0.25">
      <c r="A44" s="16"/>
      <c r="B44" s="39" t="s">
        <v>15</v>
      </c>
      <c r="C44" s="40">
        <v>69</v>
      </c>
    </row>
    <row r="45" spans="1:6" x14ac:dyDescent="0.25">
      <c r="A45" s="16"/>
      <c r="B45" s="39" t="s">
        <v>16</v>
      </c>
      <c r="C45" s="40">
        <v>61</v>
      </c>
    </row>
    <row r="46" spans="1:6" x14ac:dyDescent="0.25">
      <c r="A46" s="16" t="s">
        <v>74</v>
      </c>
      <c r="B46" s="39" t="s">
        <v>6</v>
      </c>
      <c r="C46" s="40">
        <v>53</v>
      </c>
    </row>
    <row r="47" spans="1:6" x14ac:dyDescent="0.25">
      <c r="A47" s="16"/>
      <c r="B47" s="39" t="s">
        <v>7</v>
      </c>
      <c r="C47" s="40">
        <v>60</v>
      </c>
    </row>
    <row r="48" spans="1:6" x14ac:dyDescent="0.25">
      <c r="A48" s="16"/>
      <c r="B48" s="39" t="s">
        <v>8</v>
      </c>
      <c r="C48" s="40">
        <v>42</v>
      </c>
    </row>
    <row r="49" spans="1:3" x14ac:dyDescent="0.25">
      <c r="A49" s="16"/>
      <c r="B49" s="39" t="s">
        <v>9</v>
      </c>
      <c r="C49" s="40">
        <v>50</v>
      </c>
    </row>
    <row r="50" spans="1:3" x14ac:dyDescent="0.25">
      <c r="A50" s="16"/>
      <c r="B50" s="39" t="s">
        <v>10</v>
      </c>
      <c r="C50" s="40">
        <v>57</v>
      </c>
    </row>
    <row r="51" spans="1:3" x14ac:dyDescent="0.25">
      <c r="A51" s="16"/>
      <c r="B51" s="39" t="s">
        <v>11</v>
      </c>
      <c r="C51" s="40">
        <v>75</v>
      </c>
    </row>
    <row r="52" spans="1:3" x14ac:dyDescent="0.25">
      <c r="A52" s="16"/>
      <c r="B52" s="39" t="s">
        <v>12</v>
      </c>
      <c r="C52" s="40">
        <v>103</v>
      </c>
    </row>
    <row r="53" spans="1:3" x14ac:dyDescent="0.25">
      <c r="A53" s="16"/>
      <c r="B53" s="39" t="s">
        <v>19</v>
      </c>
      <c r="C53" s="40">
        <v>101</v>
      </c>
    </row>
    <row r="54" spans="1:3" x14ac:dyDescent="0.25">
      <c r="A54" s="16"/>
      <c r="B54" s="39" t="s">
        <v>13</v>
      </c>
      <c r="C54" s="40">
        <v>99</v>
      </c>
    </row>
    <row r="55" spans="1:3" x14ac:dyDescent="0.25">
      <c r="A55" s="16"/>
      <c r="B55" s="39" t="s">
        <v>14</v>
      </c>
      <c r="C55" s="40">
        <v>119</v>
      </c>
    </row>
    <row r="56" spans="1:3" x14ac:dyDescent="0.25">
      <c r="A56" s="16"/>
      <c r="B56" s="39" t="s">
        <v>15</v>
      </c>
      <c r="C56" s="40">
        <v>73</v>
      </c>
    </row>
    <row r="57" spans="1:3" x14ac:dyDescent="0.25">
      <c r="A57" s="16"/>
      <c r="B57" s="39" t="s">
        <v>16</v>
      </c>
      <c r="C57" s="40">
        <v>66</v>
      </c>
    </row>
    <row r="58" spans="1:3" x14ac:dyDescent="0.25">
      <c r="A58" s="16" t="s">
        <v>75</v>
      </c>
      <c r="B58" s="39" t="s">
        <v>6</v>
      </c>
      <c r="C58" s="50">
        <v>43</v>
      </c>
    </row>
    <row r="59" spans="1:3" x14ac:dyDescent="0.25">
      <c r="A59" s="16"/>
      <c r="B59" s="39" t="s">
        <v>7</v>
      </c>
      <c r="C59" s="40">
        <v>21</v>
      </c>
    </row>
    <row r="60" spans="1:3" x14ac:dyDescent="0.25">
      <c r="A60" s="16"/>
      <c r="B60" s="39" t="s">
        <v>8</v>
      </c>
      <c r="C60" s="40">
        <v>64</v>
      </c>
    </row>
    <row r="61" spans="1:3" x14ac:dyDescent="0.25">
      <c r="A61" s="16"/>
      <c r="B61" s="39" t="s">
        <v>9</v>
      </c>
      <c r="C61" s="40">
        <v>59</v>
      </c>
    </row>
    <row r="62" spans="1:3" x14ac:dyDescent="0.25">
      <c r="A62" s="16"/>
      <c r="B62" s="39" t="s">
        <v>10</v>
      </c>
      <c r="C62" s="40">
        <v>63</v>
      </c>
    </row>
    <row r="63" spans="1:3" x14ac:dyDescent="0.25">
      <c r="A63" s="16"/>
      <c r="B63" s="39" t="s">
        <v>11</v>
      </c>
      <c r="C63" s="40">
        <v>84</v>
      </c>
    </row>
    <row r="64" spans="1:3" x14ac:dyDescent="0.25">
      <c r="A64" s="16"/>
      <c r="B64" s="39" t="s">
        <v>12</v>
      </c>
      <c r="C64" s="40">
        <v>123</v>
      </c>
    </row>
    <row r="65" spans="1:3" x14ac:dyDescent="0.25">
      <c r="A65" s="16"/>
      <c r="B65" s="39" t="s">
        <v>19</v>
      </c>
      <c r="C65" s="40">
        <v>110</v>
      </c>
    </row>
    <row r="66" spans="1:3" x14ac:dyDescent="0.25">
      <c r="A66" s="16"/>
      <c r="B66" s="39" t="s">
        <v>13</v>
      </c>
      <c r="C66" s="40">
        <v>106</v>
      </c>
    </row>
    <row r="67" spans="1:3" x14ac:dyDescent="0.25">
      <c r="A67" s="16"/>
      <c r="B67" s="39" t="s">
        <v>14</v>
      </c>
      <c r="C67" s="40">
        <v>130</v>
      </c>
    </row>
    <row r="68" spans="1:3" x14ac:dyDescent="0.25">
      <c r="A68" s="16"/>
      <c r="B68" s="39" t="s">
        <v>15</v>
      </c>
      <c r="C68" s="40">
        <v>81</v>
      </c>
    </row>
    <row r="69" spans="1:3" x14ac:dyDescent="0.25">
      <c r="A69" s="16"/>
      <c r="B69" s="39" t="s">
        <v>16</v>
      </c>
      <c r="C69" s="40">
        <v>69</v>
      </c>
    </row>
  </sheetData>
  <mergeCells count="3">
    <mergeCell ref="A1:E2"/>
    <mergeCell ref="A4:E4"/>
    <mergeCell ref="A3:E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Y61"/>
  <sheetViews>
    <sheetView topLeftCell="P1" zoomScale="85" zoomScaleNormal="85" workbookViewId="0">
      <selection activeCell="AB23" sqref="AB23"/>
    </sheetView>
  </sheetViews>
  <sheetFormatPr defaultRowHeight="15" x14ac:dyDescent="0.25"/>
  <cols>
    <col min="2" max="2" width="10.85546875" bestFit="1" customWidth="1"/>
    <col min="4" max="4" width="9.5703125" customWidth="1"/>
    <col min="5" max="5" width="11.7109375" customWidth="1"/>
    <col min="6" max="6" width="17.42578125" customWidth="1"/>
    <col min="7" max="7" width="12.7109375" customWidth="1"/>
    <col min="8" max="8" width="11.5703125" customWidth="1"/>
    <col min="12" max="12" width="9.85546875" customWidth="1"/>
    <col min="13" max="13" width="9.85546875" style="4" customWidth="1"/>
    <col min="14" max="14" width="10.5703125" customWidth="1"/>
    <col min="17" max="17" width="12.5703125" customWidth="1"/>
  </cols>
  <sheetData>
    <row r="1" spans="1:22" ht="60" x14ac:dyDescent="0.25">
      <c r="A1" s="31" t="s">
        <v>20</v>
      </c>
      <c r="B1" s="31" t="s">
        <v>21</v>
      </c>
      <c r="C1" s="31" t="s">
        <v>24</v>
      </c>
      <c r="D1" s="31" t="s">
        <v>25</v>
      </c>
      <c r="E1" s="31" t="s">
        <v>26</v>
      </c>
      <c r="F1" s="31" t="s">
        <v>27</v>
      </c>
      <c r="G1" s="31" t="s">
        <v>29</v>
      </c>
      <c r="H1" s="31" t="s">
        <v>33</v>
      </c>
      <c r="I1" s="31" t="s">
        <v>32</v>
      </c>
      <c r="J1" s="31" t="s">
        <v>57</v>
      </c>
      <c r="K1" s="31" t="s">
        <v>58</v>
      </c>
      <c r="L1" s="31" t="s">
        <v>59</v>
      </c>
      <c r="M1" s="31" t="s">
        <v>60</v>
      </c>
      <c r="N1" s="116" t="s">
        <v>30</v>
      </c>
      <c r="O1" s="117"/>
    </row>
    <row r="2" spans="1:22" ht="15.75" thickBot="1" x14ac:dyDescent="0.3">
      <c r="A2" s="118" t="s">
        <v>2</v>
      </c>
      <c r="B2" s="32" t="s">
        <v>6</v>
      </c>
      <c r="C2" s="40">
        <v>33</v>
      </c>
      <c r="D2" s="17">
        <v>1</v>
      </c>
      <c r="E2" s="26"/>
      <c r="F2" s="17"/>
      <c r="G2" s="17"/>
      <c r="H2" s="13">
        <f t="shared" ref="H2:H33" ca="1" si="0">VLOOKUP(B2,$N$3:$O$14,2,FALSE)</f>
        <v>0.64218705855067582</v>
      </c>
      <c r="I2" s="13">
        <f t="shared" ref="I2:I49" ca="1" si="1">C2/H2</f>
        <v>51.386896637992479</v>
      </c>
      <c r="J2" s="13">
        <f>$R$22+$R$23*D2</f>
        <v>71.52205856215528</v>
      </c>
      <c r="K2" s="41">
        <f t="shared" ref="K2:K33" ca="1" si="2">H2*J2</f>
        <v>45.930540409519679</v>
      </c>
      <c r="L2" s="13">
        <f t="shared" ref="L2:L49" ca="1" si="3">C2-K2</f>
        <v>-12.930540409519679</v>
      </c>
      <c r="M2" s="35">
        <f ca="1">SQRT(SUMSQ(L2:L49)/COUNT(L2:L49))</f>
        <v>8.9235277496069187</v>
      </c>
      <c r="N2" s="44" t="s">
        <v>31</v>
      </c>
      <c r="O2" s="44" t="s">
        <v>62</v>
      </c>
    </row>
    <row r="3" spans="1:22" ht="15.75" thickTop="1" x14ac:dyDescent="0.25">
      <c r="A3" s="118"/>
      <c r="B3" s="32" t="s">
        <v>7</v>
      </c>
      <c r="C3" s="40">
        <v>49</v>
      </c>
      <c r="D3" s="17">
        <v>2</v>
      </c>
      <c r="E3" s="26"/>
      <c r="F3" s="17"/>
      <c r="G3" s="17"/>
      <c r="H3" s="13">
        <f t="shared" ca="1" si="0"/>
        <v>0.63412614705300285</v>
      </c>
      <c r="I3" s="13">
        <f t="shared" ca="1" si="1"/>
        <v>77.271691488703709</v>
      </c>
      <c r="J3" s="13">
        <f t="shared" ref="J3:J33" si="4">$R$22+$R$23*D3</f>
        <v>71.678582871641439</v>
      </c>
      <c r="K3" s="41">
        <f t="shared" ca="1" si="2"/>
        <v>45.453263582613353</v>
      </c>
      <c r="L3" s="13">
        <f t="shared" ca="1" si="3"/>
        <v>3.5467364173866471</v>
      </c>
      <c r="M3" s="18"/>
      <c r="N3" s="25" t="s">
        <v>6</v>
      </c>
      <c r="O3" s="13">
        <f t="shared" ref="O3:O14" ca="1" si="5">AVERAGEIF($B$7:$B$43,N3,$G$7:$G$42)</f>
        <v>0.64218705855067582</v>
      </c>
    </row>
    <row r="4" spans="1:22" x14ac:dyDescent="0.25">
      <c r="A4" s="118"/>
      <c r="B4" s="32" t="s">
        <v>8</v>
      </c>
      <c r="C4" s="40">
        <v>32</v>
      </c>
      <c r="D4" s="17">
        <v>3</v>
      </c>
      <c r="E4" s="26"/>
      <c r="F4" s="17"/>
      <c r="G4" s="17"/>
      <c r="H4" s="13">
        <f t="shared" ca="1" si="0"/>
        <v>0.68612494532902735</v>
      </c>
      <c r="I4" s="13">
        <f t="shared" ca="1" si="1"/>
        <v>46.638735725684164</v>
      </c>
      <c r="J4" s="13">
        <f t="shared" si="4"/>
        <v>71.835107181127583</v>
      </c>
      <c r="K4" s="41">
        <f t="shared" ca="1" si="2"/>
        <v>49.287858987355982</v>
      </c>
      <c r="L4" s="13">
        <f t="shared" ca="1" si="3"/>
        <v>-17.287858987355982</v>
      </c>
      <c r="M4" s="18"/>
      <c r="N4" s="25" t="s">
        <v>7</v>
      </c>
      <c r="O4" s="13">
        <f t="shared" ca="1" si="5"/>
        <v>0.63412614705300285</v>
      </c>
    </row>
    <row r="5" spans="1:22" x14ac:dyDescent="0.25">
      <c r="A5" s="118"/>
      <c r="B5" s="32" t="s">
        <v>9</v>
      </c>
      <c r="C5" s="40">
        <v>37</v>
      </c>
      <c r="D5" s="17">
        <v>4</v>
      </c>
      <c r="E5" s="26"/>
      <c r="F5" s="17"/>
      <c r="G5" s="17" t="s">
        <v>28</v>
      </c>
      <c r="H5" s="13">
        <f t="shared" ca="1" si="0"/>
        <v>0.68481059858481474</v>
      </c>
      <c r="I5" s="13">
        <f t="shared" ca="1" si="1"/>
        <v>54.029537621733375</v>
      </c>
      <c r="J5" s="13">
        <f t="shared" si="4"/>
        <v>71.991631490613727</v>
      </c>
      <c r="K5" s="41">
        <f t="shared" ca="1" si="2"/>
        <v>49.300632254184585</v>
      </c>
      <c r="L5" s="13">
        <f t="shared" ca="1" si="3"/>
        <v>-12.300632254184585</v>
      </c>
      <c r="M5" s="18"/>
      <c r="N5" s="25" t="s">
        <v>8</v>
      </c>
      <c r="O5" s="13">
        <f t="shared" ca="1" si="5"/>
        <v>0.68612494532902735</v>
      </c>
    </row>
    <row r="6" spans="1:22" x14ac:dyDescent="0.25">
      <c r="A6" s="118"/>
      <c r="B6" s="32" t="s">
        <v>10</v>
      </c>
      <c r="C6" s="40">
        <v>50</v>
      </c>
      <c r="D6" s="17">
        <v>5</v>
      </c>
      <c r="E6" s="26"/>
      <c r="F6" s="17"/>
      <c r="G6" s="17"/>
      <c r="H6" s="13">
        <f t="shared" ca="1" si="0"/>
        <v>0.74825462313573776</v>
      </c>
      <c r="I6" s="13">
        <f t="shared" ca="1" si="1"/>
        <v>66.822173166753302</v>
      </c>
      <c r="J6" s="13">
        <f t="shared" si="4"/>
        <v>72.148155800099886</v>
      </c>
      <c r="K6" s="41">
        <f t="shared" ca="1" si="2"/>
        <v>53.985191128142233</v>
      </c>
      <c r="L6" s="13">
        <f t="shared" ca="1" si="3"/>
        <v>-3.9851911281422332</v>
      </c>
      <c r="M6" s="18"/>
      <c r="N6" s="25" t="s">
        <v>9</v>
      </c>
      <c r="O6" s="13">
        <f t="shared" ca="1" si="5"/>
        <v>0.68481059858481474</v>
      </c>
      <c r="Q6" s="43" t="s">
        <v>34</v>
      </c>
      <c r="R6" s="43"/>
    </row>
    <row r="7" spans="1:22" ht="15.75" thickBot="1" x14ac:dyDescent="0.3">
      <c r="A7" s="118"/>
      <c r="B7" s="32" t="s">
        <v>11</v>
      </c>
      <c r="C7" s="40">
        <v>63</v>
      </c>
      <c r="D7" s="17">
        <v>6</v>
      </c>
      <c r="E7" s="27">
        <f>AVERAGE(C2:C13)</f>
        <v>62</v>
      </c>
      <c r="F7" s="13">
        <f>AVERAGE(E7:E8)</f>
        <v>62.375</v>
      </c>
      <c r="G7" s="13">
        <f>C7/F7</f>
        <v>1.0100200400801602</v>
      </c>
      <c r="H7" s="13">
        <f t="shared" ca="1" si="0"/>
        <v>1.024277731375433</v>
      </c>
      <c r="I7" s="13">
        <f t="shared" ca="1" si="1"/>
        <v>61.506755511907478</v>
      </c>
      <c r="J7" s="13">
        <f t="shared" si="4"/>
        <v>72.30468010958603</v>
      </c>
      <c r="K7" s="41">
        <f t="shared" ca="1" si="2"/>
        <v>74.060073710473176</v>
      </c>
      <c r="L7" s="13">
        <f t="shared" ca="1" si="3"/>
        <v>-11.060073710473176</v>
      </c>
      <c r="M7" s="18"/>
      <c r="N7" s="25" t="s">
        <v>10</v>
      </c>
      <c r="O7" s="13">
        <f t="shared" ca="1" si="5"/>
        <v>0.74825462313573776</v>
      </c>
    </row>
    <row r="8" spans="1:22" x14ac:dyDescent="0.25">
      <c r="A8" s="118"/>
      <c r="B8" s="32" t="s">
        <v>12</v>
      </c>
      <c r="C8" s="40">
        <v>97</v>
      </c>
      <c r="D8" s="17">
        <v>7</v>
      </c>
      <c r="E8" s="27">
        <f t="shared" ref="E8:E43" si="6">AVERAGE(C3:C14)</f>
        <v>62.75</v>
      </c>
      <c r="F8" s="13">
        <f t="shared" ref="F8:F42" si="7">AVERAGE(E8:E9)</f>
        <v>62.958333333333329</v>
      </c>
      <c r="G8" s="13">
        <f t="shared" ref="G8:G42" si="8">C8/F8</f>
        <v>1.5407015221707481</v>
      </c>
      <c r="H8" s="13">
        <f t="shared" ca="1" si="0"/>
        <v>1.5030291188755358</v>
      </c>
      <c r="I8" s="13">
        <f t="shared" ca="1" si="1"/>
        <v>64.536341167208263</v>
      </c>
      <c r="J8" s="13">
        <f t="shared" si="4"/>
        <v>72.461204419072175</v>
      </c>
      <c r="K8" s="41">
        <f t="shared" ca="1" si="2"/>
        <v>108.91130023065813</v>
      </c>
      <c r="L8" s="13">
        <f t="shared" ca="1" si="3"/>
        <v>-11.911300230658128</v>
      </c>
      <c r="M8" s="18"/>
      <c r="N8" s="25" t="s">
        <v>11</v>
      </c>
      <c r="O8" s="13">
        <f t="shared" ca="1" si="5"/>
        <v>1.024277731375433</v>
      </c>
      <c r="Q8" s="9" t="s">
        <v>35</v>
      </c>
      <c r="R8" s="9"/>
    </row>
    <row r="9" spans="1:22" x14ac:dyDescent="0.25">
      <c r="A9" s="118"/>
      <c r="B9" s="32" t="s">
        <v>22</v>
      </c>
      <c r="C9" s="40">
        <v>77</v>
      </c>
      <c r="D9" s="17">
        <v>8</v>
      </c>
      <c r="E9" s="27">
        <f t="shared" si="6"/>
        <v>63.166666666666664</v>
      </c>
      <c r="F9" s="13">
        <f t="shared" si="7"/>
        <v>63.708333333333329</v>
      </c>
      <c r="G9" s="13">
        <f t="shared" si="8"/>
        <v>1.2086330935251799</v>
      </c>
      <c r="H9" s="13">
        <f t="shared" ca="1" si="0"/>
        <v>1.2868665530510213</v>
      </c>
      <c r="I9" s="13">
        <f t="shared" ca="1" si="1"/>
        <v>59.835264050838326</v>
      </c>
      <c r="J9" s="13">
        <f t="shared" si="4"/>
        <v>72.617728728558333</v>
      </c>
      <c r="K9" s="41">
        <f t="shared" ca="1" si="2"/>
        <v>93.449326259313978</v>
      </c>
      <c r="L9" s="13">
        <f t="shared" ca="1" si="3"/>
        <v>-16.449326259313978</v>
      </c>
      <c r="M9" s="18"/>
      <c r="N9" s="25" t="s">
        <v>12</v>
      </c>
      <c r="O9" s="13">
        <f t="shared" ca="1" si="5"/>
        <v>1.5030291188755358</v>
      </c>
      <c r="Q9" s="6" t="s">
        <v>36</v>
      </c>
      <c r="R9" s="6">
        <v>0.15737518297355677</v>
      </c>
    </row>
    <row r="10" spans="1:22" x14ac:dyDescent="0.25">
      <c r="A10" s="118"/>
      <c r="B10" s="32" t="s">
        <v>13</v>
      </c>
      <c r="C10" s="40">
        <v>89</v>
      </c>
      <c r="D10" s="17">
        <v>9</v>
      </c>
      <c r="E10" s="27">
        <f t="shared" si="6"/>
        <v>64.25</v>
      </c>
      <c r="F10" s="13">
        <f t="shared" si="7"/>
        <v>64.5</v>
      </c>
      <c r="G10" s="13">
        <f t="shared" si="8"/>
        <v>1.3798449612403101</v>
      </c>
      <c r="H10" s="13">
        <f t="shared" ca="1" si="0"/>
        <v>1.3492288135454498</v>
      </c>
      <c r="I10" s="13">
        <f t="shared" ca="1" si="1"/>
        <v>65.963607585676542</v>
      </c>
      <c r="J10" s="13">
        <f t="shared" si="4"/>
        <v>72.774253038044478</v>
      </c>
      <c r="K10" s="41">
        <f t="shared" ca="1" si="2"/>
        <v>98.18911908317709</v>
      </c>
      <c r="L10" s="13">
        <f t="shared" ca="1" si="3"/>
        <v>-9.1891190831770899</v>
      </c>
      <c r="M10" s="18"/>
      <c r="N10" s="25" t="s">
        <v>22</v>
      </c>
      <c r="O10" s="13">
        <f t="shared" ca="1" si="5"/>
        <v>1.2868665530510213</v>
      </c>
      <c r="Q10" s="6" t="s">
        <v>37</v>
      </c>
      <c r="R10" s="6">
        <v>2.4766948215960469E-2</v>
      </c>
    </row>
    <row r="11" spans="1:22" x14ac:dyDescent="0.25">
      <c r="A11" s="118"/>
      <c r="B11" s="32" t="s">
        <v>14</v>
      </c>
      <c r="C11" s="40">
        <v>99</v>
      </c>
      <c r="D11" s="17">
        <v>10</v>
      </c>
      <c r="E11" s="27">
        <f t="shared" si="6"/>
        <v>64.75</v>
      </c>
      <c r="F11" s="13">
        <f t="shared" si="7"/>
        <v>64.625</v>
      </c>
      <c r="G11" s="13">
        <f t="shared" si="8"/>
        <v>1.5319148936170213</v>
      </c>
      <c r="H11" s="13">
        <f t="shared" ca="1" si="0"/>
        <v>1.5387498850933456</v>
      </c>
      <c r="I11" s="13">
        <f t="shared" ca="1" si="1"/>
        <v>64.337941441337193</v>
      </c>
      <c r="J11" s="13">
        <f t="shared" si="4"/>
        <v>72.930777347530622</v>
      </c>
      <c r="K11" s="41">
        <f t="shared" ca="1" si="2"/>
        <v>112.22222526328112</v>
      </c>
      <c r="L11" s="13">
        <f t="shared" ca="1" si="3"/>
        <v>-13.222225263281118</v>
      </c>
      <c r="M11" s="18"/>
      <c r="N11" s="25" t="s">
        <v>13</v>
      </c>
      <c r="O11" s="13">
        <f t="shared" ca="1" si="5"/>
        <v>1.3492288135454498</v>
      </c>
      <c r="Q11" s="6" t="s">
        <v>38</v>
      </c>
      <c r="R11" s="6">
        <v>3.5662296989161309E-3</v>
      </c>
    </row>
    <row r="12" spans="1:22" x14ac:dyDescent="0.25">
      <c r="A12" s="118"/>
      <c r="B12" s="32" t="s">
        <v>15</v>
      </c>
      <c r="C12" s="40">
        <v>63</v>
      </c>
      <c r="D12" s="17">
        <v>11</v>
      </c>
      <c r="E12" s="27">
        <f t="shared" si="6"/>
        <v>64.5</v>
      </c>
      <c r="F12" s="13">
        <f t="shared" si="7"/>
        <v>64.916666666666657</v>
      </c>
      <c r="G12" s="13">
        <f t="shared" si="8"/>
        <v>0.97047496790757393</v>
      </c>
      <c r="H12" s="13">
        <f t="shared" ca="1" si="0"/>
        <v>0.97357379067185157</v>
      </c>
      <c r="I12" s="13">
        <f t="shared" ca="1" si="1"/>
        <v>64.710041091517525</v>
      </c>
      <c r="J12" s="13">
        <f t="shared" si="4"/>
        <v>73.087301657016781</v>
      </c>
      <c r="K12" s="41">
        <f t="shared" ca="1" si="2"/>
        <v>71.15588132419893</v>
      </c>
      <c r="L12" s="13">
        <f t="shared" ca="1" si="3"/>
        <v>-8.1558813241989299</v>
      </c>
      <c r="M12" s="18"/>
      <c r="N12" s="25" t="s">
        <v>14</v>
      </c>
      <c r="O12" s="13">
        <f t="shared" ca="1" si="5"/>
        <v>1.5387498850933456</v>
      </c>
      <c r="Q12" s="6" t="s">
        <v>39</v>
      </c>
      <c r="R12" s="6">
        <v>13.899456001131897</v>
      </c>
    </row>
    <row r="13" spans="1:22" ht="15.75" thickBot="1" x14ac:dyDescent="0.3">
      <c r="A13" s="118"/>
      <c r="B13" s="32" t="s">
        <v>16</v>
      </c>
      <c r="C13" s="40">
        <v>55</v>
      </c>
      <c r="D13" s="17">
        <v>12</v>
      </c>
      <c r="E13" s="27">
        <f t="shared" si="6"/>
        <v>65.333333333333329</v>
      </c>
      <c r="F13" s="13">
        <f t="shared" si="7"/>
        <v>65.791666666666657</v>
      </c>
      <c r="G13" s="13">
        <f t="shared" si="8"/>
        <v>0.83597213426219141</v>
      </c>
      <c r="H13" s="13">
        <f t="shared" ca="1" si="0"/>
        <v>0.85569089522713249</v>
      </c>
      <c r="I13" s="13">
        <f t="shared" ca="1" si="1"/>
        <v>64.275546586715677</v>
      </c>
      <c r="J13" s="13">
        <f>$R$22+$R$23*D13</f>
        <v>73.243825966502925</v>
      </c>
      <c r="K13" s="41">
        <f t="shared" ca="1" si="2"/>
        <v>62.674075011137177</v>
      </c>
      <c r="L13" s="13">
        <f t="shared" ca="1" si="3"/>
        <v>-7.6740750111371767</v>
      </c>
      <c r="M13" s="18"/>
      <c r="N13" s="25" t="s">
        <v>15</v>
      </c>
      <c r="O13" s="13">
        <f t="shared" ca="1" si="5"/>
        <v>0.97357379067185157</v>
      </c>
      <c r="Q13" s="7" t="s">
        <v>40</v>
      </c>
      <c r="R13" s="7">
        <v>48</v>
      </c>
    </row>
    <row r="14" spans="1:22" x14ac:dyDescent="0.25">
      <c r="A14" s="118" t="s">
        <v>3</v>
      </c>
      <c r="B14" s="32" t="s">
        <v>6</v>
      </c>
      <c r="C14" s="40">
        <v>42</v>
      </c>
      <c r="D14" s="17">
        <v>13</v>
      </c>
      <c r="E14" s="27">
        <f t="shared" si="6"/>
        <v>66.25</v>
      </c>
      <c r="F14" s="13">
        <f t="shared" si="7"/>
        <v>66.666666666666657</v>
      </c>
      <c r="G14" s="13">
        <f t="shared" si="8"/>
        <v>0.63000000000000012</v>
      </c>
      <c r="H14" s="13">
        <f t="shared" ca="1" si="0"/>
        <v>0.64218705855067582</v>
      </c>
      <c r="I14" s="13">
        <f t="shared" ca="1" si="1"/>
        <v>65.401504811990421</v>
      </c>
      <c r="J14" s="13">
        <f t="shared" si="4"/>
        <v>73.400350275989069</v>
      </c>
      <c r="K14" s="41">
        <f t="shared" ca="1" si="2"/>
        <v>47.136755040326705</v>
      </c>
      <c r="L14" s="13">
        <f t="shared" ca="1" si="3"/>
        <v>-5.1367550403267046</v>
      </c>
      <c r="M14" s="18"/>
      <c r="N14" s="25" t="s">
        <v>16</v>
      </c>
      <c r="O14" s="13">
        <f t="shared" ca="1" si="5"/>
        <v>0.85569089522713249</v>
      </c>
    </row>
    <row r="15" spans="1:22" ht="15.75" thickBot="1" x14ac:dyDescent="0.3">
      <c r="A15" s="118"/>
      <c r="B15" s="32" t="s">
        <v>7</v>
      </c>
      <c r="C15" s="40">
        <v>54</v>
      </c>
      <c r="D15" s="17">
        <v>14</v>
      </c>
      <c r="E15" s="27">
        <f t="shared" si="6"/>
        <v>67.083333333333329</v>
      </c>
      <c r="F15" s="13">
        <f t="shared" si="7"/>
        <v>67.208333333333329</v>
      </c>
      <c r="G15" s="13">
        <f t="shared" si="8"/>
        <v>0.80347179169249849</v>
      </c>
      <c r="H15" s="13">
        <f t="shared" ca="1" si="0"/>
        <v>0.63412614705300285</v>
      </c>
      <c r="I15" s="13">
        <f t="shared" ca="1" si="1"/>
        <v>85.156557967142874</v>
      </c>
      <c r="J15" s="13">
        <f t="shared" si="4"/>
        <v>73.556874585475228</v>
      </c>
      <c r="K15" s="41">
        <f t="shared" ca="1" si="2"/>
        <v>46.644337470148351</v>
      </c>
      <c r="L15" s="13">
        <f t="shared" ca="1" si="3"/>
        <v>7.3556625298516494</v>
      </c>
      <c r="M15" s="18"/>
      <c r="Q15" t="s">
        <v>41</v>
      </c>
    </row>
    <row r="16" spans="1:22" x14ac:dyDescent="0.25">
      <c r="A16" s="118"/>
      <c r="B16" s="32" t="s">
        <v>8</v>
      </c>
      <c r="C16" s="40">
        <v>45</v>
      </c>
      <c r="D16" s="17">
        <v>15</v>
      </c>
      <c r="E16" s="27">
        <f t="shared" si="6"/>
        <v>67.333333333333329</v>
      </c>
      <c r="F16" s="13">
        <f t="shared" si="7"/>
        <v>67.541666666666657</v>
      </c>
      <c r="G16" s="13">
        <f t="shared" si="8"/>
        <v>0.66625539790252941</v>
      </c>
      <c r="H16" s="13">
        <f t="shared" ca="1" si="0"/>
        <v>0.68612494532902735</v>
      </c>
      <c r="I16" s="13">
        <f t="shared" ca="1" si="1"/>
        <v>65.585722114243353</v>
      </c>
      <c r="J16" s="13">
        <f t="shared" si="4"/>
        <v>73.713398894961372</v>
      </c>
      <c r="K16" s="41">
        <f t="shared" ca="1" si="2"/>
        <v>50.57660178682216</v>
      </c>
      <c r="L16" s="13">
        <f t="shared" ca="1" si="3"/>
        <v>-5.5766017868221596</v>
      </c>
      <c r="M16" s="18"/>
      <c r="Q16" s="8"/>
      <c r="R16" s="8" t="s">
        <v>45</v>
      </c>
      <c r="S16" s="8" t="s">
        <v>46</v>
      </c>
      <c r="T16" s="8" t="s">
        <v>47</v>
      </c>
      <c r="U16" s="8" t="s">
        <v>48</v>
      </c>
      <c r="V16" s="8" t="s">
        <v>49</v>
      </c>
    </row>
    <row r="17" spans="1:25" x14ac:dyDescent="0.25">
      <c r="A17" s="118"/>
      <c r="B17" s="32" t="s">
        <v>9</v>
      </c>
      <c r="C17" s="40">
        <v>43</v>
      </c>
      <c r="D17" s="17">
        <v>16</v>
      </c>
      <c r="E17" s="27">
        <f t="shared" si="6"/>
        <v>67.75</v>
      </c>
      <c r="F17" s="13">
        <f t="shared" si="7"/>
        <v>68</v>
      </c>
      <c r="G17" s="13">
        <f t="shared" si="8"/>
        <v>0.63235294117647056</v>
      </c>
      <c r="H17" s="13">
        <f t="shared" ca="1" si="0"/>
        <v>0.68481059858481474</v>
      </c>
      <c r="I17" s="13">
        <f t="shared" ca="1" si="1"/>
        <v>62.791084263095541</v>
      </c>
      <c r="J17" s="13">
        <f t="shared" si="4"/>
        <v>73.869923204447531</v>
      </c>
      <c r="K17" s="41">
        <f t="shared" ca="1" si="2"/>
        <v>50.586906327052013</v>
      </c>
      <c r="L17" s="13">
        <f t="shared" ca="1" si="3"/>
        <v>-7.586906327052013</v>
      </c>
      <c r="M17" s="18"/>
      <c r="Q17" s="6" t="s">
        <v>42</v>
      </c>
      <c r="R17" s="6">
        <v>1</v>
      </c>
      <c r="S17" s="6">
        <v>225.69270534658608</v>
      </c>
      <c r="T17" s="6">
        <v>225.69270534658608</v>
      </c>
      <c r="U17" s="6">
        <v>1.1682126809074447</v>
      </c>
      <c r="V17" s="6">
        <v>0.28540293740640321</v>
      </c>
    </row>
    <row r="18" spans="1:25" x14ac:dyDescent="0.25">
      <c r="A18" s="118"/>
      <c r="B18" s="32" t="s">
        <v>10</v>
      </c>
      <c r="C18" s="40">
        <v>47</v>
      </c>
      <c r="D18" s="17">
        <v>17</v>
      </c>
      <c r="E18" s="27">
        <f t="shared" si="6"/>
        <v>68.25</v>
      </c>
      <c r="F18" s="13">
        <f t="shared" si="7"/>
        <v>68.5</v>
      </c>
      <c r="G18" s="13">
        <f t="shared" si="8"/>
        <v>0.68613138686131392</v>
      </c>
      <c r="H18" s="13">
        <f t="shared" ca="1" si="0"/>
        <v>0.74825462313573776</v>
      </c>
      <c r="I18" s="13">
        <f t="shared" ca="1" si="1"/>
        <v>62.812842776748106</v>
      </c>
      <c r="J18" s="13">
        <f t="shared" si="4"/>
        <v>74.026447513933675</v>
      </c>
      <c r="K18" s="41">
        <f t="shared" ca="1" si="2"/>
        <v>55.39063158661591</v>
      </c>
      <c r="L18" s="13">
        <f t="shared" ca="1" si="3"/>
        <v>-8.3906315866159105</v>
      </c>
      <c r="M18" s="18"/>
      <c r="Q18" s="6" t="s">
        <v>43</v>
      </c>
      <c r="R18" s="6">
        <v>46</v>
      </c>
      <c r="S18" s="6">
        <v>8886.9643478604703</v>
      </c>
      <c r="T18" s="6">
        <v>193.19487712740153</v>
      </c>
      <c r="U18" s="6"/>
      <c r="V18" s="6"/>
    </row>
    <row r="19" spans="1:25" ht="15.75" thickBot="1" x14ac:dyDescent="0.3">
      <c r="A19" s="118"/>
      <c r="B19" s="32" t="s">
        <v>11</v>
      </c>
      <c r="C19" s="40">
        <v>73</v>
      </c>
      <c r="D19" s="17">
        <v>18</v>
      </c>
      <c r="E19" s="27">
        <f t="shared" si="6"/>
        <v>68.75</v>
      </c>
      <c r="F19" s="13">
        <f t="shared" si="7"/>
        <v>69.208333333333343</v>
      </c>
      <c r="G19" s="13">
        <f t="shared" si="8"/>
        <v>1.0547862733293196</v>
      </c>
      <c r="H19" s="13">
        <f t="shared" ca="1" si="0"/>
        <v>1.024277731375433</v>
      </c>
      <c r="I19" s="13">
        <f t="shared" ca="1" si="1"/>
        <v>71.269732577289616</v>
      </c>
      <c r="J19" s="13">
        <f t="shared" si="4"/>
        <v>74.18297182341982</v>
      </c>
      <c r="K19" s="41">
        <f t="shared" ca="1" si="2"/>
        <v>75.983966085980114</v>
      </c>
      <c r="L19" s="13">
        <f t="shared" ca="1" si="3"/>
        <v>-2.9839660859801143</v>
      </c>
      <c r="M19" s="18"/>
      <c r="Q19" s="7" t="s">
        <v>17</v>
      </c>
      <c r="R19" s="7">
        <v>47</v>
      </c>
      <c r="S19" s="7">
        <v>9112.6570532070564</v>
      </c>
      <c r="T19" s="7"/>
      <c r="U19" s="7"/>
      <c r="V19" s="7"/>
    </row>
    <row r="20" spans="1:25" ht="15.75" thickBot="1" x14ac:dyDescent="0.3">
      <c r="A20" s="118"/>
      <c r="B20" s="32" t="s">
        <v>12</v>
      </c>
      <c r="C20" s="40">
        <v>108</v>
      </c>
      <c r="D20" s="17">
        <v>19</v>
      </c>
      <c r="E20" s="27">
        <f t="shared" si="6"/>
        <v>69.666666666666671</v>
      </c>
      <c r="F20" s="13">
        <f t="shared" si="7"/>
        <v>69.916666666666671</v>
      </c>
      <c r="G20" s="13">
        <f t="shared" si="8"/>
        <v>1.5446960667461263</v>
      </c>
      <c r="H20" s="13">
        <f t="shared" ca="1" si="0"/>
        <v>1.5030291188755358</v>
      </c>
      <c r="I20" s="13">
        <f t="shared" ca="1" si="1"/>
        <v>71.854895320190636</v>
      </c>
      <c r="J20" s="13">
        <f t="shared" si="4"/>
        <v>74.339496132905978</v>
      </c>
      <c r="K20" s="41">
        <f t="shared" ca="1" si="2"/>
        <v>111.73442737029298</v>
      </c>
      <c r="L20" s="13">
        <f t="shared" ca="1" si="3"/>
        <v>-3.7344273702929769</v>
      </c>
      <c r="M20" s="18"/>
    </row>
    <row r="21" spans="1:25" x14ac:dyDescent="0.25">
      <c r="A21" s="118"/>
      <c r="B21" s="32" t="s">
        <v>22</v>
      </c>
      <c r="C21" s="40">
        <v>87</v>
      </c>
      <c r="D21" s="17">
        <v>20</v>
      </c>
      <c r="E21" s="27">
        <f t="shared" si="6"/>
        <v>70.166666666666671</v>
      </c>
      <c r="F21" s="13">
        <f t="shared" si="7"/>
        <v>70.041666666666671</v>
      </c>
      <c r="G21" s="13">
        <f t="shared" si="8"/>
        <v>1.2421177870315288</v>
      </c>
      <c r="H21" s="13">
        <f t="shared" ca="1" si="0"/>
        <v>1.2868665530510213</v>
      </c>
      <c r="I21" s="13">
        <f t="shared" ca="1" si="1"/>
        <v>67.606077563934207</v>
      </c>
      <c r="J21" s="13">
        <f t="shared" si="4"/>
        <v>74.496020442392123</v>
      </c>
      <c r="K21" s="41">
        <f t="shared" ca="1" si="2"/>
        <v>95.866437042719568</v>
      </c>
      <c r="L21" s="13">
        <f t="shared" ca="1" si="3"/>
        <v>-8.8664370427195678</v>
      </c>
      <c r="M21" s="18"/>
      <c r="Q21" s="8"/>
      <c r="R21" s="8" t="s">
        <v>50</v>
      </c>
      <c r="S21" s="8" t="s">
        <v>39</v>
      </c>
      <c r="T21" s="8" t="s">
        <v>51</v>
      </c>
      <c r="U21" s="8" t="s">
        <v>52</v>
      </c>
      <c r="V21" s="8" t="s">
        <v>53</v>
      </c>
      <c r="W21" s="8" t="s">
        <v>54</v>
      </c>
      <c r="X21" s="8" t="s">
        <v>55</v>
      </c>
      <c r="Y21" s="8" t="s">
        <v>56</v>
      </c>
    </row>
    <row r="22" spans="1:25" x14ac:dyDescent="0.25">
      <c r="A22" s="118"/>
      <c r="B22" s="32" t="s">
        <v>13</v>
      </c>
      <c r="C22" s="40">
        <v>92</v>
      </c>
      <c r="D22" s="17">
        <v>21</v>
      </c>
      <c r="E22" s="27">
        <f t="shared" si="6"/>
        <v>69.916666666666671</v>
      </c>
      <c r="F22" s="13">
        <f t="shared" si="7"/>
        <v>70.208333333333343</v>
      </c>
      <c r="G22" s="13">
        <f t="shared" si="8"/>
        <v>1.3103857566765578</v>
      </c>
      <c r="H22" s="13">
        <f t="shared" ca="1" si="0"/>
        <v>1.3492288135454498</v>
      </c>
      <c r="I22" s="13">
        <f t="shared" ca="1" si="1"/>
        <v>68.187099976204976</v>
      </c>
      <c r="J22" s="13">
        <f t="shared" si="4"/>
        <v>74.652544751878267</v>
      </c>
      <c r="K22" s="41">
        <f t="shared" ca="1" si="2"/>
        <v>100.72336438372531</v>
      </c>
      <c r="L22" s="13">
        <f t="shared" ca="1" si="3"/>
        <v>-8.7233643837253112</v>
      </c>
      <c r="M22" s="18"/>
      <c r="Q22" s="6" t="s">
        <v>44</v>
      </c>
      <c r="R22" s="10">
        <v>71.365534252669136</v>
      </c>
      <c r="S22" s="6">
        <v>4.0759525581786411</v>
      </c>
      <c r="T22" s="6">
        <v>17.50892171437814</v>
      </c>
      <c r="U22" s="6">
        <v>5.6782682261946837E-22</v>
      </c>
      <c r="V22" s="6">
        <v>63.161067286906956</v>
      </c>
      <c r="W22" s="6">
        <v>79.570001218431315</v>
      </c>
      <c r="X22" s="6">
        <v>63.161067286906956</v>
      </c>
      <c r="Y22" s="6">
        <v>79.570001218431315</v>
      </c>
    </row>
    <row r="23" spans="1:25" ht="15.75" thickBot="1" x14ac:dyDescent="0.3">
      <c r="A23" s="118"/>
      <c r="B23" s="32" t="s">
        <v>14</v>
      </c>
      <c r="C23" s="40">
        <v>104</v>
      </c>
      <c r="D23" s="17">
        <v>22</v>
      </c>
      <c r="E23" s="27">
        <f t="shared" si="6"/>
        <v>70.5</v>
      </c>
      <c r="F23" s="13">
        <f t="shared" si="7"/>
        <v>70.916666666666657</v>
      </c>
      <c r="G23" s="13">
        <f t="shared" si="8"/>
        <v>1.4665099882491188</v>
      </c>
      <c r="H23" s="13">
        <f t="shared" ca="1" si="0"/>
        <v>1.5387498850933456</v>
      </c>
      <c r="I23" s="13">
        <f t="shared" ca="1" si="1"/>
        <v>67.587332423222904</v>
      </c>
      <c r="J23" s="13">
        <f t="shared" si="4"/>
        <v>74.809069061364426</v>
      </c>
      <c r="K23" s="41">
        <f t="shared" ca="1" si="2"/>
        <v>115.11244642211467</v>
      </c>
      <c r="L23" s="13">
        <f t="shared" ca="1" si="3"/>
        <v>-11.112446422114672</v>
      </c>
      <c r="M23" s="18"/>
      <c r="Q23" s="7" t="s">
        <v>25</v>
      </c>
      <c r="R23" s="11">
        <v>0.15652430948614926</v>
      </c>
      <c r="S23" s="7">
        <v>0.14481743081646173</v>
      </c>
      <c r="T23" s="7">
        <v>1.0808388783289806</v>
      </c>
      <c r="U23" s="7">
        <v>0.28540293740640199</v>
      </c>
      <c r="V23" s="7">
        <v>-0.13497805965112558</v>
      </c>
      <c r="W23" s="7">
        <v>0.4480266786234241</v>
      </c>
      <c r="X23" s="7">
        <v>-0.13497805965112558</v>
      </c>
      <c r="Y23" s="7">
        <v>0.4480266786234241</v>
      </c>
    </row>
    <row r="24" spans="1:25" x14ac:dyDescent="0.25">
      <c r="A24" s="118"/>
      <c r="B24" s="32" t="s">
        <v>15</v>
      </c>
      <c r="C24" s="40">
        <v>69</v>
      </c>
      <c r="D24" s="17">
        <v>23</v>
      </c>
      <c r="E24" s="27">
        <f t="shared" si="6"/>
        <v>71.333333333333329</v>
      </c>
      <c r="F24" s="13">
        <f t="shared" si="7"/>
        <v>71.416666666666657</v>
      </c>
      <c r="G24" s="13">
        <f t="shared" si="8"/>
        <v>0.96616102683780647</v>
      </c>
      <c r="H24" s="13">
        <f t="shared" ca="1" si="0"/>
        <v>0.97357379067185157</v>
      </c>
      <c r="I24" s="13">
        <f t="shared" ca="1" si="1"/>
        <v>70.872902147852528</v>
      </c>
      <c r="J24" s="13">
        <f t="shared" si="4"/>
        <v>74.96559337085057</v>
      </c>
      <c r="K24" s="41">
        <f t="shared" ca="1" si="2"/>
        <v>72.984536908023614</v>
      </c>
      <c r="L24" s="13">
        <f t="shared" ca="1" si="3"/>
        <v>-3.9845369080236139</v>
      </c>
      <c r="M24" s="18"/>
    </row>
    <row r="25" spans="1:25" x14ac:dyDescent="0.25">
      <c r="A25" s="118"/>
      <c r="B25" s="32" t="s">
        <v>16</v>
      </c>
      <c r="C25" s="40">
        <v>61</v>
      </c>
      <c r="D25" s="17">
        <v>24</v>
      </c>
      <c r="E25" s="27">
        <f t="shared" si="6"/>
        <v>71.5</v>
      </c>
      <c r="F25" s="13">
        <f t="shared" si="7"/>
        <v>71.291666666666657</v>
      </c>
      <c r="G25" s="13">
        <f t="shared" si="8"/>
        <v>0.85563997662185864</v>
      </c>
      <c r="H25" s="13">
        <f t="shared" ca="1" si="0"/>
        <v>0.85569089522713249</v>
      </c>
      <c r="I25" s="13">
        <f t="shared" ca="1" si="1"/>
        <v>71.287424396175567</v>
      </c>
      <c r="J25" s="13">
        <f t="shared" si="4"/>
        <v>75.122117680336714</v>
      </c>
      <c r="K25" s="41">
        <f t="shared" ca="1" si="2"/>
        <v>64.281312129245322</v>
      </c>
      <c r="L25" s="13">
        <f t="shared" ca="1" si="3"/>
        <v>-3.2813121292453218</v>
      </c>
      <c r="M25" s="18"/>
    </row>
    <row r="26" spans="1:25" x14ac:dyDescent="0.25">
      <c r="A26" s="118" t="s">
        <v>4</v>
      </c>
      <c r="B26" s="32" t="s">
        <v>6</v>
      </c>
      <c r="C26" s="40">
        <v>53</v>
      </c>
      <c r="D26" s="17">
        <v>25</v>
      </c>
      <c r="E26" s="27">
        <f t="shared" si="6"/>
        <v>71.083333333333329</v>
      </c>
      <c r="F26" s="13">
        <f t="shared" si="7"/>
        <v>71.666666666666657</v>
      </c>
      <c r="G26" s="13">
        <f t="shared" si="8"/>
        <v>0.73953488372093035</v>
      </c>
      <c r="H26" s="13">
        <f t="shared" ca="1" si="0"/>
        <v>0.64218705855067582</v>
      </c>
      <c r="I26" s="13">
        <f t="shared" ca="1" si="1"/>
        <v>82.530470357987909</v>
      </c>
      <c r="J26" s="13">
        <f t="shared" si="4"/>
        <v>75.278641989822873</v>
      </c>
      <c r="K26" s="41">
        <f t="shared" ca="1" si="2"/>
        <v>48.342969671133744</v>
      </c>
      <c r="L26" s="13">
        <f t="shared" ca="1" si="3"/>
        <v>4.6570303288662558</v>
      </c>
      <c r="M26" s="18"/>
    </row>
    <row r="27" spans="1:25" x14ac:dyDescent="0.25">
      <c r="A27" s="118"/>
      <c r="B27" s="32" t="s">
        <v>7</v>
      </c>
      <c r="C27" s="40">
        <v>60</v>
      </c>
      <c r="D27" s="17">
        <v>26</v>
      </c>
      <c r="E27" s="27">
        <f t="shared" si="6"/>
        <v>72.25</v>
      </c>
      <c r="F27" s="13">
        <f t="shared" si="7"/>
        <v>72.541666666666657</v>
      </c>
      <c r="G27" s="13">
        <f t="shared" si="8"/>
        <v>0.82711085582998289</v>
      </c>
      <c r="H27" s="13">
        <f t="shared" ca="1" si="0"/>
        <v>0.63412614705300285</v>
      </c>
      <c r="I27" s="13">
        <f t="shared" ca="1" si="1"/>
        <v>94.61839774126986</v>
      </c>
      <c r="J27" s="13">
        <f t="shared" si="4"/>
        <v>75.435166299309017</v>
      </c>
      <c r="K27" s="41">
        <f t="shared" ca="1" si="2"/>
        <v>47.835411357683356</v>
      </c>
      <c r="L27" s="13">
        <f t="shared" ca="1" si="3"/>
        <v>12.164588642316644</v>
      </c>
      <c r="M27" s="18"/>
    </row>
    <row r="28" spans="1:25" x14ac:dyDescent="0.25">
      <c r="A28" s="118"/>
      <c r="B28" s="32" t="s">
        <v>8</v>
      </c>
      <c r="C28" s="40">
        <v>42</v>
      </c>
      <c r="D28" s="17">
        <v>27</v>
      </c>
      <c r="E28" s="27">
        <f t="shared" si="6"/>
        <v>72.833333333333329</v>
      </c>
      <c r="F28" s="13">
        <f t="shared" si="7"/>
        <v>73.458333333333329</v>
      </c>
      <c r="G28" s="13">
        <f t="shared" si="8"/>
        <v>0.57175269427112885</v>
      </c>
      <c r="H28" s="13">
        <f t="shared" ca="1" si="0"/>
        <v>0.68612494532902735</v>
      </c>
      <c r="I28" s="13">
        <f t="shared" ca="1" si="1"/>
        <v>61.213340639960464</v>
      </c>
      <c r="J28" s="13">
        <f t="shared" si="4"/>
        <v>75.591690608795162</v>
      </c>
      <c r="K28" s="41">
        <f t="shared" ca="1" si="2"/>
        <v>51.86534458628833</v>
      </c>
      <c r="L28" s="13">
        <f t="shared" ca="1" si="3"/>
        <v>-9.8653445862883302</v>
      </c>
      <c r="M28" s="18"/>
    </row>
    <row r="29" spans="1:25" x14ac:dyDescent="0.25">
      <c r="A29" s="118"/>
      <c r="B29" s="32" t="s">
        <v>9</v>
      </c>
      <c r="C29" s="40">
        <v>50</v>
      </c>
      <c r="D29" s="17">
        <v>28</v>
      </c>
      <c r="E29" s="27">
        <f t="shared" si="6"/>
        <v>74.083333333333329</v>
      </c>
      <c r="F29" s="13">
        <f t="shared" si="7"/>
        <v>74.25</v>
      </c>
      <c r="G29" s="13">
        <f t="shared" si="8"/>
        <v>0.67340067340067344</v>
      </c>
      <c r="H29" s="13">
        <f t="shared" ca="1" si="0"/>
        <v>0.68481059858481474</v>
      </c>
      <c r="I29" s="13">
        <f t="shared" ca="1" si="1"/>
        <v>73.012888678018072</v>
      </c>
      <c r="J29" s="13">
        <f t="shared" si="4"/>
        <v>75.74821491828132</v>
      </c>
      <c r="K29" s="41">
        <f t="shared" ca="1" si="2"/>
        <v>51.873180399919427</v>
      </c>
      <c r="L29" s="13">
        <f t="shared" ca="1" si="3"/>
        <v>-1.873180399919427</v>
      </c>
      <c r="M29" s="18"/>
    </row>
    <row r="30" spans="1:25" x14ac:dyDescent="0.25">
      <c r="A30" s="118"/>
      <c r="B30" s="32" t="s">
        <v>10</v>
      </c>
      <c r="C30" s="40">
        <v>57</v>
      </c>
      <c r="D30" s="17">
        <v>29</v>
      </c>
      <c r="E30" s="27">
        <f t="shared" si="6"/>
        <v>74.416666666666671</v>
      </c>
      <c r="F30" s="13">
        <f t="shared" si="7"/>
        <v>74.625</v>
      </c>
      <c r="G30" s="13">
        <f t="shared" si="8"/>
        <v>0.76381909547738691</v>
      </c>
      <c r="H30" s="13">
        <f t="shared" ca="1" si="0"/>
        <v>0.74825462313573776</v>
      </c>
      <c r="I30" s="13">
        <f t="shared" ca="1" si="1"/>
        <v>76.177277410098768</v>
      </c>
      <c r="J30" s="13">
        <f t="shared" si="4"/>
        <v>75.904739227767465</v>
      </c>
      <c r="K30" s="41">
        <f t="shared" ca="1" si="2"/>
        <v>56.796072045089595</v>
      </c>
      <c r="L30" s="13">
        <f t="shared" ca="1" si="3"/>
        <v>0.20392795491040516</v>
      </c>
      <c r="M30" s="18"/>
    </row>
    <row r="31" spans="1:25" x14ac:dyDescent="0.25">
      <c r="A31" s="118"/>
      <c r="B31" s="32" t="s">
        <v>11</v>
      </c>
      <c r="C31" s="40">
        <v>75</v>
      </c>
      <c r="D31" s="17">
        <v>30</v>
      </c>
      <c r="E31" s="27">
        <f t="shared" si="6"/>
        <v>74.833333333333329</v>
      </c>
      <c r="F31" s="13">
        <f t="shared" si="7"/>
        <v>74.402777777777771</v>
      </c>
      <c r="G31" s="13">
        <f t="shared" si="8"/>
        <v>1.0080268807168191</v>
      </c>
      <c r="H31" s="13">
        <f t="shared" ca="1" si="0"/>
        <v>1.024277731375433</v>
      </c>
      <c r="I31" s="13">
        <f t="shared" ca="1" si="1"/>
        <v>73.22232799036604</v>
      </c>
      <c r="J31" s="13">
        <f t="shared" si="4"/>
        <v>76.061263537253609</v>
      </c>
      <c r="K31" s="41">
        <f t="shared" ca="1" si="2"/>
        <v>77.907858461487066</v>
      </c>
      <c r="L31" s="13">
        <f t="shared" ca="1" si="3"/>
        <v>-2.9078584614870664</v>
      </c>
      <c r="M31" s="18"/>
    </row>
    <row r="32" spans="1:25" x14ac:dyDescent="0.25">
      <c r="A32" s="118"/>
      <c r="B32" s="32" t="s">
        <v>12</v>
      </c>
      <c r="C32" s="40">
        <v>103</v>
      </c>
      <c r="D32" s="17">
        <v>31</v>
      </c>
      <c r="E32" s="27">
        <f t="shared" si="6"/>
        <v>73.972222222222214</v>
      </c>
      <c r="F32" s="13">
        <f t="shared" si="7"/>
        <v>72.347222222222214</v>
      </c>
      <c r="G32" s="13">
        <f t="shared" si="8"/>
        <v>1.4236897677097333</v>
      </c>
      <c r="H32" s="13">
        <f t="shared" ca="1" si="0"/>
        <v>1.5030291188755358</v>
      </c>
      <c r="I32" s="13">
        <f t="shared" ca="1" si="1"/>
        <v>68.528279796107739</v>
      </c>
      <c r="J32" s="13">
        <f t="shared" si="4"/>
        <v>76.217787846739768</v>
      </c>
      <c r="K32" s="41">
        <f t="shared" ca="1" si="2"/>
        <v>114.5575545099278</v>
      </c>
      <c r="L32" s="13">
        <f t="shared" ca="1" si="3"/>
        <v>-11.557554509927797</v>
      </c>
      <c r="M32" s="18"/>
    </row>
    <row r="33" spans="1:13" x14ac:dyDescent="0.25">
      <c r="A33" s="118"/>
      <c r="B33" s="32" t="s">
        <v>22</v>
      </c>
      <c r="C33" s="40">
        <v>101</v>
      </c>
      <c r="D33" s="17">
        <v>32</v>
      </c>
      <c r="E33" s="27">
        <f>AVERAGE(C28:C39)</f>
        <v>70.722222222222214</v>
      </c>
      <c r="F33" s="13">
        <f t="shared" si="7"/>
        <v>71.638888888888886</v>
      </c>
      <c r="G33" s="13">
        <f t="shared" si="8"/>
        <v>1.4098487785963552</v>
      </c>
      <c r="H33" s="13">
        <f t="shared" ca="1" si="0"/>
        <v>1.2868665530510213</v>
      </c>
      <c r="I33" s="13">
        <f t="shared" ca="1" si="1"/>
        <v>78.485216482268456</v>
      </c>
      <c r="J33" s="13">
        <f t="shared" si="4"/>
        <v>76.374312156225912</v>
      </c>
      <c r="K33" s="41">
        <f t="shared" ca="1" si="2"/>
        <v>98.283547826125158</v>
      </c>
      <c r="L33" s="13">
        <f t="shared" ca="1" si="3"/>
        <v>2.7164521738748419</v>
      </c>
      <c r="M33" s="18"/>
    </row>
    <row r="34" spans="1:13" x14ac:dyDescent="0.25">
      <c r="A34" s="118"/>
      <c r="B34" s="32" t="s">
        <v>13</v>
      </c>
      <c r="C34" s="40">
        <v>99</v>
      </c>
      <c r="D34" s="17">
        <v>33</v>
      </c>
      <c r="E34" s="27">
        <f>AVERAGE(C29:C40)</f>
        <v>72.555555555555557</v>
      </c>
      <c r="F34" s="13">
        <f t="shared" si="7"/>
        <v>72.930555555555557</v>
      </c>
      <c r="G34" s="13">
        <f t="shared" si="8"/>
        <v>1.3574557227194819</v>
      </c>
      <c r="H34" s="13">
        <f t="shared" ref="H34:H61" ca="1" si="9">VLOOKUP(B34,$N$3:$O$14,2,FALSE)</f>
        <v>1.3492288135454498</v>
      </c>
      <c r="I34" s="13">
        <f t="shared" ca="1" si="1"/>
        <v>73.375248887437962</v>
      </c>
      <c r="J34" s="13">
        <f t="shared" ref="J34:J61" si="10">$R$22+$R$23*D34</f>
        <v>76.530836465712056</v>
      </c>
      <c r="K34" s="41">
        <f t="shared" ref="K34:K61" ca="1" si="11">H34*J34</f>
        <v>103.25760968427352</v>
      </c>
      <c r="L34" s="13">
        <f t="shared" ca="1" si="3"/>
        <v>-4.2576096842735183</v>
      </c>
      <c r="M34" s="18"/>
    </row>
    <row r="35" spans="1:13" x14ac:dyDescent="0.25">
      <c r="A35" s="118"/>
      <c r="B35" s="32" t="s">
        <v>14</v>
      </c>
      <c r="C35" s="40">
        <v>119</v>
      </c>
      <c r="D35" s="17">
        <v>34</v>
      </c>
      <c r="E35" s="27">
        <f t="shared" si="6"/>
        <v>73.305555555555557</v>
      </c>
      <c r="F35" s="13">
        <f t="shared" si="7"/>
        <v>73.555555555555557</v>
      </c>
      <c r="G35" s="13">
        <f t="shared" si="8"/>
        <v>1.6178247734138973</v>
      </c>
      <c r="H35" s="13">
        <f t="shared" ca="1" si="9"/>
        <v>1.5387498850933456</v>
      </c>
      <c r="I35" s="13">
        <f t="shared" ca="1" si="1"/>
        <v>77.33550536888005</v>
      </c>
      <c r="J35" s="13">
        <f t="shared" si="10"/>
        <v>76.687360775198215</v>
      </c>
      <c r="K35" s="41">
        <f t="shared" ca="1" si="11"/>
        <v>118.0026675809482</v>
      </c>
      <c r="L35" s="13">
        <f t="shared" ca="1" si="3"/>
        <v>0.99733241905180137</v>
      </c>
      <c r="M35" s="18"/>
    </row>
    <row r="36" spans="1:13" x14ac:dyDescent="0.25">
      <c r="A36" s="118"/>
      <c r="B36" s="32" t="s">
        <v>15</v>
      </c>
      <c r="C36" s="40">
        <v>73</v>
      </c>
      <c r="D36" s="17">
        <v>35</v>
      </c>
      <c r="E36" s="27">
        <f t="shared" si="6"/>
        <v>73.805555555555557</v>
      </c>
      <c r="F36" s="13">
        <f t="shared" si="7"/>
        <v>74.180555555555557</v>
      </c>
      <c r="G36" s="13">
        <f t="shared" si="8"/>
        <v>0.98408537727017409</v>
      </c>
      <c r="H36" s="13">
        <f t="shared" ca="1" si="9"/>
        <v>0.97357379067185157</v>
      </c>
      <c r="I36" s="13">
        <f t="shared" ca="1" si="1"/>
        <v>74.981476185409207</v>
      </c>
      <c r="J36" s="13">
        <f t="shared" si="10"/>
        <v>76.843885084684359</v>
      </c>
      <c r="K36" s="41">
        <f t="shared" ca="1" si="11"/>
        <v>74.813192491848312</v>
      </c>
      <c r="L36" s="13">
        <f t="shared" ca="1" si="3"/>
        <v>-1.8131924918483122</v>
      </c>
      <c r="M36" s="18"/>
    </row>
    <row r="37" spans="1:13" x14ac:dyDescent="0.25">
      <c r="A37" s="118"/>
      <c r="B37" s="32" t="s">
        <v>16</v>
      </c>
      <c r="C37" s="40">
        <v>66</v>
      </c>
      <c r="D37" s="17">
        <v>36</v>
      </c>
      <c r="E37" s="27">
        <f t="shared" si="6"/>
        <v>74.555555555555557</v>
      </c>
      <c r="F37" s="13">
        <f t="shared" si="7"/>
        <v>75.388888888888886</v>
      </c>
      <c r="G37" s="13">
        <f t="shared" si="8"/>
        <v>0.87546057479734718</v>
      </c>
      <c r="H37" s="13">
        <f t="shared" ca="1" si="9"/>
        <v>0.85569089522713249</v>
      </c>
      <c r="I37" s="13">
        <f t="shared" ca="1" si="1"/>
        <v>77.130655904058813</v>
      </c>
      <c r="J37" s="13">
        <f t="shared" si="10"/>
        <v>77.000409394170504</v>
      </c>
      <c r="K37" s="41">
        <f t="shared" ca="1" si="11"/>
        <v>65.888549247353467</v>
      </c>
      <c r="L37" s="13">
        <f t="shared" ca="1" si="3"/>
        <v>0.11145075264653315</v>
      </c>
      <c r="M37" s="18"/>
    </row>
    <row r="38" spans="1:13" x14ac:dyDescent="0.25">
      <c r="A38" s="118" t="s">
        <v>5</v>
      </c>
      <c r="B38" s="32" t="s">
        <v>6</v>
      </c>
      <c r="C38" s="42">
        <f>Original!F6</f>
        <v>42.666666666666664</v>
      </c>
      <c r="D38" s="17">
        <v>37</v>
      </c>
      <c r="E38" s="27">
        <f t="shared" si="6"/>
        <v>76.222222222222229</v>
      </c>
      <c r="F38" s="13">
        <f t="shared" si="7"/>
        <v>76.597222222222229</v>
      </c>
      <c r="G38" s="13">
        <f t="shared" si="8"/>
        <v>0.55702629193109698</v>
      </c>
      <c r="H38" s="13">
        <f t="shared" ca="1" si="9"/>
        <v>0.64218705855067582</v>
      </c>
      <c r="I38" s="13">
        <f t="shared" ca="1" si="1"/>
        <v>66.439623935990269</v>
      </c>
      <c r="J38" s="13">
        <f t="shared" si="10"/>
        <v>77.156933703656662</v>
      </c>
      <c r="K38" s="41">
        <f t="shared" ca="1" si="11"/>
        <v>49.549184301940777</v>
      </c>
      <c r="L38" s="13">
        <f t="shared" ca="1" si="3"/>
        <v>-6.8825176352741124</v>
      </c>
      <c r="M38" s="18"/>
    </row>
    <row r="39" spans="1:13" x14ac:dyDescent="0.25">
      <c r="A39" s="120"/>
      <c r="B39" s="32" t="s">
        <v>7</v>
      </c>
      <c r="C39" s="40">
        <v>21</v>
      </c>
      <c r="D39" s="17">
        <v>38</v>
      </c>
      <c r="E39" s="27">
        <f t="shared" si="6"/>
        <v>76.972222222222229</v>
      </c>
      <c r="F39" s="13">
        <f t="shared" si="7"/>
        <v>77.263888888888886</v>
      </c>
      <c r="G39" s="13">
        <f t="shared" si="8"/>
        <v>0.27179579363652706</v>
      </c>
      <c r="H39" s="13">
        <f t="shared" ca="1" si="9"/>
        <v>0.63412614705300285</v>
      </c>
      <c r="I39" s="13">
        <f t="shared" ca="1" si="1"/>
        <v>33.116439209444451</v>
      </c>
      <c r="J39" s="13">
        <f t="shared" si="10"/>
        <v>77.313458013142807</v>
      </c>
      <c r="K39" s="41">
        <f t="shared" ca="1" si="11"/>
        <v>49.02648524521836</v>
      </c>
      <c r="L39" s="13">
        <f t="shared" ca="1" si="3"/>
        <v>-28.02648524521836</v>
      </c>
      <c r="M39" s="18"/>
    </row>
    <row r="40" spans="1:13" x14ac:dyDescent="0.25">
      <c r="A40" s="120"/>
      <c r="B40" s="32" t="s">
        <v>8</v>
      </c>
      <c r="C40" s="40">
        <v>64</v>
      </c>
      <c r="D40" s="17">
        <v>39</v>
      </c>
      <c r="E40" s="27">
        <f t="shared" si="6"/>
        <v>77.555555555555557</v>
      </c>
      <c r="F40" s="13">
        <f t="shared" si="7"/>
        <v>78.013888888888886</v>
      </c>
      <c r="G40" s="13">
        <f t="shared" si="8"/>
        <v>0.82036674381342356</v>
      </c>
      <c r="H40" s="13">
        <f t="shared" ca="1" si="9"/>
        <v>0.68612494532902735</v>
      </c>
      <c r="I40" s="13">
        <f t="shared" ca="1" si="1"/>
        <v>93.277471451368328</v>
      </c>
      <c r="J40" s="13">
        <f t="shared" si="10"/>
        <v>77.469982322628951</v>
      </c>
      <c r="K40" s="41">
        <f t="shared" ca="1" si="11"/>
        <v>53.154087385754501</v>
      </c>
      <c r="L40" s="13">
        <f t="shared" ca="1" si="3"/>
        <v>10.845912614245499</v>
      </c>
      <c r="M40" s="18"/>
    </row>
    <row r="41" spans="1:13" x14ac:dyDescent="0.25">
      <c r="A41" s="120"/>
      <c r="B41" s="32" t="s">
        <v>9</v>
      </c>
      <c r="C41" s="40">
        <v>59</v>
      </c>
      <c r="D41" s="17">
        <v>40</v>
      </c>
      <c r="E41" s="27">
        <f t="shared" si="6"/>
        <v>78.472222222222214</v>
      </c>
      <c r="F41" s="13">
        <f t="shared" si="7"/>
        <v>78.805555555555543</v>
      </c>
      <c r="G41" s="13">
        <f t="shared" si="8"/>
        <v>0.74867818117730012</v>
      </c>
      <c r="H41" s="13">
        <f t="shared" ca="1" si="9"/>
        <v>0.68481059858481474</v>
      </c>
      <c r="I41" s="13">
        <f t="shared" ca="1" si="1"/>
        <v>86.155208640061332</v>
      </c>
      <c r="J41" s="13">
        <f t="shared" si="10"/>
        <v>77.62650663211511</v>
      </c>
      <c r="K41" s="41">
        <f t="shared" ca="1" si="11"/>
        <v>53.159454472786841</v>
      </c>
      <c r="L41" s="13">
        <f t="shared" ca="1" si="3"/>
        <v>5.840545527213159</v>
      </c>
      <c r="M41" s="18"/>
    </row>
    <row r="42" spans="1:13" x14ac:dyDescent="0.25">
      <c r="A42" s="120"/>
      <c r="B42" s="32" t="s">
        <v>10</v>
      </c>
      <c r="C42" s="40">
        <v>63</v>
      </c>
      <c r="D42" s="17">
        <v>41</v>
      </c>
      <c r="E42" s="27">
        <f t="shared" si="6"/>
        <v>79.138888888888886</v>
      </c>
      <c r="F42" s="13">
        <f t="shared" si="7"/>
        <v>79.263888888888886</v>
      </c>
      <c r="G42" s="13">
        <f t="shared" si="8"/>
        <v>0.79481338706851234</v>
      </c>
      <c r="H42" s="13">
        <f t="shared" ca="1" si="9"/>
        <v>0.74825462313573776</v>
      </c>
      <c r="I42" s="13">
        <f t="shared" ca="1" si="1"/>
        <v>84.19593819010916</v>
      </c>
      <c r="J42" s="13">
        <f t="shared" si="10"/>
        <v>77.783030941601254</v>
      </c>
      <c r="K42" s="41">
        <f t="shared" ca="1" si="11"/>
        <v>58.201512503563279</v>
      </c>
      <c r="L42" s="13">
        <f t="shared" ca="1" si="3"/>
        <v>4.7984874964367208</v>
      </c>
      <c r="M42" s="18"/>
    </row>
    <row r="43" spans="1:13" x14ac:dyDescent="0.25">
      <c r="A43" s="120"/>
      <c r="B43" s="32" t="s">
        <v>11</v>
      </c>
      <c r="C43" s="40">
        <v>84</v>
      </c>
      <c r="D43" s="17">
        <v>42</v>
      </c>
      <c r="E43" s="27">
        <f t="shared" si="6"/>
        <v>79.388888888888886</v>
      </c>
      <c r="F43" s="12"/>
      <c r="G43" s="13"/>
      <c r="H43" s="13">
        <f t="shared" ca="1" si="9"/>
        <v>1.024277731375433</v>
      </c>
      <c r="I43" s="13">
        <f t="shared" ca="1" si="1"/>
        <v>82.009007349209966</v>
      </c>
      <c r="J43" s="13">
        <f t="shared" si="10"/>
        <v>77.939555251087398</v>
      </c>
      <c r="K43" s="41">
        <f t="shared" ca="1" si="11"/>
        <v>79.831750836994019</v>
      </c>
      <c r="L43" s="13">
        <f t="shared" ca="1" si="3"/>
        <v>4.1682491630059815</v>
      </c>
      <c r="M43" s="18"/>
    </row>
    <row r="44" spans="1:13" x14ac:dyDescent="0.25">
      <c r="A44" s="120"/>
      <c r="B44" s="32" t="s">
        <v>12</v>
      </c>
      <c r="C44" s="40">
        <v>123</v>
      </c>
      <c r="D44" s="17">
        <v>43</v>
      </c>
      <c r="E44" s="27"/>
      <c r="F44" s="12"/>
      <c r="G44" s="13"/>
      <c r="H44" s="13">
        <f t="shared" ca="1" si="9"/>
        <v>1.5030291188755358</v>
      </c>
      <c r="I44" s="13">
        <f t="shared" ca="1" si="1"/>
        <v>81.834741892439339</v>
      </c>
      <c r="J44" s="13">
        <f t="shared" si="10"/>
        <v>78.096079560573557</v>
      </c>
      <c r="K44" s="41">
        <f t="shared" ca="1" si="11"/>
        <v>117.38068164956262</v>
      </c>
      <c r="L44" s="13">
        <f t="shared" ca="1" si="3"/>
        <v>5.619318350437382</v>
      </c>
      <c r="M44" s="18"/>
    </row>
    <row r="45" spans="1:13" x14ac:dyDescent="0.25">
      <c r="A45" s="120"/>
      <c r="B45" s="32" t="s">
        <v>22</v>
      </c>
      <c r="C45" s="40">
        <v>110</v>
      </c>
      <c r="D45" s="17">
        <v>44</v>
      </c>
      <c r="E45" s="27"/>
      <c r="F45" s="12"/>
      <c r="G45" s="13"/>
      <c r="H45" s="13">
        <f t="shared" ca="1" si="9"/>
        <v>1.2868665530510213</v>
      </c>
      <c r="I45" s="13">
        <f t="shared" ca="1" si="1"/>
        <v>85.478948644054753</v>
      </c>
      <c r="J45" s="13">
        <f t="shared" si="10"/>
        <v>78.252603870059701</v>
      </c>
      <c r="K45" s="41">
        <f t="shared" ca="1" si="11"/>
        <v>100.70065860953073</v>
      </c>
      <c r="L45" s="13">
        <f t="shared" ca="1" si="3"/>
        <v>9.2993413904692659</v>
      </c>
      <c r="M45" s="18"/>
    </row>
    <row r="46" spans="1:13" x14ac:dyDescent="0.25">
      <c r="A46" s="120"/>
      <c r="B46" s="32" t="s">
        <v>13</v>
      </c>
      <c r="C46" s="40">
        <v>106</v>
      </c>
      <c r="D46" s="17">
        <v>45</v>
      </c>
      <c r="E46" s="27"/>
      <c r="F46" s="12"/>
      <c r="G46" s="13"/>
      <c r="H46" s="13">
        <f t="shared" ca="1" si="9"/>
        <v>1.3492288135454498</v>
      </c>
      <c r="I46" s="13">
        <f t="shared" ca="1" si="1"/>
        <v>78.563397798670948</v>
      </c>
      <c r="J46" s="13">
        <f t="shared" si="10"/>
        <v>78.40912817954586</v>
      </c>
      <c r="K46" s="41">
        <f t="shared" ca="1" si="11"/>
        <v>105.79185498482175</v>
      </c>
      <c r="L46" s="13">
        <f t="shared" ca="1" si="3"/>
        <v>0.20814501517824624</v>
      </c>
      <c r="M46" s="18"/>
    </row>
    <row r="47" spans="1:13" x14ac:dyDescent="0.25">
      <c r="A47" s="120"/>
      <c r="B47" s="32" t="s">
        <v>14</v>
      </c>
      <c r="C47" s="40">
        <v>130</v>
      </c>
      <c r="D47" s="17">
        <v>46</v>
      </c>
      <c r="E47" s="27"/>
      <c r="F47" s="12"/>
      <c r="G47" s="13"/>
      <c r="H47" s="13">
        <f t="shared" ca="1" si="9"/>
        <v>1.5387498850933456</v>
      </c>
      <c r="I47" s="13">
        <f t="shared" ca="1" si="1"/>
        <v>84.48416552902863</v>
      </c>
      <c r="J47" s="13">
        <f t="shared" si="10"/>
        <v>78.565652489032004</v>
      </c>
      <c r="K47" s="41">
        <f t="shared" ca="1" si="11"/>
        <v>120.89288873978172</v>
      </c>
      <c r="L47" s="13">
        <f t="shared" ca="1" si="3"/>
        <v>9.1071112602182751</v>
      </c>
      <c r="M47" s="18"/>
    </row>
    <row r="48" spans="1:13" x14ac:dyDescent="0.25">
      <c r="A48" s="120"/>
      <c r="B48" s="32" t="s">
        <v>15</v>
      </c>
      <c r="C48" s="40">
        <v>81</v>
      </c>
      <c r="D48" s="17">
        <v>47</v>
      </c>
      <c r="E48" s="27"/>
      <c r="F48" s="12"/>
      <c r="G48" s="13"/>
      <c r="H48" s="13">
        <f t="shared" ca="1" si="9"/>
        <v>0.97357379067185157</v>
      </c>
      <c r="I48" s="13">
        <f t="shared" ca="1" si="1"/>
        <v>83.198624260522536</v>
      </c>
      <c r="J48" s="13">
        <f t="shared" si="10"/>
        <v>78.722176798518149</v>
      </c>
      <c r="K48" s="41">
        <f t="shared" ca="1" si="11"/>
        <v>76.641848075672996</v>
      </c>
      <c r="L48" s="13">
        <f t="shared" ca="1" si="3"/>
        <v>4.3581519243270037</v>
      </c>
      <c r="M48" s="18"/>
    </row>
    <row r="49" spans="1:13" x14ac:dyDescent="0.25">
      <c r="A49" s="120"/>
      <c r="B49" s="32" t="s">
        <v>16</v>
      </c>
      <c r="C49" s="40">
        <v>69</v>
      </c>
      <c r="D49" s="17">
        <v>48</v>
      </c>
      <c r="E49" s="27"/>
      <c r="F49" s="12"/>
      <c r="G49" s="13"/>
      <c r="H49" s="13">
        <f t="shared" ca="1" si="9"/>
        <v>0.85569089522713249</v>
      </c>
      <c r="I49" s="13">
        <f t="shared" ca="1" si="1"/>
        <v>80.636594808788757</v>
      </c>
      <c r="J49" s="13">
        <f t="shared" si="10"/>
        <v>78.878701108004293</v>
      </c>
      <c r="K49" s="41">
        <f t="shared" ca="1" si="11"/>
        <v>67.495786365461598</v>
      </c>
      <c r="L49" s="13">
        <f t="shared" ca="1" si="3"/>
        <v>1.5042136345384023</v>
      </c>
      <c r="M49" s="18"/>
    </row>
    <row r="50" spans="1:13" x14ac:dyDescent="0.25">
      <c r="A50" s="119" t="s">
        <v>23</v>
      </c>
      <c r="B50" s="33" t="s">
        <v>6</v>
      </c>
      <c r="C50" s="15"/>
      <c r="D50" s="14">
        <v>49</v>
      </c>
      <c r="E50" s="28"/>
      <c r="F50" s="29"/>
      <c r="G50" s="30"/>
      <c r="H50" s="30">
        <f t="shared" ca="1" si="9"/>
        <v>0.64218705855067582</v>
      </c>
      <c r="I50" s="30"/>
      <c r="J50" s="30">
        <f>$R$22+$R$23*D50</f>
        <v>79.035225417490452</v>
      </c>
      <c r="K50" s="29">
        <f t="shared" ca="1" si="11"/>
        <v>50.755398932747802</v>
      </c>
      <c r="L50" s="13"/>
      <c r="M50" s="18"/>
    </row>
    <row r="51" spans="1:13" x14ac:dyDescent="0.25">
      <c r="A51" s="119"/>
      <c r="B51" s="33" t="s">
        <v>7</v>
      </c>
      <c r="C51" s="15"/>
      <c r="D51" s="14">
        <v>50</v>
      </c>
      <c r="E51" s="28"/>
      <c r="F51" s="29"/>
      <c r="G51" s="30"/>
      <c r="H51" s="30">
        <f t="shared" ca="1" si="9"/>
        <v>0.63412614705300285</v>
      </c>
      <c r="I51" s="30"/>
      <c r="J51" s="30">
        <f t="shared" si="10"/>
        <v>79.191749726976596</v>
      </c>
      <c r="K51" s="29">
        <f t="shared" ca="1" si="11"/>
        <v>50.217559132753358</v>
      </c>
      <c r="L51" s="13"/>
      <c r="M51" s="18"/>
    </row>
    <row r="52" spans="1:13" x14ac:dyDescent="0.25">
      <c r="A52" s="119"/>
      <c r="B52" s="33" t="s">
        <v>8</v>
      </c>
      <c r="C52" s="15"/>
      <c r="D52" s="14">
        <v>51</v>
      </c>
      <c r="E52" s="28"/>
      <c r="F52" s="29"/>
      <c r="G52" s="30"/>
      <c r="H52" s="30">
        <f t="shared" ca="1" si="9"/>
        <v>0.68612494532902735</v>
      </c>
      <c r="I52" s="30"/>
      <c r="J52" s="30">
        <f t="shared" si="10"/>
        <v>79.348274036462755</v>
      </c>
      <c r="K52" s="29">
        <f t="shared" ca="1" si="11"/>
        <v>54.442830185220686</v>
      </c>
      <c r="L52" s="13"/>
      <c r="M52" s="18"/>
    </row>
    <row r="53" spans="1:13" x14ac:dyDescent="0.25">
      <c r="A53" s="119"/>
      <c r="B53" s="33" t="s">
        <v>9</v>
      </c>
      <c r="C53" s="15"/>
      <c r="D53" s="14">
        <v>52</v>
      </c>
      <c r="E53" s="28"/>
      <c r="F53" s="29"/>
      <c r="G53" s="30"/>
      <c r="H53" s="30">
        <f t="shared" ca="1" si="9"/>
        <v>0.68481059858481474</v>
      </c>
      <c r="I53" s="30"/>
      <c r="J53" s="30">
        <f t="shared" si="10"/>
        <v>79.504798345948899</v>
      </c>
      <c r="K53" s="29">
        <f t="shared" ca="1" si="11"/>
        <v>54.445728545654255</v>
      </c>
      <c r="L53" s="13"/>
      <c r="M53" s="18"/>
    </row>
    <row r="54" spans="1:13" x14ac:dyDescent="0.25">
      <c r="A54" s="119"/>
      <c r="B54" s="33" t="s">
        <v>10</v>
      </c>
      <c r="C54" s="15"/>
      <c r="D54" s="14">
        <v>53</v>
      </c>
      <c r="E54" s="28"/>
      <c r="F54" s="29"/>
      <c r="G54" s="30"/>
      <c r="H54" s="30">
        <f t="shared" ca="1" si="9"/>
        <v>0.74825462313573776</v>
      </c>
      <c r="I54" s="30"/>
      <c r="J54" s="30">
        <f t="shared" si="10"/>
        <v>79.661322655435043</v>
      </c>
      <c r="K54" s="29">
        <f t="shared" ca="1" si="11"/>
        <v>59.606952962036956</v>
      </c>
      <c r="L54" s="13"/>
      <c r="M54" s="18"/>
    </row>
    <row r="55" spans="1:13" x14ac:dyDescent="0.25">
      <c r="A55" s="119"/>
      <c r="B55" s="33" t="s">
        <v>11</v>
      </c>
      <c r="C55" s="15"/>
      <c r="D55" s="14">
        <v>54</v>
      </c>
      <c r="E55" s="29"/>
      <c r="F55" s="29"/>
      <c r="G55" s="30"/>
      <c r="H55" s="30">
        <f t="shared" ca="1" si="9"/>
        <v>1.024277731375433</v>
      </c>
      <c r="I55" s="30"/>
      <c r="J55" s="30">
        <f t="shared" si="10"/>
        <v>79.817846964921188</v>
      </c>
      <c r="K55" s="29">
        <f t="shared" ca="1" si="11"/>
        <v>81.755643212500956</v>
      </c>
      <c r="L55" s="13"/>
      <c r="M55" s="18"/>
    </row>
    <row r="56" spans="1:13" x14ac:dyDescent="0.25">
      <c r="A56" s="119"/>
      <c r="B56" s="33" t="s">
        <v>12</v>
      </c>
      <c r="C56" s="15"/>
      <c r="D56" s="14">
        <v>55</v>
      </c>
      <c r="E56" s="29"/>
      <c r="F56" s="29"/>
      <c r="G56" s="30"/>
      <c r="H56" s="30">
        <f t="shared" ca="1" si="9"/>
        <v>1.5030291188755358</v>
      </c>
      <c r="I56" s="30"/>
      <c r="J56" s="30">
        <f t="shared" si="10"/>
        <v>79.974371274407346</v>
      </c>
      <c r="K56" s="29">
        <f t="shared" ca="1" si="11"/>
        <v>120.20380878919744</v>
      </c>
      <c r="L56" s="13"/>
      <c r="M56" s="18"/>
    </row>
    <row r="57" spans="1:13" x14ac:dyDescent="0.25">
      <c r="A57" s="119"/>
      <c r="B57" s="33" t="s">
        <v>22</v>
      </c>
      <c r="C57" s="15"/>
      <c r="D57" s="14">
        <v>56</v>
      </c>
      <c r="E57" s="29"/>
      <c r="F57" s="29"/>
      <c r="G57" s="30"/>
      <c r="H57" s="30">
        <f t="shared" ca="1" si="9"/>
        <v>1.2868665530510213</v>
      </c>
      <c r="I57" s="30"/>
      <c r="J57" s="30">
        <f t="shared" si="10"/>
        <v>80.130895583893491</v>
      </c>
      <c r="K57" s="29">
        <f t="shared" ca="1" si="11"/>
        <v>103.11776939293632</v>
      </c>
      <c r="L57" s="13"/>
      <c r="M57" s="18"/>
    </row>
    <row r="58" spans="1:13" x14ac:dyDescent="0.25">
      <c r="A58" s="119"/>
      <c r="B58" s="33" t="s">
        <v>13</v>
      </c>
      <c r="C58" s="15"/>
      <c r="D58" s="14">
        <v>57</v>
      </c>
      <c r="E58" s="29"/>
      <c r="F58" s="29"/>
      <c r="G58" s="30"/>
      <c r="H58" s="30">
        <f t="shared" ca="1" si="9"/>
        <v>1.3492288135454498</v>
      </c>
      <c r="I58" s="30"/>
      <c r="J58" s="30">
        <f t="shared" si="10"/>
        <v>80.287419893379649</v>
      </c>
      <c r="K58" s="29">
        <f t="shared" ca="1" si="11"/>
        <v>108.32610028536996</v>
      </c>
      <c r="L58" s="13"/>
      <c r="M58" s="18"/>
    </row>
    <row r="59" spans="1:13" x14ac:dyDescent="0.25">
      <c r="A59" s="119"/>
      <c r="B59" s="33" t="s">
        <v>14</v>
      </c>
      <c r="C59" s="15"/>
      <c r="D59" s="14">
        <v>58</v>
      </c>
      <c r="E59" s="29"/>
      <c r="F59" s="29"/>
      <c r="G59" s="30"/>
      <c r="H59" s="30">
        <f t="shared" ca="1" si="9"/>
        <v>1.5387498850933456</v>
      </c>
      <c r="I59" s="30"/>
      <c r="J59" s="30">
        <f t="shared" si="10"/>
        <v>80.443944202865794</v>
      </c>
      <c r="K59" s="29">
        <f t="shared" ca="1" si="11"/>
        <v>123.78310989861525</v>
      </c>
      <c r="L59" s="13"/>
      <c r="M59" s="18"/>
    </row>
    <row r="60" spans="1:13" x14ac:dyDescent="0.25">
      <c r="A60" s="119"/>
      <c r="B60" s="33" t="s">
        <v>15</v>
      </c>
      <c r="C60" s="15"/>
      <c r="D60" s="14">
        <v>59</v>
      </c>
      <c r="E60" s="29"/>
      <c r="F60" s="29"/>
      <c r="G60" s="30"/>
      <c r="H60" s="30">
        <f t="shared" ca="1" si="9"/>
        <v>0.97357379067185157</v>
      </c>
      <c r="I60" s="30"/>
      <c r="J60" s="30">
        <f t="shared" si="10"/>
        <v>80.600468512351938</v>
      </c>
      <c r="K60" s="29">
        <f t="shared" ca="1" si="11"/>
        <v>78.470503659497695</v>
      </c>
      <c r="L60" s="13"/>
      <c r="M60" s="18"/>
    </row>
    <row r="61" spans="1:13" x14ac:dyDescent="0.25">
      <c r="A61" s="119"/>
      <c r="B61" s="33" t="s">
        <v>16</v>
      </c>
      <c r="C61" s="15"/>
      <c r="D61" s="14">
        <v>60</v>
      </c>
      <c r="E61" s="29"/>
      <c r="F61" s="29"/>
      <c r="G61" s="30"/>
      <c r="H61" s="30">
        <f t="shared" ca="1" si="9"/>
        <v>0.85569089522713249</v>
      </c>
      <c r="I61" s="30"/>
      <c r="J61" s="30">
        <f t="shared" si="10"/>
        <v>80.756992821838097</v>
      </c>
      <c r="K61" s="29">
        <f t="shared" ca="1" si="11"/>
        <v>69.103023483569757</v>
      </c>
      <c r="L61" s="13"/>
      <c r="M61" s="18"/>
    </row>
  </sheetData>
  <mergeCells count="6">
    <mergeCell ref="N1:O1"/>
    <mergeCell ref="A2:A13"/>
    <mergeCell ref="A50:A61"/>
    <mergeCell ref="A14:A25"/>
    <mergeCell ref="A26:A37"/>
    <mergeCell ref="A38:A4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B2:F2"/>
  <sheetViews>
    <sheetView topLeftCell="A69" workbookViewId="0">
      <selection activeCell="P28" sqref="P28"/>
    </sheetView>
  </sheetViews>
  <sheetFormatPr defaultRowHeight="15" x14ac:dyDescent="0.25"/>
  <sheetData>
    <row r="2" spans="2:6" x14ac:dyDescent="0.25">
      <c r="B2" s="46" t="s">
        <v>63</v>
      </c>
      <c r="C2" s="46"/>
      <c r="D2" s="46"/>
      <c r="E2" s="46"/>
      <c r="F2" s="4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2" tint="-0.249977111117893"/>
  </sheetPr>
  <dimension ref="A1"/>
  <sheetViews>
    <sheetView workbookViewId="0">
      <selection activeCell="O30" sqref="O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L21"/>
  <sheetViews>
    <sheetView workbookViewId="0">
      <selection activeCell="E9" sqref="E9:E20"/>
    </sheetView>
  </sheetViews>
  <sheetFormatPr defaultRowHeight="15" x14ac:dyDescent="0.25"/>
  <cols>
    <col min="1" max="1" width="9.140625" style="38"/>
    <col min="2" max="2" width="11.5703125" customWidth="1"/>
    <col min="3" max="3" width="11.140625" customWidth="1"/>
    <col min="4" max="4" width="10.5703125" customWidth="1"/>
    <col min="12" max="12" width="8.85546875" customWidth="1"/>
  </cols>
  <sheetData>
    <row r="1" spans="2:12" x14ac:dyDescent="0.25">
      <c r="B1" s="38"/>
      <c r="C1" s="121"/>
      <c r="D1" s="121"/>
      <c r="E1" s="121"/>
      <c r="F1" s="121"/>
      <c r="G1" s="121"/>
      <c r="H1" s="121"/>
      <c r="I1" s="121"/>
      <c r="J1" s="121"/>
      <c r="K1" s="121"/>
      <c r="L1" s="121"/>
    </row>
    <row r="2" spans="2:12" s="38" customFormat="1" x14ac:dyDescent="0.25">
      <c r="B2" s="34" t="s">
        <v>64</v>
      </c>
      <c r="C2" s="51" t="s">
        <v>76</v>
      </c>
      <c r="D2" s="51"/>
      <c r="E2" s="51"/>
      <c r="F2" s="51"/>
      <c r="G2" s="51"/>
      <c r="H2" s="52" t="s">
        <v>60</v>
      </c>
      <c r="I2" s="37"/>
      <c r="J2" s="37"/>
      <c r="K2" s="37"/>
      <c r="L2" s="37"/>
    </row>
    <row r="3" spans="2:12" s="38" customFormat="1" x14ac:dyDescent="0.25">
      <c r="C3" s="123" t="s">
        <v>65</v>
      </c>
      <c r="D3" s="123"/>
      <c r="E3" s="123"/>
      <c r="F3" s="51"/>
      <c r="G3" s="51"/>
      <c r="H3" s="53">
        <v>8.92</v>
      </c>
      <c r="I3" s="37"/>
      <c r="J3" s="37"/>
      <c r="K3" s="37"/>
      <c r="L3" s="37"/>
    </row>
    <row r="4" spans="2:12" x14ac:dyDescent="0.25">
      <c r="C4" s="122" t="s">
        <v>66</v>
      </c>
      <c r="D4" s="122"/>
      <c r="E4" s="122"/>
      <c r="F4" s="122"/>
      <c r="G4" s="54"/>
      <c r="H4" s="53">
        <v>8.0333000000000006</v>
      </c>
      <c r="I4" s="45"/>
      <c r="J4" s="45"/>
      <c r="K4" s="45"/>
      <c r="L4" s="45"/>
    </row>
    <row r="5" spans="2:12" x14ac:dyDescent="0.25">
      <c r="C5" s="54" t="s">
        <v>67</v>
      </c>
      <c r="D5" s="54"/>
      <c r="E5" s="54"/>
      <c r="F5" s="16"/>
      <c r="G5" s="16"/>
      <c r="H5" s="53">
        <v>6.65</v>
      </c>
    </row>
    <row r="6" spans="2:12" x14ac:dyDescent="0.25">
      <c r="B6" s="38"/>
      <c r="C6" s="38"/>
      <c r="D6" s="38"/>
    </row>
    <row r="7" spans="2:12" x14ac:dyDescent="0.25">
      <c r="B7" s="38"/>
      <c r="C7" s="38" t="s">
        <v>68</v>
      </c>
      <c r="D7" s="38"/>
    </row>
    <row r="8" spans="2:12" x14ac:dyDescent="0.25">
      <c r="B8" s="38"/>
      <c r="C8" s="38" t="s">
        <v>20</v>
      </c>
      <c r="D8" s="38" t="s">
        <v>31</v>
      </c>
      <c r="E8" s="38" t="s">
        <v>61</v>
      </c>
    </row>
    <row r="9" spans="2:12" x14ac:dyDescent="0.25">
      <c r="B9" s="38"/>
      <c r="C9" s="36"/>
      <c r="D9" s="33" t="s">
        <v>6</v>
      </c>
      <c r="E9" s="24">
        <v>133</v>
      </c>
    </row>
    <row r="10" spans="2:12" x14ac:dyDescent="0.25">
      <c r="B10" s="38"/>
      <c r="C10" s="36"/>
      <c r="D10" s="33" t="s">
        <v>7</v>
      </c>
      <c r="E10" s="24">
        <v>83</v>
      </c>
    </row>
    <row r="11" spans="2:12" x14ac:dyDescent="0.25">
      <c r="B11" s="38"/>
      <c r="C11" s="36"/>
      <c r="D11" s="33" t="s">
        <v>8</v>
      </c>
      <c r="E11" s="24">
        <v>73</v>
      </c>
    </row>
    <row r="12" spans="2:12" x14ac:dyDescent="0.25">
      <c r="B12" s="38"/>
      <c r="C12" s="36"/>
      <c r="D12" s="33" t="s">
        <v>9</v>
      </c>
      <c r="E12" s="24">
        <v>50</v>
      </c>
    </row>
    <row r="13" spans="2:12" x14ac:dyDescent="0.25">
      <c r="B13" s="38"/>
      <c r="C13" s="36"/>
      <c r="D13" s="33" t="s">
        <v>10</v>
      </c>
      <c r="E13" s="24">
        <v>51</v>
      </c>
    </row>
    <row r="14" spans="2:12" x14ac:dyDescent="0.25">
      <c r="B14" s="38"/>
      <c r="C14" s="36" t="s">
        <v>23</v>
      </c>
      <c r="D14" s="33" t="s">
        <v>11</v>
      </c>
      <c r="E14" s="24">
        <v>53</v>
      </c>
    </row>
    <row r="15" spans="2:12" x14ac:dyDescent="0.25">
      <c r="B15" s="38"/>
      <c r="C15" s="36"/>
      <c r="D15" s="33" t="s">
        <v>12</v>
      </c>
      <c r="E15" s="24">
        <v>54</v>
      </c>
    </row>
    <row r="16" spans="2:12" x14ac:dyDescent="0.25">
      <c r="B16" s="38"/>
      <c r="C16" s="36"/>
      <c r="D16" s="33" t="s">
        <v>22</v>
      </c>
      <c r="E16" s="24">
        <v>62</v>
      </c>
    </row>
    <row r="17" spans="2:5" x14ac:dyDescent="0.25">
      <c r="B17" s="38"/>
      <c r="C17" s="36"/>
      <c r="D17" s="33" t="s">
        <v>13</v>
      </c>
      <c r="E17" s="24">
        <v>83</v>
      </c>
    </row>
    <row r="18" spans="2:5" x14ac:dyDescent="0.25">
      <c r="B18" s="38"/>
      <c r="C18" s="36"/>
      <c r="D18" s="33" t="s">
        <v>14</v>
      </c>
      <c r="E18" s="24">
        <v>122</v>
      </c>
    </row>
    <row r="19" spans="2:5" x14ac:dyDescent="0.25">
      <c r="B19" s="38"/>
      <c r="C19" s="36"/>
      <c r="D19" s="33" t="s">
        <v>15</v>
      </c>
      <c r="E19" s="24">
        <v>108</v>
      </c>
    </row>
    <row r="20" spans="2:5" x14ac:dyDescent="0.25">
      <c r="C20" s="36"/>
      <c r="D20" s="33" t="s">
        <v>16</v>
      </c>
      <c r="E20" s="24">
        <v>110</v>
      </c>
    </row>
    <row r="21" spans="2:5" x14ac:dyDescent="0.25">
      <c r="C21" s="47"/>
      <c r="D21" s="48"/>
      <c r="E21" s="49"/>
    </row>
  </sheetData>
  <mergeCells count="3">
    <mergeCell ref="C1:L1"/>
    <mergeCell ref="C4:F4"/>
    <mergeCell ref="C3:E3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0043A-8E54-4845-93D7-37E46B4CA218}">
  <dimension ref="A1:AE59"/>
  <sheetViews>
    <sheetView topLeftCell="G1" zoomScale="90" zoomScaleNormal="90" workbookViewId="0">
      <selection activeCell="J14" sqref="J14"/>
    </sheetView>
  </sheetViews>
  <sheetFormatPr defaultRowHeight="15" x14ac:dyDescent="0.25"/>
  <cols>
    <col min="1" max="1" width="12" style="38" customWidth="1"/>
    <col min="2" max="2" width="12.140625" style="38" customWidth="1"/>
    <col min="3" max="3" width="12.28515625" style="38" customWidth="1"/>
    <col min="4" max="4" width="11" style="38" customWidth="1"/>
    <col min="5" max="17" width="9.28515625" style="38" bestFit="1" customWidth="1"/>
    <col min="18" max="23" width="18.5703125" style="38" bestFit="1" customWidth="1"/>
    <col min="24" max="29" width="17.140625" style="38" bestFit="1" customWidth="1"/>
    <col min="30" max="30" width="9.28515625" style="38" bestFit="1" customWidth="1"/>
    <col min="31" max="16384" width="9.140625" style="38"/>
  </cols>
  <sheetData>
    <row r="1" spans="1:31" ht="15.75" x14ac:dyDescent="0.25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 t="s">
        <v>77</v>
      </c>
      <c r="R1" s="59">
        <f t="shared" ref="R1:AC1" si="0">MATCH(MIN(R19:R30),R19:R30,0)</f>
        <v>12</v>
      </c>
      <c r="S1" s="59">
        <f>MATCH(MIN(S19:S30),S19:S30,0)</f>
        <v>11</v>
      </c>
      <c r="T1" s="59">
        <f t="shared" si="0"/>
        <v>10</v>
      </c>
      <c r="U1" s="59">
        <f t="shared" si="0"/>
        <v>9</v>
      </c>
      <c r="V1" s="59">
        <f t="shared" si="0"/>
        <v>7</v>
      </c>
      <c r="W1" s="59">
        <f t="shared" si="0"/>
        <v>7</v>
      </c>
      <c r="X1" s="59">
        <f t="shared" si="0"/>
        <v>5</v>
      </c>
      <c r="Y1" s="59">
        <f t="shared" si="0"/>
        <v>5</v>
      </c>
      <c r="Z1" s="59">
        <f t="shared" si="0"/>
        <v>3</v>
      </c>
      <c r="AA1" s="59">
        <f t="shared" si="0"/>
        <v>3</v>
      </c>
      <c r="AB1" s="59">
        <f t="shared" si="0"/>
        <v>2</v>
      </c>
      <c r="AC1" s="59">
        <f t="shared" si="0"/>
        <v>1</v>
      </c>
      <c r="AD1" s="58"/>
      <c r="AE1" s="58"/>
    </row>
    <row r="2" spans="1:31" ht="15.75" x14ac:dyDescent="0.25">
      <c r="A2" s="58"/>
      <c r="B2" s="58"/>
      <c r="C2" s="126" t="s">
        <v>120</v>
      </c>
      <c r="D2" s="126"/>
      <c r="E2" s="126"/>
      <c r="F2" s="126"/>
      <c r="G2" s="126"/>
      <c r="H2" s="126"/>
      <c r="I2" s="126"/>
      <c r="J2" s="58"/>
      <c r="K2" s="58"/>
      <c r="L2" s="58"/>
      <c r="M2" s="58"/>
      <c r="N2" s="58"/>
      <c r="O2" s="58"/>
      <c r="P2" s="58"/>
      <c r="Q2" s="58" t="s">
        <v>78</v>
      </c>
      <c r="R2" s="60">
        <f>MIN(R19:R30)</f>
        <v>65189016.666666679</v>
      </c>
      <c r="S2" s="60">
        <f t="shared" ref="S2:AC2" si="1">MIN(S19:S30)</f>
        <v>57906667.708333343</v>
      </c>
      <c r="T2" s="60">
        <f t="shared" si="1"/>
        <v>50755361.458333343</v>
      </c>
      <c r="U2" s="60">
        <f t="shared" si="1"/>
        <v>42686756.250000007</v>
      </c>
      <c r="V2" s="60">
        <f t="shared" si="1"/>
        <v>37173483.854166672</v>
      </c>
      <c r="W2" s="60">
        <f t="shared" si="1"/>
        <v>33046511.979166668</v>
      </c>
      <c r="X2" s="60">
        <f t="shared" si="1"/>
        <v>29433358.854166668</v>
      </c>
      <c r="Y2" s="60">
        <f t="shared" si="1"/>
        <v>25905463.541666668</v>
      </c>
      <c r="Z2" s="60">
        <f t="shared" si="1"/>
        <v>22488874.479166668</v>
      </c>
      <c r="AA2" s="60">
        <f t="shared" si="1"/>
        <v>19160671.354166668</v>
      </c>
      <c r="AB2" s="60">
        <f t="shared" si="1"/>
        <v>14302612.5</v>
      </c>
      <c r="AC2" s="60">
        <f t="shared" si="1"/>
        <v>8789340.104166666</v>
      </c>
      <c r="AD2" s="58"/>
      <c r="AE2" s="58"/>
    </row>
    <row r="3" spans="1:31" ht="15.75" x14ac:dyDescent="0.25">
      <c r="A3" s="58"/>
      <c r="B3" s="58"/>
      <c r="C3" s="126"/>
      <c r="D3" s="126"/>
      <c r="E3" s="126"/>
      <c r="F3" s="126"/>
      <c r="G3" s="126"/>
      <c r="H3" s="126"/>
      <c r="I3" s="126"/>
      <c r="J3" s="58"/>
      <c r="K3" s="58"/>
      <c r="L3" s="58"/>
      <c r="M3" s="58"/>
      <c r="N3" s="58"/>
      <c r="O3" s="58"/>
      <c r="P3" s="58"/>
      <c r="Q3" s="58" t="s">
        <v>79</v>
      </c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</row>
    <row r="4" spans="1:31" ht="18.75" customHeight="1" x14ac:dyDescent="0.25">
      <c r="A4" s="58"/>
      <c r="B4" s="58"/>
      <c r="C4" s="58"/>
      <c r="D4" s="58"/>
      <c r="E4" s="58"/>
      <c r="F4" s="127" t="s">
        <v>112</v>
      </c>
      <c r="G4" s="127"/>
      <c r="H4" s="127"/>
      <c r="I4" s="127"/>
      <c r="J4" s="127"/>
      <c r="K4" s="127"/>
      <c r="L4" s="127"/>
      <c r="M4" s="58"/>
      <c r="N4" s="58"/>
      <c r="O4" s="58"/>
      <c r="P4" s="58"/>
      <c r="Q4" s="58" t="s">
        <v>80</v>
      </c>
      <c r="R4" s="61" t="s">
        <v>81</v>
      </c>
      <c r="S4" s="61" t="s">
        <v>82</v>
      </c>
      <c r="T4" s="61" t="s">
        <v>83</v>
      </c>
      <c r="U4" s="61" t="s">
        <v>84</v>
      </c>
      <c r="V4" s="61" t="s">
        <v>85</v>
      </c>
      <c r="W4" s="61" t="s">
        <v>86</v>
      </c>
      <c r="X4" s="61" t="s">
        <v>87</v>
      </c>
      <c r="Y4" s="61" t="s">
        <v>88</v>
      </c>
      <c r="Z4" s="61" t="s">
        <v>89</v>
      </c>
      <c r="AA4" s="61" t="s">
        <v>90</v>
      </c>
      <c r="AB4" s="61" t="s">
        <v>91</v>
      </c>
      <c r="AC4" s="61" t="s">
        <v>92</v>
      </c>
      <c r="AD4" s="128" t="s">
        <v>93</v>
      </c>
      <c r="AE4" s="58"/>
    </row>
    <row r="5" spans="1:31" ht="15.75" x14ac:dyDescent="0.25">
      <c r="A5" s="129" t="s">
        <v>110</v>
      </c>
      <c r="B5" s="129"/>
      <c r="C5" s="129"/>
      <c r="D5" s="62">
        <f>($D$6*$D$8)/2</f>
        <v>521.35416666666663</v>
      </c>
      <c r="E5" s="58"/>
      <c r="F5" s="130" t="s">
        <v>114</v>
      </c>
      <c r="G5" s="130"/>
      <c r="H5" s="63">
        <v>7.25</v>
      </c>
      <c r="I5" s="58"/>
      <c r="J5" s="58"/>
      <c r="K5" s="58"/>
      <c r="L5" s="58"/>
      <c r="M5" s="58"/>
      <c r="N5" s="58"/>
      <c r="O5" s="58"/>
      <c r="P5" s="58"/>
      <c r="Q5" s="58">
        <v>1</v>
      </c>
      <c r="R5" s="64">
        <v>0</v>
      </c>
      <c r="S5" s="64">
        <v>0</v>
      </c>
      <c r="T5" s="64">
        <v>0</v>
      </c>
      <c r="U5" s="64">
        <v>0</v>
      </c>
      <c r="V5" s="64">
        <v>0</v>
      </c>
      <c r="W5" s="64">
        <v>0</v>
      </c>
      <c r="X5" s="64">
        <v>0</v>
      </c>
      <c r="Y5" s="64">
        <v>0</v>
      </c>
      <c r="Z5" s="64">
        <v>0</v>
      </c>
      <c r="AA5" s="64">
        <v>0</v>
      </c>
      <c r="AB5" s="64">
        <v>0</v>
      </c>
      <c r="AC5" s="64">
        <v>0</v>
      </c>
      <c r="AD5" s="128"/>
      <c r="AE5" s="58"/>
    </row>
    <row r="6" spans="1:31" ht="15.75" x14ac:dyDescent="0.25">
      <c r="A6" s="129" t="s">
        <v>111</v>
      </c>
      <c r="B6" s="129"/>
      <c r="C6" s="129"/>
      <c r="D6" s="65">
        <v>65000</v>
      </c>
      <c r="E6" s="66"/>
      <c r="F6" s="130" t="s">
        <v>116</v>
      </c>
      <c r="G6" s="130"/>
      <c r="H6" s="63">
        <v>2.5</v>
      </c>
      <c r="I6" s="58"/>
      <c r="J6" s="58"/>
      <c r="K6" s="58"/>
      <c r="L6" s="58"/>
      <c r="M6" s="58"/>
      <c r="N6" s="58"/>
      <c r="O6" s="67"/>
      <c r="P6" s="58"/>
      <c r="Q6" s="58">
        <v>2</v>
      </c>
      <c r="R6" s="68">
        <f t="shared" ref="R6:Z6" si="2">$AB$6</f>
        <v>8789340.104166666</v>
      </c>
      <c r="S6" s="68">
        <f t="shared" si="2"/>
        <v>8789340.104166666</v>
      </c>
      <c r="T6" s="68">
        <f t="shared" si="2"/>
        <v>8789340.104166666</v>
      </c>
      <c r="U6" s="68">
        <f t="shared" si="2"/>
        <v>8789340.104166666</v>
      </c>
      <c r="V6" s="68">
        <f t="shared" si="2"/>
        <v>8789340.104166666</v>
      </c>
      <c r="W6" s="68">
        <f t="shared" si="2"/>
        <v>8789340.104166666</v>
      </c>
      <c r="X6" s="68">
        <f t="shared" si="2"/>
        <v>8789340.104166666</v>
      </c>
      <c r="Y6" s="68">
        <f t="shared" si="2"/>
        <v>8789340.104166666</v>
      </c>
      <c r="Z6" s="68">
        <f t="shared" si="2"/>
        <v>8789340.104166666</v>
      </c>
      <c r="AA6" s="68">
        <f>$AB$6</f>
        <v>8789340.104166666</v>
      </c>
      <c r="AB6" s="68">
        <f>MIN(AC$19:AC$31)</f>
        <v>8789340.104166666</v>
      </c>
      <c r="AC6" s="64"/>
      <c r="AD6" s="128"/>
      <c r="AE6" s="58"/>
    </row>
    <row r="7" spans="1:31" ht="15.75" x14ac:dyDescent="0.25">
      <c r="A7" s="129" t="s">
        <v>113</v>
      </c>
      <c r="B7" s="129"/>
      <c r="C7" s="129"/>
      <c r="D7" s="69">
        <v>75000</v>
      </c>
      <c r="E7" s="58"/>
      <c r="F7" s="130" t="s">
        <v>117</v>
      </c>
      <c r="G7" s="130"/>
      <c r="H7" s="63">
        <v>4.75</v>
      </c>
      <c r="I7" s="58"/>
      <c r="J7" s="58"/>
      <c r="K7" s="58"/>
      <c r="L7" s="58"/>
      <c r="M7" s="58"/>
      <c r="N7" s="58"/>
      <c r="O7" s="67"/>
      <c r="P7" s="58"/>
      <c r="Q7" s="58">
        <v>3</v>
      </c>
      <c r="R7" s="68">
        <f t="shared" ref="R7:Y7" si="3">$AA$7</f>
        <v>14302612.5</v>
      </c>
      <c r="S7" s="68">
        <f t="shared" si="3"/>
        <v>14302612.5</v>
      </c>
      <c r="T7" s="68">
        <f t="shared" si="3"/>
        <v>14302612.5</v>
      </c>
      <c r="U7" s="68">
        <f t="shared" si="3"/>
        <v>14302612.5</v>
      </c>
      <c r="V7" s="68">
        <f t="shared" si="3"/>
        <v>14302612.5</v>
      </c>
      <c r="W7" s="68">
        <f t="shared" si="3"/>
        <v>14302612.5</v>
      </c>
      <c r="X7" s="68">
        <f t="shared" si="3"/>
        <v>14302612.5</v>
      </c>
      <c r="Y7" s="68">
        <f t="shared" si="3"/>
        <v>14302612.5</v>
      </c>
      <c r="Z7" s="68">
        <f>$AA$7</f>
        <v>14302612.5</v>
      </c>
      <c r="AA7" s="68">
        <f>MIN(AB$19:AB$31)</f>
        <v>14302612.5</v>
      </c>
      <c r="AB7" s="64"/>
      <c r="AC7" s="64"/>
      <c r="AD7" s="128"/>
      <c r="AE7" s="58"/>
    </row>
    <row r="8" spans="1:31" ht="15.75" x14ac:dyDescent="0.25">
      <c r="A8" s="129" t="s">
        <v>115</v>
      </c>
      <c r="B8" s="129"/>
      <c r="C8" s="129"/>
      <c r="D8" s="70">
        <f>(H10/12)/100</f>
        <v>1.6041666666666666E-2</v>
      </c>
      <c r="E8" s="58"/>
      <c r="F8" s="130" t="s">
        <v>118</v>
      </c>
      <c r="G8" s="130"/>
      <c r="H8" s="63">
        <v>1.25</v>
      </c>
      <c r="I8" s="58"/>
      <c r="J8" s="58"/>
      <c r="K8" s="58"/>
      <c r="L8" s="58"/>
      <c r="M8" s="58"/>
      <c r="N8" s="58"/>
      <c r="O8" s="67"/>
      <c r="P8" s="58"/>
      <c r="Q8" s="58">
        <v>4</v>
      </c>
      <c r="R8" s="68">
        <f>$Z$8</f>
        <v>19160671.354166668</v>
      </c>
      <c r="S8" s="68">
        <f t="shared" ref="S8:X8" si="4">$Z$8</f>
        <v>19160671.354166668</v>
      </c>
      <c r="T8" s="68">
        <f t="shared" si="4"/>
        <v>19160671.354166668</v>
      </c>
      <c r="U8" s="68">
        <f t="shared" si="4"/>
        <v>19160671.354166668</v>
      </c>
      <c r="V8" s="68">
        <f t="shared" si="4"/>
        <v>19160671.354166668</v>
      </c>
      <c r="W8" s="68">
        <f t="shared" si="4"/>
        <v>19160671.354166668</v>
      </c>
      <c r="X8" s="68">
        <f t="shared" si="4"/>
        <v>19160671.354166668</v>
      </c>
      <c r="Y8" s="68">
        <f>$Z$8</f>
        <v>19160671.354166668</v>
      </c>
      <c r="Z8" s="68">
        <f>MIN(AA$19:AA$31)</f>
        <v>19160671.354166668</v>
      </c>
      <c r="AA8" s="64"/>
      <c r="AB8" s="64"/>
      <c r="AC8" s="64"/>
      <c r="AD8" s="128"/>
      <c r="AE8" s="58"/>
    </row>
    <row r="9" spans="1:31" ht="15.75" x14ac:dyDescent="0.25">
      <c r="A9" s="58"/>
      <c r="B9" s="58"/>
      <c r="C9" s="67"/>
      <c r="D9" s="67"/>
      <c r="E9" s="58"/>
      <c r="F9" s="130" t="s">
        <v>119</v>
      </c>
      <c r="G9" s="130"/>
      <c r="H9" s="63">
        <v>3.5</v>
      </c>
      <c r="I9" s="58"/>
      <c r="J9" s="58"/>
      <c r="K9" s="58"/>
      <c r="L9" s="58"/>
      <c r="M9" s="58"/>
      <c r="N9" s="58"/>
      <c r="O9" s="67"/>
      <c r="P9" s="58"/>
      <c r="Q9" s="58">
        <v>5</v>
      </c>
      <c r="R9" s="68">
        <f t="shared" ref="R9:W9" si="5">$Y$9</f>
        <v>22488874.479166668</v>
      </c>
      <c r="S9" s="68">
        <f t="shared" si="5"/>
        <v>22488874.479166668</v>
      </c>
      <c r="T9" s="68">
        <f t="shared" si="5"/>
        <v>22488874.479166668</v>
      </c>
      <c r="U9" s="68">
        <f t="shared" si="5"/>
        <v>22488874.479166668</v>
      </c>
      <c r="V9" s="68">
        <f t="shared" si="5"/>
        <v>22488874.479166668</v>
      </c>
      <c r="W9" s="68">
        <f t="shared" si="5"/>
        <v>22488874.479166668</v>
      </c>
      <c r="X9" s="68">
        <f>$Y$9</f>
        <v>22488874.479166668</v>
      </c>
      <c r="Y9" s="68">
        <f>MIN(Z$19:Z$31)</f>
        <v>22488874.479166668</v>
      </c>
      <c r="Z9" s="64"/>
      <c r="AA9" s="64"/>
      <c r="AB9" s="64"/>
      <c r="AC9" s="64"/>
      <c r="AD9" s="128"/>
      <c r="AE9" s="58"/>
    </row>
    <row r="10" spans="1:31" ht="15.75" x14ac:dyDescent="0.25">
      <c r="A10" s="58"/>
      <c r="B10" s="58"/>
      <c r="C10" s="67"/>
      <c r="D10" s="67"/>
      <c r="E10" s="58"/>
      <c r="F10" s="58"/>
      <c r="G10" s="71" t="s">
        <v>17</v>
      </c>
      <c r="H10" s="72">
        <f>SUM(H5:H9)</f>
        <v>19.25</v>
      </c>
      <c r="J10" s="58"/>
      <c r="K10" s="58"/>
      <c r="L10" s="58"/>
      <c r="M10" s="58"/>
      <c r="N10" s="58"/>
      <c r="O10" s="67"/>
      <c r="P10" s="58"/>
      <c r="Q10" s="58">
        <v>6</v>
      </c>
      <c r="R10" s="68">
        <f t="shared" ref="R10:V10" si="6">$X$10</f>
        <v>25905463.541666668</v>
      </c>
      <c r="S10" s="68">
        <f t="shared" si="6"/>
        <v>25905463.541666668</v>
      </c>
      <c r="T10" s="68">
        <f t="shared" si="6"/>
        <v>25905463.541666668</v>
      </c>
      <c r="U10" s="68">
        <f t="shared" si="6"/>
        <v>25905463.541666668</v>
      </c>
      <c r="V10" s="68">
        <f t="shared" si="6"/>
        <v>25905463.541666668</v>
      </c>
      <c r="W10" s="68">
        <f>$X$10</f>
        <v>25905463.541666668</v>
      </c>
      <c r="X10" s="68">
        <f>MIN(Y$19:Y$31)</f>
        <v>25905463.541666668</v>
      </c>
      <c r="Y10" s="64"/>
      <c r="Z10" s="64"/>
      <c r="AA10" s="64"/>
      <c r="AB10" s="64"/>
      <c r="AC10" s="64"/>
      <c r="AD10" s="128"/>
      <c r="AE10" s="58"/>
    </row>
    <row r="11" spans="1:31" ht="15.75" x14ac:dyDescent="0.25">
      <c r="A11" s="58"/>
      <c r="B11" s="58"/>
      <c r="C11" s="66"/>
      <c r="D11" s="67"/>
      <c r="E11" s="58"/>
      <c r="F11" s="58"/>
      <c r="I11" s="58"/>
      <c r="J11" s="58"/>
      <c r="K11" s="58"/>
      <c r="L11" s="58"/>
      <c r="M11" s="58"/>
      <c r="N11" s="58"/>
      <c r="O11" s="67"/>
      <c r="P11" s="58"/>
      <c r="Q11" s="58">
        <v>7</v>
      </c>
      <c r="R11" s="68">
        <f t="shared" ref="R11:U11" si="7">$W$11</f>
        <v>29433358.854166668</v>
      </c>
      <c r="S11" s="68">
        <f t="shared" si="7"/>
        <v>29433358.854166668</v>
      </c>
      <c r="T11" s="68">
        <f t="shared" si="7"/>
        <v>29433358.854166668</v>
      </c>
      <c r="U11" s="68">
        <f t="shared" si="7"/>
        <v>29433358.854166668</v>
      </c>
      <c r="V11" s="68">
        <f>$W$11</f>
        <v>29433358.854166668</v>
      </c>
      <c r="W11" s="68">
        <f>MIN(X$19:X$31)</f>
        <v>29433358.854166668</v>
      </c>
      <c r="X11" s="64"/>
      <c r="Y11" s="64"/>
      <c r="Z11" s="64"/>
      <c r="AA11" s="64"/>
      <c r="AB11" s="64"/>
      <c r="AC11" s="64"/>
      <c r="AD11" s="128"/>
      <c r="AE11" s="58"/>
    </row>
    <row r="12" spans="1:31" ht="15.75" x14ac:dyDescent="0.25">
      <c r="A12" s="58"/>
      <c r="B12" s="58"/>
      <c r="C12" s="67"/>
      <c r="D12" s="67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>
        <v>8</v>
      </c>
      <c r="R12" s="68">
        <f t="shared" ref="R12:T12" si="8">$V$12</f>
        <v>33046511.979166668</v>
      </c>
      <c r="S12" s="68">
        <f t="shared" si="8"/>
        <v>33046511.979166668</v>
      </c>
      <c r="T12" s="68">
        <f t="shared" si="8"/>
        <v>33046511.979166668</v>
      </c>
      <c r="U12" s="68">
        <f>$V$12</f>
        <v>33046511.979166668</v>
      </c>
      <c r="V12" s="68">
        <f>MIN(W$19:W$31)</f>
        <v>33046511.979166668</v>
      </c>
      <c r="W12" s="64"/>
      <c r="X12" s="64"/>
      <c r="Y12" s="64"/>
      <c r="Z12" s="64"/>
      <c r="AA12" s="64"/>
      <c r="AB12" s="64"/>
      <c r="AC12" s="64"/>
      <c r="AD12" s="128"/>
      <c r="AE12" s="58"/>
    </row>
    <row r="13" spans="1:31" ht="15.75" x14ac:dyDescent="0.25">
      <c r="A13" s="58"/>
      <c r="B13" s="58"/>
      <c r="C13" s="67"/>
      <c r="D13" s="67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>
        <v>9</v>
      </c>
      <c r="R13" s="68">
        <f t="shared" ref="R13:S13" si="9">$U$13</f>
        <v>37173483.854166672</v>
      </c>
      <c r="S13" s="68">
        <f t="shared" si="9"/>
        <v>37173483.854166672</v>
      </c>
      <c r="T13" s="68">
        <f>$U$13</f>
        <v>37173483.854166672</v>
      </c>
      <c r="U13" s="68">
        <f>MIN(V$19:V$31)</f>
        <v>37173483.854166672</v>
      </c>
      <c r="V13" s="64"/>
      <c r="W13" s="64"/>
      <c r="X13" s="64"/>
      <c r="Y13" s="64"/>
      <c r="Z13" s="64"/>
      <c r="AA13" s="64"/>
      <c r="AB13" s="64"/>
      <c r="AC13" s="64"/>
      <c r="AD13" s="128"/>
      <c r="AE13" s="58"/>
    </row>
    <row r="14" spans="1:31" ht="15.75" x14ac:dyDescent="0.25">
      <c r="A14" s="58"/>
      <c r="B14" s="58"/>
      <c r="C14" s="67"/>
      <c r="D14" s="67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>
        <v>10</v>
      </c>
      <c r="R14" s="68">
        <f>$T$14</f>
        <v>42686756.250000007</v>
      </c>
      <c r="S14" s="68">
        <f>$T$14</f>
        <v>42686756.250000007</v>
      </c>
      <c r="T14" s="68">
        <f>MIN(U$19:U$31)</f>
        <v>42686756.250000007</v>
      </c>
      <c r="U14" s="64"/>
      <c r="V14" s="64"/>
      <c r="W14" s="64"/>
      <c r="X14" s="64"/>
      <c r="Y14" s="64"/>
      <c r="Z14" s="64"/>
      <c r="AA14" s="64"/>
      <c r="AB14" s="64"/>
      <c r="AC14" s="64"/>
      <c r="AD14" s="128"/>
      <c r="AE14" s="58"/>
    </row>
    <row r="15" spans="1:31" ht="15.75" x14ac:dyDescent="0.25">
      <c r="A15" s="58"/>
      <c r="B15" s="58"/>
      <c r="C15" s="67"/>
      <c r="D15" s="67"/>
      <c r="E15" s="58"/>
      <c r="F15" s="58"/>
      <c r="G15" s="134"/>
      <c r="H15" s="134"/>
      <c r="I15" s="134"/>
      <c r="J15" s="134"/>
      <c r="K15" s="134"/>
      <c r="L15" s="134"/>
      <c r="M15" s="134"/>
      <c r="N15" s="58"/>
      <c r="O15" s="58"/>
      <c r="P15" s="58"/>
      <c r="Q15" s="58">
        <v>11</v>
      </c>
      <c r="R15" s="68">
        <f>S15</f>
        <v>50755361.458333343</v>
      </c>
      <c r="S15" s="68">
        <f>MIN(T$19:T$31)</f>
        <v>50755361.458333343</v>
      </c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128"/>
      <c r="AE15" s="58"/>
    </row>
    <row r="16" spans="1:31" ht="15.75" x14ac:dyDescent="0.25">
      <c r="A16" s="58"/>
      <c r="B16" s="58"/>
      <c r="C16" s="67"/>
      <c r="D16" s="67"/>
      <c r="E16" s="58"/>
      <c r="F16" s="58"/>
      <c r="G16" s="134"/>
      <c r="H16" s="134"/>
      <c r="I16" s="134"/>
      <c r="J16" s="134"/>
      <c r="K16" s="134"/>
      <c r="L16" s="134"/>
      <c r="M16" s="134"/>
      <c r="N16" s="58"/>
      <c r="O16" s="58"/>
      <c r="P16" s="58"/>
      <c r="Q16" s="58">
        <v>12</v>
      </c>
      <c r="R16" s="68">
        <f>MIN(S$19:S$31)</f>
        <v>57906667.708333343</v>
      </c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128"/>
      <c r="AE16" s="58"/>
    </row>
    <row r="17" spans="1:31" ht="15.75" x14ac:dyDescent="0.25">
      <c r="A17" s="58"/>
      <c r="B17" s="58"/>
      <c r="C17" s="58"/>
      <c r="D17" s="58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58"/>
      <c r="R17" s="74" t="s">
        <v>31</v>
      </c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128"/>
      <c r="AE17" s="58"/>
    </row>
    <row r="18" spans="1:31" ht="15.75" customHeight="1" x14ac:dyDescent="0.25">
      <c r="A18" s="58"/>
      <c r="B18" s="75"/>
      <c r="C18" s="76" t="s">
        <v>94</v>
      </c>
      <c r="D18" s="77" t="s">
        <v>121</v>
      </c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9" t="s">
        <v>121</v>
      </c>
      <c r="R18" s="61" t="s">
        <v>81</v>
      </c>
      <c r="S18" s="61" t="s">
        <v>82</v>
      </c>
      <c r="T18" s="61" t="s">
        <v>83</v>
      </c>
      <c r="U18" s="61" t="s">
        <v>84</v>
      </c>
      <c r="V18" s="61" t="s">
        <v>85</v>
      </c>
      <c r="W18" s="61" t="s">
        <v>86</v>
      </c>
      <c r="X18" s="61" t="s">
        <v>87</v>
      </c>
      <c r="Y18" s="61" t="s">
        <v>88</v>
      </c>
      <c r="Z18" s="61" t="s">
        <v>89</v>
      </c>
      <c r="AA18" s="61" t="s">
        <v>90</v>
      </c>
      <c r="AB18" s="61" t="s">
        <v>91</v>
      </c>
      <c r="AC18" s="61" t="s">
        <v>92</v>
      </c>
      <c r="AD18" s="124" t="s">
        <v>95</v>
      </c>
      <c r="AE18" s="80"/>
    </row>
    <row r="19" spans="1:31" ht="15.75" x14ac:dyDescent="0.25">
      <c r="A19" s="58" t="s">
        <v>6</v>
      </c>
      <c r="B19" s="81" t="s">
        <v>96</v>
      </c>
      <c r="C19" s="56">
        <v>133</v>
      </c>
      <c r="D19" s="77">
        <v>1</v>
      </c>
      <c r="E19" s="82">
        <f t="shared" ref="E19:E27" si="10">E20+C19</f>
        <v>982</v>
      </c>
      <c r="F19" s="82">
        <f t="shared" ref="F19:F27" si="11">F20+C19</f>
        <v>872</v>
      </c>
      <c r="G19" s="82">
        <f t="shared" ref="G19:G26" si="12">G20+C19</f>
        <v>764</v>
      </c>
      <c r="H19" s="82">
        <f t="shared" ref="H19:H25" si="13">H20+C19</f>
        <v>642</v>
      </c>
      <c r="I19" s="82">
        <f t="shared" ref="I19:I24" si="14">I20+C19</f>
        <v>559</v>
      </c>
      <c r="J19" s="82">
        <f>J20+C19</f>
        <v>497</v>
      </c>
      <c r="K19" s="82">
        <f>K20+C19</f>
        <v>443</v>
      </c>
      <c r="L19" s="82">
        <f t="shared" ref="L19:L21" si="15">L20+C19</f>
        <v>390</v>
      </c>
      <c r="M19" s="82">
        <f t="shared" ref="M19:M20" si="16">M20+C19</f>
        <v>339</v>
      </c>
      <c r="N19" s="82">
        <f>N20+C19</f>
        <v>289</v>
      </c>
      <c r="O19" s="82">
        <f>O20+C19</f>
        <v>216</v>
      </c>
      <c r="P19" s="82">
        <f>C19</f>
        <v>133</v>
      </c>
      <c r="Q19" s="79">
        <v>1</v>
      </c>
      <c r="R19" s="83">
        <f t="shared" ref="R19:AC25" si="17">($D$7+(E19*$D$6)+(R33)+R5)</f>
        <v>70316613.541666672</v>
      </c>
      <c r="S19" s="83">
        <f t="shared" si="17"/>
        <v>61847587.5</v>
      </c>
      <c r="T19" s="83">
        <f t="shared" si="17"/>
        <v>53645156.25</v>
      </c>
      <c r="U19" s="83">
        <f t="shared" si="17"/>
        <v>44506657.291666664</v>
      </c>
      <c r="V19" s="83">
        <f t="shared" si="17"/>
        <v>38376026.5625</v>
      </c>
      <c r="W19" s="83">
        <f t="shared" si="17"/>
        <v>33861167.1875</v>
      </c>
      <c r="X19" s="83">
        <f t="shared" si="17"/>
        <v>29985176.5625</v>
      </c>
      <c r="Y19" s="83">
        <f t="shared" si="17"/>
        <v>26236227.083333332</v>
      </c>
      <c r="Z19" s="83">
        <f t="shared" si="17"/>
        <v>22681925.520833332</v>
      </c>
      <c r="AA19" s="83">
        <f t="shared" si="17"/>
        <v>19249451.5625</v>
      </c>
      <c r="AB19" s="83">
        <f t="shared" si="17"/>
        <v>14314157.291666666</v>
      </c>
      <c r="AC19" s="83">
        <f t="shared" si="17"/>
        <v>8789340.104166666</v>
      </c>
      <c r="AD19" s="124"/>
      <c r="AE19" s="80"/>
    </row>
    <row r="20" spans="1:31" ht="15.75" x14ac:dyDescent="0.25">
      <c r="A20" s="58" t="s">
        <v>7</v>
      </c>
      <c r="B20" s="81" t="s">
        <v>97</v>
      </c>
      <c r="C20" s="57">
        <v>83</v>
      </c>
      <c r="D20" s="77">
        <v>2</v>
      </c>
      <c r="E20" s="82">
        <f t="shared" si="10"/>
        <v>849</v>
      </c>
      <c r="F20" s="82">
        <f t="shared" si="11"/>
        <v>739</v>
      </c>
      <c r="G20" s="82">
        <f t="shared" si="12"/>
        <v>631</v>
      </c>
      <c r="H20" s="82">
        <f t="shared" si="13"/>
        <v>509</v>
      </c>
      <c r="I20" s="82">
        <f t="shared" si="14"/>
        <v>426</v>
      </c>
      <c r="J20" s="82">
        <f t="shared" ref="J20:J23" si="18">J21+C20</f>
        <v>364</v>
      </c>
      <c r="K20" s="82">
        <f>K21+C20</f>
        <v>310</v>
      </c>
      <c r="L20" s="82">
        <f t="shared" si="15"/>
        <v>257</v>
      </c>
      <c r="M20" s="82">
        <f t="shared" si="16"/>
        <v>206</v>
      </c>
      <c r="N20" s="82">
        <f>N21+C20</f>
        <v>156</v>
      </c>
      <c r="O20" s="82">
        <f>C20</f>
        <v>83</v>
      </c>
      <c r="P20" s="82"/>
      <c r="Q20" s="79">
        <v>2</v>
      </c>
      <c r="R20" s="83">
        <f t="shared" si="17"/>
        <v>69506354.166666672</v>
      </c>
      <c r="S20" s="83">
        <f t="shared" si="17"/>
        <v>61152026.041666664</v>
      </c>
      <c r="T20" s="83">
        <f t="shared" si="17"/>
        <v>53062207.291666664</v>
      </c>
      <c r="U20" s="83">
        <f t="shared" si="17"/>
        <v>44050918.75</v>
      </c>
      <c r="V20" s="83">
        <f t="shared" si="17"/>
        <v>38006832.8125</v>
      </c>
      <c r="W20" s="83">
        <f t="shared" si="17"/>
        <v>33556621.354166664</v>
      </c>
      <c r="X20" s="83">
        <f t="shared" si="17"/>
        <v>29736936.979166664</v>
      </c>
      <c r="Y20" s="83">
        <f t="shared" si="17"/>
        <v>26043251.041666664</v>
      </c>
      <c r="Z20" s="83">
        <f t="shared" si="17"/>
        <v>22542127.604166664</v>
      </c>
      <c r="AA20" s="83">
        <f t="shared" si="17"/>
        <v>19161789.0625</v>
      </c>
      <c r="AB20" s="83">
        <f t="shared" si="17"/>
        <v>14302612.5</v>
      </c>
      <c r="AC20" s="68"/>
      <c r="AD20" s="124"/>
      <c r="AE20" s="80"/>
    </row>
    <row r="21" spans="1:31" ht="15.75" x14ac:dyDescent="0.25">
      <c r="A21" s="58" t="s">
        <v>8</v>
      </c>
      <c r="B21" s="81" t="s">
        <v>98</v>
      </c>
      <c r="C21" s="56">
        <v>73</v>
      </c>
      <c r="D21" s="77">
        <v>3</v>
      </c>
      <c r="E21" s="82">
        <f t="shared" si="10"/>
        <v>766</v>
      </c>
      <c r="F21" s="82">
        <f t="shared" si="11"/>
        <v>656</v>
      </c>
      <c r="G21" s="82">
        <f t="shared" si="12"/>
        <v>548</v>
      </c>
      <c r="H21" s="82">
        <f t="shared" si="13"/>
        <v>426</v>
      </c>
      <c r="I21" s="82">
        <f t="shared" si="14"/>
        <v>343</v>
      </c>
      <c r="J21" s="82">
        <f t="shared" si="18"/>
        <v>281</v>
      </c>
      <c r="K21" s="82">
        <f t="shared" ref="K21:K22" si="19">K22+C21</f>
        <v>227</v>
      </c>
      <c r="L21" s="82">
        <f t="shared" si="15"/>
        <v>174</v>
      </c>
      <c r="M21" s="82">
        <f>M22+C21</f>
        <v>123</v>
      </c>
      <c r="N21" s="82">
        <f>C21</f>
        <v>73</v>
      </c>
      <c r="O21" s="82"/>
      <c r="P21" s="82"/>
      <c r="Q21" s="79">
        <v>3</v>
      </c>
      <c r="R21" s="83">
        <f t="shared" si="17"/>
        <v>68782639.583333343</v>
      </c>
      <c r="S21" s="83">
        <f t="shared" si="17"/>
        <v>60543009.375</v>
      </c>
      <c r="T21" s="83">
        <f t="shared" si="17"/>
        <v>52565803.125</v>
      </c>
      <c r="U21" s="83">
        <f t="shared" si="17"/>
        <v>43681725</v>
      </c>
      <c r="V21" s="83">
        <f t="shared" si="17"/>
        <v>37724183.854166672</v>
      </c>
      <c r="W21" s="83">
        <f t="shared" si="17"/>
        <v>33338620.3125</v>
      </c>
      <c r="X21" s="83">
        <f t="shared" si="17"/>
        <v>29575242.1875</v>
      </c>
      <c r="Y21" s="83">
        <f t="shared" si="17"/>
        <v>25936819.791666664</v>
      </c>
      <c r="Z21" s="83">
        <f t="shared" si="17"/>
        <v>22488874.479166668</v>
      </c>
      <c r="AA21" s="83">
        <f t="shared" si="17"/>
        <v>19160671.354166668</v>
      </c>
      <c r="AB21" s="68"/>
      <c r="AC21" s="68"/>
      <c r="AD21" s="124"/>
      <c r="AE21" s="80"/>
    </row>
    <row r="22" spans="1:31" ht="15.75" x14ac:dyDescent="0.25">
      <c r="A22" s="58" t="s">
        <v>9</v>
      </c>
      <c r="B22" s="81" t="s">
        <v>99</v>
      </c>
      <c r="C22" s="57">
        <v>50</v>
      </c>
      <c r="D22" s="77">
        <v>4</v>
      </c>
      <c r="E22" s="82">
        <f t="shared" si="10"/>
        <v>693</v>
      </c>
      <c r="F22" s="82">
        <f t="shared" si="11"/>
        <v>583</v>
      </c>
      <c r="G22" s="82">
        <f t="shared" si="12"/>
        <v>475</v>
      </c>
      <c r="H22" s="82">
        <f t="shared" si="13"/>
        <v>353</v>
      </c>
      <c r="I22" s="82">
        <f t="shared" si="14"/>
        <v>270</v>
      </c>
      <c r="J22" s="82">
        <f t="shared" si="18"/>
        <v>208</v>
      </c>
      <c r="K22" s="82">
        <f t="shared" si="19"/>
        <v>154</v>
      </c>
      <c r="L22" s="82">
        <f>L23+C22</f>
        <v>101</v>
      </c>
      <c r="M22" s="82">
        <f>C22</f>
        <v>50</v>
      </c>
      <c r="N22" s="82"/>
      <c r="O22" s="82"/>
      <c r="P22" s="82"/>
      <c r="Q22" s="79">
        <v>4</v>
      </c>
      <c r="R22" s="83">
        <f t="shared" si="17"/>
        <v>68135042.708333328</v>
      </c>
      <c r="S22" s="83">
        <f t="shared" si="17"/>
        <v>60010110.416666672</v>
      </c>
      <c r="T22" s="83">
        <f t="shared" si="17"/>
        <v>52145516.666666672</v>
      </c>
      <c r="U22" s="83">
        <f t="shared" si="17"/>
        <v>43388648.958333336</v>
      </c>
      <c r="V22" s="83">
        <f t="shared" si="17"/>
        <v>37517652.604166672</v>
      </c>
      <c r="W22" s="83">
        <f t="shared" si="17"/>
        <v>33196736.979166668</v>
      </c>
      <c r="X22" s="83">
        <f t="shared" si="17"/>
        <v>29489665.104166668</v>
      </c>
      <c r="Y22" s="83">
        <f t="shared" si="17"/>
        <v>25906506.25</v>
      </c>
      <c r="Z22" s="83">
        <f t="shared" si="17"/>
        <v>22511739.0625</v>
      </c>
      <c r="AA22" s="68"/>
      <c r="AB22" s="68"/>
      <c r="AC22" s="68"/>
      <c r="AD22" s="124"/>
      <c r="AE22" s="80"/>
    </row>
    <row r="23" spans="1:31" ht="15.75" x14ac:dyDescent="0.25">
      <c r="A23" s="58" t="s">
        <v>10</v>
      </c>
      <c r="B23" s="81" t="s">
        <v>100</v>
      </c>
      <c r="C23" s="56">
        <v>51</v>
      </c>
      <c r="D23" s="77">
        <v>5</v>
      </c>
      <c r="E23" s="82">
        <f t="shared" si="10"/>
        <v>643</v>
      </c>
      <c r="F23" s="82">
        <f t="shared" si="11"/>
        <v>533</v>
      </c>
      <c r="G23" s="82">
        <f t="shared" si="12"/>
        <v>425</v>
      </c>
      <c r="H23" s="82">
        <f t="shared" si="13"/>
        <v>303</v>
      </c>
      <c r="I23" s="82">
        <f t="shared" si="14"/>
        <v>220</v>
      </c>
      <c r="J23" s="82">
        <f t="shared" si="18"/>
        <v>158</v>
      </c>
      <c r="K23" s="82">
        <f>K24+C23</f>
        <v>104</v>
      </c>
      <c r="L23" s="82">
        <f>C23</f>
        <v>51</v>
      </c>
      <c r="M23" s="82"/>
      <c r="N23" s="82"/>
      <c r="O23" s="82"/>
      <c r="P23" s="82"/>
      <c r="Q23" s="79">
        <v>5</v>
      </c>
      <c r="R23" s="83">
        <f t="shared" si="17"/>
        <v>67516716.666666672</v>
      </c>
      <c r="S23" s="83">
        <f t="shared" si="17"/>
        <v>59506482.291666672</v>
      </c>
      <c r="T23" s="83">
        <f t="shared" si="17"/>
        <v>51754501.041666672</v>
      </c>
      <c r="U23" s="83">
        <f t="shared" si="17"/>
        <v>43124843.75</v>
      </c>
      <c r="V23" s="83">
        <f t="shared" si="17"/>
        <v>37340392.1875</v>
      </c>
      <c r="W23" s="83">
        <f t="shared" si="17"/>
        <v>33084124.479166668</v>
      </c>
      <c r="X23" s="83">
        <f t="shared" si="17"/>
        <v>29433358.854166668</v>
      </c>
      <c r="Y23" s="83">
        <f t="shared" si="17"/>
        <v>25905463.541666668</v>
      </c>
      <c r="Z23" s="68"/>
      <c r="AA23" s="68"/>
      <c r="AB23" s="68"/>
      <c r="AC23" s="68"/>
      <c r="AD23" s="124"/>
      <c r="AE23" s="80"/>
    </row>
    <row r="24" spans="1:31" ht="15.75" x14ac:dyDescent="0.25">
      <c r="A24" s="58" t="s">
        <v>11</v>
      </c>
      <c r="B24" s="81" t="s">
        <v>101</v>
      </c>
      <c r="C24" s="57">
        <v>53</v>
      </c>
      <c r="D24" s="77">
        <v>6</v>
      </c>
      <c r="E24" s="82">
        <f t="shared" si="10"/>
        <v>592</v>
      </c>
      <c r="F24" s="82">
        <f t="shared" si="11"/>
        <v>482</v>
      </c>
      <c r="G24" s="82">
        <f t="shared" si="12"/>
        <v>374</v>
      </c>
      <c r="H24" s="82">
        <f t="shared" si="13"/>
        <v>252</v>
      </c>
      <c r="I24" s="82">
        <f t="shared" si="14"/>
        <v>169</v>
      </c>
      <c r="J24" s="82">
        <f>J25+C24</f>
        <v>107</v>
      </c>
      <c r="K24" s="82">
        <f>C24</f>
        <v>53</v>
      </c>
      <c r="L24" s="82"/>
      <c r="M24" s="82"/>
      <c r="N24" s="82"/>
      <c r="O24" s="82"/>
      <c r="P24" s="82"/>
      <c r="Q24" s="79">
        <v>6</v>
      </c>
      <c r="R24" s="83">
        <f t="shared" si="17"/>
        <v>66974433.333333328</v>
      </c>
      <c r="S24" s="83">
        <f t="shared" si="17"/>
        <v>59078896.875</v>
      </c>
      <c r="T24" s="83">
        <f t="shared" si="17"/>
        <v>51439528.125</v>
      </c>
      <c r="U24" s="83">
        <f t="shared" si="17"/>
        <v>42937081.25</v>
      </c>
      <c r="V24" s="83">
        <f t="shared" si="17"/>
        <v>37239174.479166672</v>
      </c>
      <c r="W24" s="83">
        <f t="shared" si="17"/>
        <v>33047554.6875</v>
      </c>
      <c r="X24" s="83">
        <f t="shared" si="17"/>
        <v>29453095.3125</v>
      </c>
      <c r="Y24" s="68"/>
      <c r="Z24" s="68"/>
      <c r="AA24" s="68"/>
      <c r="AB24" s="68"/>
      <c r="AC24" s="68"/>
      <c r="AD24" s="124"/>
      <c r="AE24" s="80"/>
    </row>
    <row r="25" spans="1:31" ht="15.75" x14ac:dyDescent="0.25">
      <c r="A25" s="58" t="s">
        <v>12</v>
      </c>
      <c r="B25" s="81" t="s">
        <v>102</v>
      </c>
      <c r="C25" s="56">
        <v>54</v>
      </c>
      <c r="D25" s="77">
        <v>7</v>
      </c>
      <c r="E25" s="82">
        <f t="shared" si="10"/>
        <v>539</v>
      </c>
      <c r="F25" s="82">
        <f t="shared" si="11"/>
        <v>429</v>
      </c>
      <c r="G25" s="82">
        <f t="shared" si="12"/>
        <v>321</v>
      </c>
      <c r="H25" s="82">
        <f t="shared" si="13"/>
        <v>199</v>
      </c>
      <c r="I25" s="82">
        <f>I26+C25</f>
        <v>116</v>
      </c>
      <c r="J25" s="82">
        <f>C25</f>
        <v>54</v>
      </c>
      <c r="K25" s="82"/>
      <c r="L25" s="82"/>
      <c r="M25" s="82"/>
      <c r="N25" s="82"/>
      <c r="O25" s="82"/>
      <c r="P25" s="82"/>
      <c r="Q25" s="79">
        <v>7</v>
      </c>
      <c r="R25" s="83">
        <f t="shared" si="17"/>
        <v>66467677.083333328</v>
      </c>
      <c r="S25" s="83">
        <f t="shared" si="17"/>
        <v>58686838.541666672</v>
      </c>
      <c r="T25" s="83">
        <f t="shared" si="17"/>
        <v>51160082.291666672</v>
      </c>
      <c r="U25" s="83">
        <f t="shared" si="17"/>
        <v>42784845.833333336</v>
      </c>
      <c r="V25" s="83">
        <f t="shared" si="17"/>
        <v>37173483.854166672</v>
      </c>
      <c r="W25" s="83">
        <f t="shared" si="17"/>
        <v>33046511.979166668</v>
      </c>
      <c r="X25" s="68"/>
      <c r="Y25" s="68"/>
      <c r="Z25" s="68"/>
      <c r="AA25" s="68"/>
      <c r="AB25" s="68"/>
      <c r="AC25" s="68"/>
      <c r="AD25" s="124"/>
      <c r="AE25" s="80"/>
    </row>
    <row r="26" spans="1:31" ht="15.75" x14ac:dyDescent="0.25">
      <c r="A26" s="58" t="s">
        <v>22</v>
      </c>
      <c r="B26" s="81" t="s">
        <v>103</v>
      </c>
      <c r="C26" s="57">
        <v>62</v>
      </c>
      <c r="D26" s="77">
        <v>8</v>
      </c>
      <c r="E26" s="82">
        <f t="shared" si="10"/>
        <v>485</v>
      </c>
      <c r="F26" s="82">
        <f t="shared" si="11"/>
        <v>375</v>
      </c>
      <c r="G26" s="82">
        <f t="shared" si="12"/>
        <v>267</v>
      </c>
      <c r="H26" s="82">
        <f>H27+C26</f>
        <v>145</v>
      </c>
      <c r="I26" s="82">
        <f>C26</f>
        <v>62</v>
      </c>
      <c r="J26" s="82"/>
      <c r="K26" s="82"/>
      <c r="L26" s="82"/>
      <c r="M26" s="82"/>
      <c r="N26" s="82"/>
      <c r="O26" s="82"/>
      <c r="P26" s="82"/>
      <c r="Q26" s="79">
        <v>8</v>
      </c>
      <c r="R26" s="83">
        <f>($D$7+(E26*$D$6)+(R40)+R12)</f>
        <v>66036963.541666672</v>
      </c>
      <c r="S26" s="83">
        <f>($D$7+(F26*$D$6)+(S40)+S12)</f>
        <v>58370822.916666672</v>
      </c>
      <c r="T26" s="83">
        <f>($D$7+(G26*$D$6)+(T40)+T12)</f>
        <v>50956679.166666672</v>
      </c>
      <c r="U26" s="83">
        <f>($D$7+(H26*$D$6)+(U40)+U12)</f>
        <v>42708653.125</v>
      </c>
      <c r="V26" s="83">
        <f>($D$7+(I26*$D$6)+(V40)+V12)</f>
        <v>37183835.9375</v>
      </c>
      <c r="W26" s="68"/>
      <c r="X26" s="68"/>
      <c r="Y26" s="68"/>
      <c r="Z26" s="68"/>
      <c r="AA26" s="68"/>
      <c r="AB26" s="68"/>
      <c r="AC26" s="68"/>
      <c r="AD26" s="124"/>
      <c r="AE26" s="80"/>
    </row>
    <row r="27" spans="1:31" ht="15.75" x14ac:dyDescent="0.25">
      <c r="A27" s="58" t="s">
        <v>13</v>
      </c>
      <c r="B27" s="81" t="s">
        <v>104</v>
      </c>
      <c r="C27" s="56">
        <v>83</v>
      </c>
      <c r="D27" s="77">
        <v>9</v>
      </c>
      <c r="E27" s="82">
        <f t="shared" si="10"/>
        <v>423</v>
      </c>
      <c r="F27" s="82">
        <f t="shared" si="11"/>
        <v>313</v>
      </c>
      <c r="G27" s="82">
        <f>G28+C27</f>
        <v>205</v>
      </c>
      <c r="H27" s="82">
        <f>C27</f>
        <v>83</v>
      </c>
      <c r="I27" s="82"/>
      <c r="J27" s="82"/>
      <c r="K27" s="82"/>
      <c r="L27" s="82"/>
      <c r="M27" s="82"/>
      <c r="N27" s="82"/>
      <c r="O27" s="82"/>
      <c r="P27" s="82"/>
      <c r="Q27" s="79">
        <v>9</v>
      </c>
      <c r="R27" s="83">
        <f>($D$7+(E27*$D$6)+(R41)+R13)</f>
        <v>65660545.833333343</v>
      </c>
      <c r="S27" s="83">
        <f>($D$7+(F27*$D$6)+(S41)+S13)</f>
        <v>58109103.125</v>
      </c>
      <c r="T27" s="83">
        <f>($D$7+(G27*$D$6)+(T41)+T13)</f>
        <v>50807571.875000007</v>
      </c>
      <c r="U27" s="83">
        <f>($D$7+(H27*$D$6)+(U41)+U13)</f>
        <v>42686756.250000007</v>
      </c>
      <c r="V27" s="68"/>
      <c r="W27" s="68"/>
      <c r="X27" s="68"/>
      <c r="Y27" s="68"/>
      <c r="Z27" s="68"/>
      <c r="AA27" s="68"/>
      <c r="AB27" s="68"/>
      <c r="AC27" s="68"/>
      <c r="AD27" s="124"/>
      <c r="AE27" s="80"/>
    </row>
    <row r="28" spans="1:31" ht="15.75" x14ac:dyDescent="0.25">
      <c r="A28" s="58" t="s">
        <v>14</v>
      </c>
      <c r="B28" s="81" t="s">
        <v>105</v>
      </c>
      <c r="C28" s="57">
        <v>122</v>
      </c>
      <c r="D28" s="77">
        <v>10</v>
      </c>
      <c r="E28" s="82">
        <f>E29+C28</f>
        <v>340</v>
      </c>
      <c r="F28" s="82">
        <f>F29+C28</f>
        <v>230</v>
      </c>
      <c r="G28" s="82">
        <f>C28</f>
        <v>122</v>
      </c>
      <c r="H28" s="82"/>
      <c r="I28" s="82"/>
      <c r="J28" s="82"/>
      <c r="K28" s="82"/>
      <c r="L28" s="82"/>
      <c r="M28" s="82"/>
      <c r="N28" s="82"/>
      <c r="O28" s="82"/>
      <c r="P28" s="82"/>
      <c r="Q28" s="79">
        <v>10</v>
      </c>
      <c r="R28" s="83">
        <f>($D$7+(E28*$D$6)+(R42)+R14)</f>
        <v>65381025.000000007</v>
      </c>
      <c r="S28" s="83">
        <f>($D$7+(F28*$D$6)+(S42)+S14)</f>
        <v>57944280.208333343</v>
      </c>
      <c r="T28" s="83">
        <f>($D$7+(G28*$D$6)+(T42)+T14)</f>
        <v>50755361.458333343</v>
      </c>
      <c r="U28" s="68"/>
      <c r="V28" s="68"/>
      <c r="W28" s="68"/>
      <c r="X28" s="68"/>
      <c r="Y28" s="68"/>
      <c r="Z28" s="68"/>
      <c r="AA28" s="68"/>
      <c r="AB28" s="68"/>
      <c r="AC28" s="68"/>
      <c r="AD28" s="124"/>
      <c r="AE28" s="80"/>
    </row>
    <row r="29" spans="1:31" ht="15.75" x14ac:dyDescent="0.25">
      <c r="A29" s="58" t="s">
        <v>15</v>
      </c>
      <c r="B29" s="81" t="s">
        <v>106</v>
      </c>
      <c r="C29" s="56">
        <v>108</v>
      </c>
      <c r="D29" s="77">
        <v>11</v>
      </c>
      <c r="E29" s="82">
        <f>E30+C29</f>
        <v>218</v>
      </c>
      <c r="F29" s="82">
        <f>C29</f>
        <v>108</v>
      </c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79">
        <v>11</v>
      </c>
      <c r="R29" s="83">
        <f>($D$7+(E29*$D$6)+(R43)+R15)</f>
        <v>65228714.583333343</v>
      </c>
      <c r="S29" s="83">
        <f>($D$7+(F29*$D$6)+(S43)+S15)</f>
        <v>57906667.708333343</v>
      </c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124"/>
      <c r="AE29" s="80"/>
    </row>
    <row r="30" spans="1:31" ht="15.75" x14ac:dyDescent="0.25">
      <c r="A30" s="58" t="s">
        <v>16</v>
      </c>
      <c r="B30" s="81" t="s">
        <v>107</v>
      </c>
      <c r="C30" s="57">
        <v>110</v>
      </c>
      <c r="D30" s="77">
        <v>12</v>
      </c>
      <c r="E30" s="82">
        <f>C30</f>
        <v>110</v>
      </c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79">
        <v>12</v>
      </c>
      <c r="R30" s="83">
        <f>($D$7+(E30*$D$6)+(R44)+R16)</f>
        <v>65189016.666666679</v>
      </c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124"/>
      <c r="AE30" s="80"/>
    </row>
    <row r="31" spans="1:31" ht="15.75" x14ac:dyDescent="0.25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79" t="s">
        <v>31</v>
      </c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135"/>
      <c r="AE31" s="80"/>
    </row>
    <row r="32" spans="1:31" ht="15.75" customHeight="1" x14ac:dyDescent="0.25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79" t="s">
        <v>121</v>
      </c>
      <c r="R32" s="84" t="s">
        <v>81</v>
      </c>
      <c r="S32" s="85" t="s">
        <v>82</v>
      </c>
      <c r="T32" s="85" t="s">
        <v>83</v>
      </c>
      <c r="U32" s="85" t="s">
        <v>84</v>
      </c>
      <c r="V32" s="85" t="s">
        <v>85</v>
      </c>
      <c r="W32" s="85" t="s">
        <v>86</v>
      </c>
      <c r="X32" s="85" t="s">
        <v>87</v>
      </c>
      <c r="Y32" s="85" t="s">
        <v>88</v>
      </c>
      <c r="Z32" s="85" t="s">
        <v>89</v>
      </c>
      <c r="AA32" s="85" t="s">
        <v>90</v>
      </c>
      <c r="AB32" s="85" t="s">
        <v>91</v>
      </c>
      <c r="AC32" s="85" t="s">
        <v>92</v>
      </c>
      <c r="AD32" s="86"/>
      <c r="AE32" s="124" t="s">
        <v>108</v>
      </c>
    </row>
    <row r="33" spans="1:31" ht="15.75" x14ac:dyDescent="0.25">
      <c r="A33" s="58"/>
      <c r="B33" s="58"/>
      <c r="C33" s="125" t="s">
        <v>122</v>
      </c>
      <c r="D33" s="87">
        <v>1</v>
      </c>
      <c r="E33" s="87">
        <v>3</v>
      </c>
      <c r="F33" s="87">
        <v>5</v>
      </c>
      <c r="G33" s="87">
        <v>7</v>
      </c>
      <c r="H33" s="87">
        <v>9</v>
      </c>
      <c r="I33" s="87">
        <v>11</v>
      </c>
      <c r="J33" s="87">
        <v>13</v>
      </c>
      <c r="K33" s="87">
        <v>15</v>
      </c>
      <c r="L33" s="87">
        <v>17</v>
      </c>
      <c r="M33" s="87">
        <v>19</v>
      </c>
      <c r="N33" s="87">
        <v>21</v>
      </c>
      <c r="O33" s="87">
        <v>23</v>
      </c>
      <c r="P33" s="58"/>
      <c r="Q33" s="58"/>
      <c r="R33" s="88">
        <f t="shared" ref="R33:AC39" si="20">R48*$D$5</f>
        <v>6411613.541666666</v>
      </c>
      <c r="S33" s="88">
        <f t="shared" si="20"/>
        <v>5092587.5</v>
      </c>
      <c r="T33" s="88">
        <f t="shared" si="20"/>
        <v>3910156.2499999995</v>
      </c>
      <c r="U33" s="88">
        <f t="shared" si="20"/>
        <v>2701657.2916666665</v>
      </c>
      <c r="V33" s="88">
        <f t="shared" si="20"/>
        <v>1966026.5624999998</v>
      </c>
      <c r="W33" s="88">
        <f t="shared" si="20"/>
        <v>1481167.1875</v>
      </c>
      <c r="X33" s="88">
        <f t="shared" si="20"/>
        <v>1115176.5625</v>
      </c>
      <c r="Y33" s="88">
        <f t="shared" si="20"/>
        <v>811227.08333333326</v>
      </c>
      <c r="Z33" s="88">
        <f t="shared" si="20"/>
        <v>571925.52083333326</v>
      </c>
      <c r="AA33" s="88">
        <f t="shared" si="20"/>
        <v>389451.5625</v>
      </c>
      <c r="AB33" s="88">
        <f t="shared" si="20"/>
        <v>199157.29166666666</v>
      </c>
      <c r="AC33" s="88">
        <f t="shared" si="20"/>
        <v>69340.104166666657</v>
      </c>
      <c r="AD33" s="88">
        <v>1</v>
      </c>
      <c r="AE33" s="124"/>
    </row>
    <row r="34" spans="1:31" ht="15.75" x14ac:dyDescent="0.25">
      <c r="A34" s="58"/>
      <c r="B34" s="58"/>
      <c r="C34" s="125"/>
      <c r="D34" s="87"/>
      <c r="E34" s="87">
        <v>1</v>
      </c>
      <c r="F34" s="87">
        <v>3</v>
      </c>
      <c r="G34" s="87">
        <v>5</v>
      </c>
      <c r="H34" s="87">
        <v>7</v>
      </c>
      <c r="I34" s="87">
        <v>9</v>
      </c>
      <c r="J34" s="87">
        <v>11</v>
      </c>
      <c r="K34" s="87">
        <v>13</v>
      </c>
      <c r="L34" s="87">
        <v>15</v>
      </c>
      <c r="M34" s="87">
        <v>17</v>
      </c>
      <c r="N34" s="87">
        <v>19</v>
      </c>
      <c r="O34" s="87">
        <v>21</v>
      </c>
      <c r="P34" s="58"/>
      <c r="Q34" s="58"/>
      <c r="R34" s="88">
        <f t="shared" si="20"/>
        <v>5457014.0625</v>
      </c>
      <c r="S34" s="88">
        <f t="shared" si="20"/>
        <v>4252685.9375</v>
      </c>
      <c r="T34" s="88">
        <f t="shared" si="20"/>
        <v>3182867.1875</v>
      </c>
      <c r="U34" s="88">
        <f t="shared" si="20"/>
        <v>2101578.645833333</v>
      </c>
      <c r="V34" s="88">
        <f t="shared" si="20"/>
        <v>1452492.7083333333</v>
      </c>
      <c r="W34" s="88">
        <f t="shared" si="20"/>
        <v>1032281.2499999999</v>
      </c>
      <c r="X34" s="88">
        <f t="shared" si="20"/>
        <v>722596.875</v>
      </c>
      <c r="Y34" s="88">
        <f t="shared" si="20"/>
        <v>473910.93749999994</v>
      </c>
      <c r="Z34" s="88">
        <f t="shared" si="20"/>
        <v>287787.5</v>
      </c>
      <c r="AA34" s="88">
        <f t="shared" si="20"/>
        <v>157448.95833333331</v>
      </c>
      <c r="AB34" s="88">
        <f t="shared" si="20"/>
        <v>43272.395833333328</v>
      </c>
      <c r="AC34" s="88"/>
      <c r="AD34" s="88">
        <v>2</v>
      </c>
      <c r="AE34" s="124"/>
    </row>
    <row r="35" spans="1:31" ht="15.75" x14ac:dyDescent="0.25">
      <c r="A35" s="58"/>
      <c r="B35" s="58"/>
      <c r="C35" s="125"/>
      <c r="D35" s="87"/>
      <c r="E35" s="87"/>
      <c r="F35" s="87">
        <v>1</v>
      </c>
      <c r="G35" s="87">
        <v>3</v>
      </c>
      <c r="H35" s="87">
        <v>5</v>
      </c>
      <c r="I35" s="87">
        <v>7</v>
      </c>
      <c r="J35" s="87">
        <v>9</v>
      </c>
      <c r="K35" s="87">
        <v>11</v>
      </c>
      <c r="L35" s="87">
        <v>13</v>
      </c>
      <c r="M35" s="87">
        <v>15</v>
      </c>
      <c r="N35" s="87">
        <v>17</v>
      </c>
      <c r="O35" s="87">
        <v>19</v>
      </c>
      <c r="P35" s="58"/>
      <c r="Q35" s="58"/>
      <c r="R35" s="88">
        <f t="shared" si="20"/>
        <v>4615027.083333333</v>
      </c>
      <c r="S35" s="88">
        <f t="shared" si="20"/>
        <v>3525396.8749999995</v>
      </c>
      <c r="T35" s="88">
        <f t="shared" si="20"/>
        <v>2568190.625</v>
      </c>
      <c r="U35" s="88">
        <f t="shared" si="20"/>
        <v>1614112.4999999998</v>
      </c>
      <c r="V35" s="88">
        <f t="shared" si="20"/>
        <v>1051571.3541666665</v>
      </c>
      <c r="W35" s="88">
        <f t="shared" si="20"/>
        <v>696007.8125</v>
      </c>
      <c r="X35" s="88">
        <f t="shared" si="20"/>
        <v>442629.68749999994</v>
      </c>
      <c r="Y35" s="88">
        <f t="shared" si="20"/>
        <v>249207.29166666666</v>
      </c>
      <c r="Z35" s="88">
        <f t="shared" si="20"/>
        <v>116261.97916666666</v>
      </c>
      <c r="AA35" s="88">
        <f t="shared" si="20"/>
        <v>38058.854166666664</v>
      </c>
      <c r="AB35" s="88"/>
      <c r="AC35" s="88"/>
      <c r="AD35" s="88">
        <v>3</v>
      </c>
      <c r="AE35" s="124"/>
    </row>
    <row r="36" spans="1:31" ht="15.75" x14ac:dyDescent="0.25">
      <c r="A36" s="58"/>
      <c r="B36" s="58"/>
      <c r="C36" s="125"/>
      <c r="D36" s="87"/>
      <c r="E36" s="87"/>
      <c r="F36" s="87"/>
      <c r="G36" s="87">
        <v>1</v>
      </c>
      <c r="H36" s="87">
        <v>3</v>
      </c>
      <c r="I36" s="87">
        <v>5</v>
      </c>
      <c r="J36" s="87">
        <v>7</v>
      </c>
      <c r="K36" s="87">
        <v>9</v>
      </c>
      <c r="L36" s="87">
        <v>11</v>
      </c>
      <c r="M36" s="87">
        <v>13</v>
      </c>
      <c r="N36" s="87">
        <v>15</v>
      </c>
      <c r="O36" s="87">
        <v>17</v>
      </c>
      <c r="P36" s="58"/>
      <c r="Q36" s="58"/>
      <c r="R36" s="88">
        <f t="shared" si="20"/>
        <v>3854371.3541666665</v>
      </c>
      <c r="S36" s="88">
        <f t="shared" si="20"/>
        <v>2879439.0625</v>
      </c>
      <c r="T36" s="88">
        <f t="shared" si="20"/>
        <v>2034845.3124999998</v>
      </c>
      <c r="U36" s="88">
        <f t="shared" si="20"/>
        <v>1207977.6041666665</v>
      </c>
      <c r="V36" s="88">
        <f t="shared" si="20"/>
        <v>731981.25</v>
      </c>
      <c r="W36" s="88">
        <f t="shared" si="20"/>
        <v>441065.62499999994</v>
      </c>
      <c r="X36" s="88">
        <f t="shared" si="20"/>
        <v>243993.74999999997</v>
      </c>
      <c r="Y36" s="88">
        <f t="shared" si="20"/>
        <v>105834.89583333333</v>
      </c>
      <c r="Z36" s="88">
        <f t="shared" si="20"/>
        <v>26067.708333333332</v>
      </c>
      <c r="AA36" s="88"/>
      <c r="AB36" s="88"/>
      <c r="AC36" s="88"/>
      <c r="AD36" s="88">
        <v>4</v>
      </c>
      <c r="AE36" s="124"/>
    </row>
    <row r="37" spans="1:31" ht="15.75" x14ac:dyDescent="0.25">
      <c r="A37" s="58"/>
      <c r="B37" s="58"/>
      <c r="C37" s="125"/>
      <c r="D37" s="87"/>
      <c r="E37" s="87"/>
      <c r="F37" s="87"/>
      <c r="G37" s="87"/>
      <c r="H37" s="87">
        <v>1</v>
      </c>
      <c r="I37" s="87">
        <v>3</v>
      </c>
      <c r="J37" s="87">
        <v>5</v>
      </c>
      <c r="K37" s="87">
        <v>7</v>
      </c>
      <c r="L37" s="87">
        <v>9</v>
      </c>
      <c r="M37" s="87">
        <v>11</v>
      </c>
      <c r="N37" s="87">
        <v>13</v>
      </c>
      <c r="O37" s="87">
        <v>15</v>
      </c>
      <c r="P37" s="58"/>
      <c r="Q37" s="58"/>
      <c r="R37" s="88">
        <f t="shared" si="20"/>
        <v>3157842.1875</v>
      </c>
      <c r="S37" s="88">
        <f t="shared" si="20"/>
        <v>2297607.8125</v>
      </c>
      <c r="T37" s="88">
        <f t="shared" si="20"/>
        <v>1565626.5625</v>
      </c>
      <c r="U37" s="88">
        <f t="shared" si="20"/>
        <v>865969.27083333326</v>
      </c>
      <c r="V37" s="88">
        <f t="shared" si="20"/>
        <v>476517.70833333331</v>
      </c>
      <c r="W37" s="88">
        <f t="shared" si="20"/>
        <v>250249.99999999997</v>
      </c>
      <c r="X37" s="88">
        <f t="shared" si="20"/>
        <v>109484.37499999999</v>
      </c>
      <c r="Y37" s="88">
        <f t="shared" si="20"/>
        <v>26589.062499999996</v>
      </c>
      <c r="Z37" s="88"/>
      <c r="AA37" s="88"/>
      <c r="AB37" s="88"/>
      <c r="AC37" s="88"/>
      <c r="AD37" s="88">
        <v>5</v>
      </c>
      <c r="AE37" s="124"/>
    </row>
    <row r="38" spans="1:31" ht="15.75" x14ac:dyDescent="0.25">
      <c r="A38" s="58"/>
      <c r="B38" s="58"/>
      <c r="C38" s="125"/>
      <c r="D38" s="87"/>
      <c r="E38" s="87"/>
      <c r="F38" s="87"/>
      <c r="G38" s="87"/>
      <c r="H38" s="87"/>
      <c r="I38" s="87">
        <v>1</v>
      </c>
      <c r="J38" s="87">
        <v>3</v>
      </c>
      <c r="K38" s="87">
        <v>5</v>
      </c>
      <c r="L38" s="87">
        <v>7</v>
      </c>
      <c r="M38" s="87">
        <v>9</v>
      </c>
      <c r="N38" s="87">
        <v>11</v>
      </c>
      <c r="O38" s="87">
        <v>13</v>
      </c>
      <c r="P38" s="58"/>
      <c r="Q38" s="58"/>
      <c r="R38" s="88">
        <f t="shared" si="20"/>
        <v>2513969.7916666665</v>
      </c>
      <c r="S38" s="88">
        <f t="shared" si="20"/>
        <v>1768433.3333333333</v>
      </c>
      <c r="T38" s="88">
        <f t="shared" si="20"/>
        <v>1149064.5833333333</v>
      </c>
      <c r="U38" s="88">
        <f t="shared" si="20"/>
        <v>576617.70833333326</v>
      </c>
      <c r="V38" s="88">
        <f t="shared" si="20"/>
        <v>273710.9375</v>
      </c>
      <c r="W38" s="88">
        <f t="shared" si="20"/>
        <v>112091.14583333333</v>
      </c>
      <c r="X38" s="88">
        <f t="shared" si="20"/>
        <v>27631.770833333332</v>
      </c>
      <c r="Y38" s="88"/>
      <c r="Z38" s="88"/>
      <c r="AA38" s="88"/>
      <c r="AB38" s="88"/>
      <c r="AC38" s="88"/>
      <c r="AD38" s="88">
        <v>6</v>
      </c>
      <c r="AE38" s="124"/>
    </row>
    <row r="39" spans="1:31" ht="15.75" x14ac:dyDescent="0.25">
      <c r="A39" s="58"/>
      <c r="B39" s="58"/>
      <c r="C39" s="125"/>
      <c r="D39" s="87"/>
      <c r="E39" s="87"/>
      <c r="F39" s="87"/>
      <c r="G39" s="87"/>
      <c r="H39" s="87"/>
      <c r="I39" s="87"/>
      <c r="J39" s="87">
        <v>1</v>
      </c>
      <c r="K39" s="87">
        <v>3</v>
      </c>
      <c r="L39" s="87">
        <v>5</v>
      </c>
      <c r="M39" s="87">
        <v>7</v>
      </c>
      <c r="N39" s="87">
        <v>9</v>
      </c>
      <c r="O39" s="87">
        <v>11</v>
      </c>
      <c r="P39" s="58"/>
      <c r="Q39" s="58"/>
      <c r="R39" s="88">
        <f t="shared" si="20"/>
        <v>1924318.2291666665</v>
      </c>
      <c r="S39" s="88">
        <f t="shared" si="20"/>
        <v>1293479.6875</v>
      </c>
      <c r="T39" s="88">
        <f t="shared" si="20"/>
        <v>786723.4375</v>
      </c>
      <c r="U39" s="88">
        <f t="shared" si="20"/>
        <v>341486.97916666663</v>
      </c>
      <c r="V39" s="88">
        <f t="shared" si="20"/>
        <v>125124.99999999999</v>
      </c>
      <c r="W39" s="88">
        <f t="shared" si="20"/>
        <v>28153.124999999996</v>
      </c>
      <c r="X39" s="88"/>
      <c r="Y39" s="88"/>
      <c r="Z39" s="88"/>
      <c r="AA39" s="88"/>
      <c r="AB39" s="88"/>
      <c r="AC39" s="88"/>
      <c r="AD39" s="88">
        <v>7</v>
      </c>
      <c r="AE39" s="124"/>
    </row>
    <row r="40" spans="1:31" ht="15.75" x14ac:dyDescent="0.25">
      <c r="A40" s="58"/>
      <c r="B40" s="58"/>
      <c r="C40" s="125"/>
      <c r="D40" s="87"/>
      <c r="E40" s="87"/>
      <c r="F40" s="87"/>
      <c r="G40" s="87"/>
      <c r="H40" s="87"/>
      <c r="I40" s="87"/>
      <c r="J40" s="87"/>
      <c r="K40" s="87">
        <v>1</v>
      </c>
      <c r="L40" s="87">
        <v>3</v>
      </c>
      <c r="M40" s="87">
        <v>5</v>
      </c>
      <c r="N40" s="87">
        <v>7</v>
      </c>
      <c r="O40" s="87">
        <v>9</v>
      </c>
      <c r="P40" s="58"/>
      <c r="Q40" s="58"/>
      <c r="R40" s="88">
        <f>R55*$D$5</f>
        <v>1390451.5625</v>
      </c>
      <c r="S40" s="88">
        <f>S55*$D$5</f>
        <v>874310.93749999988</v>
      </c>
      <c r="T40" s="88">
        <f>T55*$D$5</f>
        <v>480167.18749999994</v>
      </c>
      <c r="U40" s="88">
        <f>U55*$D$5</f>
        <v>162141.14583333331</v>
      </c>
      <c r="V40" s="88">
        <f>V55*$D$5</f>
        <v>32323.958333333332</v>
      </c>
      <c r="W40" s="88"/>
      <c r="X40" s="88"/>
      <c r="Y40" s="88"/>
      <c r="Z40" s="88"/>
      <c r="AA40" s="88"/>
      <c r="AB40" s="88"/>
      <c r="AC40" s="88"/>
      <c r="AD40" s="88">
        <v>8</v>
      </c>
      <c r="AE40" s="124"/>
    </row>
    <row r="41" spans="1:31" ht="15.75" x14ac:dyDescent="0.25">
      <c r="A41" s="58"/>
      <c r="B41" s="58"/>
      <c r="C41" s="125"/>
      <c r="D41" s="87"/>
      <c r="E41" s="87"/>
      <c r="F41" s="87"/>
      <c r="G41" s="87"/>
      <c r="H41" s="87"/>
      <c r="I41" s="87"/>
      <c r="J41" s="87"/>
      <c r="K41" s="87"/>
      <c r="L41" s="87">
        <v>1</v>
      </c>
      <c r="M41" s="87">
        <v>3</v>
      </c>
      <c r="N41" s="87">
        <v>5</v>
      </c>
      <c r="O41" s="87">
        <v>7</v>
      </c>
      <c r="P41" s="58"/>
      <c r="Q41" s="58"/>
      <c r="R41" s="88">
        <f>R56*$D$5</f>
        <v>917061.97916666663</v>
      </c>
      <c r="S41" s="88">
        <f>S56*$D$5</f>
        <v>515619.27083333331</v>
      </c>
      <c r="T41" s="88">
        <f>T56*$D$5</f>
        <v>234088.02083333331</v>
      </c>
      <c r="U41" s="88">
        <f>U56*$D$5</f>
        <v>43272.395833333328</v>
      </c>
      <c r="V41" s="88"/>
      <c r="W41" s="88"/>
      <c r="X41" s="88"/>
      <c r="Y41" s="88"/>
      <c r="Z41" s="88"/>
      <c r="AA41" s="88"/>
      <c r="AB41" s="88"/>
      <c r="AC41" s="88"/>
      <c r="AD41" s="88">
        <v>9</v>
      </c>
      <c r="AE41" s="124"/>
    </row>
    <row r="42" spans="1:31" ht="15.75" x14ac:dyDescent="0.25">
      <c r="A42" s="58"/>
      <c r="B42" s="58"/>
      <c r="C42" s="125"/>
      <c r="D42" s="87"/>
      <c r="E42" s="87"/>
      <c r="F42" s="87"/>
      <c r="G42" s="87"/>
      <c r="H42" s="87"/>
      <c r="I42" s="87"/>
      <c r="J42" s="87"/>
      <c r="K42" s="87"/>
      <c r="L42" s="87"/>
      <c r="M42" s="87">
        <v>1</v>
      </c>
      <c r="N42" s="87">
        <v>3</v>
      </c>
      <c r="O42" s="87">
        <v>5</v>
      </c>
      <c r="P42" s="58"/>
      <c r="Q42" s="58"/>
      <c r="R42" s="88">
        <f>R57*$D$5</f>
        <v>519268.74999999994</v>
      </c>
      <c r="S42" s="88">
        <f>S57*$D$5</f>
        <v>232523.95833333331</v>
      </c>
      <c r="T42" s="88">
        <f>T57*$D$5</f>
        <v>63605.208333333328</v>
      </c>
      <c r="U42" s="88"/>
      <c r="V42" s="88"/>
      <c r="W42" s="88"/>
      <c r="X42" s="88"/>
      <c r="Y42" s="88"/>
      <c r="Z42" s="88"/>
      <c r="AA42" s="88"/>
      <c r="AB42" s="88"/>
      <c r="AC42" s="88"/>
      <c r="AD42" s="88">
        <v>10</v>
      </c>
      <c r="AE42" s="124"/>
    </row>
    <row r="43" spans="1:31" ht="15.75" x14ac:dyDescent="0.25">
      <c r="A43" s="58"/>
      <c r="B43" s="58"/>
      <c r="C43" s="125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>
        <v>1</v>
      </c>
      <c r="O43" s="87">
        <v>3</v>
      </c>
      <c r="P43" s="58"/>
      <c r="Q43" s="58"/>
      <c r="R43" s="88">
        <f>R58*$D$5</f>
        <v>228353.12499999997</v>
      </c>
      <c r="S43" s="88">
        <f>S58*$D$5</f>
        <v>56306.249999999993</v>
      </c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>
        <v>11</v>
      </c>
      <c r="AE43" s="124"/>
    </row>
    <row r="44" spans="1:31" ht="15.75" x14ac:dyDescent="0.25">
      <c r="A44" s="58"/>
      <c r="B44" s="58"/>
      <c r="C44" s="125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>
        <v>1</v>
      </c>
      <c r="P44" s="58"/>
      <c r="Q44" s="58"/>
      <c r="R44" s="89">
        <f>R59*$D$5</f>
        <v>57348.958333333328</v>
      </c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8">
        <v>12</v>
      </c>
      <c r="AE44" s="124"/>
    </row>
    <row r="45" spans="1:31" ht="15.75" x14ac:dyDescent="0.25">
      <c r="A45" s="58"/>
      <c r="B45" s="58"/>
      <c r="C45" s="58"/>
      <c r="D45" s="90" t="s">
        <v>96</v>
      </c>
      <c r="E45" s="90" t="s">
        <v>97</v>
      </c>
      <c r="F45" s="90" t="s">
        <v>98</v>
      </c>
      <c r="G45" s="90" t="s">
        <v>99</v>
      </c>
      <c r="H45" s="90" t="s">
        <v>100</v>
      </c>
      <c r="I45" s="90" t="s">
        <v>101</v>
      </c>
      <c r="J45" s="90" t="s">
        <v>102</v>
      </c>
      <c r="K45" s="90" t="s">
        <v>103</v>
      </c>
      <c r="L45" s="90" t="s">
        <v>104</v>
      </c>
      <c r="M45" s="90" t="s">
        <v>105</v>
      </c>
      <c r="N45" s="90" t="s">
        <v>106</v>
      </c>
      <c r="O45" s="90" t="s">
        <v>107</v>
      </c>
      <c r="P45" s="58"/>
      <c r="Q45" s="58"/>
      <c r="AD45" s="58"/>
      <c r="AE45" s="124"/>
    </row>
    <row r="46" spans="1:31" ht="15.75" x14ac:dyDescent="0.25">
      <c r="A46" s="58"/>
      <c r="B46" s="58"/>
      <c r="C46" s="58"/>
      <c r="D46" s="67">
        <f>C19</f>
        <v>133</v>
      </c>
      <c r="E46" s="67">
        <f>C20</f>
        <v>83</v>
      </c>
      <c r="F46" s="67">
        <f>C21</f>
        <v>73</v>
      </c>
      <c r="G46" s="67">
        <f>C22</f>
        <v>50</v>
      </c>
      <c r="H46" s="67">
        <f>C23</f>
        <v>51</v>
      </c>
      <c r="I46" s="67">
        <f>C24</f>
        <v>53</v>
      </c>
      <c r="J46" s="67">
        <f>C25</f>
        <v>54</v>
      </c>
      <c r="K46" s="67">
        <f>C26</f>
        <v>62</v>
      </c>
      <c r="L46" s="67">
        <f>C27</f>
        <v>83</v>
      </c>
      <c r="M46" s="67">
        <f>C28</f>
        <v>122</v>
      </c>
      <c r="N46" s="67">
        <f>C29</f>
        <v>108</v>
      </c>
      <c r="O46" s="67">
        <f>C30</f>
        <v>110</v>
      </c>
      <c r="P46" s="58"/>
      <c r="Q46" s="58"/>
      <c r="R46" s="131" t="s">
        <v>109</v>
      </c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3"/>
      <c r="AD46" s="58"/>
      <c r="AE46" s="58"/>
    </row>
    <row r="47" spans="1:31" ht="15.75" x14ac:dyDescent="0.25">
      <c r="A47" s="58"/>
      <c r="B47" s="58"/>
      <c r="C47" s="58">
        <v>1</v>
      </c>
      <c r="D47" s="67">
        <f>D46</f>
        <v>133</v>
      </c>
      <c r="E47" s="67">
        <f>E33*$E$46</f>
        <v>249</v>
      </c>
      <c r="F47" s="67">
        <f>F33*$F$46</f>
        <v>365</v>
      </c>
      <c r="G47" s="67">
        <f>G33*$G$46</f>
        <v>350</v>
      </c>
      <c r="H47" s="67">
        <f>H33*$H$46</f>
        <v>459</v>
      </c>
      <c r="I47" s="67">
        <f t="shared" ref="I47:I52" si="21">I33*$I$46</f>
        <v>583</v>
      </c>
      <c r="J47" s="67">
        <f t="shared" ref="J47:J53" si="22">J33*$J$46</f>
        <v>702</v>
      </c>
      <c r="K47" s="67">
        <f t="shared" ref="K47:K54" si="23">K33*$K$46</f>
        <v>930</v>
      </c>
      <c r="L47" s="67">
        <f t="shared" ref="L47:L55" si="24">L33*$L$46</f>
        <v>1411</v>
      </c>
      <c r="M47" s="67">
        <f t="shared" ref="M47:M56" si="25">M33*$M$46</f>
        <v>2318</v>
      </c>
      <c r="N47" s="67">
        <f>N33*N46</f>
        <v>2268</v>
      </c>
      <c r="O47" s="67">
        <f t="shared" ref="O47:O58" si="26">O33*O$46</f>
        <v>2530</v>
      </c>
      <c r="P47" s="58"/>
      <c r="Q47" s="58"/>
      <c r="R47" s="91" t="s">
        <v>81</v>
      </c>
      <c r="S47" s="91" t="s">
        <v>82</v>
      </c>
      <c r="T47" s="91" t="s">
        <v>83</v>
      </c>
      <c r="U47" s="91" t="s">
        <v>84</v>
      </c>
      <c r="V47" s="91" t="s">
        <v>85</v>
      </c>
      <c r="W47" s="91" t="s">
        <v>86</v>
      </c>
      <c r="X47" s="91" t="s">
        <v>87</v>
      </c>
      <c r="Y47" s="91" t="s">
        <v>88</v>
      </c>
      <c r="Z47" s="91" t="s">
        <v>89</v>
      </c>
      <c r="AA47" s="91" t="s">
        <v>90</v>
      </c>
      <c r="AB47" s="91" t="s">
        <v>91</v>
      </c>
      <c r="AC47" s="91" t="s">
        <v>92</v>
      </c>
      <c r="AD47" s="58"/>
      <c r="AE47" s="58"/>
    </row>
    <row r="48" spans="1:31" ht="15.75" x14ac:dyDescent="0.25">
      <c r="A48" s="58"/>
      <c r="B48" s="58"/>
      <c r="C48" s="58">
        <v>2</v>
      </c>
      <c r="D48" s="58"/>
      <c r="E48" s="67">
        <f>E34*$E$46</f>
        <v>83</v>
      </c>
      <c r="F48" s="67">
        <f>F34*$F$46</f>
        <v>219</v>
      </c>
      <c r="G48" s="67">
        <f>G34*$G$46</f>
        <v>250</v>
      </c>
      <c r="H48" s="67">
        <f>H34*$H$46</f>
        <v>357</v>
      </c>
      <c r="I48" s="67">
        <f t="shared" si="21"/>
        <v>477</v>
      </c>
      <c r="J48" s="67">
        <f t="shared" si="22"/>
        <v>594</v>
      </c>
      <c r="K48" s="67">
        <f t="shared" si="23"/>
        <v>806</v>
      </c>
      <c r="L48" s="67">
        <f t="shared" si="24"/>
        <v>1245</v>
      </c>
      <c r="M48" s="67">
        <f t="shared" si="25"/>
        <v>2074</v>
      </c>
      <c r="N48" s="67">
        <f t="shared" ref="N48:N57" si="27">N34*$N$46</f>
        <v>2052</v>
      </c>
      <c r="O48" s="67">
        <f t="shared" si="26"/>
        <v>2310</v>
      </c>
      <c r="P48" s="58"/>
      <c r="Q48" s="58"/>
      <c r="R48" s="92">
        <f t="shared" ref="R48:R59" si="28">SUM(D47:O47)</f>
        <v>12298</v>
      </c>
      <c r="S48" s="92">
        <f t="shared" ref="S48:S58" si="29">SUM(D47:N47)</f>
        <v>9768</v>
      </c>
      <c r="T48" s="92">
        <f t="shared" ref="T48:T57" si="30">SUM(D47:M47)</f>
        <v>7500</v>
      </c>
      <c r="U48" s="92">
        <f t="shared" ref="U48:U56" si="31">SUM(D47:L47)</f>
        <v>5182</v>
      </c>
      <c r="V48" s="92">
        <f t="shared" ref="V48:V55" si="32">SUM(D47:K47)</f>
        <v>3771</v>
      </c>
      <c r="W48" s="92">
        <f t="shared" ref="W48:W54" si="33">SUM(D47:J47)</f>
        <v>2841</v>
      </c>
      <c r="X48" s="92">
        <f t="shared" ref="X48:X53" si="34">SUM(D47:I47)</f>
        <v>2139</v>
      </c>
      <c r="Y48" s="92">
        <f>SUM(D47:H47)</f>
        <v>1556</v>
      </c>
      <c r="Z48" s="92">
        <f>SUM(D47:G47)</f>
        <v>1097</v>
      </c>
      <c r="AA48" s="92">
        <f>SUM(D47:F47)</f>
        <v>747</v>
      </c>
      <c r="AB48" s="92">
        <f>SUM(D47:E47)</f>
        <v>382</v>
      </c>
      <c r="AC48" s="92">
        <f>SUM(D47:D47)</f>
        <v>133</v>
      </c>
      <c r="AD48" s="58"/>
      <c r="AE48" s="58"/>
    </row>
    <row r="49" spans="1:31" ht="15.75" x14ac:dyDescent="0.25">
      <c r="A49" s="58"/>
      <c r="B49" s="58"/>
      <c r="C49" s="58">
        <v>3</v>
      </c>
      <c r="D49" s="58"/>
      <c r="E49" s="58"/>
      <c r="F49" s="67">
        <f>F35*$F$46</f>
        <v>73</v>
      </c>
      <c r="G49" s="67">
        <f>G35*$G$46</f>
        <v>150</v>
      </c>
      <c r="H49" s="67">
        <f>H35*$H$46</f>
        <v>255</v>
      </c>
      <c r="I49" s="67">
        <f t="shared" si="21"/>
        <v>371</v>
      </c>
      <c r="J49" s="67">
        <f t="shared" si="22"/>
        <v>486</v>
      </c>
      <c r="K49" s="67">
        <f t="shared" si="23"/>
        <v>682</v>
      </c>
      <c r="L49" s="67">
        <f t="shared" si="24"/>
        <v>1079</v>
      </c>
      <c r="M49" s="67">
        <f t="shared" si="25"/>
        <v>1830</v>
      </c>
      <c r="N49" s="67">
        <f t="shared" si="27"/>
        <v>1836</v>
      </c>
      <c r="O49" s="67">
        <f t="shared" si="26"/>
        <v>2090</v>
      </c>
      <c r="P49" s="58"/>
      <c r="Q49" s="58"/>
      <c r="R49" s="92">
        <f t="shared" si="28"/>
        <v>10467</v>
      </c>
      <c r="S49" s="92">
        <f t="shared" si="29"/>
        <v>8157</v>
      </c>
      <c r="T49" s="92">
        <f t="shared" si="30"/>
        <v>6105</v>
      </c>
      <c r="U49" s="92">
        <f t="shared" si="31"/>
        <v>4031</v>
      </c>
      <c r="V49" s="92">
        <f t="shared" si="32"/>
        <v>2786</v>
      </c>
      <c r="W49" s="92">
        <f t="shared" si="33"/>
        <v>1980</v>
      </c>
      <c r="X49" s="92">
        <f t="shared" si="34"/>
        <v>1386</v>
      </c>
      <c r="Y49" s="92">
        <f>SUM(D48:H48)</f>
        <v>909</v>
      </c>
      <c r="Z49" s="92">
        <f>SUM(D48:G48)</f>
        <v>552</v>
      </c>
      <c r="AA49" s="92">
        <f>SUM(D48:F48)</f>
        <v>302</v>
      </c>
      <c r="AB49" s="92">
        <f>SUM(D48:E48)</f>
        <v>83</v>
      </c>
      <c r="AC49" s="92"/>
      <c r="AD49" s="58"/>
      <c r="AE49" s="58"/>
    </row>
    <row r="50" spans="1:31" ht="15.75" x14ac:dyDescent="0.25">
      <c r="A50" s="58"/>
      <c r="B50" s="58"/>
      <c r="C50" s="58">
        <v>4</v>
      </c>
      <c r="D50" s="58"/>
      <c r="E50" s="58"/>
      <c r="F50" s="58"/>
      <c r="G50" s="67">
        <f>G36*$G$46</f>
        <v>50</v>
      </c>
      <c r="H50" s="67">
        <f>H36*$H$46</f>
        <v>153</v>
      </c>
      <c r="I50" s="67">
        <f t="shared" si="21"/>
        <v>265</v>
      </c>
      <c r="J50" s="67">
        <f t="shared" si="22"/>
        <v>378</v>
      </c>
      <c r="K50" s="67">
        <f t="shared" si="23"/>
        <v>558</v>
      </c>
      <c r="L50" s="67">
        <f t="shared" si="24"/>
        <v>913</v>
      </c>
      <c r="M50" s="67">
        <f t="shared" si="25"/>
        <v>1586</v>
      </c>
      <c r="N50" s="67">
        <f t="shared" si="27"/>
        <v>1620</v>
      </c>
      <c r="O50" s="67">
        <f t="shared" si="26"/>
        <v>1870</v>
      </c>
      <c r="P50" s="58"/>
      <c r="Q50" s="58"/>
      <c r="R50" s="92">
        <f t="shared" si="28"/>
        <v>8852</v>
      </c>
      <c r="S50" s="92">
        <f t="shared" si="29"/>
        <v>6762</v>
      </c>
      <c r="T50" s="92">
        <f t="shared" si="30"/>
        <v>4926</v>
      </c>
      <c r="U50" s="92">
        <f t="shared" si="31"/>
        <v>3096</v>
      </c>
      <c r="V50" s="92">
        <f t="shared" si="32"/>
        <v>2017</v>
      </c>
      <c r="W50" s="92">
        <f t="shared" si="33"/>
        <v>1335</v>
      </c>
      <c r="X50" s="92">
        <f t="shared" si="34"/>
        <v>849</v>
      </c>
      <c r="Y50" s="92">
        <f>SUM(D49:H49)</f>
        <v>478</v>
      </c>
      <c r="Z50" s="92">
        <f>SUM(D49:G49)</f>
        <v>223</v>
      </c>
      <c r="AA50" s="92">
        <f>SUM(D49:F49)</f>
        <v>73</v>
      </c>
      <c r="AB50" s="92"/>
      <c r="AC50" s="92"/>
      <c r="AD50" s="58"/>
      <c r="AE50" s="58"/>
    </row>
    <row r="51" spans="1:31" ht="15.75" x14ac:dyDescent="0.25">
      <c r="A51" s="58"/>
      <c r="B51" s="58"/>
      <c r="C51" s="58">
        <v>5</v>
      </c>
      <c r="D51" s="58"/>
      <c r="E51" s="58"/>
      <c r="F51" s="58"/>
      <c r="G51" s="58"/>
      <c r="H51" s="67">
        <f>H37*$H$46</f>
        <v>51</v>
      </c>
      <c r="I51" s="67">
        <f t="shared" si="21"/>
        <v>159</v>
      </c>
      <c r="J51" s="67">
        <f t="shared" si="22"/>
        <v>270</v>
      </c>
      <c r="K51" s="67">
        <f t="shared" si="23"/>
        <v>434</v>
      </c>
      <c r="L51" s="67">
        <f t="shared" si="24"/>
        <v>747</v>
      </c>
      <c r="M51" s="67">
        <f t="shared" si="25"/>
        <v>1342</v>
      </c>
      <c r="N51" s="67">
        <f t="shared" si="27"/>
        <v>1404</v>
      </c>
      <c r="O51" s="67">
        <f t="shared" si="26"/>
        <v>1650</v>
      </c>
      <c r="P51" s="58"/>
      <c r="Q51" s="58"/>
      <c r="R51" s="92">
        <f t="shared" si="28"/>
        <v>7393</v>
      </c>
      <c r="S51" s="92">
        <f t="shared" si="29"/>
        <v>5523</v>
      </c>
      <c r="T51" s="92">
        <f t="shared" si="30"/>
        <v>3903</v>
      </c>
      <c r="U51" s="92">
        <f t="shared" si="31"/>
        <v>2317</v>
      </c>
      <c r="V51" s="92">
        <f t="shared" si="32"/>
        <v>1404</v>
      </c>
      <c r="W51" s="92">
        <f t="shared" si="33"/>
        <v>846</v>
      </c>
      <c r="X51" s="92">
        <f t="shared" si="34"/>
        <v>468</v>
      </c>
      <c r="Y51" s="92">
        <f>SUM(D50:H50)</f>
        <v>203</v>
      </c>
      <c r="Z51" s="92">
        <f>SUM(D50:G50)</f>
        <v>50</v>
      </c>
      <c r="AA51" s="92"/>
      <c r="AB51" s="92"/>
      <c r="AC51" s="92"/>
      <c r="AD51" s="58"/>
      <c r="AE51" s="58"/>
    </row>
    <row r="52" spans="1:31" ht="15.75" x14ac:dyDescent="0.25">
      <c r="A52" s="58"/>
      <c r="B52" s="58"/>
      <c r="C52" s="58">
        <v>6</v>
      </c>
      <c r="D52" s="58"/>
      <c r="E52" s="58"/>
      <c r="F52" s="58"/>
      <c r="G52" s="58"/>
      <c r="H52" s="58"/>
      <c r="I52" s="67">
        <f t="shared" si="21"/>
        <v>53</v>
      </c>
      <c r="J52" s="67">
        <f t="shared" si="22"/>
        <v>162</v>
      </c>
      <c r="K52" s="67">
        <f t="shared" si="23"/>
        <v>310</v>
      </c>
      <c r="L52" s="67">
        <f t="shared" si="24"/>
        <v>581</v>
      </c>
      <c r="M52" s="67">
        <f t="shared" si="25"/>
        <v>1098</v>
      </c>
      <c r="N52" s="67">
        <f t="shared" si="27"/>
        <v>1188</v>
      </c>
      <c r="O52" s="67">
        <f t="shared" si="26"/>
        <v>1430</v>
      </c>
      <c r="P52" s="58"/>
      <c r="Q52" s="58"/>
      <c r="R52" s="92">
        <f t="shared" si="28"/>
        <v>6057</v>
      </c>
      <c r="S52" s="92">
        <f t="shared" si="29"/>
        <v>4407</v>
      </c>
      <c r="T52" s="92">
        <f t="shared" si="30"/>
        <v>3003</v>
      </c>
      <c r="U52" s="92">
        <f t="shared" si="31"/>
        <v>1661</v>
      </c>
      <c r="V52" s="92">
        <f t="shared" si="32"/>
        <v>914</v>
      </c>
      <c r="W52" s="92">
        <f t="shared" si="33"/>
        <v>480</v>
      </c>
      <c r="X52" s="92">
        <f t="shared" si="34"/>
        <v>210</v>
      </c>
      <c r="Y52" s="92">
        <f>SUM(D51:H51)</f>
        <v>51</v>
      </c>
      <c r="Z52" s="92"/>
      <c r="AA52" s="92"/>
      <c r="AB52" s="92"/>
      <c r="AC52" s="92"/>
      <c r="AD52" s="58"/>
      <c r="AE52" s="58"/>
    </row>
    <row r="53" spans="1:31" ht="15.75" x14ac:dyDescent="0.25">
      <c r="A53" s="58"/>
      <c r="B53" s="58"/>
      <c r="C53" s="58">
        <v>7</v>
      </c>
      <c r="D53" s="58"/>
      <c r="E53" s="58"/>
      <c r="F53" s="58"/>
      <c r="G53" s="58"/>
      <c r="H53" s="58"/>
      <c r="I53" s="58"/>
      <c r="J53" s="67">
        <f t="shared" si="22"/>
        <v>54</v>
      </c>
      <c r="K53" s="67">
        <f t="shared" si="23"/>
        <v>186</v>
      </c>
      <c r="L53" s="67">
        <f t="shared" si="24"/>
        <v>415</v>
      </c>
      <c r="M53" s="67">
        <f t="shared" si="25"/>
        <v>854</v>
      </c>
      <c r="N53" s="67">
        <f t="shared" si="27"/>
        <v>972</v>
      </c>
      <c r="O53" s="67">
        <f t="shared" si="26"/>
        <v>1210</v>
      </c>
      <c r="P53" s="58"/>
      <c r="Q53" s="58"/>
      <c r="R53" s="92">
        <f t="shared" si="28"/>
        <v>4822</v>
      </c>
      <c r="S53" s="92">
        <f t="shared" si="29"/>
        <v>3392</v>
      </c>
      <c r="T53" s="92">
        <f t="shared" si="30"/>
        <v>2204</v>
      </c>
      <c r="U53" s="92">
        <f t="shared" si="31"/>
        <v>1106</v>
      </c>
      <c r="V53" s="92">
        <f t="shared" si="32"/>
        <v>525</v>
      </c>
      <c r="W53" s="92">
        <f t="shared" si="33"/>
        <v>215</v>
      </c>
      <c r="X53" s="92">
        <f t="shared" si="34"/>
        <v>53</v>
      </c>
      <c r="Y53" s="92"/>
      <c r="Z53" s="92"/>
      <c r="AA53" s="92"/>
      <c r="AB53" s="92"/>
      <c r="AC53" s="92"/>
      <c r="AD53" s="58"/>
      <c r="AE53" s="58"/>
    </row>
    <row r="54" spans="1:31" ht="15.75" x14ac:dyDescent="0.25">
      <c r="A54" s="58"/>
      <c r="B54" s="58"/>
      <c r="C54" s="58">
        <v>8</v>
      </c>
      <c r="D54" s="58"/>
      <c r="E54" s="58"/>
      <c r="F54" s="58"/>
      <c r="G54" s="58"/>
      <c r="H54" s="58"/>
      <c r="I54" s="58"/>
      <c r="J54" s="58"/>
      <c r="K54" s="67">
        <f t="shared" si="23"/>
        <v>62</v>
      </c>
      <c r="L54" s="67">
        <f t="shared" si="24"/>
        <v>249</v>
      </c>
      <c r="M54" s="67">
        <f t="shared" si="25"/>
        <v>610</v>
      </c>
      <c r="N54" s="67">
        <f t="shared" si="27"/>
        <v>756</v>
      </c>
      <c r="O54" s="67">
        <f t="shared" si="26"/>
        <v>990</v>
      </c>
      <c r="P54" s="58"/>
      <c r="Q54" s="58"/>
      <c r="R54" s="92">
        <f t="shared" si="28"/>
        <v>3691</v>
      </c>
      <c r="S54" s="92">
        <f t="shared" si="29"/>
        <v>2481</v>
      </c>
      <c r="T54" s="92">
        <f t="shared" si="30"/>
        <v>1509</v>
      </c>
      <c r="U54" s="92">
        <f t="shared" si="31"/>
        <v>655</v>
      </c>
      <c r="V54" s="92">
        <f t="shared" si="32"/>
        <v>240</v>
      </c>
      <c r="W54" s="92">
        <f t="shared" si="33"/>
        <v>54</v>
      </c>
      <c r="X54" s="92"/>
      <c r="Y54" s="92"/>
      <c r="Z54" s="92"/>
      <c r="AA54" s="92"/>
      <c r="AB54" s="92"/>
      <c r="AC54" s="92"/>
      <c r="AD54" s="58"/>
      <c r="AE54" s="58"/>
    </row>
    <row r="55" spans="1:31" ht="15.75" x14ac:dyDescent="0.25">
      <c r="A55" s="58"/>
      <c r="B55" s="58"/>
      <c r="C55" s="58">
        <v>9</v>
      </c>
      <c r="D55" s="58"/>
      <c r="E55" s="58"/>
      <c r="F55" s="58"/>
      <c r="G55" s="58"/>
      <c r="H55" s="58"/>
      <c r="I55" s="58"/>
      <c r="J55" s="58"/>
      <c r="K55" s="58"/>
      <c r="L55" s="67">
        <f t="shared" si="24"/>
        <v>83</v>
      </c>
      <c r="M55" s="67">
        <f t="shared" si="25"/>
        <v>366</v>
      </c>
      <c r="N55" s="67">
        <f t="shared" si="27"/>
        <v>540</v>
      </c>
      <c r="O55" s="67">
        <f t="shared" si="26"/>
        <v>770</v>
      </c>
      <c r="P55" s="58"/>
      <c r="Q55" s="58"/>
      <c r="R55" s="92">
        <f t="shared" si="28"/>
        <v>2667</v>
      </c>
      <c r="S55" s="92">
        <f t="shared" si="29"/>
        <v>1677</v>
      </c>
      <c r="T55" s="92">
        <f t="shared" si="30"/>
        <v>921</v>
      </c>
      <c r="U55" s="92">
        <f t="shared" si="31"/>
        <v>311</v>
      </c>
      <c r="V55" s="92">
        <f t="shared" si="32"/>
        <v>62</v>
      </c>
      <c r="W55" s="92"/>
      <c r="X55" s="92"/>
      <c r="Y55" s="92"/>
      <c r="Z55" s="92"/>
      <c r="AA55" s="92"/>
      <c r="AB55" s="92"/>
      <c r="AC55" s="92"/>
      <c r="AD55" s="58"/>
      <c r="AE55" s="58"/>
    </row>
    <row r="56" spans="1:31" ht="15.75" x14ac:dyDescent="0.25">
      <c r="A56" s="58"/>
      <c r="B56" s="58"/>
      <c r="C56" s="58">
        <v>10</v>
      </c>
      <c r="D56" s="58"/>
      <c r="E56" s="58"/>
      <c r="F56" s="58"/>
      <c r="G56" s="58"/>
      <c r="H56" s="58"/>
      <c r="I56" s="58"/>
      <c r="J56" s="58"/>
      <c r="K56" s="58"/>
      <c r="L56" s="58"/>
      <c r="M56" s="67">
        <f t="shared" si="25"/>
        <v>122</v>
      </c>
      <c r="N56" s="67">
        <f t="shared" si="27"/>
        <v>324</v>
      </c>
      <c r="O56" s="67">
        <f t="shared" si="26"/>
        <v>550</v>
      </c>
      <c r="P56" s="58"/>
      <c r="Q56" s="58"/>
      <c r="R56" s="92">
        <f t="shared" si="28"/>
        <v>1759</v>
      </c>
      <c r="S56" s="92">
        <f t="shared" si="29"/>
        <v>989</v>
      </c>
      <c r="T56" s="92">
        <f t="shared" si="30"/>
        <v>449</v>
      </c>
      <c r="U56" s="92">
        <f t="shared" si="31"/>
        <v>83</v>
      </c>
      <c r="V56" s="92"/>
      <c r="W56" s="92"/>
      <c r="X56" s="92"/>
      <c r="Y56" s="92"/>
      <c r="Z56" s="92"/>
      <c r="AA56" s="92"/>
      <c r="AB56" s="92"/>
      <c r="AC56" s="92"/>
      <c r="AD56" s="58"/>
      <c r="AE56" s="58"/>
    </row>
    <row r="57" spans="1:31" ht="15.75" x14ac:dyDescent="0.25">
      <c r="A57" s="58"/>
      <c r="B57" s="58"/>
      <c r="C57" s="58">
        <v>11</v>
      </c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67">
        <f t="shared" si="27"/>
        <v>108</v>
      </c>
      <c r="O57" s="67">
        <f t="shared" si="26"/>
        <v>330</v>
      </c>
      <c r="P57" s="58"/>
      <c r="Q57" s="58"/>
      <c r="R57" s="92">
        <f t="shared" si="28"/>
        <v>996</v>
      </c>
      <c r="S57" s="92">
        <f t="shared" si="29"/>
        <v>446</v>
      </c>
      <c r="T57" s="92">
        <f t="shared" si="30"/>
        <v>122</v>
      </c>
      <c r="U57" s="92"/>
      <c r="V57" s="92"/>
      <c r="W57" s="92"/>
      <c r="X57" s="92"/>
      <c r="Y57" s="92"/>
      <c r="Z57" s="92"/>
      <c r="AA57" s="92"/>
      <c r="AB57" s="92"/>
      <c r="AC57" s="92"/>
      <c r="AD57" s="58"/>
      <c r="AE57" s="58"/>
    </row>
    <row r="58" spans="1:31" ht="15.75" x14ac:dyDescent="0.25">
      <c r="A58" s="58"/>
      <c r="B58" s="93"/>
      <c r="C58" s="58">
        <v>12</v>
      </c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67">
        <f t="shared" si="26"/>
        <v>110</v>
      </c>
      <c r="P58" s="58"/>
      <c r="Q58" s="58"/>
      <c r="R58" s="92">
        <f t="shared" si="28"/>
        <v>438</v>
      </c>
      <c r="S58" s="92">
        <f t="shared" si="29"/>
        <v>108</v>
      </c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58"/>
      <c r="AE58" s="58"/>
    </row>
    <row r="59" spans="1:31" ht="15.75" x14ac:dyDescent="0.25">
      <c r="R59" s="92">
        <f t="shared" si="28"/>
        <v>110</v>
      </c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</row>
  </sheetData>
  <mergeCells count="17">
    <mergeCell ref="R46:AC46"/>
    <mergeCell ref="F8:G8"/>
    <mergeCell ref="F9:G9"/>
    <mergeCell ref="G15:M16"/>
    <mergeCell ref="AD18:AD31"/>
    <mergeCell ref="AE32:AE45"/>
    <mergeCell ref="C33:C44"/>
    <mergeCell ref="C2:I3"/>
    <mergeCell ref="F4:L4"/>
    <mergeCell ref="AD4:AD17"/>
    <mergeCell ref="A5:C5"/>
    <mergeCell ref="F5:G5"/>
    <mergeCell ref="A6:C6"/>
    <mergeCell ref="F6:G6"/>
    <mergeCell ref="A7:C7"/>
    <mergeCell ref="F7:G7"/>
    <mergeCell ref="A8:C8"/>
  </mergeCells>
  <conditionalFormatting sqref="AC19:AC31 R19:R30 S19:AB29">
    <cfRule type="cellIs" dxfId="5" priority="2" operator="equal">
      <formula>#REF!</formula>
    </cfRule>
  </conditionalFormatting>
  <conditionalFormatting sqref="S30:AB30">
    <cfRule type="cellIs" dxfId="4" priority="1" operator="equal">
      <formula>#REF!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D1049-50D8-4278-9959-EF5DE32D178F}">
  <dimension ref="A1:R32"/>
  <sheetViews>
    <sheetView topLeftCell="D1" zoomScale="85" zoomScaleNormal="85" workbookViewId="0">
      <selection activeCell="B1" sqref="B1:M2"/>
    </sheetView>
  </sheetViews>
  <sheetFormatPr defaultColWidth="12.5703125" defaultRowHeight="15" x14ac:dyDescent="0.25"/>
  <cols>
    <col min="1" max="1" width="14" style="38" bestFit="1" customWidth="1"/>
    <col min="2" max="2" width="21.85546875" style="38" bestFit="1" customWidth="1"/>
    <col min="3" max="3" width="21" style="38" bestFit="1" customWidth="1"/>
    <col min="4" max="4" width="20.5703125" style="38" bestFit="1" customWidth="1"/>
    <col min="5" max="5" width="21.5703125" style="38" bestFit="1" customWidth="1"/>
    <col min="6" max="6" width="25.140625" style="38" bestFit="1" customWidth="1"/>
    <col min="7" max="7" width="21.5703125" style="38" bestFit="1" customWidth="1"/>
    <col min="8" max="8" width="20.5703125" style="38" bestFit="1" customWidth="1"/>
    <col min="9" max="10" width="20.28515625" style="38" bestFit="1" customWidth="1"/>
    <col min="11" max="11" width="20.5703125" style="38" bestFit="1" customWidth="1"/>
    <col min="12" max="12" width="20" style="38" bestFit="1" customWidth="1"/>
    <col min="13" max="13" width="19.7109375" style="38" bestFit="1" customWidth="1"/>
    <col min="14" max="16384" width="12.5703125" style="38"/>
  </cols>
  <sheetData>
    <row r="1" spans="1:13" ht="15.75" x14ac:dyDescent="0.25">
      <c r="A1" s="34" t="s">
        <v>77</v>
      </c>
      <c r="B1" s="94">
        <f>MATCH(MIN(B6:B17),B6:B17,0)</f>
        <v>12</v>
      </c>
      <c r="C1" s="94">
        <f t="shared" ref="C1:M1" si="0">MATCH(MIN(C6:C17),C6:C17,0)</f>
        <v>11</v>
      </c>
      <c r="D1" s="94">
        <f t="shared" si="0"/>
        <v>10</v>
      </c>
      <c r="E1" s="94">
        <f t="shared" si="0"/>
        <v>9</v>
      </c>
      <c r="F1" s="94">
        <f t="shared" si="0"/>
        <v>7</v>
      </c>
      <c r="G1" s="94">
        <f t="shared" si="0"/>
        <v>7</v>
      </c>
      <c r="H1" s="94">
        <f t="shared" si="0"/>
        <v>5</v>
      </c>
      <c r="I1" s="94">
        <f t="shared" si="0"/>
        <v>5</v>
      </c>
      <c r="J1" s="94">
        <f t="shared" si="0"/>
        <v>3</v>
      </c>
      <c r="K1" s="94">
        <f t="shared" si="0"/>
        <v>3</v>
      </c>
      <c r="L1" s="94">
        <f t="shared" si="0"/>
        <v>2</v>
      </c>
      <c r="M1" s="94">
        <f t="shared" si="0"/>
        <v>1</v>
      </c>
    </row>
    <row r="2" spans="1:13" ht="15.75" x14ac:dyDescent="0.25">
      <c r="A2" s="34" t="s">
        <v>123</v>
      </c>
      <c r="B2" s="95">
        <f>MIN(B6:B17)</f>
        <v>65189016.666666679</v>
      </c>
      <c r="C2" s="95">
        <f t="shared" ref="C2:M2" si="1">MIN(C6:C17)</f>
        <v>57906667.708333343</v>
      </c>
      <c r="D2" s="95">
        <f t="shared" si="1"/>
        <v>50755361.458333343</v>
      </c>
      <c r="E2" s="95">
        <f t="shared" si="1"/>
        <v>42686756.250000007</v>
      </c>
      <c r="F2" s="95">
        <f t="shared" si="1"/>
        <v>37173483.854166672</v>
      </c>
      <c r="G2" s="95">
        <f t="shared" si="1"/>
        <v>33046511.979166668</v>
      </c>
      <c r="H2" s="95">
        <f t="shared" si="1"/>
        <v>29433358.854166668</v>
      </c>
      <c r="I2" s="95">
        <f t="shared" si="1"/>
        <v>25905463.541666668</v>
      </c>
      <c r="J2" s="95">
        <f t="shared" si="1"/>
        <v>22488874.479166668</v>
      </c>
      <c r="K2" s="95">
        <f t="shared" si="1"/>
        <v>19160671.354166668</v>
      </c>
      <c r="L2" s="95">
        <f t="shared" si="1"/>
        <v>14302612.5</v>
      </c>
      <c r="M2" s="95">
        <f t="shared" si="1"/>
        <v>8789340.104166666</v>
      </c>
    </row>
    <row r="3" spans="1:13" x14ac:dyDescent="0.25">
      <c r="A3" s="34"/>
    </row>
    <row r="4" spans="1:13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16" t="s">
        <v>80</v>
      </c>
      <c r="B5" s="96" t="s">
        <v>81</v>
      </c>
      <c r="C5" s="97" t="s">
        <v>82</v>
      </c>
      <c r="D5" s="97" t="s">
        <v>83</v>
      </c>
      <c r="E5" s="97" t="s">
        <v>84</v>
      </c>
      <c r="F5" s="97" t="s">
        <v>85</v>
      </c>
      <c r="G5" s="97" t="s">
        <v>86</v>
      </c>
      <c r="H5" s="97" t="s">
        <v>87</v>
      </c>
      <c r="I5" s="97" t="s">
        <v>88</v>
      </c>
      <c r="J5" s="97" t="s">
        <v>89</v>
      </c>
      <c r="K5" s="97" t="s">
        <v>90</v>
      </c>
      <c r="L5" s="97" t="s">
        <v>91</v>
      </c>
      <c r="M5" s="97" t="s">
        <v>92</v>
      </c>
    </row>
    <row r="6" spans="1:13" x14ac:dyDescent="0.25">
      <c r="A6" s="16">
        <v>1</v>
      </c>
      <c r="B6" s="83">
        <v>70316613.541666672</v>
      </c>
      <c r="C6" s="83">
        <v>61847587.5</v>
      </c>
      <c r="D6" s="83">
        <v>53645156.25</v>
      </c>
      <c r="E6" s="83">
        <v>44506657.291666664</v>
      </c>
      <c r="F6" s="83">
        <v>38376026.5625</v>
      </c>
      <c r="G6" s="83">
        <v>33861167.1875</v>
      </c>
      <c r="H6" s="83">
        <v>29985176.5625</v>
      </c>
      <c r="I6" s="83">
        <v>26236227.083333332</v>
      </c>
      <c r="J6" s="83">
        <v>22681925.520833332</v>
      </c>
      <c r="K6" s="83">
        <v>19249451.5625</v>
      </c>
      <c r="L6" s="83">
        <v>14314157.291666666</v>
      </c>
      <c r="M6" s="83">
        <v>8789340.104166666</v>
      </c>
    </row>
    <row r="7" spans="1:13" ht="15.75" x14ac:dyDescent="0.25">
      <c r="A7" s="16">
        <v>2</v>
      </c>
      <c r="B7" s="83">
        <v>69506354.166666672</v>
      </c>
      <c r="C7" s="83">
        <v>61152026.041666664</v>
      </c>
      <c r="D7" s="83">
        <v>53062207.291666664</v>
      </c>
      <c r="E7" s="83">
        <v>44050918.75</v>
      </c>
      <c r="F7" s="83">
        <v>38006832.8125</v>
      </c>
      <c r="G7" s="83">
        <v>33556621.354166664</v>
      </c>
      <c r="H7" s="83">
        <v>29736936.979166664</v>
      </c>
      <c r="I7" s="83">
        <v>26043251.041666664</v>
      </c>
      <c r="J7" s="83">
        <v>22542127.604166664</v>
      </c>
      <c r="K7" s="83">
        <v>19161789.0625</v>
      </c>
      <c r="L7" s="83">
        <v>14302612.5</v>
      </c>
      <c r="M7" s="68"/>
    </row>
    <row r="8" spans="1:13" ht="15.75" x14ac:dyDescent="0.25">
      <c r="A8" s="16">
        <v>3</v>
      </c>
      <c r="B8" s="83">
        <v>68782639.583333343</v>
      </c>
      <c r="C8" s="83">
        <v>60543009.375</v>
      </c>
      <c r="D8" s="83">
        <v>52565803.125</v>
      </c>
      <c r="E8" s="83">
        <v>43681725</v>
      </c>
      <c r="F8" s="83">
        <v>37724183.854166672</v>
      </c>
      <c r="G8" s="83">
        <v>33338620.3125</v>
      </c>
      <c r="H8" s="83">
        <v>29575242.1875</v>
      </c>
      <c r="I8" s="83">
        <v>25936819.791666664</v>
      </c>
      <c r="J8" s="83">
        <v>22488874.479166668</v>
      </c>
      <c r="K8" s="83">
        <v>19160671.354166668</v>
      </c>
      <c r="L8" s="68"/>
      <c r="M8" s="68"/>
    </row>
    <row r="9" spans="1:13" ht="15.75" x14ac:dyDescent="0.25">
      <c r="A9" s="16">
        <v>4</v>
      </c>
      <c r="B9" s="83">
        <v>68135042.708333328</v>
      </c>
      <c r="C9" s="83">
        <v>60010110.416666672</v>
      </c>
      <c r="D9" s="83">
        <v>52145516.666666672</v>
      </c>
      <c r="E9" s="83">
        <v>43388648.958333336</v>
      </c>
      <c r="F9" s="83">
        <v>37517652.604166672</v>
      </c>
      <c r="G9" s="83">
        <v>33196736.979166668</v>
      </c>
      <c r="H9" s="83">
        <v>29489665.104166668</v>
      </c>
      <c r="I9" s="83">
        <v>25906506.25</v>
      </c>
      <c r="J9" s="83">
        <v>22511739.0625</v>
      </c>
      <c r="K9" s="68"/>
      <c r="L9" s="68"/>
      <c r="M9" s="68"/>
    </row>
    <row r="10" spans="1:13" ht="15.75" x14ac:dyDescent="0.25">
      <c r="A10" s="16">
        <v>5</v>
      </c>
      <c r="B10" s="83">
        <v>67516716.666666672</v>
      </c>
      <c r="C10" s="83">
        <v>59506482.291666672</v>
      </c>
      <c r="D10" s="83">
        <v>51754501.041666672</v>
      </c>
      <c r="E10" s="83">
        <v>43124843.75</v>
      </c>
      <c r="F10" s="83">
        <v>37340392.1875</v>
      </c>
      <c r="G10" s="83">
        <v>33084124.479166668</v>
      </c>
      <c r="H10" s="83">
        <v>29433358.854166668</v>
      </c>
      <c r="I10" s="83">
        <v>25905463.541666668</v>
      </c>
      <c r="J10" s="68"/>
      <c r="K10" s="68"/>
      <c r="L10" s="68"/>
      <c r="M10" s="68"/>
    </row>
    <row r="11" spans="1:13" ht="15.75" x14ac:dyDescent="0.25">
      <c r="A11" s="16">
        <v>6</v>
      </c>
      <c r="B11" s="83">
        <v>66974433.333333328</v>
      </c>
      <c r="C11" s="83">
        <v>59078896.875</v>
      </c>
      <c r="D11" s="83">
        <v>51439528.125</v>
      </c>
      <c r="E11" s="83">
        <v>42937081.25</v>
      </c>
      <c r="F11" s="83">
        <v>37239174.479166672</v>
      </c>
      <c r="G11" s="83">
        <v>33047554.6875</v>
      </c>
      <c r="H11" s="83">
        <v>29453095.3125</v>
      </c>
      <c r="I11" s="68"/>
      <c r="J11" s="68"/>
      <c r="K11" s="68"/>
      <c r="L11" s="68"/>
      <c r="M11" s="68"/>
    </row>
    <row r="12" spans="1:13" ht="15.75" x14ac:dyDescent="0.25">
      <c r="A12" s="16">
        <v>7</v>
      </c>
      <c r="B12" s="83">
        <v>66467677.083333328</v>
      </c>
      <c r="C12" s="83">
        <v>58686838.541666672</v>
      </c>
      <c r="D12" s="83">
        <v>51160082.291666672</v>
      </c>
      <c r="E12" s="83">
        <v>42784845.833333336</v>
      </c>
      <c r="F12" s="83">
        <v>37173483.854166672</v>
      </c>
      <c r="G12" s="83">
        <v>33046511.979166668</v>
      </c>
      <c r="H12" s="68"/>
      <c r="I12" s="68"/>
      <c r="J12" s="68"/>
      <c r="K12" s="68"/>
      <c r="L12" s="68"/>
      <c r="M12" s="68"/>
    </row>
    <row r="13" spans="1:13" ht="15.75" x14ac:dyDescent="0.25">
      <c r="A13" s="16">
        <v>8</v>
      </c>
      <c r="B13" s="83">
        <v>66036963.541666672</v>
      </c>
      <c r="C13" s="83">
        <v>58370822.916666672</v>
      </c>
      <c r="D13" s="83">
        <v>50956679.166666672</v>
      </c>
      <c r="E13" s="83">
        <v>42708653.125</v>
      </c>
      <c r="F13" s="83">
        <v>37183835.9375</v>
      </c>
      <c r="G13" s="68"/>
      <c r="H13" s="68"/>
      <c r="I13" s="68"/>
      <c r="J13" s="68"/>
      <c r="K13" s="68"/>
      <c r="L13" s="68"/>
      <c r="M13" s="68"/>
    </row>
    <row r="14" spans="1:13" ht="15.75" x14ac:dyDescent="0.25">
      <c r="A14" s="16">
        <v>9</v>
      </c>
      <c r="B14" s="83">
        <v>65660545.833333343</v>
      </c>
      <c r="C14" s="83">
        <v>58109103.125</v>
      </c>
      <c r="D14" s="83">
        <v>50807571.875000007</v>
      </c>
      <c r="E14" s="83">
        <v>42686756.250000007</v>
      </c>
      <c r="F14" s="68"/>
      <c r="G14" s="68"/>
      <c r="H14" s="68"/>
      <c r="I14" s="68"/>
      <c r="J14" s="68"/>
      <c r="K14" s="68"/>
      <c r="L14" s="68"/>
      <c r="M14" s="68"/>
    </row>
    <row r="15" spans="1:13" ht="15.75" x14ac:dyDescent="0.25">
      <c r="A15" s="16">
        <v>10</v>
      </c>
      <c r="B15" s="83">
        <v>65381025.000000007</v>
      </c>
      <c r="C15" s="83">
        <v>57944280.208333343</v>
      </c>
      <c r="D15" s="83">
        <v>50755361.458333343</v>
      </c>
      <c r="E15" s="68"/>
      <c r="F15" s="68"/>
      <c r="G15" s="68"/>
      <c r="H15" s="68"/>
      <c r="I15" s="68"/>
      <c r="J15" s="68"/>
      <c r="K15" s="68"/>
      <c r="L15" s="68"/>
      <c r="M15" s="68"/>
    </row>
    <row r="16" spans="1:13" ht="15.75" x14ac:dyDescent="0.25">
      <c r="A16" s="16">
        <v>11</v>
      </c>
      <c r="B16" s="83">
        <v>65228714.583333343</v>
      </c>
      <c r="C16" s="83">
        <v>57906667.708333343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</row>
    <row r="17" spans="1:18" ht="15.75" x14ac:dyDescent="0.25">
      <c r="A17" s="16">
        <v>12</v>
      </c>
      <c r="B17" s="83">
        <v>65189016.666666679</v>
      </c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</row>
    <row r="20" spans="1:18" x14ac:dyDescent="0.25">
      <c r="A20" s="98" t="s">
        <v>20</v>
      </c>
      <c r="B20" s="98" t="s">
        <v>31</v>
      </c>
      <c r="C20" s="98" t="s">
        <v>24</v>
      </c>
      <c r="E20" s="98" t="s">
        <v>31</v>
      </c>
      <c r="F20" s="98" t="s">
        <v>124</v>
      </c>
    </row>
    <row r="21" spans="1:18" x14ac:dyDescent="0.25">
      <c r="A21" s="136" t="s">
        <v>23</v>
      </c>
      <c r="B21" s="99" t="s">
        <v>6</v>
      </c>
      <c r="C21" s="56">
        <v>133</v>
      </c>
      <c r="E21" s="99" t="s">
        <v>6</v>
      </c>
      <c r="F21" s="100">
        <v>133</v>
      </c>
      <c r="G21" s="101">
        <f>F21</f>
        <v>133</v>
      </c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3"/>
    </row>
    <row r="22" spans="1:18" x14ac:dyDescent="0.25">
      <c r="A22" s="137"/>
      <c r="B22" s="99" t="s">
        <v>7</v>
      </c>
      <c r="C22" s="57">
        <v>83</v>
      </c>
      <c r="E22" s="99" t="s">
        <v>7</v>
      </c>
      <c r="F22" s="100">
        <v>83</v>
      </c>
      <c r="G22" s="104">
        <v>0</v>
      </c>
      <c r="H22" s="1">
        <v>83</v>
      </c>
      <c r="R22" s="105"/>
    </row>
    <row r="23" spans="1:18" x14ac:dyDescent="0.25">
      <c r="A23" s="137"/>
      <c r="B23" s="99" t="s">
        <v>8</v>
      </c>
      <c r="C23" s="56">
        <v>73</v>
      </c>
      <c r="E23" s="99" t="s">
        <v>8</v>
      </c>
      <c r="F23" s="140">
        <f>73+C24</f>
        <v>123</v>
      </c>
      <c r="G23" s="104"/>
      <c r="H23" s="38">
        <v>0</v>
      </c>
      <c r="I23" s="1">
        <f>F23</f>
        <v>123</v>
      </c>
      <c r="R23" s="105"/>
    </row>
    <row r="24" spans="1:18" x14ac:dyDescent="0.25">
      <c r="A24" s="137"/>
      <c r="B24" s="99" t="s">
        <v>9</v>
      </c>
      <c r="C24" s="57">
        <v>50</v>
      </c>
      <c r="E24" s="99" t="s">
        <v>9</v>
      </c>
      <c r="F24" s="100">
        <v>0</v>
      </c>
      <c r="G24" s="104"/>
      <c r="I24" s="38">
        <f>I23/2</f>
        <v>61.5</v>
      </c>
      <c r="J24" s="110">
        <v>61.5</v>
      </c>
      <c r="R24" s="105"/>
    </row>
    <row r="25" spans="1:18" x14ac:dyDescent="0.25">
      <c r="A25" s="137"/>
      <c r="B25" s="99" t="s">
        <v>10</v>
      </c>
      <c r="C25" s="56">
        <v>51</v>
      </c>
      <c r="E25" s="99" t="s">
        <v>10</v>
      </c>
      <c r="F25" s="140">
        <f>C25+C26</f>
        <v>104</v>
      </c>
      <c r="G25" s="104"/>
      <c r="J25" s="38">
        <v>0</v>
      </c>
      <c r="K25" s="110">
        <v>104</v>
      </c>
      <c r="R25" s="105"/>
    </row>
    <row r="26" spans="1:18" x14ac:dyDescent="0.25">
      <c r="A26" s="137"/>
      <c r="B26" s="99" t="s">
        <v>11</v>
      </c>
      <c r="C26" s="57">
        <v>53</v>
      </c>
      <c r="E26" s="99" t="s">
        <v>11</v>
      </c>
      <c r="F26" s="100">
        <v>0</v>
      </c>
      <c r="G26" s="104"/>
      <c r="K26" s="141">
        <f>K25/2</f>
        <v>52</v>
      </c>
      <c r="L26" s="1">
        <v>52</v>
      </c>
      <c r="R26" s="105"/>
    </row>
    <row r="27" spans="1:18" x14ac:dyDescent="0.25">
      <c r="A27" s="137"/>
      <c r="B27" s="99" t="s">
        <v>12</v>
      </c>
      <c r="C27" s="56">
        <v>54</v>
      </c>
      <c r="E27" s="99" t="s">
        <v>12</v>
      </c>
      <c r="F27" s="140">
        <f>C27+C28</f>
        <v>116</v>
      </c>
      <c r="G27" s="104"/>
      <c r="L27" s="1">
        <v>0</v>
      </c>
      <c r="M27" s="1">
        <v>116</v>
      </c>
      <c r="R27" s="105"/>
    </row>
    <row r="28" spans="1:18" x14ac:dyDescent="0.25">
      <c r="A28" s="137"/>
      <c r="B28" s="99" t="s">
        <v>22</v>
      </c>
      <c r="C28" s="57">
        <v>62</v>
      </c>
      <c r="E28" s="99" t="s">
        <v>22</v>
      </c>
      <c r="F28" s="100">
        <v>0</v>
      </c>
      <c r="G28" s="104"/>
      <c r="L28" s="1"/>
      <c r="M28" s="38">
        <f>M27/2</f>
        <v>58</v>
      </c>
      <c r="N28" s="1">
        <v>58</v>
      </c>
      <c r="R28" s="105"/>
    </row>
    <row r="29" spans="1:18" x14ac:dyDescent="0.25">
      <c r="A29" s="137"/>
      <c r="B29" s="99" t="s">
        <v>13</v>
      </c>
      <c r="C29" s="56">
        <v>83</v>
      </c>
      <c r="E29" s="99" t="s">
        <v>13</v>
      </c>
      <c r="F29" s="100">
        <v>83</v>
      </c>
      <c r="G29" s="104"/>
      <c r="L29" s="1"/>
      <c r="N29" s="38">
        <v>0</v>
      </c>
      <c r="O29" s="1">
        <f>F29</f>
        <v>83</v>
      </c>
      <c r="R29" s="105"/>
    </row>
    <row r="30" spans="1:18" x14ac:dyDescent="0.25">
      <c r="A30" s="137"/>
      <c r="B30" s="99" t="s">
        <v>14</v>
      </c>
      <c r="C30" s="57">
        <v>122</v>
      </c>
      <c r="E30" s="99" t="s">
        <v>14</v>
      </c>
      <c r="F30" s="100">
        <v>122</v>
      </c>
      <c r="G30" s="104"/>
      <c r="L30" s="1"/>
      <c r="O30" s="38">
        <v>0</v>
      </c>
      <c r="P30" s="1">
        <f>F30</f>
        <v>122</v>
      </c>
      <c r="R30" s="105"/>
    </row>
    <row r="31" spans="1:18" x14ac:dyDescent="0.25">
      <c r="A31" s="137"/>
      <c r="B31" s="99" t="s">
        <v>15</v>
      </c>
      <c r="C31" s="56">
        <v>108</v>
      </c>
      <c r="E31" s="99" t="s">
        <v>15</v>
      </c>
      <c r="F31" s="100">
        <v>108</v>
      </c>
      <c r="G31" s="104"/>
      <c r="L31" s="1"/>
      <c r="P31" s="38">
        <v>0</v>
      </c>
      <c r="Q31" s="1">
        <f>F31</f>
        <v>108</v>
      </c>
      <c r="R31" s="105"/>
    </row>
    <row r="32" spans="1:18" x14ac:dyDescent="0.25">
      <c r="A32" s="137"/>
      <c r="B32" s="99" t="s">
        <v>16</v>
      </c>
      <c r="C32" s="57">
        <v>110</v>
      </c>
      <c r="E32" s="99" t="s">
        <v>16</v>
      </c>
      <c r="F32" s="100">
        <v>110</v>
      </c>
      <c r="G32" s="106"/>
      <c r="H32" s="107"/>
      <c r="I32" s="107"/>
      <c r="J32" s="107"/>
      <c r="K32" s="107"/>
      <c r="L32" s="108"/>
      <c r="M32" s="107"/>
      <c r="N32" s="107"/>
      <c r="O32" s="107"/>
      <c r="P32" s="107"/>
      <c r="Q32" s="107">
        <v>0</v>
      </c>
      <c r="R32" s="109">
        <f>F32</f>
        <v>110</v>
      </c>
    </row>
  </sheetData>
  <mergeCells count="1">
    <mergeCell ref="A21:A32"/>
  </mergeCells>
  <conditionalFormatting sqref="M6:M17 B6:B17 C6:L16">
    <cfRule type="cellIs" dxfId="3" priority="2" operator="equal">
      <formula>#REF!</formula>
    </cfRule>
  </conditionalFormatting>
  <conditionalFormatting sqref="C17:L17">
    <cfRule type="cellIs" dxfId="2" priority="1" operator="equal">
      <formula>#REF!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072A9-DCEC-4F6E-8242-5E3B71EC57E4}">
  <dimension ref="A1:M14"/>
  <sheetViews>
    <sheetView tabSelected="1" workbookViewId="0">
      <selection activeCell="N12" sqref="N12"/>
    </sheetView>
  </sheetViews>
  <sheetFormatPr defaultRowHeight="15" x14ac:dyDescent="0.25"/>
  <cols>
    <col min="6" max="16384" width="9.140625" style="112"/>
  </cols>
  <sheetData>
    <row r="1" spans="1:13" customFormat="1" x14ac:dyDescent="0.25">
      <c r="A1" s="138" t="s">
        <v>125</v>
      </c>
      <c r="B1" s="138"/>
      <c r="C1" s="138"/>
      <c r="D1" s="138"/>
      <c r="E1" s="138"/>
      <c r="H1" s="38"/>
      <c r="I1" s="139"/>
      <c r="J1" s="139"/>
      <c r="K1" s="139"/>
      <c r="L1" s="139"/>
      <c r="M1" s="139"/>
    </row>
    <row r="2" spans="1:13" ht="75" x14ac:dyDescent="0.25">
      <c r="A2" s="111" t="s">
        <v>20</v>
      </c>
      <c r="B2" s="111" t="s">
        <v>31</v>
      </c>
      <c r="C2" s="111" t="s">
        <v>126</v>
      </c>
      <c r="D2" s="111" t="s">
        <v>127</v>
      </c>
      <c r="E2" s="111" t="s">
        <v>128</v>
      </c>
    </row>
    <row r="3" spans="1:13" x14ac:dyDescent="0.25">
      <c r="A3" s="136" t="s">
        <v>23</v>
      </c>
      <c r="B3" s="99" t="s">
        <v>6</v>
      </c>
      <c r="C3" s="112">
        <v>1</v>
      </c>
      <c r="D3" s="112">
        <v>8789340.104166666</v>
      </c>
      <c r="E3" s="56">
        <v>133</v>
      </c>
    </row>
    <row r="4" spans="1:13" x14ac:dyDescent="0.25">
      <c r="A4" s="137"/>
      <c r="B4" s="99" t="s">
        <v>7</v>
      </c>
      <c r="C4" s="112">
        <v>2</v>
      </c>
      <c r="D4" s="112">
        <v>14302612.5</v>
      </c>
      <c r="E4" s="57">
        <v>83</v>
      </c>
    </row>
    <row r="5" spans="1:13" x14ac:dyDescent="0.25">
      <c r="A5" s="137"/>
      <c r="B5" s="99" t="s">
        <v>8</v>
      </c>
      <c r="C5" s="112">
        <v>3</v>
      </c>
      <c r="D5" s="112">
        <v>19160671.354166668</v>
      </c>
      <c r="E5" s="56">
        <v>73</v>
      </c>
    </row>
    <row r="6" spans="1:13" x14ac:dyDescent="0.25">
      <c r="A6" s="137"/>
      <c r="B6" s="99" t="s">
        <v>9</v>
      </c>
      <c r="C6" s="112">
        <v>3</v>
      </c>
      <c r="D6" s="112">
        <v>22488874.479166668</v>
      </c>
      <c r="E6" s="57">
        <v>50</v>
      </c>
    </row>
    <row r="7" spans="1:13" x14ac:dyDescent="0.25">
      <c r="A7" s="137"/>
      <c r="B7" s="99" t="s">
        <v>10</v>
      </c>
      <c r="C7" s="112">
        <v>5</v>
      </c>
      <c r="D7" s="112">
        <v>25905463.541666668</v>
      </c>
      <c r="E7" s="56">
        <v>51</v>
      </c>
    </row>
    <row r="8" spans="1:13" x14ac:dyDescent="0.25">
      <c r="A8" s="137"/>
      <c r="B8" s="99" t="s">
        <v>11</v>
      </c>
      <c r="C8" s="112">
        <v>5</v>
      </c>
      <c r="D8" s="112">
        <v>29433358.854166668</v>
      </c>
      <c r="E8" s="57">
        <v>53</v>
      </c>
    </row>
    <row r="9" spans="1:13" x14ac:dyDescent="0.25">
      <c r="A9" s="137"/>
      <c r="B9" s="99" t="s">
        <v>12</v>
      </c>
      <c r="C9" s="112">
        <v>7</v>
      </c>
      <c r="D9" s="112">
        <v>33046511.979166668</v>
      </c>
      <c r="E9" s="56">
        <v>54</v>
      </c>
    </row>
    <row r="10" spans="1:13" x14ac:dyDescent="0.25">
      <c r="A10" s="137"/>
      <c r="B10" s="99" t="s">
        <v>22</v>
      </c>
      <c r="C10" s="112">
        <v>7</v>
      </c>
      <c r="D10" s="112">
        <v>37173483.854166672</v>
      </c>
      <c r="E10" s="57">
        <v>62</v>
      </c>
    </row>
    <row r="11" spans="1:13" x14ac:dyDescent="0.25">
      <c r="A11" s="137"/>
      <c r="B11" s="99" t="s">
        <v>13</v>
      </c>
      <c r="C11" s="112">
        <v>9</v>
      </c>
      <c r="D11" s="112">
        <v>42686756.250000007</v>
      </c>
      <c r="E11" s="56">
        <v>83</v>
      </c>
    </row>
    <row r="12" spans="1:13" x14ac:dyDescent="0.25">
      <c r="A12" s="137"/>
      <c r="B12" s="99" t="s">
        <v>14</v>
      </c>
      <c r="C12" s="112">
        <v>10</v>
      </c>
      <c r="D12" s="112">
        <v>50755361.458333343</v>
      </c>
      <c r="E12" s="57">
        <v>122</v>
      </c>
    </row>
    <row r="13" spans="1:13" x14ac:dyDescent="0.25">
      <c r="A13" s="137"/>
      <c r="B13" s="99" t="s">
        <v>15</v>
      </c>
      <c r="C13" s="112">
        <v>11</v>
      </c>
      <c r="D13" s="112">
        <v>57906667.708333343</v>
      </c>
      <c r="E13" s="56">
        <v>108</v>
      </c>
    </row>
    <row r="14" spans="1:13" x14ac:dyDescent="0.25">
      <c r="A14" s="137"/>
      <c r="B14" s="99" t="s">
        <v>16</v>
      </c>
      <c r="C14" s="112">
        <v>12</v>
      </c>
      <c r="D14" s="112">
        <v>65189016.666666679</v>
      </c>
      <c r="E14" s="57">
        <v>110</v>
      </c>
    </row>
  </sheetData>
  <mergeCells count="3">
    <mergeCell ref="A1:E1"/>
    <mergeCell ref="A3:A14"/>
    <mergeCell ref="I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Original</vt:lpstr>
      <vt:lpstr>Decomposition</vt:lpstr>
      <vt:lpstr>Exp. smoothing</vt:lpstr>
      <vt:lpstr>Holt-winter(Damped)</vt:lpstr>
      <vt:lpstr>Forecast</vt:lpstr>
      <vt:lpstr>procurement analysis</vt:lpstr>
      <vt:lpstr>procurement graph</vt:lpstr>
      <vt:lpstr>optimal order policy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dujraan</dc:creator>
  <cp:lastModifiedBy>rohit dujraan</cp:lastModifiedBy>
  <dcterms:created xsi:type="dcterms:W3CDTF">2021-04-18T19:34:38Z</dcterms:created>
  <dcterms:modified xsi:type="dcterms:W3CDTF">2021-05-14T06:30:29Z</dcterms:modified>
</cp:coreProperties>
</file>