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8325f5a3dd0fe9/Desktop/PROJECT/DENTEQP018XXX/"/>
    </mc:Choice>
  </mc:AlternateContent>
  <xr:revisionPtr revIDLastSave="1" documentId="13_ncr:1_{A7598E9D-6F20-4E9F-A8E9-366584618F37}" xr6:coauthVersionLast="46" xr6:coauthVersionMax="46" xr10:uidLastSave="{4257CB10-FFFD-4652-8A41-D8168C7EBE0D}"/>
  <bookViews>
    <workbookView xWindow="-120" yWindow="-120" windowWidth="20730" windowHeight="11160" tabRatio="672" xr2:uid="{00000000-000D-0000-FFFF-FFFF00000000}"/>
  </bookViews>
  <sheets>
    <sheet name="Original" sheetId="1" r:id="rId1"/>
    <sheet name="Decomposition" sheetId="3" r:id="rId2"/>
    <sheet name="Exp. smoothing" sheetId="8" r:id="rId3"/>
    <sheet name="Holt-winter(Damped)" sheetId="9" r:id="rId4"/>
    <sheet name="Forecast" sheetId="7" r:id="rId5"/>
    <sheet name="Procurement-Analysis" sheetId="12" r:id="rId6"/>
    <sheet name="Procurement-Plan" sheetId="13" r:id="rId7"/>
    <sheet name="optimal order policy" sheetId="14" r:id="rId8"/>
  </sheets>
  <definedNames>
    <definedName name="_xlnm._FilterDatabase" localSheetId="7" hidden="1">'optimal order policy'!$F$2:$G$2</definedName>
    <definedName name="_xlnm._FilterDatabase" localSheetId="0" hidden="1">Original!$B$22:$F$22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3" l="1"/>
  <c r="O29" i="13"/>
  <c r="N28" i="13"/>
  <c r="M27" i="13"/>
  <c r="L27" i="13"/>
  <c r="F26" i="13"/>
  <c r="F24" i="13"/>
  <c r="K25" i="13" l="1"/>
  <c r="J25" i="13"/>
  <c r="P30" i="13" l="1"/>
  <c r="L26" i="13"/>
  <c r="G21" i="13"/>
  <c r="I52" i="12"/>
  <c r="O46" i="12"/>
  <c r="O47" i="12" s="1"/>
  <c r="N46" i="12"/>
  <c r="N57" i="12" s="1"/>
  <c r="M46" i="12"/>
  <c r="M54" i="12" s="1"/>
  <c r="L46" i="12"/>
  <c r="K46" i="12"/>
  <c r="K47" i="12" s="1"/>
  <c r="J46" i="12"/>
  <c r="J53" i="12" s="1"/>
  <c r="I46" i="12"/>
  <c r="I50" i="12" s="1"/>
  <c r="H46" i="12"/>
  <c r="G46" i="12"/>
  <c r="G47" i="12" s="1"/>
  <c r="F46" i="12"/>
  <c r="F49" i="12" s="1"/>
  <c r="E46" i="12"/>
  <c r="E47" i="12" s="1"/>
  <c r="D46" i="12"/>
  <c r="D47" i="12" s="1"/>
  <c r="E30" i="12"/>
  <c r="F29" i="12"/>
  <c r="F28" i="12" s="1"/>
  <c r="F27" i="12" s="1"/>
  <c r="G28" i="12"/>
  <c r="G27" i="12" s="1"/>
  <c r="G26" i="12" s="1"/>
  <c r="H27" i="12"/>
  <c r="I26" i="12"/>
  <c r="H26" i="12"/>
  <c r="H25" i="12" s="1"/>
  <c r="J25" i="12"/>
  <c r="I25" i="12"/>
  <c r="K24" i="12"/>
  <c r="J24" i="12"/>
  <c r="L23" i="12"/>
  <c r="L22" i="12" s="1"/>
  <c r="J23" i="12"/>
  <c r="M22" i="12"/>
  <c r="M21" i="12" s="1"/>
  <c r="M20" i="12" s="1"/>
  <c r="M19" i="12" s="1"/>
  <c r="N21" i="12"/>
  <c r="N20" i="12" s="1"/>
  <c r="N19" i="12" s="1"/>
  <c r="O20" i="12"/>
  <c r="O19" i="12" s="1"/>
  <c r="P19" i="12"/>
  <c r="H10" i="12"/>
  <c r="D8" i="12" s="1"/>
  <c r="D5" i="12" s="1"/>
  <c r="K50" i="12" l="1"/>
  <c r="O57" i="12"/>
  <c r="E48" i="12"/>
  <c r="K49" i="12"/>
  <c r="O50" i="12"/>
  <c r="M52" i="12"/>
  <c r="O54" i="12"/>
  <c r="O58" i="12"/>
  <c r="R59" i="12" s="1"/>
  <c r="I48" i="12"/>
  <c r="O49" i="12"/>
  <c r="I51" i="12"/>
  <c r="K53" i="12"/>
  <c r="S54" i="12" s="1"/>
  <c r="S39" i="12" s="1"/>
  <c r="M55" i="12"/>
  <c r="G49" i="12"/>
  <c r="K54" i="12"/>
  <c r="M48" i="12"/>
  <c r="G50" i="12"/>
  <c r="M51" i="12"/>
  <c r="O53" i="12"/>
  <c r="M56" i="12"/>
  <c r="T57" i="12" s="1"/>
  <c r="T42" i="12" s="1"/>
  <c r="AC48" i="12"/>
  <c r="AC33" i="12" s="1"/>
  <c r="AC19" i="12" s="1"/>
  <c r="AB48" i="12"/>
  <c r="AB33" i="12" s="1"/>
  <c r="AB19" i="12" s="1"/>
  <c r="AB49" i="12"/>
  <c r="AB34" i="12" s="1"/>
  <c r="X53" i="12"/>
  <c r="X38" i="12" s="1"/>
  <c r="H51" i="12"/>
  <c r="H48" i="12"/>
  <c r="H50" i="12"/>
  <c r="H49" i="12"/>
  <c r="Y50" i="12" s="1"/>
  <c r="Y35" i="12" s="1"/>
  <c r="L55" i="12"/>
  <c r="L52" i="12"/>
  <c r="L51" i="12"/>
  <c r="L48" i="12"/>
  <c r="L54" i="12"/>
  <c r="L53" i="12"/>
  <c r="L50" i="12"/>
  <c r="L49" i="12"/>
  <c r="J22" i="12"/>
  <c r="I24" i="12"/>
  <c r="G25" i="12"/>
  <c r="H47" i="12"/>
  <c r="L21" i="12"/>
  <c r="K23" i="12"/>
  <c r="E29" i="12"/>
  <c r="AA50" i="12"/>
  <c r="AA35" i="12" s="1"/>
  <c r="Z50" i="12"/>
  <c r="Z35" i="12" s="1"/>
  <c r="W54" i="12"/>
  <c r="W39" i="12" s="1"/>
  <c r="V54" i="12"/>
  <c r="V39" i="12" s="1"/>
  <c r="S58" i="12"/>
  <c r="S43" i="12" s="1"/>
  <c r="R58" i="12"/>
  <c r="R43" i="12" s="1"/>
  <c r="L47" i="12"/>
  <c r="Z51" i="12"/>
  <c r="Z36" i="12" s="1"/>
  <c r="Y51" i="12"/>
  <c r="Y36" i="12" s="1"/>
  <c r="X51" i="12"/>
  <c r="X36" i="12" s="1"/>
  <c r="V55" i="12"/>
  <c r="V40" i="12" s="1"/>
  <c r="U55" i="12"/>
  <c r="U40" i="12" s="1"/>
  <c r="T55" i="12"/>
  <c r="T40" i="12" s="1"/>
  <c r="R44" i="12"/>
  <c r="H24" i="12"/>
  <c r="F26" i="12"/>
  <c r="I47" i="12"/>
  <c r="M47" i="12"/>
  <c r="S48" i="12" s="1"/>
  <c r="S33" i="12" s="1"/>
  <c r="F48" i="12"/>
  <c r="J48" i="12"/>
  <c r="N48" i="12"/>
  <c r="J51" i="12"/>
  <c r="N51" i="12"/>
  <c r="J52" i="12"/>
  <c r="N52" i="12"/>
  <c r="N55" i="12"/>
  <c r="N56" i="12"/>
  <c r="F47" i="12"/>
  <c r="U48" i="12" s="1"/>
  <c r="U33" i="12" s="1"/>
  <c r="J47" i="12"/>
  <c r="N47" i="12"/>
  <c r="G48" i="12"/>
  <c r="K48" i="12"/>
  <c r="O48" i="12"/>
  <c r="I49" i="12"/>
  <c r="W50" i="12" s="1"/>
  <c r="W35" i="12" s="1"/>
  <c r="M49" i="12"/>
  <c r="M50" i="12"/>
  <c r="K51" i="12"/>
  <c r="O51" i="12"/>
  <c r="K52" i="12"/>
  <c r="O52" i="12"/>
  <c r="M53" i="12"/>
  <c r="O55" i="12"/>
  <c r="O56" i="12"/>
  <c r="J49" i="12"/>
  <c r="N49" i="12"/>
  <c r="J50" i="12"/>
  <c r="U51" i="12" s="1"/>
  <c r="U36" i="12" s="1"/>
  <c r="N50" i="12"/>
  <c r="N53" i="12"/>
  <c r="N54" i="12"/>
  <c r="S55" i="12" s="1"/>
  <c r="S40" i="12" s="1"/>
  <c r="S57" i="12" l="1"/>
  <c r="S42" i="12" s="1"/>
  <c r="U50" i="12"/>
  <c r="U35" i="12" s="1"/>
  <c r="R48" i="12"/>
  <c r="R33" i="12" s="1"/>
  <c r="V53" i="12"/>
  <c r="V38" i="12" s="1"/>
  <c r="T54" i="12"/>
  <c r="T39" i="12" s="1"/>
  <c r="S53" i="12"/>
  <c r="S38" i="12" s="1"/>
  <c r="R49" i="12"/>
  <c r="R34" i="12" s="1"/>
  <c r="R57" i="12"/>
  <c r="R42" i="12" s="1"/>
  <c r="X49" i="12"/>
  <c r="X34" i="12" s="1"/>
  <c r="R55" i="12"/>
  <c r="R40" i="12" s="1"/>
  <c r="V48" i="12"/>
  <c r="V33" i="12" s="1"/>
  <c r="AB6" i="12"/>
  <c r="AB20" i="12" s="1"/>
  <c r="AA7" i="12" s="1"/>
  <c r="AC2" i="12"/>
  <c r="AC1" i="12"/>
  <c r="R51" i="12"/>
  <c r="R36" i="12" s="1"/>
  <c r="W49" i="12"/>
  <c r="W34" i="12" s="1"/>
  <c r="S51" i="12"/>
  <c r="S36" i="12" s="1"/>
  <c r="V51" i="12"/>
  <c r="V36" i="12" s="1"/>
  <c r="T50" i="12"/>
  <c r="T35" i="12" s="1"/>
  <c r="U53" i="12"/>
  <c r="U38" i="12" s="1"/>
  <c r="G24" i="12"/>
  <c r="U49" i="12"/>
  <c r="U34" i="12" s="1"/>
  <c r="R56" i="12"/>
  <c r="R41" i="12" s="1"/>
  <c r="U56" i="12"/>
  <c r="U41" i="12" s="1"/>
  <c r="T56" i="12"/>
  <c r="T41" i="12" s="1"/>
  <c r="S56" i="12"/>
  <c r="S41" i="12" s="1"/>
  <c r="V52" i="12"/>
  <c r="V37" i="12" s="1"/>
  <c r="R52" i="12"/>
  <c r="R37" i="12" s="1"/>
  <c r="Y52" i="12"/>
  <c r="Y37" i="12" s="1"/>
  <c r="U52" i="12"/>
  <c r="U37" i="12" s="1"/>
  <c r="X52" i="12"/>
  <c r="X37" i="12" s="1"/>
  <c r="T52" i="12"/>
  <c r="T37" i="12" s="1"/>
  <c r="W52" i="12"/>
  <c r="W37" i="12" s="1"/>
  <c r="S52" i="12"/>
  <c r="S37" i="12" s="1"/>
  <c r="W53" i="12"/>
  <c r="W38" i="12" s="1"/>
  <c r="V49" i="12"/>
  <c r="V34" i="12" s="1"/>
  <c r="AA49" i="12"/>
  <c r="AA34" i="12" s="1"/>
  <c r="T48" i="12"/>
  <c r="T33" i="12" s="1"/>
  <c r="Y48" i="12"/>
  <c r="Y33" i="12" s="1"/>
  <c r="Z48" i="12"/>
  <c r="Z33" i="12" s="1"/>
  <c r="Z19" i="12" s="1"/>
  <c r="U54" i="12"/>
  <c r="U39" i="12" s="1"/>
  <c r="T51" i="12"/>
  <c r="T36" i="12" s="1"/>
  <c r="V50" i="12"/>
  <c r="V35" i="12" s="1"/>
  <c r="L20" i="12"/>
  <c r="F25" i="12"/>
  <c r="W51" i="12"/>
  <c r="W36" i="12" s="1"/>
  <c r="R54" i="12"/>
  <c r="R39" i="12" s="1"/>
  <c r="S50" i="12"/>
  <c r="S35" i="12" s="1"/>
  <c r="X50" i="12"/>
  <c r="X35" i="12" s="1"/>
  <c r="K22" i="12"/>
  <c r="Y49" i="12"/>
  <c r="Y34" i="12" s="1"/>
  <c r="J21" i="12"/>
  <c r="R53" i="12"/>
  <c r="R38" i="12" s="1"/>
  <c r="T53" i="12"/>
  <c r="T38" i="12" s="1"/>
  <c r="Z49" i="12"/>
  <c r="Z34" i="12" s="1"/>
  <c r="T49" i="12"/>
  <c r="T34" i="12" s="1"/>
  <c r="AA48" i="12"/>
  <c r="AA33" i="12" s="1"/>
  <c r="AA19" i="12" s="1"/>
  <c r="X48" i="12"/>
  <c r="X33" i="12" s="1"/>
  <c r="H23" i="12"/>
  <c r="R50" i="12"/>
  <c r="R35" i="12" s="1"/>
  <c r="E28" i="12"/>
  <c r="I23" i="12"/>
  <c r="S49" i="12"/>
  <c r="S34" i="12" s="1"/>
  <c r="W48" i="12"/>
  <c r="W33" i="12" s="1"/>
  <c r="AB1" i="12" l="1"/>
  <c r="Z7" i="12"/>
  <c r="Z21" i="12" s="1"/>
  <c r="V7" i="12"/>
  <c r="R7" i="12"/>
  <c r="Y7" i="12"/>
  <c r="Y21" i="12" s="1"/>
  <c r="U7" i="12"/>
  <c r="X7" i="12"/>
  <c r="T7" i="12"/>
  <c r="W7" i="12"/>
  <c r="W21" i="12" s="1"/>
  <c r="S7" i="12"/>
  <c r="AA21" i="12"/>
  <c r="E27" i="12"/>
  <c r="L19" i="12"/>
  <c r="Y19" i="12" s="1"/>
  <c r="G23" i="12"/>
  <c r="Y6" i="12"/>
  <c r="Y20" i="12" s="1"/>
  <c r="U6" i="12"/>
  <c r="Z6" i="12"/>
  <c r="Z20" i="12" s="1"/>
  <c r="X6" i="12"/>
  <c r="T6" i="12"/>
  <c r="V6" i="12"/>
  <c r="AA6" i="12"/>
  <c r="AA20" i="12" s="1"/>
  <c r="W6" i="12"/>
  <c r="S6" i="12"/>
  <c r="R6" i="12"/>
  <c r="AB2" i="12"/>
  <c r="H22" i="12"/>
  <c r="J20" i="12"/>
  <c r="K21" i="12"/>
  <c r="I22" i="12"/>
  <c r="F24" i="12"/>
  <c r="Z8" i="12" l="1"/>
  <c r="AA2" i="12"/>
  <c r="AA1" i="12"/>
  <c r="I21" i="12"/>
  <c r="F23" i="12"/>
  <c r="W20" i="12"/>
  <c r="J19" i="12"/>
  <c r="W19" i="12" s="1"/>
  <c r="H21" i="12"/>
  <c r="E26" i="12"/>
  <c r="K20" i="12"/>
  <c r="X21" i="12"/>
  <c r="G22" i="12"/>
  <c r="V21" i="12" l="1"/>
  <c r="I20" i="12"/>
  <c r="F22" i="12"/>
  <c r="E25" i="12"/>
  <c r="G21" i="12"/>
  <c r="U21" i="12"/>
  <c r="H20" i="12"/>
  <c r="K19" i="12"/>
  <c r="X19" i="12" s="1"/>
  <c r="X20" i="12"/>
  <c r="W8" i="12"/>
  <c r="W22" i="12" s="1"/>
  <c r="S8" i="12"/>
  <c r="T8" i="12"/>
  <c r="T22" i="12" s="1"/>
  <c r="V8" i="12"/>
  <c r="V22" i="12" s="1"/>
  <c r="R8" i="12"/>
  <c r="Y8" i="12"/>
  <c r="Y22" i="12" s="1"/>
  <c r="U8" i="12"/>
  <c r="U22" i="12" s="1"/>
  <c r="X8" i="12"/>
  <c r="X22" i="12" s="1"/>
  <c r="Z22" i="12"/>
  <c r="Z1" i="12" l="1"/>
  <c r="Y9" i="12"/>
  <c r="Z2" i="12"/>
  <c r="T21" i="12"/>
  <c r="G20" i="12"/>
  <c r="S22" i="12"/>
  <c r="F21" i="12"/>
  <c r="H19" i="12"/>
  <c r="U19" i="12" s="1"/>
  <c r="U20" i="12"/>
  <c r="E24" i="12"/>
  <c r="V20" i="12"/>
  <c r="I19" i="12"/>
  <c r="V19" i="12" s="1"/>
  <c r="V9" i="12" l="1"/>
  <c r="V23" i="12" s="1"/>
  <c r="R9" i="12"/>
  <c r="U9" i="12"/>
  <c r="U23" i="12" s="1"/>
  <c r="S9" i="12"/>
  <c r="S23" i="12" s="1"/>
  <c r="X9" i="12"/>
  <c r="X23" i="12" s="1"/>
  <c r="T9" i="12"/>
  <c r="T23" i="12" s="1"/>
  <c r="W9" i="12"/>
  <c r="W23" i="12" s="1"/>
  <c r="Y23" i="12"/>
  <c r="E23" i="12"/>
  <c r="G19" i="12"/>
  <c r="T19" i="12" s="1"/>
  <c r="T20" i="12"/>
  <c r="S21" i="12"/>
  <c r="F20" i="12"/>
  <c r="X10" i="12" l="1"/>
  <c r="Y2" i="12"/>
  <c r="Y1" i="12"/>
  <c r="S20" i="12"/>
  <c r="F19" i="12"/>
  <c r="S19" i="12" s="1"/>
  <c r="R23" i="12"/>
  <c r="E22" i="12"/>
  <c r="R22" i="12" l="1"/>
  <c r="E21" i="12"/>
  <c r="U10" i="12"/>
  <c r="U24" i="12" s="1"/>
  <c r="T10" i="12"/>
  <c r="T24" i="12" s="1"/>
  <c r="R10" i="12"/>
  <c r="R24" i="12" s="1"/>
  <c r="W10" i="12"/>
  <c r="W24" i="12" s="1"/>
  <c r="S10" i="12"/>
  <c r="S24" i="12" s="1"/>
  <c r="V10" i="12"/>
  <c r="V24" i="12" s="1"/>
  <c r="X24" i="12"/>
  <c r="R21" i="12" l="1"/>
  <c r="E20" i="12"/>
  <c r="W11" i="12"/>
  <c r="X1" i="12"/>
  <c r="X2" i="12"/>
  <c r="V11" i="12" l="1"/>
  <c r="V25" i="12" s="1"/>
  <c r="R11" i="12"/>
  <c r="R25" i="12" s="1"/>
  <c r="U11" i="12"/>
  <c r="U25" i="12" s="1"/>
  <c r="S11" i="12"/>
  <c r="S25" i="12" s="1"/>
  <c r="T11" i="12"/>
  <c r="T25" i="12" s="1"/>
  <c r="W25" i="12"/>
  <c r="R20" i="12"/>
  <c r="E19" i="12"/>
  <c r="R19" i="12" s="1"/>
  <c r="W1" i="12" l="1"/>
  <c r="V12" i="12"/>
  <c r="W2" i="12"/>
  <c r="T12" i="12" l="1"/>
  <c r="T26" i="12" s="1"/>
  <c r="S12" i="12"/>
  <c r="S26" i="12" s="1"/>
  <c r="R12" i="12"/>
  <c r="R26" i="12" s="1"/>
  <c r="U12" i="12"/>
  <c r="U26" i="12" s="1"/>
  <c r="V26" i="12"/>
  <c r="V1" i="12" l="1"/>
  <c r="V2" i="12"/>
  <c r="U13" i="12"/>
  <c r="S13" i="12" l="1"/>
  <c r="S27" i="12" s="1"/>
  <c r="R13" i="12"/>
  <c r="R27" i="12" s="1"/>
  <c r="T13" i="12"/>
  <c r="T27" i="12" s="1"/>
  <c r="U27" i="12"/>
  <c r="U1" i="12" l="1"/>
  <c r="T14" i="12"/>
  <c r="U2" i="12"/>
  <c r="S14" i="12" l="1"/>
  <c r="S28" i="12" s="1"/>
  <c r="R14" i="12"/>
  <c r="R28" i="12" s="1"/>
  <c r="T28" i="12"/>
  <c r="T2" i="12" l="1"/>
  <c r="S15" i="12"/>
  <c r="T1" i="12"/>
  <c r="R15" i="12" l="1"/>
  <c r="R29" i="12" s="1"/>
  <c r="S29" i="12"/>
  <c r="R16" i="12" l="1"/>
  <c r="R30" i="12" s="1"/>
  <c r="S2" i="12"/>
  <c r="S1" i="12"/>
  <c r="R2" i="12" l="1"/>
  <c r="R1" i="12"/>
  <c r="E18" i="1"/>
  <c r="D18" i="1"/>
  <c r="C18" i="1"/>
  <c r="B18" i="1"/>
  <c r="F6" i="1"/>
  <c r="E7" i="3" l="1"/>
  <c r="J50" i="3" l="1"/>
  <c r="J13" i="3"/>
  <c r="J2" i="3"/>
  <c r="J3" i="3"/>
  <c r="J4" i="3"/>
  <c r="J5" i="3"/>
  <c r="J6" i="3"/>
  <c r="J7" i="3"/>
  <c r="J8" i="3"/>
  <c r="J9" i="3"/>
  <c r="J10" i="3"/>
  <c r="J11" i="3"/>
  <c r="J12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1" i="3"/>
  <c r="J52" i="3"/>
  <c r="J53" i="3"/>
  <c r="J54" i="3"/>
  <c r="J55" i="3"/>
  <c r="J56" i="3"/>
  <c r="J57" i="3"/>
  <c r="J58" i="3"/>
  <c r="J59" i="3"/>
  <c r="J60" i="3"/>
  <c r="J61" i="3"/>
  <c r="E34" i="3" l="1"/>
  <c r="E3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5" i="3"/>
  <c r="E36" i="3"/>
  <c r="E37" i="3"/>
  <c r="E38" i="3"/>
  <c r="E39" i="3"/>
  <c r="E40" i="3"/>
  <c r="E41" i="3"/>
  <c r="E42" i="3"/>
  <c r="E43" i="3"/>
  <c r="F33" i="3" l="1"/>
  <c r="G33" i="3" s="1"/>
  <c r="F25" i="3"/>
  <c r="G25" i="3" s="1"/>
  <c r="F21" i="3"/>
  <c r="G21" i="3" s="1"/>
  <c r="F29" i="3"/>
  <c r="G29" i="3" s="1"/>
  <c r="F13" i="3"/>
  <c r="G13" i="3" s="1"/>
  <c r="F17" i="3"/>
  <c r="G17" i="3" s="1"/>
  <c r="F20" i="3"/>
  <c r="G20" i="3" s="1"/>
  <c r="F16" i="3"/>
  <c r="G16" i="3" s="1"/>
  <c r="F12" i="3"/>
  <c r="G12" i="3" s="1"/>
  <c r="F28" i="3"/>
  <c r="G28" i="3" s="1"/>
  <c r="F24" i="3"/>
  <c r="G24" i="3" s="1"/>
  <c r="F27" i="3"/>
  <c r="G27" i="3" s="1"/>
  <c r="F23" i="3"/>
  <c r="G23" i="3" s="1"/>
  <c r="F19" i="3"/>
  <c r="G19" i="3" s="1"/>
  <c r="F15" i="3"/>
  <c r="G15" i="3" s="1"/>
  <c r="F11" i="3"/>
  <c r="G11" i="3" s="1"/>
  <c r="F30" i="3"/>
  <c r="G30" i="3" s="1"/>
  <c r="F26" i="3"/>
  <c r="G26" i="3" s="1"/>
  <c r="F22" i="3"/>
  <c r="G22" i="3" s="1"/>
  <c r="F18" i="3"/>
  <c r="G18" i="3" s="1"/>
  <c r="F14" i="3"/>
  <c r="G14" i="3" s="1"/>
  <c r="F10" i="3"/>
  <c r="G10" i="3" s="1"/>
  <c r="F8" i="3"/>
  <c r="G8" i="3" s="1"/>
  <c r="F9" i="3"/>
  <c r="G9" i="3" s="1"/>
  <c r="F36" i="3"/>
  <c r="G36" i="3" s="1"/>
  <c r="F40" i="3"/>
  <c r="G40" i="3" s="1"/>
  <c r="F39" i="3"/>
  <c r="G39" i="3" s="1"/>
  <c r="F42" i="3"/>
  <c r="G42" i="3" s="1"/>
  <c r="F31" i="3"/>
  <c r="G31" i="3" s="1"/>
  <c r="F32" i="3"/>
  <c r="G32" i="3" s="1"/>
  <c r="F35" i="3"/>
  <c r="G35" i="3" s="1"/>
  <c r="F38" i="3"/>
  <c r="G38" i="3" s="1"/>
  <c r="F41" i="3"/>
  <c r="G41" i="3" s="1"/>
  <c r="F37" i="3"/>
  <c r="G37" i="3" s="1"/>
  <c r="F34" i="3"/>
  <c r="G34" i="3" s="1"/>
  <c r="F7" i="3"/>
  <c r="G7" i="3" s="1"/>
  <c r="O10" i="3"/>
  <c r="H9" i="3" s="1"/>
  <c r="K9" i="3" s="1"/>
  <c r="L9" i="3" s="1"/>
  <c r="O5" i="3" l="1"/>
  <c r="H4" i="3" s="1"/>
  <c r="I4" i="3" s="1"/>
  <c r="O13" i="3"/>
  <c r="H12" i="3" s="1"/>
  <c r="I12" i="3" s="1"/>
  <c r="O9" i="3"/>
  <c r="H8" i="3" s="1"/>
  <c r="I8" i="3" s="1"/>
  <c r="O11" i="3"/>
  <c r="H34" i="3" s="1"/>
  <c r="K34" i="3" s="1"/>
  <c r="L34" i="3" s="1"/>
  <c r="O7" i="3"/>
  <c r="H6" i="3" s="1"/>
  <c r="K6" i="3" s="1"/>
  <c r="L6" i="3" s="1"/>
  <c r="O3" i="3"/>
  <c r="H50" i="3" s="1"/>
  <c r="K50" i="3" s="1"/>
  <c r="O8" i="3"/>
  <c r="H7" i="3" s="1"/>
  <c r="I7" i="3" s="1"/>
  <c r="O4" i="3"/>
  <c r="H33" i="3"/>
  <c r="I33" i="3" s="1"/>
  <c r="I9" i="3"/>
  <c r="O6" i="3"/>
  <c r="H17" i="3" s="1"/>
  <c r="I17" i="3" s="1"/>
  <c r="O14" i="3"/>
  <c r="H13" i="3" s="1"/>
  <c r="I13" i="3" s="1"/>
  <c r="O12" i="3"/>
  <c r="H11" i="3" s="1"/>
  <c r="K11" i="3" s="1"/>
  <c r="L11" i="3" s="1"/>
  <c r="H45" i="3"/>
  <c r="I45" i="3" s="1"/>
  <c r="H57" i="3"/>
  <c r="K57" i="3" s="1"/>
  <c r="H21" i="3"/>
  <c r="I21" i="3" s="1"/>
  <c r="K4" i="3" l="1"/>
  <c r="L4" i="3" s="1"/>
  <c r="H28" i="3"/>
  <c r="I28" i="3" s="1"/>
  <c r="H40" i="3"/>
  <c r="I40" i="3" s="1"/>
  <c r="H52" i="3"/>
  <c r="K52" i="3" s="1"/>
  <c r="H16" i="3"/>
  <c r="I16" i="3" s="1"/>
  <c r="H56" i="3"/>
  <c r="K56" i="3" s="1"/>
  <c r="H36" i="3"/>
  <c r="K36" i="3" s="1"/>
  <c r="L36" i="3" s="1"/>
  <c r="K12" i="3"/>
  <c r="L12" i="3" s="1"/>
  <c r="H48" i="3"/>
  <c r="I48" i="3" s="1"/>
  <c r="H24" i="3"/>
  <c r="I24" i="3" s="1"/>
  <c r="H44" i="3"/>
  <c r="I44" i="3" s="1"/>
  <c r="K8" i="3"/>
  <c r="L8" i="3" s="1"/>
  <c r="H20" i="3"/>
  <c r="K20" i="3" s="1"/>
  <c r="L20" i="3" s="1"/>
  <c r="H60" i="3"/>
  <c r="K60" i="3" s="1"/>
  <c r="H32" i="3"/>
  <c r="I32" i="3" s="1"/>
  <c r="H46" i="3"/>
  <c r="I46" i="3" s="1"/>
  <c r="H38" i="3"/>
  <c r="K38" i="3" s="1"/>
  <c r="L38" i="3" s="1"/>
  <c r="H19" i="3"/>
  <c r="I19" i="3" s="1"/>
  <c r="H26" i="3"/>
  <c r="K26" i="3" s="1"/>
  <c r="L26" i="3" s="1"/>
  <c r="H14" i="3"/>
  <c r="K14" i="3" s="1"/>
  <c r="L14" i="3" s="1"/>
  <c r="H55" i="3"/>
  <c r="K55" i="3" s="1"/>
  <c r="H31" i="3"/>
  <c r="K31" i="3" s="1"/>
  <c r="L31" i="3" s="1"/>
  <c r="K7" i="3"/>
  <c r="L7" i="3" s="1"/>
  <c r="H43" i="3"/>
  <c r="K43" i="3" s="1"/>
  <c r="L43" i="3" s="1"/>
  <c r="I34" i="3"/>
  <c r="H42" i="3"/>
  <c r="I42" i="3" s="1"/>
  <c r="H54" i="3"/>
  <c r="K54" i="3" s="1"/>
  <c r="H10" i="3"/>
  <c r="I10" i="3" s="1"/>
  <c r="H18" i="3"/>
  <c r="H30" i="3"/>
  <c r="K30" i="3" s="1"/>
  <c r="L30" i="3" s="1"/>
  <c r="H58" i="3"/>
  <c r="K58" i="3" s="1"/>
  <c r="H22" i="3"/>
  <c r="I22" i="3" s="1"/>
  <c r="H2" i="3"/>
  <c r="H3" i="3"/>
  <c r="I3" i="3" s="1"/>
  <c r="H51" i="3"/>
  <c r="K51" i="3" s="1"/>
  <c r="H27" i="3"/>
  <c r="I27" i="3" s="1"/>
  <c r="H15" i="3"/>
  <c r="K15" i="3" s="1"/>
  <c r="L15" i="3" s="1"/>
  <c r="H39" i="3"/>
  <c r="K39" i="3" s="1"/>
  <c r="L39" i="3" s="1"/>
  <c r="K33" i="3"/>
  <c r="L33" i="3" s="1"/>
  <c r="I6" i="3"/>
  <c r="H5" i="3"/>
  <c r="K5" i="3" s="1"/>
  <c r="L5" i="3" s="1"/>
  <c r="H53" i="3"/>
  <c r="K53" i="3" s="1"/>
  <c r="K17" i="3"/>
  <c r="L17" i="3" s="1"/>
  <c r="H29" i="3"/>
  <c r="I29" i="3" s="1"/>
  <c r="H41" i="3"/>
  <c r="H47" i="3"/>
  <c r="I47" i="3" s="1"/>
  <c r="H25" i="3"/>
  <c r="I25" i="3" s="1"/>
  <c r="H37" i="3"/>
  <c r="K37" i="3" s="1"/>
  <c r="L37" i="3" s="1"/>
  <c r="K13" i="3"/>
  <c r="L13" i="3" s="1"/>
  <c r="K45" i="3"/>
  <c r="L45" i="3" s="1"/>
  <c r="H61" i="3"/>
  <c r="K61" i="3" s="1"/>
  <c r="H49" i="3"/>
  <c r="H23" i="3"/>
  <c r="I23" i="3" s="1"/>
  <c r="H59" i="3"/>
  <c r="K59" i="3" s="1"/>
  <c r="H35" i="3"/>
  <c r="I35" i="3" s="1"/>
  <c r="I11" i="3"/>
  <c r="K21" i="3"/>
  <c r="L21" i="3" s="1"/>
  <c r="K40" i="3" l="1"/>
  <c r="L40" i="3" s="1"/>
  <c r="K28" i="3"/>
  <c r="L28" i="3" s="1"/>
  <c r="K16" i="3"/>
  <c r="L16" i="3" s="1"/>
  <c r="I36" i="3"/>
  <c r="K48" i="3"/>
  <c r="L48" i="3" s="1"/>
  <c r="K24" i="3"/>
  <c r="L24" i="3" s="1"/>
  <c r="K44" i="3"/>
  <c r="L44" i="3" s="1"/>
  <c r="I20" i="3"/>
  <c r="K32" i="3"/>
  <c r="L32" i="3" s="1"/>
  <c r="K19" i="3"/>
  <c r="L19" i="3" s="1"/>
  <c r="K46" i="3"/>
  <c r="L46" i="3" s="1"/>
  <c r="I38" i="3"/>
  <c r="K22" i="3"/>
  <c r="L22" i="3" s="1"/>
  <c r="I26" i="3"/>
  <c r="I14" i="3"/>
  <c r="K42" i="3"/>
  <c r="L42" i="3" s="1"/>
  <c r="I31" i="3"/>
  <c r="I43" i="3"/>
  <c r="I30" i="3"/>
  <c r="K10" i="3"/>
  <c r="L10" i="3" s="1"/>
  <c r="I2" i="3"/>
  <c r="K2" i="3"/>
  <c r="L2" i="3" s="1"/>
  <c r="I18" i="3"/>
  <c r="K18" i="3"/>
  <c r="L18" i="3" s="1"/>
  <c r="K3" i="3"/>
  <c r="L3" i="3" s="1"/>
  <c r="I39" i="3"/>
  <c r="I15" i="3"/>
  <c r="K27" i="3"/>
  <c r="L27" i="3" s="1"/>
  <c r="I5" i="3"/>
  <c r="K29" i="3"/>
  <c r="L29" i="3" s="1"/>
  <c r="K25" i="3"/>
  <c r="L25" i="3" s="1"/>
  <c r="K47" i="3"/>
  <c r="L47" i="3" s="1"/>
  <c r="K41" i="3"/>
  <c r="L41" i="3" s="1"/>
  <c r="I41" i="3"/>
  <c r="I37" i="3"/>
  <c r="I49" i="3"/>
  <c r="K49" i="3"/>
  <c r="L49" i="3" s="1"/>
  <c r="K35" i="3"/>
  <c r="L35" i="3" s="1"/>
  <c r="K23" i="3"/>
  <c r="L23" i="3" s="1"/>
  <c r="M2" i="3" l="1"/>
  <c r="C1" i="13" l="1"/>
  <c r="C2" i="13"/>
  <c r="E1" i="13"/>
  <c r="E2" i="13"/>
  <c r="B2" i="13"/>
  <c r="B1" i="13"/>
  <c r="F1" i="13"/>
  <c r="F2" i="13"/>
  <c r="M2" i="13"/>
  <c r="M1" i="13"/>
  <c r="K2" i="13"/>
  <c r="K1" i="13"/>
  <c r="H1" i="13"/>
  <c r="H2" i="13"/>
  <c r="I1" i="13"/>
  <c r="I2" i="13"/>
  <c r="J2" i="13"/>
  <c r="J1" i="13"/>
  <c r="L2" i="13"/>
  <c r="L1" i="13"/>
  <c r="D1" i="13"/>
  <c r="D2" i="13"/>
  <c r="G1" i="13"/>
  <c r="G2" i="13"/>
</calcChain>
</file>

<file path=xl/sharedStrings.xml><?xml version="1.0" encoding="utf-8"?>
<sst xmlns="http://schemas.openxmlformats.org/spreadsheetml/2006/main" count="394" uniqueCount="126">
  <si>
    <t>Monthly Demand of last 4 years</t>
  </si>
  <si>
    <t>Month/Year</t>
  </si>
  <si>
    <t>2017-2018</t>
  </si>
  <si>
    <t>2018-2019</t>
  </si>
  <si>
    <t>2019-2020</t>
  </si>
  <si>
    <t>2020-2021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</si>
  <si>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</si>
  <si>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</si>
  <si>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</si>
  <si>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</si>
  <si>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</si>
  <si>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</si>
  <si>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</si>
  <si>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</si>
  <si>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January</t>
  </si>
  <si>
    <t>February</t>
  </si>
  <si>
    <t>March</t>
  </si>
  <si>
    <t>Total</t>
  </si>
  <si>
    <t>Material Code: DENTEQP024XXX</t>
  </si>
  <si>
    <t>november</t>
  </si>
  <si>
    <t>Year</t>
  </si>
  <si>
    <t>Time</t>
  </si>
  <si>
    <t>November</t>
  </si>
  <si>
    <t>2021-2022</t>
  </si>
  <si>
    <t>Demand</t>
  </si>
  <si>
    <t>Time period</t>
  </si>
  <si>
    <t>Moving average(12)</t>
  </si>
  <si>
    <t>Cummulative moving avg(CMA -12)</t>
  </si>
  <si>
    <t xml:space="preserve">  </t>
  </si>
  <si>
    <r>
      <t>Seasonal and Irregular Components, (Y</t>
    </r>
    <r>
      <rPr>
        <b/>
        <vertAlign val="subscript"/>
        <sz val="10"/>
        <color theme="1"/>
        <rFont val="Calibri"/>
        <family val="2"/>
        <scheme val="minor"/>
      </rPr>
      <t xml:space="preserve">t </t>
    </r>
    <r>
      <rPr>
        <b/>
        <sz val="8"/>
        <color theme="1"/>
        <rFont val="Calibri"/>
        <family val="2"/>
        <scheme val="minor"/>
      </rPr>
      <t>/CMA)</t>
    </r>
  </si>
  <si>
    <t>Seasonal index</t>
  </si>
  <si>
    <t>Month</t>
  </si>
  <si>
    <r>
      <t>Deseasonalize(Y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/S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</si>
  <si>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r>
      <t>Seasonal index(S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</si>
  <si>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</si>
  <si>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</si>
  <si>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</si>
  <si>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</si>
  <si>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</si>
  <si>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</si>
  <si>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</si>
  <si>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</si>
  <si>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</si>
  <si>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</si>
  <si>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</si>
  <si>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</si>
  <si>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</si>
  <si>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</si>
  <si>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</si>
  <si>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</si>
  <si>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</si>
  <si>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</si>
  <si>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</si>
  <si>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</si>
  <si>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</si>
  <si>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</si>
  <si>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</si>
  <si>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Trend</t>
  </si>
  <si>
    <r>
      <t>Forecast(S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*T</t>
    </r>
    <r>
      <rPr>
        <b/>
        <vertAlign val="subscript"/>
        <sz val="11"/>
        <color theme="1"/>
        <rFont val="Calibri"/>
        <family val="2"/>
        <scheme val="minor"/>
      </rPr>
      <t>t)</t>
    </r>
  </si>
  <si>
    <t>Error</t>
  </si>
  <si>
    <t>RMSE</t>
  </si>
  <si>
    <t>Forecast</t>
  </si>
  <si>
    <t>St</t>
  </si>
  <si>
    <t>EXPONENTIAL SMOOTHING METHOD( SPSS)</t>
  </si>
  <si>
    <t>Conclusion:</t>
  </si>
  <si>
    <t>I Have Used three method for forecasting</t>
  </si>
  <si>
    <t>1) Decomposition Method(Excel)</t>
  </si>
  <si>
    <t>2) Exponential smoothing method(SPSS)</t>
  </si>
  <si>
    <t>3) Holt-winter(damped) method (R)</t>
  </si>
  <si>
    <t>RMSE for Holt-winter(damped) method is less compare to other two method. Therefore, I have finally forecasted value via. this method.</t>
  </si>
  <si>
    <t>2017-18</t>
  </si>
  <si>
    <t>2018-19</t>
  </si>
  <si>
    <t>2019-20</t>
  </si>
  <si>
    <t>2020-21</t>
  </si>
  <si>
    <t>Index=</t>
  </si>
  <si>
    <t>Min</t>
  </si>
  <si>
    <t>Units</t>
  </si>
  <si>
    <t>period</t>
  </si>
  <si>
    <t>12th month</t>
  </si>
  <si>
    <t>11th month</t>
  </si>
  <si>
    <t>10th month</t>
  </si>
  <si>
    <t>9th month</t>
  </si>
  <si>
    <t>8th month</t>
  </si>
  <si>
    <t>7th month</t>
  </si>
  <si>
    <t>6th month</t>
  </si>
  <si>
    <t>5th month</t>
  </si>
  <si>
    <t>4th month</t>
  </si>
  <si>
    <t>3rd month</t>
  </si>
  <si>
    <t>2nd month</t>
  </si>
  <si>
    <t>1st month</t>
  </si>
  <si>
    <t>Minimum Value Column for (Zis)</t>
  </si>
  <si>
    <t>FORECASTED demand</t>
  </si>
  <si>
    <t>Cost for different periods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</si>
  <si>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</si>
  <si>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</si>
  <si>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</si>
  <si>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</si>
  <si>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</si>
  <si>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</si>
  <si>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</si>
  <si>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</si>
  <si>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</si>
  <si>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</si>
  <si>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</si>
  <si>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</si>
  <si>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Inventory carrying cost</t>
  </si>
  <si>
    <t>TOTAL Components for ICC</t>
  </si>
  <si>
    <t>IC COST PER UNIT PER MONTH</t>
  </si>
  <si>
    <t>Cost per unit of item</t>
  </si>
  <si>
    <t>Components of inventory carrying cost in percentage</t>
  </si>
  <si>
    <t>SETUP COST/ORDER COST</t>
  </si>
  <si>
    <t>Capital cost</t>
  </si>
  <si>
    <t>Inventory carrying charge</t>
  </si>
  <si>
    <t>Storage Cost</t>
  </si>
  <si>
    <t>Taxes and Insurance</t>
  </si>
  <si>
    <t xml:space="preserve">Administrative cost </t>
  </si>
  <si>
    <t>Handling cost</t>
  </si>
  <si>
    <t>Procurement</t>
  </si>
  <si>
    <t>Period</t>
  </si>
  <si>
    <t>Multiplied constants</t>
  </si>
  <si>
    <t xml:space="preserve"> Min Cost</t>
  </si>
  <si>
    <t>Demand Procurred</t>
  </si>
  <si>
    <t>OPTIMAL POLICY TABLE</t>
  </si>
  <si>
    <t>Period in which the order is placed</t>
  </si>
  <si>
    <t>Minimum Cost</t>
  </si>
  <si>
    <t>Units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</si>
</sst>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&quot;₹&quot;\ #,##0.00"/>
    <numFmt numFmtId="165" formatCode="0.0000"/>
    <numFmt numFmtId="166" formatCode="_(* #,##0_);_(* \(#,##0\);_(* &quot;-&quot;??_);_(@_)"/>
    <numFmt numFmtId="167" formatCode="_(* #,##0.00_);_(* \(#,##0.00\);_(* &quot;-&quot;??_);_(@_)"/>
    <numFmt numFmtId="168" formatCode="[$-F800]dddd\,\ mmmm\ dd\,\ 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F5050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4" borderId="0" applyNumberFormat="0" applyBorder="0" applyAlignment="0" applyProtection="0"/>
    <xf numFmtId="0" fontId="3" fillId="7" borderId="0" applyNumberFormat="0" applyBorder="0" applyAlignment="0" applyProtection="0"/>
    <xf numFmtId="0" fontId="10" fillId="0" borderId="8" applyNumberFormat="0" applyFill="0" applyAlignment="0" applyProtection="0"/>
    <xf numFmtId="0" fontId="3" fillId="9" borderId="0"/>
    <xf numFmtId="0" fontId="11" fillId="10" borderId="0" applyNumberFormat="0" applyBorder="0" applyAlignment="0" applyProtection="0"/>
    <xf numFmtId="43" fontId="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7" fontId="12" fillId="0" borderId="0" applyFont="0" applyFill="0" applyBorder="0" applyAlignment="0" applyProtection="0"/>
  </cellStyleXfs>
  <cellXfs count="140">
    <xf numFmtId="0" fontId="0" fillId="0" borderId="0" xfId="0"/>
    <xf numFmtId="1" fontId="0" fillId="0" borderId="0" xfId="0" applyNumberFormat="1"/>
    <xf numFmtId="1" fontId="0" fillId="0" borderId="3" xfId="0" applyNumberFormat="1" applyFill="1" applyBorder="1"/>
    <xf numFmtId="0" fontId="0" fillId="0" borderId="0" xfId="0"/>
    <xf numFmtId="0" fontId="0" fillId="0" borderId="0" xfId="0"/>
    <xf numFmtId="1" fontId="0" fillId="0" borderId="0" xfId="0" applyNumberFormat="1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1" xfId="1" applyBorder="1" applyAlignment="1">
      <alignment horizontal="center"/>
    </xf>
    <xf numFmtId="0" fontId="3" fillId="4" borderId="0" xfId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1" fontId="0" fillId="0" borderId="0" xfId="0" applyNumberFormat="1" applyBorder="1"/>
    <xf numFmtId="0" fontId="8" fillId="0" borderId="0" xfId="0" applyFont="1" applyFill="1"/>
    <xf numFmtId="1" fontId="9" fillId="0" borderId="0" xfId="0" applyNumberFormat="1" applyFont="1" applyBorder="1"/>
    <xf numFmtId="1" fontId="8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1" fontId="3" fillId="4" borderId="1" xfId="1" applyNumberFormat="1" applyBorder="1" applyAlignment="1">
      <alignment horizontal="center" wrapText="1"/>
    </xf>
    <xf numFmtId="1" fontId="3" fillId="4" borderId="1" xfId="1" applyNumberFormat="1" applyBorder="1" applyAlignment="1">
      <alignment horizontal="center"/>
    </xf>
    <xf numFmtId="2" fontId="3" fillId="4" borderId="1" xfId="1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3" fillId="6" borderId="1" xfId="1" applyFill="1" applyBorder="1" applyAlignment="1">
      <alignment horizontal="center"/>
    </xf>
    <xf numFmtId="0" fontId="1" fillId="0" borderId="0" xfId="0" applyFont="1"/>
    <xf numFmtId="2" fontId="3" fillId="7" borderId="1" xfId="2" applyNumberFormat="1" applyBorder="1"/>
    <xf numFmtId="0" fontId="3" fillId="6" borderId="1" xfId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/>
    <xf numFmtId="0" fontId="1" fillId="0" borderId="1" xfId="0" applyFont="1" applyBorder="1"/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3" fillId="9" borderId="0" xfId="4"/>
    <xf numFmtId="0" fontId="10" fillId="8" borderId="8" xfId="3" applyFill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3" fillId="6" borderId="9" xfId="1" applyFill="1" applyBorder="1" applyAlignment="1">
      <alignment horizontal="center" vertical="center"/>
    </xf>
    <xf numFmtId="0" fontId="3" fillId="6" borderId="9" xfId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1" fillId="0" borderId="1" xfId="0" applyNumberFormat="1" applyFont="1" applyBorder="1"/>
    <xf numFmtId="0" fontId="0" fillId="0" borderId="1" xfId="0" applyBorder="1" applyAlignment="1">
      <alignment horizontal="left"/>
    </xf>
    <xf numFmtId="0" fontId="3" fillId="9" borderId="1" xfId="4" applyBorder="1"/>
    <xf numFmtId="0" fontId="11" fillId="10" borderId="1" xfId="5" applyBorder="1" applyAlignment="1">
      <alignment horizontal="center"/>
    </xf>
    <xf numFmtId="0" fontId="0" fillId="0" borderId="1" xfId="0" applyBorder="1" applyAlignment="1"/>
    <xf numFmtId="0" fontId="1" fillId="11" borderId="1" xfId="0" applyFont="1" applyFill="1" applyBorder="1"/>
    <xf numFmtId="1" fontId="0" fillId="12" borderId="0" xfId="0" applyNumberFormat="1" applyFont="1" applyFill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1" xfId="0" applyNumberFormat="1" applyFont="1" applyBorder="1"/>
    <xf numFmtId="0" fontId="12" fillId="0" borderId="0" xfId="7"/>
    <xf numFmtId="0" fontId="13" fillId="13" borderId="1" xfId="7" applyFont="1" applyFill="1" applyBorder="1" applyAlignment="1">
      <alignment horizontal="center" vertical="center"/>
    </xf>
    <xf numFmtId="164" fontId="13" fillId="13" borderId="1" xfId="7" applyNumberFormat="1" applyFont="1" applyFill="1" applyBorder="1" applyAlignment="1">
      <alignment horizontal="center" vertical="center"/>
    </xf>
    <xf numFmtId="1" fontId="13" fillId="14" borderId="1" xfId="7" applyNumberFormat="1" applyFont="1" applyFill="1" applyBorder="1"/>
    <xf numFmtId="165" fontId="12" fillId="15" borderId="1" xfId="7" applyNumberFormat="1" applyFill="1" applyBorder="1"/>
    <xf numFmtId="0" fontId="0" fillId="15" borderId="1" xfId="0" applyFill="1" applyBorder="1"/>
    <xf numFmtId="0" fontId="12" fillId="3" borderId="1" xfId="7" applyFill="1" applyBorder="1"/>
    <xf numFmtId="2" fontId="0" fillId="15" borderId="1" xfId="0" applyNumberFormat="1" applyFill="1" applyBorder="1"/>
    <xf numFmtId="2" fontId="12" fillId="0" borderId="0" xfId="7" applyNumberFormat="1"/>
    <xf numFmtId="1" fontId="12" fillId="0" borderId="0" xfId="7" applyNumberFormat="1"/>
    <xf numFmtId="166" fontId="12" fillId="3" borderId="1" xfId="7" applyNumberFormat="1" applyFill="1" applyBorder="1"/>
    <xf numFmtId="0" fontId="12" fillId="15" borderId="1" xfId="7" applyFill="1" applyBorder="1"/>
    <xf numFmtId="165" fontId="0" fillId="15" borderId="1" xfId="8" applyNumberFormat="1" applyFont="1" applyFill="1" applyBorder="1"/>
    <xf numFmtId="0" fontId="13" fillId="0" borderId="1" xfId="7" applyFont="1" applyBorder="1"/>
    <xf numFmtId="2" fontId="13" fillId="0" borderId="1" xfId="7" applyNumberFormat="1" applyFont="1" applyBorder="1"/>
    <xf numFmtId="0" fontId="12" fillId="0" borderId="0" xfId="7" applyAlignment="1">
      <alignment horizontal="right"/>
    </xf>
    <xf numFmtId="1" fontId="13" fillId="0" borderId="0" xfId="7" applyNumberFormat="1" applyFont="1"/>
    <xf numFmtId="0" fontId="12" fillId="0" borderId="10" xfId="7" applyBorder="1" applyAlignment="1">
      <alignment horizontal="right"/>
    </xf>
    <xf numFmtId="0" fontId="13" fillId="0" borderId="1" xfId="7" applyFont="1" applyBorder="1" applyAlignment="1">
      <alignment horizontal="right"/>
    </xf>
    <xf numFmtId="0" fontId="13" fillId="15" borderId="1" xfId="7" applyFont="1" applyFill="1" applyBorder="1"/>
    <xf numFmtId="0" fontId="12" fillId="15" borderId="1" xfId="7" applyFill="1" applyBorder="1" applyAlignment="1">
      <alignment horizontal="right"/>
    </xf>
    <xf numFmtId="0" fontId="13" fillId="0" borderId="0" xfId="7" applyFont="1"/>
    <xf numFmtId="0" fontId="14" fillId="0" borderId="0" xfId="7" applyFont="1" applyAlignment="1">
      <alignment vertical="center" textRotation="90"/>
    </xf>
    <xf numFmtId="0" fontId="13" fillId="0" borderId="10" xfId="7" applyFont="1" applyBorder="1" applyAlignment="1">
      <alignment horizontal="right"/>
    </xf>
    <xf numFmtId="1" fontId="12" fillId="15" borderId="1" xfId="7" applyNumberFormat="1" applyFill="1" applyBorder="1"/>
    <xf numFmtId="166" fontId="0" fillId="3" borderId="1" xfId="9" applyNumberFormat="1" applyFont="1" applyFill="1" applyBorder="1"/>
    <xf numFmtId="0" fontId="13" fillId="14" borderId="12" xfId="7" applyFont="1" applyFill="1" applyBorder="1"/>
    <xf numFmtId="0" fontId="13" fillId="14" borderId="13" xfId="7" applyFont="1" applyFill="1" applyBorder="1"/>
    <xf numFmtId="0" fontId="12" fillId="14" borderId="14" xfId="7" applyFill="1" applyBorder="1"/>
    <xf numFmtId="0" fontId="12" fillId="0" borderId="1" xfId="7" applyBorder="1"/>
    <xf numFmtId="0" fontId="12" fillId="3" borderId="16" xfId="7" applyFill="1" applyBorder="1"/>
    <xf numFmtId="0" fontId="12" fillId="3" borderId="17" xfId="7" applyFill="1" applyBorder="1"/>
    <xf numFmtId="0" fontId="13" fillId="16" borderId="0" xfId="7" applyFont="1" applyFill="1" applyAlignment="1">
      <alignment horizontal="right"/>
    </xf>
    <xf numFmtId="0" fontId="12" fillId="14" borderId="1" xfId="7" applyFill="1" applyBorder="1"/>
    <xf numFmtId="1" fontId="12" fillId="3" borderId="1" xfId="7" applyNumberFormat="1" applyFill="1" applyBorder="1"/>
    <xf numFmtId="168" fontId="12" fillId="0" borderId="0" xfId="7" applyNumberFormat="1"/>
    <xf numFmtId="0" fontId="13" fillId="17" borderId="1" xfId="0" applyFont="1" applyFill="1" applyBorder="1" applyAlignment="1">
      <alignment horizontal="center" vertical="center"/>
    </xf>
    <xf numFmtId="166" fontId="13" fillId="17" borderId="1" xfId="0" applyNumberFormat="1" applyFont="1" applyFill="1" applyBorder="1" applyAlignment="1">
      <alignment horizontal="center" vertical="center"/>
    </xf>
    <xf numFmtId="1" fontId="0" fillId="14" borderId="7" xfId="0" applyNumberFormat="1" applyFill="1" applyBorder="1"/>
    <xf numFmtId="1" fontId="0" fillId="14" borderId="1" xfId="0" applyNumberFormat="1" applyFill="1" applyBorder="1"/>
    <xf numFmtId="166" fontId="0" fillId="3" borderId="1" xfId="6" applyNumberFormat="1" applyFont="1" applyFill="1" applyBorder="1"/>
    <xf numFmtId="166" fontId="0" fillId="3" borderId="1" xfId="0" applyNumberFormat="1" applyFill="1" applyBorder="1"/>
    <xf numFmtId="0" fontId="1" fillId="18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0" fillId="3" borderId="6" xfId="0" applyFill="1" applyBorder="1"/>
    <xf numFmtId="1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5" xfId="0" applyBorder="1"/>
    <xf numFmtId="0" fontId="0" fillId="0" borderId="23" xfId="0" applyBorder="1"/>
    <xf numFmtId="0" fontId="0" fillId="0" borderId="2" xfId="0" applyBorder="1"/>
    <xf numFmtId="1" fontId="0" fillId="0" borderId="2" xfId="0" applyNumberFormat="1" applyBorder="1"/>
    <xf numFmtId="0" fontId="0" fillId="0" borderId="24" xfId="0" applyBorder="1"/>
    <xf numFmtId="1" fontId="0" fillId="3" borderId="6" xfId="0" applyNumberFormat="1" applyFill="1" applyBorder="1"/>
    <xf numFmtId="2" fontId="0" fillId="0" borderId="0" xfId="0" applyNumberFormat="1"/>
    <xf numFmtId="0" fontId="18" fillId="18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4" fillId="0" borderId="0" xfId="7" applyFont="1" applyAlignment="1">
      <alignment horizontal="center" vertical="center" textRotation="90"/>
    </xf>
    <xf numFmtId="0" fontId="16" fillId="0" borderId="15" xfId="7" applyFont="1" applyBorder="1" applyAlignment="1">
      <alignment horizontal="center" textRotation="90"/>
    </xf>
    <xf numFmtId="0" fontId="14" fillId="0" borderId="0" xfId="7" applyFont="1" applyAlignment="1">
      <alignment horizontal="center" vertical="center"/>
    </xf>
    <xf numFmtId="0" fontId="13" fillId="0" borderId="0" xfId="7" applyFont="1" applyAlignment="1">
      <alignment horizontal="center"/>
    </xf>
    <xf numFmtId="0" fontId="2" fillId="0" borderId="0" xfId="7" applyFont="1" applyAlignment="1">
      <alignment horizontal="center" vertical="center" textRotation="90"/>
    </xf>
    <xf numFmtId="0" fontId="13" fillId="0" borderId="1" xfId="7" applyFont="1" applyBorder="1" applyAlignment="1">
      <alignment horizontal="center"/>
    </xf>
    <xf numFmtId="0" fontId="12" fillId="0" borderId="1" xfId="7" applyBorder="1" applyAlignment="1">
      <alignment horizontal="center"/>
    </xf>
    <xf numFmtId="0" fontId="17" fillId="13" borderId="6" xfId="7" applyFont="1" applyFill="1" applyBorder="1" applyAlignment="1">
      <alignment horizontal="center"/>
    </xf>
    <xf numFmtId="0" fontId="17" fillId="13" borderId="18" xfId="7" applyFont="1" applyFill="1" applyBorder="1" applyAlignment="1">
      <alignment horizontal="center"/>
    </xf>
    <xf numFmtId="0" fontId="17" fillId="13" borderId="7" xfId="7" applyFont="1" applyFill="1" applyBorder="1" applyAlignment="1">
      <alignment horizontal="center"/>
    </xf>
    <xf numFmtId="0" fontId="15" fillId="0" borderId="0" xfId="7" applyFont="1" applyAlignment="1">
      <alignment horizontal="center" vertical="center"/>
    </xf>
    <xf numFmtId="0" fontId="14" fillId="0" borderId="11" xfId="7" applyFont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/>
    </xf>
    <xf numFmtId="0" fontId="0" fillId="19" borderId="24" xfId="0" applyFill="1" applyBorder="1" applyAlignment="1">
      <alignment horizontal="center"/>
    </xf>
  </cellXfs>
  <cellStyles count="10">
    <cellStyle name="40% - Accent5" xfId="1" builtinId="47"/>
    <cellStyle name="60% - Accent2" xfId="2" builtinId="36"/>
    <cellStyle name="Comma" xfId="6" builtinId="3"/>
    <cellStyle name="Comma 2" xfId="9" xr:uid="{6C2F8442-85EA-4D3D-958A-CD6AED562D21}"/>
    <cellStyle name="Good" xfId="5" builtinId="26"/>
    <cellStyle name="Linked Cell" xfId="3" builtinId="24"/>
    <cellStyle name="Normal" xfId="0" builtinId="0"/>
    <cellStyle name="Normal 2" xfId="7" xr:uid="{43B08059-FAA4-4D4E-9922-EDB03A5CEA74}"/>
    <cellStyle name="Percent 2" xfId="8" xr:uid="{D06F78D5-3F0D-4373-A722-506D76158B96}"/>
    <cellStyle name="Style 1" xfId="4" xr:uid="{00000000-0005-0000-0000-000005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Seasonal</a:t>
            </a:r>
            <a:r>
              <a:rPr lang="en-IN" baseline="0"/>
              <a:t>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Original!$B$5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Original!$A$6:$A$17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Original!$B$6:$B$17</c:f>
              <c:numCache>
                <c:formatCode>0</c:formatCode>
                <c:ptCount val="12"/>
                <c:pt idx="0">
                  <c:v>27</c:v>
                </c:pt>
                <c:pt idx="1">
                  <c:v>70</c:v>
                </c:pt>
                <c:pt idx="2">
                  <c:v>78</c:v>
                </c:pt>
                <c:pt idx="3">
                  <c:v>97</c:v>
                </c:pt>
                <c:pt idx="4">
                  <c:v>41</c:v>
                </c:pt>
                <c:pt idx="5">
                  <c:v>93</c:v>
                </c:pt>
                <c:pt idx="6">
                  <c:v>31</c:v>
                </c:pt>
                <c:pt idx="7">
                  <c:v>40</c:v>
                </c:pt>
                <c:pt idx="8">
                  <c:v>83</c:v>
                </c:pt>
                <c:pt idx="9">
                  <c:v>91</c:v>
                </c:pt>
                <c:pt idx="10">
                  <c:v>28</c:v>
                </c:pt>
                <c:pt idx="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A-4745-B10C-2E8FA0C1DCE2}"/>
            </c:ext>
          </c:extLst>
        </c:ser>
        <c:ser>
          <c:idx val="1"/>
          <c:order val="1"/>
          <c:tx>
            <c:strRef>
              <c:f>Original!$C$5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Original!$A$6:$A$17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Original!$C$6:$C$17</c:f>
              <c:numCache>
                <c:formatCode>0</c:formatCode>
                <c:ptCount val="12"/>
                <c:pt idx="0">
                  <c:v>35</c:v>
                </c:pt>
                <c:pt idx="1">
                  <c:v>84</c:v>
                </c:pt>
                <c:pt idx="2">
                  <c:v>73</c:v>
                </c:pt>
                <c:pt idx="3">
                  <c:v>121</c:v>
                </c:pt>
                <c:pt idx="4">
                  <c:v>32</c:v>
                </c:pt>
                <c:pt idx="5">
                  <c:v>77</c:v>
                </c:pt>
                <c:pt idx="6">
                  <c:v>38</c:v>
                </c:pt>
                <c:pt idx="7">
                  <c:v>42</c:v>
                </c:pt>
                <c:pt idx="8">
                  <c:v>98</c:v>
                </c:pt>
                <c:pt idx="9">
                  <c:v>96</c:v>
                </c:pt>
                <c:pt idx="10">
                  <c:v>53</c:v>
                </c:pt>
                <c:pt idx="1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A-4745-B10C-2E8FA0C1DCE2}"/>
            </c:ext>
          </c:extLst>
        </c:ser>
        <c:ser>
          <c:idx val="2"/>
          <c:order val="2"/>
          <c:tx>
            <c:strRef>
              <c:f>Original!$D$5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Original!$A$6:$A$17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Original!$D$6:$D$17</c:f>
              <c:numCache>
                <c:formatCode>0</c:formatCode>
                <c:ptCount val="12"/>
                <c:pt idx="0">
                  <c:v>54</c:v>
                </c:pt>
                <c:pt idx="1">
                  <c:v>82</c:v>
                </c:pt>
                <c:pt idx="2">
                  <c:v>106</c:v>
                </c:pt>
                <c:pt idx="3">
                  <c:v>136</c:v>
                </c:pt>
                <c:pt idx="4">
                  <c:v>43</c:v>
                </c:pt>
                <c:pt idx="5">
                  <c:v>114</c:v>
                </c:pt>
                <c:pt idx="6">
                  <c:v>51</c:v>
                </c:pt>
                <c:pt idx="7">
                  <c:v>36</c:v>
                </c:pt>
                <c:pt idx="8">
                  <c:v>116</c:v>
                </c:pt>
                <c:pt idx="9">
                  <c:v>121</c:v>
                </c:pt>
                <c:pt idx="10">
                  <c:v>56</c:v>
                </c:pt>
                <c:pt idx="11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A-4745-B10C-2E8FA0C1DCE2}"/>
            </c:ext>
          </c:extLst>
        </c:ser>
        <c:ser>
          <c:idx val="3"/>
          <c:order val="3"/>
          <c:tx>
            <c:strRef>
              <c:f>Original!$E$5</c:f>
              <c:strCache>
                <c:ptCount val="1"/>
                <c:pt idx="0">
                  <c:v>2020-2021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Original!$A$6:$A$17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Original!$E$6:$E$17</c:f>
              <c:numCache>
                <c:formatCode>0</c:formatCode>
                <c:ptCount val="12"/>
                <c:pt idx="0">
                  <c:v>39</c:v>
                </c:pt>
                <c:pt idx="1">
                  <c:v>11</c:v>
                </c:pt>
                <c:pt idx="2">
                  <c:v>127</c:v>
                </c:pt>
                <c:pt idx="3">
                  <c:v>129</c:v>
                </c:pt>
                <c:pt idx="4">
                  <c:v>77</c:v>
                </c:pt>
                <c:pt idx="5">
                  <c:v>117</c:v>
                </c:pt>
                <c:pt idx="6">
                  <c:v>87</c:v>
                </c:pt>
                <c:pt idx="7">
                  <c:v>76</c:v>
                </c:pt>
                <c:pt idx="8">
                  <c:v>155</c:v>
                </c:pt>
                <c:pt idx="9">
                  <c:v>171</c:v>
                </c:pt>
                <c:pt idx="10">
                  <c:v>103</c:v>
                </c:pt>
                <c:pt idx="11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A-4745-B10C-2E8FA0C1D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331712"/>
        <c:axId val="691329088"/>
      </c:lineChart>
      <c:catAx>
        <c:axId val="6913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29088"/>
        <c:crosses val="autoZero"/>
        <c:auto val="1"/>
        <c:lblAlgn val="ctr"/>
        <c:lblOffset val="100"/>
        <c:noMultiLvlLbl val="0"/>
      </c:catAx>
      <c:valAx>
        <c:axId val="6913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4</a:t>
            </a:r>
            <a:r>
              <a:rPr lang="en-US" b="1" baseline="0"/>
              <a:t> YEARS DEMAND OF DENEQP018XXX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Original!$C$23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Original!$A$24:$B$71</c:f>
              <c:multiLvlStrCache>
                <c:ptCount val="48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</c:lvl>
                <c:lvl>
                  <c:pt idx="0">
                    <c:v>2017-18</c:v>
                  </c:pt>
                  <c:pt idx="12">
                    <c:v>2018-19</c:v>
                  </c:pt>
                  <c:pt idx="24">
                    <c:v>2019-20</c:v>
                  </c:pt>
                  <c:pt idx="36">
                    <c:v>2020-21</c:v>
                  </c:pt>
                </c:lvl>
              </c:multiLvlStrCache>
            </c:multiLvlStrRef>
          </c:cat>
          <c:val>
            <c:numRef>
              <c:f>Original!$C$24:$C$71</c:f>
              <c:numCache>
                <c:formatCode>0</c:formatCode>
                <c:ptCount val="48"/>
                <c:pt idx="0">
                  <c:v>27</c:v>
                </c:pt>
                <c:pt idx="1">
                  <c:v>70</c:v>
                </c:pt>
                <c:pt idx="2">
                  <c:v>78</c:v>
                </c:pt>
                <c:pt idx="3">
                  <c:v>97</c:v>
                </c:pt>
                <c:pt idx="4">
                  <c:v>41</c:v>
                </c:pt>
                <c:pt idx="5">
                  <c:v>93</c:v>
                </c:pt>
                <c:pt idx="6">
                  <c:v>31</c:v>
                </c:pt>
                <c:pt idx="7">
                  <c:v>40</c:v>
                </c:pt>
                <c:pt idx="8">
                  <c:v>83</c:v>
                </c:pt>
                <c:pt idx="9">
                  <c:v>91</c:v>
                </c:pt>
                <c:pt idx="10">
                  <c:v>28</c:v>
                </c:pt>
                <c:pt idx="11">
                  <c:v>63</c:v>
                </c:pt>
                <c:pt idx="12">
                  <c:v>35</c:v>
                </c:pt>
                <c:pt idx="13">
                  <c:v>84</c:v>
                </c:pt>
                <c:pt idx="14">
                  <c:v>73</c:v>
                </c:pt>
                <c:pt idx="15">
                  <c:v>121</c:v>
                </c:pt>
                <c:pt idx="16">
                  <c:v>32</c:v>
                </c:pt>
                <c:pt idx="17">
                  <c:v>77</c:v>
                </c:pt>
                <c:pt idx="18">
                  <c:v>38</c:v>
                </c:pt>
                <c:pt idx="19">
                  <c:v>42</c:v>
                </c:pt>
                <c:pt idx="20">
                  <c:v>98</c:v>
                </c:pt>
                <c:pt idx="21">
                  <c:v>96</c:v>
                </c:pt>
                <c:pt idx="22">
                  <c:v>53</c:v>
                </c:pt>
                <c:pt idx="23">
                  <c:v>86</c:v>
                </c:pt>
                <c:pt idx="24">
                  <c:v>54</c:v>
                </c:pt>
                <c:pt idx="25">
                  <c:v>82</c:v>
                </c:pt>
                <c:pt idx="26">
                  <c:v>106</c:v>
                </c:pt>
                <c:pt idx="27">
                  <c:v>136</c:v>
                </c:pt>
                <c:pt idx="28">
                  <c:v>43</c:v>
                </c:pt>
                <c:pt idx="29">
                  <c:v>114</c:v>
                </c:pt>
                <c:pt idx="30">
                  <c:v>51</c:v>
                </c:pt>
                <c:pt idx="31">
                  <c:v>36</c:v>
                </c:pt>
                <c:pt idx="32">
                  <c:v>116</c:v>
                </c:pt>
                <c:pt idx="33">
                  <c:v>121</c:v>
                </c:pt>
                <c:pt idx="34">
                  <c:v>56</c:v>
                </c:pt>
                <c:pt idx="35">
                  <c:v>113</c:v>
                </c:pt>
                <c:pt idx="36">
                  <c:v>39</c:v>
                </c:pt>
                <c:pt idx="37">
                  <c:v>11</c:v>
                </c:pt>
                <c:pt idx="38">
                  <c:v>127</c:v>
                </c:pt>
                <c:pt idx="39">
                  <c:v>129</c:v>
                </c:pt>
                <c:pt idx="40">
                  <c:v>77</c:v>
                </c:pt>
                <c:pt idx="41">
                  <c:v>117</c:v>
                </c:pt>
                <c:pt idx="42">
                  <c:v>87</c:v>
                </c:pt>
                <c:pt idx="43">
                  <c:v>76</c:v>
                </c:pt>
                <c:pt idx="44">
                  <c:v>155</c:v>
                </c:pt>
                <c:pt idx="45">
                  <c:v>171</c:v>
                </c:pt>
                <c:pt idx="46">
                  <c:v>103</c:v>
                </c:pt>
                <c:pt idx="47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2-4590-82A8-1A743F07E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98704"/>
        <c:axId val="663793784"/>
      </c:lineChart>
      <c:catAx>
        <c:axId val="66379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93784"/>
        <c:crosses val="autoZero"/>
        <c:auto val="1"/>
        <c:lblAlgn val="ctr"/>
        <c:lblOffset val="100"/>
        <c:noMultiLvlLbl val="0"/>
      </c:catAx>
      <c:valAx>
        <c:axId val="66379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9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2020-21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Original!$A$6:$A$17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Original!$E$6:$E$17</c:f>
              <c:numCache>
                <c:formatCode>0</c:formatCode>
                <c:ptCount val="12"/>
                <c:pt idx="0">
                  <c:v>39</c:v>
                </c:pt>
                <c:pt idx="1">
                  <c:v>11</c:v>
                </c:pt>
                <c:pt idx="2">
                  <c:v>127</c:v>
                </c:pt>
                <c:pt idx="3">
                  <c:v>129</c:v>
                </c:pt>
                <c:pt idx="4">
                  <c:v>77</c:v>
                </c:pt>
                <c:pt idx="5">
                  <c:v>117</c:v>
                </c:pt>
                <c:pt idx="6">
                  <c:v>87</c:v>
                </c:pt>
                <c:pt idx="7">
                  <c:v>76</c:v>
                </c:pt>
                <c:pt idx="8">
                  <c:v>155</c:v>
                </c:pt>
                <c:pt idx="9">
                  <c:v>171</c:v>
                </c:pt>
                <c:pt idx="10">
                  <c:v>103</c:v>
                </c:pt>
                <c:pt idx="11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E-4F00-B5B3-472BDE3EB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74872"/>
        <c:axId val="93882416"/>
      </c:lineChart>
      <c:catAx>
        <c:axId val="93874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2416"/>
        <c:crosses val="autoZero"/>
        <c:auto val="1"/>
        <c:lblAlgn val="ctr"/>
        <c:lblOffset val="100"/>
        <c:noMultiLvlLbl val="0"/>
      </c:catAx>
      <c:valAx>
        <c:axId val="938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DEMAND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2171551472732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Decomposition!$K$1</c:f>
              <c:strCache>
                <c:ptCount val="1"/>
                <c:pt idx="0">
                  <c:v>Forecast(St*Tt)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Decomposition!$A$2:$B$61</c:f>
              <c:multiLvlStrCache>
                <c:ptCount val="60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  <c:pt idx="48">
                    <c:v>April</c:v>
                  </c:pt>
                  <c:pt idx="49">
                    <c:v>May</c:v>
                  </c:pt>
                  <c:pt idx="50">
                    <c:v>June</c:v>
                  </c:pt>
                  <c:pt idx="51">
                    <c:v>July</c:v>
                  </c:pt>
                  <c:pt idx="52">
                    <c:v>August</c:v>
                  </c:pt>
                  <c:pt idx="53">
                    <c:v>September</c:v>
                  </c:pt>
                  <c:pt idx="54">
                    <c:v>October</c:v>
                  </c:pt>
                  <c:pt idx="55">
                    <c:v>November</c:v>
                  </c:pt>
                  <c:pt idx="56">
                    <c:v>December</c:v>
                  </c:pt>
                  <c:pt idx="57">
                    <c:v>January</c:v>
                  </c:pt>
                  <c:pt idx="58">
                    <c:v>February</c:v>
                  </c:pt>
                  <c:pt idx="59">
                    <c:v>March</c:v>
                  </c:pt>
                </c:lvl>
                <c:lvl>
                  <c:pt idx="0">
                    <c:v>2017-2018</c:v>
                  </c:pt>
                  <c:pt idx="12">
                    <c:v>2018-2019</c:v>
                  </c:pt>
                  <c:pt idx="24">
                    <c:v>2019-2020</c:v>
                  </c:pt>
                  <c:pt idx="36">
                    <c:v>2020-2021</c:v>
                  </c:pt>
                  <c:pt idx="48">
                    <c:v>2021-2022</c:v>
                  </c:pt>
                </c:lvl>
              </c:multiLvlStrCache>
            </c:multiLvlStrRef>
          </c:cat>
          <c:val>
            <c:numRef>
              <c:f>Decomposition!$K$2:$K$61</c:f>
              <c:numCache>
                <c:formatCode>0</c:formatCode>
                <c:ptCount val="60"/>
                <c:pt idx="0">
                  <c:v>28.697501308881183</c:v>
                </c:pt>
                <c:pt idx="1">
                  <c:v>43.068357103062219</c:v>
                </c:pt>
                <c:pt idx="2">
                  <c:v>67.82930034224475</c:v>
                </c:pt>
                <c:pt idx="3">
                  <c:v>88.169470059264825</c:v>
                </c:pt>
                <c:pt idx="4">
                  <c:v>32.849747549188073</c:v>
                </c:pt>
                <c:pt idx="5">
                  <c:v>76.360169814322987</c:v>
                </c:pt>
                <c:pt idx="6">
                  <c:v>32.838861109239787</c:v>
                </c:pt>
                <c:pt idx="7">
                  <c:v>33.82887024674568</c:v>
                </c:pt>
                <c:pt idx="8">
                  <c:v>84.362877531566269</c:v>
                </c:pt>
                <c:pt idx="9">
                  <c:v>88.4622926071781</c:v>
                </c:pt>
                <c:pt idx="10">
                  <c:v>39.035160868944018</c:v>
                </c:pt>
                <c:pt idx="11">
                  <c:v>75.574595773269706</c:v>
                </c:pt>
                <c:pt idx="12">
                  <c:v>37.726292338274895</c:v>
                </c:pt>
                <c:pt idx="13">
                  <c:v>56.272313274426736</c:v>
                </c:pt>
                <c:pt idx="14">
                  <c:v>88.106450831979615</c:v>
                </c:pt>
                <c:pt idx="15">
                  <c:v>113.88652576813337</c:v>
                </c:pt>
                <c:pt idx="16">
                  <c:v>42.203914966495702</c:v>
                </c:pt>
                <c:pt idx="17">
                  <c:v>97.600178681119786</c:v>
                </c:pt>
                <c:pt idx="18">
                  <c:v>41.766240842279309</c:v>
                </c:pt>
                <c:pt idx="19">
                  <c:v>42.821660779917387</c:v>
                </c:pt>
                <c:pt idx="20">
                  <c:v>106.30317987497658</c:v>
                </c:pt>
                <c:pt idx="21">
                  <c:v>110.98070091074943</c:v>
                </c:pt>
                <c:pt idx="22">
                  <c:v>48.765303747803131</c:v>
                </c:pt>
                <c:pt idx="23">
                  <c:v>94.029434455900684</c:v>
                </c:pt>
                <c:pt idx="24">
                  <c:v>46.755083367668611</c:v>
                </c:pt>
                <c:pt idx="25">
                  <c:v>69.476269445791246</c:v>
                </c:pt>
                <c:pt idx="26">
                  <c:v>108.38360132171448</c:v>
                </c:pt>
                <c:pt idx="27">
                  <c:v>139.60358147700191</c:v>
                </c:pt>
                <c:pt idx="28">
                  <c:v>51.558082383803324</c:v>
                </c:pt>
                <c:pt idx="29">
                  <c:v>118.8401875479166</c:v>
                </c:pt>
                <c:pt idx="30">
                  <c:v>50.693620575318825</c:v>
                </c:pt>
                <c:pt idx="31">
                  <c:v>51.814451313089087</c:v>
                </c:pt>
                <c:pt idx="32">
                  <c:v>128.2434822183869</c:v>
                </c:pt>
                <c:pt idx="33">
                  <c:v>133.49910921432075</c:v>
                </c:pt>
                <c:pt idx="34">
                  <c:v>58.495446626662236</c:v>
                </c:pt>
                <c:pt idx="35">
                  <c:v>112.48427313853169</c:v>
                </c:pt>
                <c:pt idx="36">
                  <c:v>55.78387439706232</c:v>
                </c:pt>
                <c:pt idx="37">
                  <c:v>82.680225617155756</c:v>
                </c:pt>
                <c:pt idx="38">
                  <c:v>128.66075181144936</c:v>
                </c:pt>
                <c:pt idx="39">
                  <c:v>165.32063718587042</c:v>
                </c:pt>
                <c:pt idx="40">
                  <c:v>60.91224980111096</c:v>
                </c:pt>
                <c:pt idx="41">
                  <c:v>140.08019641471341</c:v>
                </c:pt>
                <c:pt idx="42">
                  <c:v>59.621000308358347</c:v>
                </c:pt>
                <c:pt idx="43">
                  <c:v>60.807241846260801</c:v>
                </c:pt>
                <c:pt idx="44">
                  <c:v>150.18378456179724</c:v>
                </c:pt>
                <c:pt idx="45">
                  <c:v>156.01751751789209</c:v>
                </c:pt>
                <c:pt idx="46">
                  <c:v>68.225589505521356</c:v>
                </c:pt>
                <c:pt idx="47">
                  <c:v>130.9391118211627</c:v>
                </c:pt>
                <c:pt idx="48">
                  <c:v>64.812665426456036</c:v>
                </c:pt>
                <c:pt idx="49">
                  <c:v>95.884181788520266</c:v>
                </c:pt>
                <c:pt idx="50">
                  <c:v>148.93790230118421</c:v>
                </c:pt>
                <c:pt idx="51">
                  <c:v>191.03769289473897</c:v>
                </c:pt>
                <c:pt idx="52">
                  <c:v>70.266417218418596</c:v>
                </c:pt>
                <c:pt idx="53">
                  <c:v>161.3202052815102</c:v>
                </c:pt>
                <c:pt idx="54">
                  <c:v>68.548380041397877</c:v>
                </c:pt>
                <c:pt idx="55">
                  <c:v>69.800032379432523</c:v>
                </c:pt>
                <c:pt idx="56">
                  <c:v>172.12408690520755</c:v>
                </c:pt>
                <c:pt idx="57">
                  <c:v>178.53592582146342</c:v>
                </c:pt>
                <c:pt idx="58">
                  <c:v>77.955732384380468</c:v>
                </c:pt>
                <c:pt idx="59">
                  <c:v>149.39395050379366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E4-4720-AE5C-DA4F6ECDB81B}"/>
            </c:ext>
          </c:extLst>
        </c:ser>
        <c:ser>
          <c:idx val="0"/>
          <c:order val="1"/>
          <c:tx>
            <c:v>Cumulative moving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Decomposition!$A$2:$B$61</c:f>
              <c:multiLvlStrCache>
                <c:ptCount val="60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  <c:pt idx="48">
                    <c:v>April</c:v>
                  </c:pt>
                  <c:pt idx="49">
                    <c:v>May</c:v>
                  </c:pt>
                  <c:pt idx="50">
                    <c:v>June</c:v>
                  </c:pt>
                  <c:pt idx="51">
                    <c:v>July</c:v>
                  </c:pt>
                  <c:pt idx="52">
                    <c:v>August</c:v>
                  </c:pt>
                  <c:pt idx="53">
                    <c:v>September</c:v>
                  </c:pt>
                  <c:pt idx="54">
                    <c:v>October</c:v>
                  </c:pt>
                  <c:pt idx="55">
                    <c:v>November</c:v>
                  </c:pt>
                  <c:pt idx="56">
                    <c:v>December</c:v>
                  </c:pt>
                  <c:pt idx="57">
                    <c:v>January</c:v>
                  </c:pt>
                  <c:pt idx="58">
                    <c:v>February</c:v>
                  </c:pt>
                  <c:pt idx="59">
                    <c:v>March</c:v>
                  </c:pt>
                </c:lvl>
                <c:lvl>
                  <c:pt idx="0">
                    <c:v>2017-2018</c:v>
                  </c:pt>
                  <c:pt idx="12">
                    <c:v>2018-2019</c:v>
                  </c:pt>
                  <c:pt idx="24">
                    <c:v>2019-2020</c:v>
                  </c:pt>
                  <c:pt idx="36">
                    <c:v>2020-2021</c:v>
                  </c:pt>
                  <c:pt idx="48">
                    <c:v>2021-2022</c:v>
                  </c:pt>
                </c:lvl>
              </c:multiLvlStrCache>
            </c:multiLvlStrRef>
          </c:cat>
          <c:val>
            <c:numRef>
              <c:f>Decomposition!$F$2:$F$42</c:f>
              <c:numCache>
                <c:formatCode>General</c:formatCode>
                <c:ptCount val="41"/>
                <c:pt idx="5" formatCode="0.00">
                  <c:v>62.166666666666671</c:v>
                </c:pt>
                <c:pt idx="6" formatCode="0.00">
                  <c:v>63.083333333333329</c:v>
                </c:pt>
                <c:pt idx="7" formatCode="0.00">
                  <c:v>63.458333333333329</c:v>
                </c:pt>
                <c:pt idx="8" formatCode="0.00">
                  <c:v>64.25</c:v>
                </c:pt>
                <c:pt idx="9" formatCode="0.00">
                  <c:v>64.875</c:v>
                </c:pt>
                <c:pt idx="10" formatCode="0.00">
                  <c:v>63.833333333333329</c:v>
                </c:pt>
                <c:pt idx="11" formatCode="0.00">
                  <c:v>63.458333333333329</c:v>
                </c:pt>
                <c:pt idx="12" formatCode="0.00">
                  <c:v>63.833333333333329</c:v>
                </c:pt>
                <c:pt idx="13" formatCode="0.00">
                  <c:v>64.541666666666671</c:v>
                </c:pt>
                <c:pt idx="14" formatCode="0.00">
                  <c:v>65.375</c:v>
                </c:pt>
                <c:pt idx="15" formatCode="0.00">
                  <c:v>66.625</c:v>
                </c:pt>
                <c:pt idx="16" formatCode="0.00">
                  <c:v>68.625</c:v>
                </c:pt>
                <c:pt idx="17" formatCode="0.00">
                  <c:v>70.375</c:v>
                </c:pt>
                <c:pt idx="18" formatCode="0.00">
                  <c:v>71.083333333333343</c:v>
                </c:pt>
                <c:pt idx="19" formatCode="0.00">
                  <c:v>72.375</c:v>
                </c:pt>
                <c:pt idx="20" formatCode="0.00">
                  <c:v>74.375</c:v>
                </c:pt>
                <c:pt idx="21" formatCode="0.00">
                  <c:v>75.458333333333343</c:v>
                </c:pt>
                <c:pt idx="22" formatCode="0.00">
                  <c:v>77.458333333333343</c:v>
                </c:pt>
                <c:pt idx="23" formatCode="0.00">
                  <c:v>79.541666666666657</c:v>
                </c:pt>
                <c:pt idx="24" formatCode="0.00">
                  <c:v>79.833333333333329</c:v>
                </c:pt>
                <c:pt idx="25" formatCode="0.00">
                  <c:v>80.333333333333329</c:v>
                </c:pt>
                <c:pt idx="26" formatCode="0.00">
                  <c:v>82.125</c:v>
                </c:pt>
                <c:pt idx="27" formatCode="0.00">
                  <c:v>83.291666666666671</c:v>
                </c:pt>
                <c:pt idx="28" formatCode="0.00">
                  <c:v>84.541666666666671</c:v>
                </c:pt>
                <c:pt idx="29" formatCode="0.00">
                  <c:v>85.041666666666671</c:v>
                </c:pt>
                <c:pt idx="30" formatCode="0.00">
                  <c:v>81.458333333333343</c:v>
                </c:pt>
                <c:pt idx="31" formatCode="0.00">
                  <c:v>79.375</c:v>
                </c:pt>
                <c:pt idx="32" formatCode="0.00">
                  <c:v>79.958333333333343</c:v>
                </c:pt>
                <c:pt idx="33" formatCode="0.00">
                  <c:v>81.083333333333343</c:v>
                </c:pt>
                <c:pt idx="34" formatCode="0.00">
                  <c:v>82.625</c:v>
                </c:pt>
                <c:pt idx="35" formatCode="0.00">
                  <c:v>84.25</c:v>
                </c:pt>
                <c:pt idx="36" formatCode="0.00">
                  <c:v>87.416666666666657</c:v>
                </c:pt>
                <c:pt idx="37" formatCode="0.00">
                  <c:v>90.708333333333329</c:v>
                </c:pt>
                <c:pt idx="38" formatCode="0.00">
                  <c:v>94.416666666666657</c:v>
                </c:pt>
                <c:pt idx="39" formatCode="0.00">
                  <c:v>98.458333333333343</c:v>
                </c:pt>
                <c:pt idx="40" formatCode="0.00">
                  <c:v>101.83333333333334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D-44B3-BF90-31DE145A197E}"/>
            </c:ext>
          </c:extLst>
        </c:ser>
        <c:ser>
          <c:idx val="1"/>
          <c:order val="2"/>
          <c:tx>
            <c:v>Actual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Decomposition!$C$2:$C$49</c:f>
              <c:numCache>
                <c:formatCode>0</c:formatCode>
                <c:ptCount val="48"/>
                <c:pt idx="0">
                  <c:v>27</c:v>
                </c:pt>
                <c:pt idx="1">
                  <c:v>70</c:v>
                </c:pt>
                <c:pt idx="2">
                  <c:v>78</c:v>
                </c:pt>
                <c:pt idx="3">
                  <c:v>97</c:v>
                </c:pt>
                <c:pt idx="4">
                  <c:v>41</c:v>
                </c:pt>
                <c:pt idx="5">
                  <c:v>93</c:v>
                </c:pt>
                <c:pt idx="6">
                  <c:v>31</c:v>
                </c:pt>
                <c:pt idx="7">
                  <c:v>40</c:v>
                </c:pt>
                <c:pt idx="8">
                  <c:v>83</c:v>
                </c:pt>
                <c:pt idx="9">
                  <c:v>91</c:v>
                </c:pt>
                <c:pt idx="10">
                  <c:v>28</c:v>
                </c:pt>
                <c:pt idx="11">
                  <c:v>63</c:v>
                </c:pt>
                <c:pt idx="12">
                  <c:v>35</c:v>
                </c:pt>
                <c:pt idx="13">
                  <c:v>84</c:v>
                </c:pt>
                <c:pt idx="14">
                  <c:v>73</c:v>
                </c:pt>
                <c:pt idx="15">
                  <c:v>121</c:v>
                </c:pt>
                <c:pt idx="16">
                  <c:v>32</c:v>
                </c:pt>
                <c:pt idx="17">
                  <c:v>77</c:v>
                </c:pt>
                <c:pt idx="18">
                  <c:v>38</c:v>
                </c:pt>
                <c:pt idx="19">
                  <c:v>42</c:v>
                </c:pt>
                <c:pt idx="20">
                  <c:v>98</c:v>
                </c:pt>
                <c:pt idx="21">
                  <c:v>96</c:v>
                </c:pt>
                <c:pt idx="22">
                  <c:v>53</c:v>
                </c:pt>
                <c:pt idx="23">
                  <c:v>86</c:v>
                </c:pt>
                <c:pt idx="24">
                  <c:v>54</c:v>
                </c:pt>
                <c:pt idx="25">
                  <c:v>82</c:v>
                </c:pt>
                <c:pt idx="26">
                  <c:v>106</c:v>
                </c:pt>
                <c:pt idx="27">
                  <c:v>136</c:v>
                </c:pt>
                <c:pt idx="28">
                  <c:v>43</c:v>
                </c:pt>
                <c:pt idx="29">
                  <c:v>114</c:v>
                </c:pt>
                <c:pt idx="30">
                  <c:v>51</c:v>
                </c:pt>
                <c:pt idx="31">
                  <c:v>36</c:v>
                </c:pt>
                <c:pt idx="32">
                  <c:v>116</c:v>
                </c:pt>
                <c:pt idx="33">
                  <c:v>121</c:v>
                </c:pt>
                <c:pt idx="34">
                  <c:v>56</c:v>
                </c:pt>
                <c:pt idx="35">
                  <c:v>113</c:v>
                </c:pt>
                <c:pt idx="36">
                  <c:v>39</c:v>
                </c:pt>
                <c:pt idx="37">
                  <c:v>11</c:v>
                </c:pt>
                <c:pt idx="38">
                  <c:v>127</c:v>
                </c:pt>
                <c:pt idx="39">
                  <c:v>129</c:v>
                </c:pt>
                <c:pt idx="40">
                  <c:v>77</c:v>
                </c:pt>
                <c:pt idx="41">
                  <c:v>117</c:v>
                </c:pt>
                <c:pt idx="42">
                  <c:v>87</c:v>
                </c:pt>
                <c:pt idx="43">
                  <c:v>76</c:v>
                </c:pt>
                <c:pt idx="44">
                  <c:v>155</c:v>
                </c:pt>
                <c:pt idx="45">
                  <c:v>171</c:v>
                </c:pt>
                <c:pt idx="46">
                  <c:v>103</c:v>
                </c:pt>
                <c:pt idx="47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DD-44B3-BF90-31DE145A1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11232"/>
        <c:axId val="472407952"/>
      </c:lineChart>
      <c:catAx>
        <c:axId val="4724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07952"/>
        <c:crosses val="autoZero"/>
        <c:auto val="1"/>
        <c:lblAlgn val="ctr"/>
        <c:lblOffset val="100"/>
        <c:noMultiLvlLbl val="0"/>
      </c:catAx>
      <c:valAx>
        <c:axId val="47240795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112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PROCUREMENT</a:t>
            </a:r>
            <a:r>
              <a:rPr lang="en-IN" b="1" baseline="0"/>
              <a:t> PLANNING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'Procurement-Plan'!$E$21:$E$32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'Procurement-Plan'!$F$21:$F$32</c:f>
              <c:numCache>
                <c:formatCode>General</c:formatCode>
                <c:ptCount val="12"/>
                <c:pt idx="0" formatCode="0">
                  <c:v>63</c:v>
                </c:pt>
                <c:pt idx="1">
                  <c:v>105</c:v>
                </c:pt>
                <c:pt idx="2">
                  <c:v>166</c:v>
                </c:pt>
                <c:pt idx="3" formatCode="0">
                  <c:v>289</c:v>
                </c:pt>
                <c:pt idx="4">
                  <c:v>0</c:v>
                </c:pt>
                <c:pt idx="5" formatCode="0">
                  <c:v>254</c:v>
                </c:pt>
                <c:pt idx="6">
                  <c:v>0</c:v>
                </c:pt>
                <c:pt idx="7">
                  <c:v>74</c:v>
                </c:pt>
                <c:pt idx="8">
                  <c:v>185</c:v>
                </c:pt>
                <c:pt idx="9">
                  <c:v>197</c:v>
                </c:pt>
                <c:pt idx="10">
                  <c:v>100</c:v>
                </c:pt>
                <c:pt idx="11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7-4FC1-9368-6A140E41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8271040"/>
        <c:axId val="458271696"/>
      </c:barChart>
      <c:lineChart>
        <c:grouping val="standard"/>
        <c:varyColors val="0"/>
        <c:ser>
          <c:idx val="1"/>
          <c:order val="1"/>
          <c:spPr>
            <a:ln w="184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'Procurement-Plan'!$E$21:$E$32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'Procurement-Plan'!$G$21:$G$32</c:f>
              <c:numCache>
                <c:formatCode>General</c:formatCode>
                <c:ptCount val="12"/>
                <c:pt idx="0" formatCode="0">
                  <c:v>63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7-4FC1-9368-6A140E41E3BA}"/>
            </c:ext>
          </c:extLst>
        </c:ser>
        <c:ser>
          <c:idx val="2"/>
          <c:order val="2"/>
          <c:spPr>
            <a:ln w="184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'Procurement-Plan'!$E$21:$E$32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'Procurement-Plan'!$H$21:$H$32</c:f>
              <c:numCache>
                <c:formatCode>General</c:formatCode>
                <c:ptCount val="12"/>
                <c:pt idx="1">
                  <c:v>105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7-4FC1-9368-6A140E41E3BA}"/>
            </c:ext>
          </c:extLst>
        </c:ser>
        <c:ser>
          <c:idx val="3"/>
          <c:order val="3"/>
          <c:spPr>
            <a:ln w="184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'Procurement-Plan'!$E$21:$E$32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'Procurement-Plan'!$I$21:$I$32</c:f>
              <c:numCache>
                <c:formatCode>General</c:formatCode>
                <c:ptCount val="12"/>
                <c:pt idx="2" formatCode="0">
                  <c:v>166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B7-4FC1-9368-6A140E41E3BA}"/>
            </c:ext>
          </c:extLst>
        </c:ser>
        <c:ser>
          <c:idx val="4"/>
          <c:order val="4"/>
          <c:spPr>
            <a:ln w="184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'Procurement-Plan'!$E$21:$E$32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'Procurement-Plan'!$J$21:$J$32</c:f>
              <c:numCache>
                <c:formatCode>General</c:formatCode>
                <c:ptCount val="12"/>
                <c:pt idx="3" formatCode="0">
                  <c:v>289</c:v>
                </c:pt>
                <c:pt idx="4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B7-4FC1-9368-6A140E41E3BA}"/>
            </c:ext>
          </c:extLst>
        </c:ser>
        <c:ser>
          <c:idx val="5"/>
          <c:order val="5"/>
          <c:spPr>
            <a:ln w="184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'Procurement-Plan'!$E$21:$E$32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'Procurement-Plan'!$K$21:$K$32</c:f>
              <c:numCache>
                <c:formatCode>General</c:formatCode>
                <c:ptCount val="12"/>
                <c:pt idx="4">
                  <c:v>144.5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B7-4FC1-9368-6A140E41E3BA}"/>
            </c:ext>
          </c:extLst>
        </c:ser>
        <c:ser>
          <c:idx val="6"/>
          <c:order val="6"/>
          <c:spPr>
            <a:ln w="184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'Procurement-Plan'!$E$21:$E$32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'Procurement-Plan'!$L$21:$L$32</c:f>
              <c:numCache>
                <c:formatCode>General</c:formatCode>
                <c:ptCount val="12"/>
                <c:pt idx="5" formatCode="0">
                  <c:v>254</c:v>
                </c:pt>
                <c:pt idx="6" formatCode="0.00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B7-4FC1-9368-6A140E41E3BA}"/>
            </c:ext>
          </c:extLst>
        </c:ser>
        <c:ser>
          <c:idx val="7"/>
          <c:order val="7"/>
          <c:spPr>
            <a:ln w="184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'Procurement-Plan'!$E$21:$E$32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'Procurement-Plan'!$M$21:$M$32</c:f>
              <c:numCache>
                <c:formatCode>General</c:formatCode>
                <c:ptCount val="12"/>
                <c:pt idx="6" formatCode="0.00">
                  <c:v>127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B7-4FC1-9368-6A140E41E3BA}"/>
            </c:ext>
          </c:extLst>
        </c:ser>
        <c:ser>
          <c:idx val="8"/>
          <c:order val="8"/>
          <c:spPr>
            <a:ln w="184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'Procurement-Plan'!$E$21:$E$32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'Procurement-Plan'!$N$21:$N$32</c:f>
              <c:numCache>
                <c:formatCode>General</c:formatCode>
                <c:ptCount val="12"/>
                <c:pt idx="7" formatCode="0.00">
                  <c:v>74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B7-4FC1-9368-6A140E41E3BA}"/>
            </c:ext>
          </c:extLst>
        </c:ser>
        <c:ser>
          <c:idx val="9"/>
          <c:order val="9"/>
          <c:spPr>
            <a:ln w="184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'Procurement-Plan'!$E$21:$E$32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'Procurement-Plan'!$O$21:$O$32</c:f>
              <c:numCache>
                <c:formatCode>General</c:formatCode>
                <c:ptCount val="12"/>
                <c:pt idx="8" formatCode="0">
                  <c:v>185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B7-4FC1-9368-6A140E41E3BA}"/>
            </c:ext>
          </c:extLst>
        </c:ser>
        <c:ser>
          <c:idx val="10"/>
          <c:order val="10"/>
          <c:spPr>
            <a:ln w="184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'Procurement-Plan'!$E$21:$E$32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'Procurement-Plan'!$P$21:$P$32</c:f>
              <c:numCache>
                <c:formatCode>General</c:formatCode>
                <c:ptCount val="12"/>
                <c:pt idx="9" formatCode="0">
                  <c:v>197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B7-4FC1-9368-6A140E41E3BA}"/>
            </c:ext>
          </c:extLst>
        </c:ser>
        <c:ser>
          <c:idx val="11"/>
          <c:order val="11"/>
          <c:spPr>
            <a:ln w="184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'Procurement-Plan'!$E$21:$E$32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'Procurement-Plan'!$Q$21:$Q$32</c:f>
              <c:numCache>
                <c:formatCode>General</c:formatCode>
                <c:ptCount val="12"/>
                <c:pt idx="10">
                  <c:v>100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7B7-4FC1-9368-6A140E41E3B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'Procurement-Plan'!$E$21:$E$32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'Procurement-Plan'!$R$21:$R$32</c:f>
              <c:numCache>
                <c:formatCode>General</c:formatCode>
                <c:ptCount val="12"/>
                <c:pt idx="11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7B7-4FC1-9368-6A140E41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71040"/>
        <c:axId val="458271696"/>
      </c:lineChart>
      <c:catAx>
        <c:axId val="45827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Month</a:t>
                </a:r>
                <a:r>
                  <a:rPr lang="en-IN" b="1" baseline="0"/>
                  <a:t> in which order is placed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9706796484910454"/>
              <c:y val="0.7945415007183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1696"/>
        <c:crosses val="autoZero"/>
        <c:auto val="1"/>
        <c:lblAlgn val="ctr"/>
        <c:lblOffset val="100"/>
        <c:noMultiLvlLbl val="0"/>
      </c:catAx>
      <c:valAx>
        <c:axId val="4582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ORDERED</a:t>
                </a:r>
                <a:r>
                  <a:rPr lang="en-IN" b="1" baseline="0"/>
                  <a:t> DEMANDD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6</xdr:row>
      <xdr:rowOff>61912</xdr:rowOff>
    </xdr:from>
    <xdr:to>
      <xdr:col>23</xdr:col>
      <xdr:colOff>133350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21B4E-5C63-4371-A4E6-97D0A8396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95249</xdr:colOff>
      <xdr:row>33</xdr:row>
      <xdr:rowOff>147636</xdr:rowOff>
    </xdr:from>
    <xdr:to>
      <xdr:col>17</xdr:col>
      <xdr:colOff>85724</xdr:colOff>
      <xdr:row>54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36EFF6-7E37-414C-B230-BEAA22992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6</xdr:row>
      <xdr:rowOff>95250</xdr:rowOff>
    </xdr:from>
    <xdr:to>
      <xdr:col>14</xdr:col>
      <xdr:colOff>28575</xdr:colOff>
      <xdr:row>20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88E7F7-1606-4E4C-A632-DC73ADA7B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66675</xdr:colOff>
      <xdr:row>0</xdr:row>
      <xdr:rowOff>190500</xdr:rowOff>
    </xdr:from>
    <xdr:to>
      <xdr:col>35</xdr:col>
      <xdr:colOff>352425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C5A99-C6E8-4137-8C09-E21BF5233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2</xdr:row>
      <xdr:rowOff>38100</xdr:rowOff>
    </xdr:from>
    <xdr:to>
      <xdr:col>20</xdr:col>
      <xdr:colOff>0</xdr:colOff>
      <xdr:row>8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7E81B3-1D99-4919-8D46-8EAC394F4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419100"/>
          <a:ext cx="6562725" cy="114300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8</xdr:row>
      <xdr:rowOff>47625</xdr:rowOff>
    </xdr:from>
    <xdr:to>
      <xdr:col>19</xdr:col>
      <xdr:colOff>523875</xdr:colOff>
      <xdr:row>26</xdr:row>
      <xdr:rowOff>123825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B16E042-1598-4EDC-8C8C-6DEF3A8F4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8800" y="1571625"/>
          <a:ext cx="6467475" cy="3505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9</xdr:col>
      <xdr:colOff>104152</xdr:colOff>
      <xdr:row>18</xdr:row>
      <xdr:rowOff>190119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132EB8B-B0BA-49BA-A565-B3B4549FB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571500"/>
          <a:ext cx="4980952" cy="30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F65F9399-DC85-46B0-B688-563469D8F7F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9</xdr:col>
      <xdr:colOff>313600</xdr:colOff>
      <xdr:row>29</xdr:row>
      <xdr:rowOff>56476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C42AB1-5081-4860-B500-F6C888759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800000" cy="5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0</xdr:row>
      <xdr:rowOff>152400</xdr:rowOff>
    </xdr:from>
    <xdr:to>
      <xdr:col>18</xdr:col>
      <xdr:colOff>448567</xdr:colOff>
      <xdr:row>24</xdr:row>
      <xdr:rowOff>114933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E53255-FFFB-4842-978C-A16638E42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152400"/>
          <a:ext cx="6392167" cy="45345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557893</xdr:colOff>
      <xdr:row>33</xdr:row>
      <xdr:rowOff>125185</xdr:rowOff>
    </xdr:from>
    <xdr:to>
      <xdr:col>7</xdr:col>
      <xdr:colOff>1102178</xdr:colOff>
      <xdr:row>54</xdr:row>
      <xdr:rowOff>108857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AA49B3-9768-42D9-8FC3-52B19E6D6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C8:E21" totalsRowCount="1">
  <autoFilter ref="C8:E20" xr:uid="{00000000-0009-0000-0100-000002000000}"/>
  <tableColumns count="3">
    <tableColumn id="1" xr3:uid="{00000000-0010-0000-0000-000001000000}" name="Year" dataDxfId="9" totalsRowDxfId="8" dataCellStyle="40% - Accent5" totalsRowCellStyle="40% - Accent5"/>
    <tableColumn id="2" xr3:uid="{00000000-0010-0000-0000-000002000000}" name="Month" dataDxfId="7" totalsRowDxfId="6" dataCellStyle="40% - Accent5" totalsRowCellStyle="40% - Accent5"/>
    <tableColumn id="3" xr3:uid="{00000000-0010-0000-0000-000003000000}" name="Forecast" dataDxfId="5" totalsRowDxfId="4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71"/>
  <sheetViews>
    <sheetView tabSelected="1" topLeftCell="F1" workbookViewId="0">
      <selection activeCell="N25" sqref="N25"/>
    </sheetView>
  </sheetViews>
  <sheetFormatPr defaultRowHeight="15" x14ac:dyDescent="0.25"/>
  <sheetData>
    <row r="1" spans="1:9" x14ac:dyDescent="0.25">
      <c r="A1" s="113" t="s">
        <v>0</v>
      </c>
      <c r="B1" s="113"/>
      <c r="C1" s="113"/>
      <c r="D1" s="113"/>
      <c r="E1" s="113"/>
    </row>
    <row r="2" spans="1:9" x14ac:dyDescent="0.25">
      <c r="A2" s="113"/>
      <c r="B2" s="113"/>
      <c r="C2" s="113"/>
      <c r="D2" s="113"/>
      <c r="E2" s="113"/>
    </row>
    <row r="3" spans="1:9" x14ac:dyDescent="0.25">
      <c r="A3" s="115" t="s">
        <v>18</v>
      </c>
      <c r="B3" s="115"/>
      <c r="C3" s="115"/>
      <c r="D3" s="115"/>
      <c r="E3" s="115"/>
    </row>
    <row r="4" spans="1:9" x14ac:dyDescent="0.25">
      <c r="A4" s="114"/>
      <c r="B4" s="114"/>
      <c r="C4" s="114"/>
      <c r="D4" s="114"/>
      <c r="E4" s="114"/>
    </row>
    <row r="5" spans="1:9" x14ac:dyDescent="0.25">
      <c r="A5" s="37" t="s">
        <v>1</v>
      </c>
      <c r="B5" s="37" t="s">
        <v>2</v>
      </c>
      <c r="C5" s="37" t="s">
        <v>3</v>
      </c>
      <c r="D5" s="37" t="s">
        <v>4</v>
      </c>
      <c r="E5" s="37" t="s">
        <v>5</v>
      </c>
    </row>
    <row r="6" spans="1:9" x14ac:dyDescent="0.25">
      <c r="A6" s="37" t="s">
        <v>6</v>
      </c>
      <c r="B6" s="38">
        <v>27</v>
      </c>
      <c r="C6" s="38">
        <v>35</v>
      </c>
      <c r="D6" s="38">
        <v>54</v>
      </c>
      <c r="E6" s="47">
        <v>39</v>
      </c>
      <c r="F6" s="20">
        <f>AVERAGE(B6:D6)</f>
        <v>38.666666666666664</v>
      </c>
      <c r="G6" s="3"/>
    </row>
    <row r="7" spans="1:9" x14ac:dyDescent="0.25">
      <c r="A7" s="37" t="s">
        <v>7</v>
      </c>
      <c r="B7" s="38">
        <v>70</v>
      </c>
      <c r="C7" s="38">
        <v>84</v>
      </c>
      <c r="D7" s="38">
        <v>82</v>
      </c>
      <c r="E7" s="38">
        <v>11</v>
      </c>
      <c r="F7" s="18"/>
      <c r="G7" s="3"/>
    </row>
    <row r="8" spans="1:9" x14ac:dyDescent="0.25">
      <c r="A8" s="37" t="s">
        <v>8</v>
      </c>
      <c r="B8" s="38">
        <v>78</v>
      </c>
      <c r="C8" s="38">
        <v>73</v>
      </c>
      <c r="D8" s="38">
        <v>106</v>
      </c>
      <c r="E8" s="38">
        <v>127</v>
      </c>
      <c r="F8" s="5"/>
      <c r="G8" s="17"/>
    </row>
    <row r="9" spans="1:9" x14ac:dyDescent="0.25">
      <c r="A9" s="37" t="s">
        <v>9</v>
      </c>
      <c r="B9" s="38">
        <v>97</v>
      </c>
      <c r="C9" s="38">
        <v>121</v>
      </c>
      <c r="D9" s="38">
        <v>136</v>
      </c>
      <c r="E9" s="38">
        <v>129</v>
      </c>
      <c r="F9" s="18"/>
      <c r="G9" s="4"/>
      <c r="H9" s="1"/>
    </row>
    <row r="10" spans="1:9" x14ac:dyDescent="0.25">
      <c r="A10" s="37" t="s">
        <v>10</v>
      </c>
      <c r="B10" s="38">
        <v>41</v>
      </c>
      <c r="C10" s="38">
        <v>32</v>
      </c>
      <c r="D10" s="38">
        <v>43</v>
      </c>
      <c r="E10" s="38">
        <v>77</v>
      </c>
      <c r="F10" s="18"/>
      <c r="G10" s="5"/>
    </row>
    <row r="11" spans="1:9" x14ac:dyDescent="0.25">
      <c r="A11" s="37" t="s">
        <v>11</v>
      </c>
      <c r="B11" s="38">
        <v>93</v>
      </c>
      <c r="C11" s="38">
        <v>77</v>
      </c>
      <c r="D11" s="38">
        <v>114</v>
      </c>
      <c r="E11" s="38">
        <v>117</v>
      </c>
      <c r="F11" s="18"/>
      <c r="G11" s="5"/>
    </row>
    <row r="12" spans="1:9" x14ac:dyDescent="0.25">
      <c r="A12" s="37" t="s">
        <v>12</v>
      </c>
      <c r="B12" s="38">
        <v>31</v>
      </c>
      <c r="C12" s="38">
        <v>38</v>
      </c>
      <c r="D12" s="38">
        <v>51</v>
      </c>
      <c r="E12" s="38">
        <v>87</v>
      </c>
      <c r="F12" s="18"/>
      <c r="G12" s="5"/>
      <c r="I12" s="1"/>
    </row>
    <row r="13" spans="1:9" x14ac:dyDescent="0.25">
      <c r="A13" s="37" t="s">
        <v>19</v>
      </c>
      <c r="B13" s="38">
        <v>40</v>
      </c>
      <c r="C13" s="38">
        <v>42</v>
      </c>
      <c r="D13" s="38">
        <v>36</v>
      </c>
      <c r="E13" s="38">
        <v>76</v>
      </c>
      <c r="F13" s="18"/>
      <c r="G13" s="5"/>
      <c r="I13" s="1"/>
    </row>
    <row r="14" spans="1:9" x14ac:dyDescent="0.25">
      <c r="A14" s="37" t="s">
        <v>13</v>
      </c>
      <c r="B14" s="38">
        <v>83</v>
      </c>
      <c r="C14" s="38">
        <v>98</v>
      </c>
      <c r="D14" s="38">
        <v>116</v>
      </c>
      <c r="E14" s="38">
        <v>155</v>
      </c>
      <c r="F14" s="21"/>
      <c r="G14" s="18"/>
      <c r="I14" s="19"/>
    </row>
    <row r="15" spans="1:9" x14ac:dyDescent="0.25">
      <c r="A15" s="37" t="s">
        <v>14</v>
      </c>
      <c r="B15" s="38">
        <v>91</v>
      </c>
      <c r="C15" s="38">
        <v>96</v>
      </c>
      <c r="D15" s="38">
        <v>121</v>
      </c>
      <c r="E15" s="38">
        <v>171</v>
      </c>
      <c r="F15" s="18"/>
      <c r="G15" s="4"/>
    </row>
    <row r="16" spans="1:9" x14ac:dyDescent="0.25">
      <c r="A16" s="37" t="s">
        <v>15</v>
      </c>
      <c r="B16" s="38">
        <v>28</v>
      </c>
      <c r="C16" s="38">
        <v>53</v>
      </c>
      <c r="D16" s="38">
        <v>56</v>
      </c>
      <c r="E16" s="38">
        <v>103</v>
      </c>
      <c r="F16" s="18"/>
      <c r="G16" s="17"/>
    </row>
    <row r="17" spans="1:8" x14ac:dyDescent="0.25">
      <c r="A17" s="37" t="s">
        <v>16</v>
      </c>
      <c r="B17" s="38">
        <v>63</v>
      </c>
      <c r="C17" s="38">
        <v>86</v>
      </c>
      <c r="D17" s="38">
        <v>113</v>
      </c>
      <c r="E17" s="38">
        <v>147</v>
      </c>
      <c r="F17" s="20"/>
      <c r="G17" s="17"/>
    </row>
    <row r="18" spans="1:8" x14ac:dyDescent="0.25">
      <c r="A18" s="37" t="s">
        <v>17</v>
      </c>
      <c r="B18" s="38">
        <f>SUM(B6:B17)</f>
        <v>742</v>
      </c>
      <c r="C18" s="38">
        <f>SUM(C6:C17)</f>
        <v>835</v>
      </c>
      <c r="D18" s="38">
        <f>SUM(D6:D17)</f>
        <v>1028</v>
      </c>
      <c r="E18" s="38">
        <f>SUM(E6:E17)</f>
        <v>1239</v>
      </c>
      <c r="F18" s="1"/>
    </row>
    <row r="19" spans="1:8" x14ac:dyDescent="0.25">
      <c r="D19" s="2"/>
    </row>
    <row r="20" spans="1:8" x14ac:dyDescent="0.25">
      <c r="G20" s="1"/>
      <c r="H20" s="1"/>
    </row>
    <row r="21" spans="1:8" x14ac:dyDescent="0.25">
      <c r="B21" s="32"/>
      <c r="G21" s="1"/>
    </row>
    <row r="22" spans="1:8" x14ac:dyDescent="0.25">
      <c r="A22" s="36"/>
      <c r="B22" s="36"/>
      <c r="C22" s="36"/>
      <c r="D22" s="36"/>
      <c r="E22" s="36"/>
      <c r="F22" s="36"/>
      <c r="G22" s="1"/>
    </row>
    <row r="23" spans="1:8" x14ac:dyDescent="0.25">
      <c r="A23" s="52" t="s">
        <v>20</v>
      </c>
      <c r="B23" s="52" t="s">
        <v>31</v>
      </c>
      <c r="C23" s="52" t="s">
        <v>24</v>
      </c>
      <c r="D23" s="36"/>
      <c r="E23" s="36"/>
      <c r="F23" s="36"/>
    </row>
    <row r="24" spans="1:8" x14ac:dyDescent="0.25">
      <c r="A24" s="14" t="s">
        <v>70</v>
      </c>
      <c r="B24" s="37" t="s">
        <v>6</v>
      </c>
      <c r="C24" s="38">
        <v>27</v>
      </c>
      <c r="D24" s="36"/>
      <c r="E24" s="36"/>
      <c r="F24" s="36"/>
    </row>
    <row r="25" spans="1:8" x14ac:dyDescent="0.25">
      <c r="A25" s="14"/>
      <c r="B25" s="37" t="s">
        <v>7</v>
      </c>
      <c r="C25" s="38">
        <v>70</v>
      </c>
      <c r="D25" s="36"/>
      <c r="E25" s="36"/>
      <c r="F25" s="36"/>
    </row>
    <row r="26" spans="1:8" x14ac:dyDescent="0.25">
      <c r="A26" s="14"/>
      <c r="B26" s="37" t="s">
        <v>8</v>
      </c>
      <c r="C26" s="38">
        <v>78</v>
      </c>
      <c r="D26" s="36"/>
      <c r="E26" s="36"/>
      <c r="F26" s="36"/>
    </row>
    <row r="27" spans="1:8" x14ac:dyDescent="0.25">
      <c r="A27" s="14"/>
      <c r="B27" s="37" t="s">
        <v>9</v>
      </c>
      <c r="C27" s="38">
        <v>97</v>
      </c>
      <c r="D27" s="36"/>
      <c r="E27" s="36"/>
      <c r="F27" s="36"/>
    </row>
    <row r="28" spans="1:8" x14ac:dyDescent="0.25">
      <c r="A28" s="14"/>
      <c r="B28" s="37" t="s">
        <v>10</v>
      </c>
      <c r="C28" s="38">
        <v>41</v>
      </c>
      <c r="D28" s="36"/>
      <c r="E28" s="36"/>
      <c r="F28" s="36"/>
    </row>
    <row r="29" spans="1:8" x14ac:dyDescent="0.25">
      <c r="A29" s="14"/>
      <c r="B29" s="37" t="s">
        <v>11</v>
      </c>
      <c r="C29" s="38">
        <v>93</v>
      </c>
      <c r="D29" s="36"/>
      <c r="E29" s="36"/>
      <c r="F29" s="36"/>
    </row>
    <row r="30" spans="1:8" x14ac:dyDescent="0.25">
      <c r="B30" s="37" t="s">
        <v>12</v>
      </c>
      <c r="C30" s="38">
        <v>31</v>
      </c>
      <c r="D30" s="36"/>
      <c r="E30" s="36"/>
      <c r="F30" s="36"/>
    </row>
    <row r="31" spans="1:8" x14ac:dyDescent="0.25">
      <c r="A31" s="14"/>
      <c r="B31" s="37" t="s">
        <v>19</v>
      </c>
      <c r="C31" s="38">
        <v>40</v>
      </c>
      <c r="D31" s="36"/>
      <c r="E31" s="36"/>
      <c r="F31" s="36"/>
    </row>
    <row r="32" spans="1:8" x14ac:dyDescent="0.25">
      <c r="A32" s="14"/>
      <c r="B32" s="37" t="s">
        <v>13</v>
      </c>
      <c r="C32" s="38">
        <v>83</v>
      </c>
      <c r="D32" s="36"/>
      <c r="E32" s="36"/>
      <c r="F32" s="36"/>
    </row>
    <row r="33" spans="1:6" x14ac:dyDescent="0.25">
      <c r="A33" s="14"/>
      <c r="B33" s="37" t="s">
        <v>14</v>
      </c>
      <c r="C33" s="38">
        <v>91</v>
      </c>
      <c r="D33" s="36"/>
      <c r="E33" s="36"/>
      <c r="F33" s="36"/>
    </row>
    <row r="34" spans="1:6" x14ac:dyDescent="0.25">
      <c r="A34" s="14"/>
      <c r="B34" s="37" t="s">
        <v>15</v>
      </c>
      <c r="C34" s="38">
        <v>28</v>
      </c>
      <c r="D34" s="36"/>
      <c r="E34" s="36"/>
      <c r="F34" s="36"/>
    </row>
    <row r="35" spans="1:6" x14ac:dyDescent="0.25">
      <c r="A35" s="14"/>
      <c r="B35" s="37" t="s">
        <v>16</v>
      </c>
      <c r="C35" s="38">
        <v>63</v>
      </c>
      <c r="D35" s="36"/>
      <c r="E35" s="36"/>
      <c r="F35" s="36"/>
    </row>
    <row r="36" spans="1:6" x14ac:dyDescent="0.25">
      <c r="A36" s="14" t="s">
        <v>71</v>
      </c>
      <c r="B36" s="37" t="s">
        <v>6</v>
      </c>
      <c r="C36" s="38">
        <v>35</v>
      </c>
      <c r="D36" s="22"/>
      <c r="E36" s="22"/>
      <c r="F36" s="22"/>
    </row>
    <row r="37" spans="1:6" x14ac:dyDescent="0.25">
      <c r="A37" s="14"/>
      <c r="B37" s="37" t="s">
        <v>7</v>
      </c>
      <c r="C37" s="38">
        <v>84</v>
      </c>
    </row>
    <row r="38" spans="1:6" x14ac:dyDescent="0.25">
      <c r="A38" s="14"/>
      <c r="B38" s="37" t="s">
        <v>8</v>
      </c>
      <c r="C38" s="38">
        <v>73</v>
      </c>
    </row>
    <row r="39" spans="1:6" x14ac:dyDescent="0.25">
      <c r="A39" s="14"/>
      <c r="B39" s="37" t="s">
        <v>9</v>
      </c>
      <c r="C39" s="38">
        <v>121</v>
      </c>
    </row>
    <row r="40" spans="1:6" x14ac:dyDescent="0.25">
      <c r="B40" s="37" t="s">
        <v>10</v>
      </c>
      <c r="C40" s="38">
        <v>32</v>
      </c>
    </row>
    <row r="41" spans="1:6" x14ac:dyDescent="0.25">
      <c r="A41" s="14"/>
      <c r="B41" s="37" t="s">
        <v>11</v>
      </c>
      <c r="C41" s="38">
        <v>77</v>
      </c>
    </row>
    <row r="42" spans="1:6" x14ac:dyDescent="0.25">
      <c r="A42" s="14"/>
      <c r="B42" s="37" t="s">
        <v>12</v>
      </c>
      <c r="C42" s="38">
        <v>38</v>
      </c>
    </row>
    <row r="43" spans="1:6" x14ac:dyDescent="0.25">
      <c r="A43" s="14"/>
      <c r="B43" s="37" t="s">
        <v>19</v>
      </c>
      <c r="C43" s="38">
        <v>42</v>
      </c>
    </row>
    <row r="44" spans="1:6" x14ac:dyDescent="0.25">
      <c r="A44" s="14"/>
      <c r="B44" s="37" t="s">
        <v>13</v>
      </c>
      <c r="C44" s="38">
        <v>98</v>
      </c>
    </row>
    <row r="45" spans="1:6" x14ac:dyDescent="0.25">
      <c r="A45" s="14"/>
      <c r="B45" s="37" t="s">
        <v>14</v>
      </c>
      <c r="C45" s="38">
        <v>96</v>
      </c>
    </row>
    <row r="46" spans="1:6" x14ac:dyDescent="0.25">
      <c r="A46" s="14"/>
      <c r="B46" s="37" t="s">
        <v>15</v>
      </c>
      <c r="C46" s="38">
        <v>53</v>
      </c>
    </row>
    <row r="47" spans="1:6" x14ac:dyDescent="0.25">
      <c r="A47" s="14"/>
      <c r="B47" s="37" t="s">
        <v>16</v>
      </c>
      <c r="C47" s="38">
        <v>86</v>
      </c>
    </row>
    <row r="48" spans="1:6" x14ac:dyDescent="0.25">
      <c r="A48" s="14" t="s">
        <v>72</v>
      </c>
      <c r="B48" s="37" t="s">
        <v>6</v>
      </c>
      <c r="C48" s="38">
        <v>54</v>
      </c>
    </row>
    <row r="49" spans="1:3" x14ac:dyDescent="0.25">
      <c r="A49" s="14"/>
      <c r="B49" s="37" t="s">
        <v>7</v>
      </c>
      <c r="C49" s="38">
        <v>82</v>
      </c>
    </row>
    <row r="50" spans="1:3" x14ac:dyDescent="0.25">
      <c r="A50" s="14"/>
      <c r="B50" s="37" t="s">
        <v>8</v>
      </c>
      <c r="C50" s="38">
        <v>106</v>
      </c>
    </row>
    <row r="51" spans="1:3" x14ac:dyDescent="0.25">
      <c r="A51" s="14"/>
      <c r="B51" s="37" t="s">
        <v>9</v>
      </c>
      <c r="C51" s="38">
        <v>136</v>
      </c>
    </row>
    <row r="52" spans="1:3" x14ac:dyDescent="0.25">
      <c r="A52" s="14"/>
      <c r="B52" s="37" t="s">
        <v>10</v>
      </c>
      <c r="C52" s="38">
        <v>43</v>
      </c>
    </row>
    <row r="53" spans="1:3" x14ac:dyDescent="0.25">
      <c r="A53" s="14"/>
      <c r="B53" s="37" t="s">
        <v>11</v>
      </c>
      <c r="C53" s="38">
        <v>114</v>
      </c>
    </row>
    <row r="54" spans="1:3" x14ac:dyDescent="0.25">
      <c r="A54" s="14"/>
      <c r="B54" s="37" t="s">
        <v>12</v>
      </c>
      <c r="C54" s="38">
        <v>51</v>
      </c>
    </row>
    <row r="55" spans="1:3" x14ac:dyDescent="0.25">
      <c r="A55" s="14"/>
      <c r="B55" s="37" t="s">
        <v>19</v>
      </c>
      <c r="C55" s="38">
        <v>36</v>
      </c>
    </row>
    <row r="56" spans="1:3" x14ac:dyDescent="0.25">
      <c r="A56" s="14"/>
      <c r="B56" s="37" t="s">
        <v>13</v>
      </c>
      <c r="C56" s="38">
        <v>116</v>
      </c>
    </row>
    <row r="57" spans="1:3" x14ac:dyDescent="0.25">
      <c r="A57" s="14"/>
      <c r="B57" s="37" t="s">
        <v>14</v>
      </c>
      <c r="C57" s="38">
        <v>121</v>
      </c>
    </row>
    <row r="58" spans="1:3" x14ac:dyDescent="0.25">
      <c r="A58" s="14"/>
      <c r="B58" s="37" t="s">
        <v>15</v>
      </c>
      <c r="C58" s="38">
        <v>56</v>
      </c>
    </row>
    <row r="59" spans="1:3" x14ac:dyDescent="0.25">
      <c r="A59" s="14"/>
      <c r="B59" s="37" t="s">
        <v>16</v>
      </c>
      <c r="C59" s="38">
        <v>113</v>
      </c>
    </row>
    <row r="60" spans="1:3" x14ac:dyDescent="0.25">
      <c r="A60" s="14" t="s">
        <v>73</v>
      </c>
      <c r="B60" s="37" t="s">
        <v>6</v>
      </c>
      <c r="C60" s="55">
        <v>39</v>
      </c>
    </row>
    <row r="61" spans="1:3" x14ac:dyDescent="0.25">
      <c r="A61" s="14"/>
      <c r="B61" s="37" t="s">
        <v>7</v>
      </c>
      <c r="C61" s="38">
        <v>11</v>
      </c>
    </row>
    <row r="62" spans="1:3" x14ac:dyDescent="0.25">
      <c r="A62" s="14"/>
      <c r="B62" s="37" t="s">
        <v>8</v>
      </c>
      <c r="C62" s="38">
        <v>127</v>
      </c>
    </row>
    <row r="63" spans="1:3" x14ac:dyDescent="0.25">
      <c r="A63" s="14"/>
      <c r="B63" s="37" t="s">
        <v>9</v>
      </c>
      <c r="C63" s="38">
        <v>129</v>
      </c>
    </row>
    <row r="64" spans="1:3" x14ac:dyDescent="0.25">
      <c r="A64" s="14"/>
      <c r="B64" s="37" t="s">
        <v>10</v>
      </c>
      <c r="C64" s="38">
        <v>77</v>
      </c>
    </row>
    <row r="65" spans="1:3" x14ac:dyDescent="0.25">
      <c r="A65" s="14"/>
      <c r="B65" s="37" t="s">
        <v>11</v>
      </c>
      <c r="C65" s="38">
        <v>117</v>
      </c>
    </row>
    <row r="66" spans="1:3" x14ac:dyDescent="0.25">
      <c r="A66" s="14"/>
      <c r="B66" s="37" t="s">
        <v>12</v>
      </c>
      <c r="C66" s="38">
        <v>87</v>
      </c>
    </row>
    <row r="67" spans="1:3" x14ac:dyDescent="0.25">
      <c r="A67" s="14"/>
      <c r="B67" s="37" t="s">
        <v>19</v>
      </c>
      <c r="C67" s="38">
        <v>76</v>
      </c>
    </row>
    <row r="68" spans="1:3" x14ac:dyDescent="0.25">
      <c r="A68" s="14"/>
      <c r="B68" s="37" t="s">
        <v>13</v>
      </c>
      <c r="C68" s="38">
        <v>155</v>
      </c>
    </row>
    <row r="69" spans="1:3" x14ac:dyDescent="0.25">
      <c r="A69" s="14"/>
      <c r="B69" s="37" t="s">
        <v>14</v>
      </c>
      <c r="C69" s="38">
        <v>171</v>
      </c>
    </row>
    <row r="70" spans="1:3" x14ac:dyDescent="0.25">
      <c r="A70" s="14"/>
      <c r="B70" s="37" t="s">
        <v>15</v>
      </c>
      <c r="C70" s="38">
        <v>103</v>
      </c>
    </row>
    <row r="71" spans="1:3" x14ac:dyDescent="0.25">
      <c r="A71" s="14"/>
      <c r="B71" s="37" t="s">
        <v>16</v>
      </c>
      <c r="C71" s="38">
        <v>147</v>
      </c>
    </row>
  </sheetData>
  <mergeCells count="3">
    <mergeCell ref="A1:E2"/>
    <mergeCell ref="A4:E4"/>
    <mergeCell ref="A3:E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Y61"/>
  <sheetViews>
    <sheetView zoomScale="85" zoomScaleNormal="85" workbookViewId="0">
      <selection activeCell="C38" sqref="C38"/>
    </sheetView>
  </sheetViews>
  <sheetFormatPr defaultRowHeight="15" x14ac:dyDescent="0.25"/>
  <cols>
    <col min="2" max="2" width="10.85546875" bestFit="1" customWidth="1"/>
    <col min="4" max="4" width="9.5703125" customWidth="1"/>
    <col min="5" max="5" width="10.7109375" bestFit="1" customWidth="1"/>
    <col min="6" max="6" width="17.42578125" customWidth="1"/>
    <col min="7" max="7" width="12.7109375" customWidth="1"/>
    <col min="8" max="8" width="11.5703125" customWidth="1"/>
    <col min="12" max="12" width="9.85546875" customWidth="1"/>
    <col min="13" max="13" width="9.85546875" style="4" customWidth="1"/>
    <col min="14" max="14" width="10.5703125" customWidth="1"/>
    <col min="17" max="17" width="12.5703125" customWidth="1"/>
  </cols>
  <sheetData>
    <row r="1" spans="1:22" ht="60" x14ac:dyDescent="0.25">
      <c r="A1" s="29" t="s">
        <v>20</v>
      </c>
      <c r="B1" s="29" t="s">
        <v>21</v>
      </c>
      <c r="C1" s="29" t="s">
        <v>24</v>
      </c>
      <c r="D1" s="29" t="s">
        <v>25</v>
      </c>
      <c r="E1" s="29" t="s">
        <v>26</v>
      </c>
      <c r="F1" s="29" t="s">
        <v>27</v>
      </c>
      <c r="G1" s="29" t="s">
        <v>29</v>
      </c>
      <c r="H1" s="29" t="s">
        <v>33</v>
      </c>
      <c r="I1" s="29" t="s">
        <v>32</v>
      </c>
      <c r="J1" s="29" t="s">
        <v>57</v>
      </c>
      <c r="K1" s="29" t="s">
        <v>58</v>
      </c>
      <c r="L1" s="29" t="s">
        <v>59</v>
      </c>
      <c r="M1" s="29" t="s">
        <v>60</v>
      </c>
      <c r="N1" s="116" t="s">
        <v>30</v>
      </c>
      <c r="O1" s="117"/>
    </row>
    <row r="2" spans="1:22" ht="15.75" thickBot="1" x14ac:dyDescent="0.3">
      <c r="A2" s="118" t="s">
        <v>2</v>
      </c>
      <c r="B2" s="30" t="s">
        <v>6</v>
      </c>
      <c r="C2" s="38">
        <v>27</v>
      </c>
      <c r="D2" s="15">
        <v>1</v>
      </c>
      <c r="E2" s="24"/>
      <c r="F2" s="15"/>
      <c r="G2" s="15"/>
      <c r="H2" s="11">
        <f t="shared" ref="H2:H33" ca="1" si="0">VLOOKUP(B2,$N$3:$O$14,2,FALSE)</f>
        <v>0.55695041267933776</v>
      </c>
      <c r="I2" s="11">
        <f t="shared" ref="I2:I49" ca="1" si="1">C2/H2</f>
        <v>48.478283497646238</v>
      </c>
      <c r="J2" s="11">
        <f>$R$22+$R$23*D2</f>
        <v>51.526133486148737</v>
      </c>
      <c r="K2" s="39">
        <f t="shared" ref="K2:K33" ca="1" si="2">H2*J2</f>
        <v>28.697501308881183</v>
      </c>
      <c r="L2" s="11">
        <f t="shared" ref="L2:L49" ca="1" si="3">C2-K2</f>
        <v>-1.6975013088811828</v>
      </c>
      <c r="M2" s="33">
        <f ca="1">SQRT(SUMSQ(L2:L49)/COUNT(L2:L49))</f>
        <v>17.483783478534704</v>
      </c>
      <c r="N2" s="41" t="s">
        <v>31</v>
      </c>
      <c r="O2" s="41" t="s">
        <v>62</v>
      </c>
    </row>
    <row r="3" spans="1:22" ht="15.75" thickTop="1" x14ac:dyDescent="0.25">
      <c r="A3" s="118"/>
      <c r="B3" s="30" t="s">
        <v>7</v>
      </c>
      <c r="C3" s="38">
        <v>70</v>
      </c>
      <c r="D3" s="15">
        <v>2</v>
      </c>
      <c r="E3" s="24"/>
      <c r="F3" s="15"/>
      <c r="G3" s="15"/>
      <c r="H3" s="11">
        <f t="shared" ca="1" si="0"/>
        <v>0.81449983887102706</v>
      </c>
      <c r="I3" s="11">
        <f t="shared" ca="1" si="1"/>
        <v>85.942312888639179</v>
      </c>
      <c r="J3" s="11">
        <f t="shared" ref="J3:J33" si="4">$R$22+$R$23*D3</f>
        <v>52.877060310728837</v>
      </c>
      <c r="K3" s="39">
        <f t="shared" ca="1" si="2"/>
        <v>43.068357103062219</v>
      </c>
      <c r="L3" s="11">
        <f t="shared" ca="1" si="3"/>
        <v>26.931642896937781</v>
      </c>
      <c r="M3" s="16"/>
      <c r="N3" s="23" t="s">
        <v>6</v>
      </c>
      <c r="O3" s="11">
        <f t="shared" ref="O3:O14" ca="1" si="5">AVERAGEIF($B$7:$B$43,N3,$G$7:$G$42)</f>
        <v>0.55695041267933776</v>
      </c>
    </row>
    <row r="4" spans="1:22" x14ac:dyDescent="0.25">
      <c r="A4" s="118"/>
      <c r="B4" s="30" t="s">
        <v>8</v>
      </c>
      <c r="C4" s="38">
        <v>78</v>
      </c>
      <c r="D4" s="15">
        <v>3</v>
      </c>
      <c r="E4" s="24"/>
      <c r="F4" s="15"/>
      <c r="G4" s="15"/>
      <c r="H4" s="11">
        <f t="shared" ca="1" si="0"/>
        <v>1.2508172241945472</v>
      </c>
      <c r="I4" s="11">
        <f t="shared" ca="1" si="1"/>
        <v>62.359230822254958</v>
      </c>
      <c r="J4" s="11">
        <f t="shared" si="4"/>
        <v>54.227987135308943</v>
      </c>
      <c r="K4" s="39">
        <f t="shared" ca="1" si="2"/>
        <v>67.82930034224475</v>
      </c>
      <c r="L4" s="11">
        <f t="shared" ca="1" si="3"/>
        <v>10.17069965775525</v>
      </c>
      <c r="M4" s="16"/>
      <c r="N4" s="23" t="s">
        <v>7</v>
      </c>
      <c r="O4" s="11">
        <f t="shared" ca="1" si="5"/>
        <v>0.81449983887102706</v>
      </c>
    </row>
    <row r="5" spans="1:22" x14ac:dyDescent="0.25">
      <c r="A5" s="118"/>
      <c r="B5" s="30" t="s">
        <v>9</v>
      </c>
      <c r="C5" s="38">
        <v>97</v>
      </c>
      <c r="D5" s="15">
        <v>4</v>
      </c>
      <c r="E5" s="24"/>
      <c r="F5" s="15"/>
      <c r="G5" s="15" t="s">
        <v>28</v>
      </c>
      <c r="H5" s="11">
        <f t="shared" ca="1" si="0"/>
        <v>1.5863834641118786</v>
      </c>
      <c r="I5" s="11">
        <f t="shared" ca="1" si="1"/>
        <v>61.145367557335518</v>
      </c>
      <c r="J5" s="11">
        <f t="shared" si="4"/>
        <v>55.578913959889043</v>
      </c>
      <c r="K5" s="39">
        <f t="shared" ca="1" si="2"/>
        <v>88.169470059264825</v>
      </c>
      <c r="L5" s="11">
        <f t="shared" ca="1" si="3"/>
        <v>8.8305299407351754</v>
      </c>
      <c r="M5" s="16"/>
      <c r="N5" s="23" t="s">
        <v>8</v>
      </c>
      <c r="O5" s="11">
        <f t="shared" ca="1" si="5"/>
        <v>1.2508172241945472</v>
      </c>
    </row>
    <row r="6" spans="1:22" x14ac:dyDescent="0.25">
      <c r="A6" s="118"/>
      <c r="B6" s="30" t="s">
        <v>10</v>
      </c>
      <c r="C6" s="38">
        <v>41</v>
      </c>
      <c r="D6" s="15">
        <v>5</v>
      </c>
      <c r="E6" s="24"/>
      <c r="F6" s="15"/>
      <c r="G6" s="15"/>
      <c r="H6" s="11">
        <f t="shared" ca="1" si="0"/>
        <v>0.57702159529224806</v>
      </c>
      <c r="I6" s="11">
        <f t="shared" ca="1" si="1"/>
        <v>71.054533027025528</v>
      </c>
      <c r="J6" s="11">
        <f t="shared" si="4"/>
        <v>56.92984078446915</v>
      </c>
      <c r="K6" s="39">
        <f t="shared" ca="1" si="2"/>
        <v>32.849747549188073</v>
      </c>
      <c r="L6" s="11">
        <f t="shared" ca="1" si="3"/>
        <v>8.1502524508119265</v>
      </c>
      <c r="M6" s="16"/>
      <c r="N6" s="23" t="s">
        <v>9</v>
      </c>
      <c r="O6" s="11">
        <f t="shared" ca="1" si="5"/>
        <v>1.5863834641118786</v>
      </c>
      <c r="Q6" s="40" t="s">
        <v>34</v>
      </c>
      <c r="R6" s="40"/>
    </row>
    <row r="7" spans="1:22" ht="15.75" thickBot="1" x14ac:dyDescent="0.3">
      <c r="A7" s="118"/>
      <c r="B7" s="30" t="s">
        <v>11</v>
      </c>
      <c r="C7" s="38">
        <v>93</v>
      </c>
      <c r="D7" s="15">
        <v>6</v>
      </c>
      <c r="E7" s="25">
        <f>AVERAGE(C2:C13)</f>
        <v>61.833333333333336</v>
      </c>
      <c r="F7" s="11">
        <f>AVERAGE(E7:E8)</f>
        <v>62.166666666666671</v>
      </c>
      <c r="G7" s="11">
        <f>C7/F7</f>
        <v>1.4959785522788203</v>
      </c>
      <c r="H7" s="11">
        <f t="shared" ca="1" si="0"/>
        <v>1.3102121496846337</v>
      </c>
      <c r="I7" s="11">
        <f t="shared" ca="1" si="1"/>
        <v>70.980871321018483</v>
      </c>
      <c r="J7" s="11">
        <f t="shared" si="4"/>
        <v>58.280767609049249</v>
      </c>
      <c r="K7" s="39">
        <f t="shared" ca="1" si="2"/>
        <v>76.360169814322987</v>
      </c>
      <c r="L7" s="11">
        <f t="shared" ca="1" si="3"/>
        <v>16.639830185677013</v>
      </c>
      <c r="M7" s="16"/>
      <c r="N7" s="23" t="s">
        <v>10</v>
      </c>
      <c r="O7" s="11">
        <f t="shared" ca="1" si="5"/>
        <v>0.57702159529224806</v>
      </c>
    </row>
    <row r="8" spans="1:22" x14ac:dyDescent="0.25">
      <c r="A8" s="118"/>
      <c r="B8" s="30" t="s">
        <v>12</v>
      </c>
      <c r="C8" s="38">
        <v>31</v>
      </c>
      <c r="D8" s="15">
        <v>7</v>
      </c>
      <c r="E8" s="25">
        <f t="shared" ref="E8:E43" si="6">AVERAGE(C3:C14)</f>
        <v>62.5</v>
      </c>
      <c r="F8" s="11">
        <f t="shared" ref="F8:F42" si="7">AVERAGE(E8:E9)</f>
        <v>63.083333333333329</v>
      </c>
      <c r="G8" s="11">
        <f t="shared" ref="G8:G42" si="8">C8/F8</f>
        <v>0.49141347424042275</v>
      </c>
      <c r="H8" s="11">
        <f t="shared" ca="1" si="0"/>
        <v>0.55069475085585151</v>
      </c>
      <c r="I8" s="11">
        <f t="shared" ca="1" si="1"/>
        <v>56.292528577441409</v>
      </c>
      <c r="J8" s="11">
        <f t="shared" si="4"/>
        <v>59.631694433629356</v>
      </c>
      <c r="K8" s="39">
        <f t="shared" ca="1" si="2"/>
        <v>32.838861109239787</v>
      </c>
      <c r="L8" s="11">
        <f t="shared" ca="1" si="3"/>
        <v>-1.8388611092397866</v>
      </c>
      <c r="M8" s="16"/>
      <c r="N8" s="23" t="s">
        <v>11</v>
      </c>
      <c r="O8" s="11">
        <f t="shared" ca="1" si="5"/>
        <v>1.3102121496846337</v>
      </c>
      <c r="Q8" s="9" t="s">
        <v>35</v>
      </c>
      <c r="R8" s="9"/>
    </row>
    <row r="9" spans="1:22" x14ac:dyDescent="0.25">
      <c r="A9" s="118"/>
      <c r="B9" s="30" t="s">
        <v>22</v>
      </c>
      <c r="C9" s="38">
        <v>40</v>
      </c>
      <c r="D9" s="15">
        <v>8</v>
      </c>
      <c r="E9" s="25">
        <f t="shared" si="6"/>
        <v>63.666666666666664</v>
      </c>
      <c r="F9" s="11">
        <f t="shared" si="7"/>
        <v>63.458333333333329</v>
      </c>
      <c r="G9" s="11">
        <f t="shared" si="8"/>
        <v>0.63033486539724237</v>
      </c>
      <c r="H9" s="11">
        <f t="shared" ca="1" si="0"/>
        <v>0.55472968443762405</v>
      </c>
      <c r="I9" s="11">
        <f t="shared" ca="1" si="1"/>
        <v>72.107192245447166</v>
      </c>
      <c r="J9" s="11">
        <f t="shared" si="4"/>
        <v>60.982621258209463</v>
      </c>
      <c r="K9" s="39">
        <f t="shared" ca="1" si="2"/>
        <v>33.82887024674568</v>
      </c>
      <c r="L9" s="11">
        <f t="shared" ca="1" si="3"/>
        <v>6.1711297532543199</v>
      </c>
      <c r="M9" s="16"/>
      <c r="N9" s="23" t="s">
        <v>12</v>
      </c>
      <c r="O9" s="11">
        <f t="shared" ca="1" si="5"/>
        <v>0.55069475085585151</v>
      </c>
      <c r="Q9" s="6" t="s">
        <v>36</v>
      </c>
      <c r="R9" s="6">
        <v>0.64832419621584247</v>
      </c>
    </row>
    <row r="10" spans="1:22" x14ac:dyDescent="0.25">
      <c r="A10" s="118"/>
      <c r="B10" s="30" t="s">
        <v>13</v>
      </c>
      <c r="C10" s="38">
        <v>83</v>
      </c>
      <c r="D10" s="15">
        <v>9</v>
      </c>
      <c r="E10" s="25">
        <f t="shared" si="6"/>
        <v>63.25</v>
      </c>
      <c r="F10" s="11">
        <f t="shared" si="7"/>
        <v>64.25</v>
      </c>
      <c r="G10" s="11">
        <f t="shared" si="8"/>
        <v>1.2918287937743191</v>
      </c>
      <c r="H10" s="11">
        <f t="shared" ca="1" si="0"/>
        <v>1.3534104848246085</v>
      </c>
      <c r="I10" s="11">
        <f t="shared" ca="1" si="1"/>
        <v>61.326553126826234</v>
      </c>
      <c r="J10" s="11">
        <f t="shared" si="4"/>
        <v>62.333548082789562</v>
      </c>
      <c r="K10" s="39">
        <f t="shared" ca="1" si="2"/>
        <v>84.362877531566269</v>
      </c>
      <c r="L10" s="11">
        <f t="shared" ca="1" si="3"/>
        <v>-1.3628775315662693</v>
      </c>
      <c r="M10" s="16"/>
      <c r="N10" s="23" t="s">
        <v>22</v>
      </c>
      <c r="O10" s="11">
        <f t="shared" ca="1" si="5"/>
        <v>0.55472968443762405</v>
      </c>
      <c r="Q10" s="6" t="s">
        <v>37</v>
      </c>
      <c r="R10" s="6">
        <v>0.42032426339891826</v>
      </c>
    </row>
    <row r="11" spans="1:22" x14ac:dyDescent="0.25">
      <c r="A11" s="118"/>
      <c r="B11" s="30" t="s">
        <v>14</v>
      </c>
      <c r="C11" s="38">
        <v>91</v>
      </c>
      <c r="D11" s="15">
        <v>10</v>
      </c>
      <c r="E11" s="25">
        <f t="shared" si="6"/>
        <v>65.25</v>
      </c>
      <c r="F11" s="11">
        <f t="shared" si="7"/>
        <v>64.875</v>
      </c>
      <c r="G11" s="11">
        <f t="shared" si="8"/>
        <v>1.4026974951830442</v>
      </c>
      <c r="H11" s="11">
        <f t="shared" ca="1" si="0"/>
        <v>1.3890715552864064</v>
      </c>
      <c r="I11" s="11">
        <f t="shared" ca="1" si="1"/>
        <v>65.511383955477456</v>
      </c>
      <c r="J11" s="11">
        <f t="shared" si="4"/>
        <v>63.684474907369662</v>
      </c>
      <c r="K11" s="39">
        <f t="shared" ca="1" si="2"/>
        <v>88.4622926071781</v>
      </c>
      <c r="L11" s="11">
        <f t="shared" ca="1" si="3"/>
        <v>2.5377073928219005</v>
      </c>
      <c r="M11" s="16"/>
      <c r="N11" s="23" t="s">
        <v>13</v>
      </c>
      <c r="O11" s="11">
        <f t="shared" ca="1" si="5"/>
        <v>1.3534104848246085</v>
      </c>
      <c r="Q11" s="6" t="s">
        <v>38</v>
      </c>
      <c r="R11" s="6">
        <v>0.40772261695106865</v>
      </c>
    </row>
    <row r="12" spans="1:22" x14ac:dyDescent="0.25">
      <c r="A12" s="118"/>
      <c r="B12" s="30" t="s">
        <v>15</v>
      </c>
      <c r="C12" s="38">
        <v>28</v>
      </c>
      <c r="D12" s="15">
        <v>11</v>
      </c>
      <c r="E12" s="25">
        <f t="shared" si="6"/>
        <v>64.5</v>
      </c>
      <c r="F12" s="11">
        <f t="shared" si="7"/>
        <v>63.833333333333329</v>
      </c>
      <c r="G12" s="11">
        <f t="shared" si="8"/>
        <v>0.43864229765013057</v>
      </c>
      <c r="H12" s="11">
        <f t="shared" ca="1" si="0"/>
        <v>0.60021403465502565</v>
      </c>
      <c r="I12" s="11">
        <f t="shared" ca="1" si="1"/>
        <v>46.650025463155096</v>
      </c>
      <c r="J12" s="11">
        <f t="shared" si="4"/>
        <v>65.035401731949776</v>
      </c>
      <c r="K12" s="39">
        <f t="shared" ca="1" si="2"/>
        <v>39.035160868944018</v>
      </c>
      <c r="L12" s="11">
        <f t="shared" ca="1" si="3"/>
        <v>-11.035160868944018</v>
      </c>
      <c r="M12" s="16"/>
      <c r="N12" s="23" t="s">
        <v>14</v>
      </c>
      <c r="O12" s="11">
        <f t="shared" ca="1" si="5"/>
        <v>1.3890715552864064</v>
      </c>
      <c r="Q12" s="6" t="s">
        <v>39</v>
      </c>
      <c r="R12" s="6">
        <v>22.450716464762383</v>
      </c>
    </row>
    <row r="13" spans="1:22" ht="15.75" thickBot="1" x14ac:dyDescent="0.3">
      <c r="A13" s="118"/>
      <c r="B13" s="30" t="s">
        <v>16</v>
      </c>
      <c r="C13" s="38">
        <v>63</v>
      </c>
      <c r="D13" s="15">
        <v>12</v>
      </c>
      <c r="E13" s="25">
        <f t="shared" si="6"/>
        <v>63.166666666666664</v>
      </c>
      <c r="F13" s="11">
        <f t="shared" si="7"/>
        <v>63.458333333333329</v>
      </c>
      <c r="G13" s="11">
        <f t="shared" si="8"/>
        <v>0.99277741300065669</v>
      </c>
      <c r="H13" s="11">
        <f t="shared" ca="1" si="0"/>
        <v>1.1384060154631952</v>
      </c>
      <c r="I13" s="11">
        <f t="shared" ca="1" si="1"/>
        <v>55.340536806955058</v>
      </c>
      <c r="J13" s="11">
        <f>$R$22+$R$23*D13</f>
        <v>66.386328556529875</v>
      </c>
      <c r="K13" s="39">
        <f t="shared" ca="1" si="2"/>
        <v>75.574595773269706</v>
      </c>
      <c r="L13" s="11">
        <f t="shared" ca="1" si="3"/>
        <v>-12.574595773269706</v>
      </c>
      <c r="M13" s="16"/>
      <c r="N13" s="23" t="s">
        <v>15</v>
      </c>
      <c r="O13" s="11">
        <f t="shared" ca="1" si="5"/>
        <v>0.60021403465502565</v>
      </c>
      <c r="Q13" s="7" t="s">
        <v>40</v>
      </c>
      <c r="R13" s="7">
        <v>48</v>
      </c>
    </row>
    <row r="14" spans="1:22" x14ac:dyDescent="0.25">
      <c r="A14" s="118" t="s">
        <v>3</v>
      </c>
      <c r="B14" s="30" t="s">
        <v>6</v>
      </c>
      <c r="C14" s="38">
        <v>35</v>
      </c>
      <c r="D14" s="15">
        <v>13</v>
      </c>
      <c r="E14" s="25">
        <f t="shared" si="6"/>
        <v>63.75</v>
      </c>
      <c r="F14" s="11">
        <f t="shared" si="7"/>
        <v>63.833333333333329</v>
      </c>
      <c r="G14" s="11">
        <f t="shared" si="8"/>
        <v>0.54830287206266326</v>
      </c>
      <c r="H14" s="11">
        <f t="shared" ca="1" si="0"/>
        <v>0.55695041267933776</v>
      </c>
      <c r="I14" s="11">
        <f t="shared" ca="1" si="1"/>
        <v>62.842219348800676</v>
      </c>
      <c r="J14" s="11">
        <f t="shared" si="4"/>
        <v>67.737255381109975</v>
      </c>
      <c r="K14" s="39">
        <f t="shared" ca="1" si="2"/>
        <v>37.726292338274895</v>
      </c>
      <c r="L14" s="11">
        <f t="shared" ca="1" si="3"/>
        <v>-2.7262923382748951</v>
      </c>
      <c r="M14" s="16"/>
      <c r="N14" s="23" t="s">
        <v>16</v>
      </c>
      <c r="O14" s="11">
        <f t="shared" ca="1" si="5"/>
        <v>1.1384060154631952</v>
      </c>
    </row>
    <row r="15" spans="1:22" ht="15.75" thickBot="1" x14ac:dyDescent="0.3">
      <c r="A15" s="118"/>
      <c r="B15" s="30" t="s">
        <v>7</v>
      </c>
      <c r="C15" s="38">
        <v>84</v>
      </c>
      <c r="D15" s="15">
        <v>14</v>
      </c>
      <c r="E15" s="25">
        <f t="shared" si="6"/>
        <v>63.916666666666664</v>
      </c>
      <c r="F15" s="11">
        <f t="shared" si="7"/>
        <v>64.541666666666671</v>
      </c>
      <c r="G15" s="11">
        <f t="shared" si="8"/>
        <v>1.301484828921885</v>
      </c>
      <c r="H15" s="11">
        <f t="shared" ca="1" si="0"/>
        <v>0.81449983887102706</v>
      </c>
      <c r="I15" s="11">
        <f t="shared" ca="1" si="1"/>
        <v>103.13077546636701</v>
      </c>
      <c r="J15" s="11">
        <f t="shared" si="4"/>
        <v>69.088182205690089</v>
      </c>
      <c r="K15" s="39">
        <f t="shared" ca="1" si="2"/>
        <v>56.272313274426736</v>
      </c>
      <c r="L15" s="11">
        <f t="shared" ca="1" si="3"/>
        <v>27.727686725573264</v>
      </c>
      <c r="M15" s="16"/>
      <c r="Q15" t="s">
        <v>41</v>
      </c>
    </row>
    <row r="16" spans="1:22" x14ac:dyDescent="0.25">
      <c r="A16" s="118"/>
      <c r="B16" s="30" t="s">
        <v>8</v>
      </c>
      <c r="C16" s="38">
        <v>73</v>
      </c>
      <c r="D16" s="15">
        <v>15</v>
      </c>
      <c r="E16" s="25">
        <f t="shared" si="6"/>
        <v>65.166666666666671</v>
      </c>
      <c r="F16" s="11">
        <f t="shared" si="7"/>
        <v>65.375</v>
      </c>
      <c r="G16" s="11">
        <f t="shared" si="8"/>
        <v>1.1166347992351817</v>
      </c>
      <c r="H16" s="11">
        <f t="shared" ca="1" si="0"/>
        <v>1.2508172241945472</v>
      </c>
      <c r="I16" s="11">
        <f t="shared" ca="1" si="1"/>
        <v>58.361844231084767</v>
      </c>
      <c r="J16" s="11">
        <f t="shared" si="4"/>
        <v>70.439109030270188</v>
      </c>
      <c r="K16" s="39">
        <f t="shared" ca="1" si="2"/>
        <v>88.106450831979615</v>
      </c>
      <c r="L16" s="11">
        <f t="shared" ca="1" si="3"/>
        <v>-15.106450831979615</v>
      </c>
      <c r="M16" s="16"/>
      <c r="Q16" s="8"/>
      <c r="R16" s="8" t="s">
        <v>45</v>
      </c>
      <c r="S16" s="8" t="s">
        <v>46</v>
      </c>
      <c r="T16" s="8" t="s">
        <v>47</v>
      </c>
      <c r="U16" s="8" t="s">
        <v>48</v>
      </c>
      <c r="V16" s="8" t="s">
        <v>49</v>
      </c>
    </row>
    <row r="17" spans="1:25" x14ac:dyDescent="0.25">
      <c r="A17" s="118"/>
      <c r="B17" s="30" t="s">
        <v>9</v>
      </c>
      <c r="C17" s="38">
        <v>121</v>
      </c>
      <c r="D17" s="15">
        <v>16</v>
      </c>
      <c r="E17" s="25">
        <f t="shared" si="6"/>
        <v>65.583333333333329</v>
      </c>
      <c r="F17" s="11">
        <f t="shared" si="7"/>
        <v>66.625</v>
      </c>
      <c r="G17" s="11">
        <f t="shared" si="8"/>
        <v>1.8161350844277673</v>
      </c>
      <c r="H17" s="11">
        <f t="shared" ca="1" si="0"/>
        <v>1.5863834641118786</v>
      </c>
      <c r="I17" s="11">
        <f t="shared" ca="1" si="1"/>
        <v>76.274118293171114</v>
      </c>
      <c r="J17" s="11">
        <f t="shared" si="4"/>
        <v>71.790035854850288</v>
      </c>
      <c r="K17" s="39">
        <f t="shared" ca="1" si="2"/>
        <v>113.88652576813337</v>
      </c>
      <c r="L17" s="11">
        <f t="shared" ca="1" si="3"/>
        <v>7.1134742318666326</v>
      </c>
      <c r="M17" s="16"/>
      <c r="Q17" s="6" t="s">
        <v>42</v>
      </c>
      <c r="R17" s="6">
        <v>1</v>
      </c>
      <c r="S17" s="6">
        <v>16811.930264829192</v>
      </c>
      <c r="T17" s="6">
        <v>16811.930264829192</v>
      </c>
      <c r="U17" s="6">
        <v>33.354710048276594</v>
      </c>
      <c r="V17" s="6">
        <v>6.2798274039455062E-7</v>
      </c>
    </row>
    <row r="18" spans="1:25" x14ac:dyDescent="0.25">
      <c r="A18" s="118"/>
      <c r="B18" s="30" t="s">
        <v>10</v>
      </c>
      <c r="C18" s="38">
        <v>32</v>
      </c>
      <c r="D18" s="15">
        <v>17</v>
      </c>
      <c r="E18" s="25">
        <f t="shared" si="6"/>
        <v>67.666666666666671</v>
      </c>
      <c r="F18" s="11">
        <f t="shared" si="7"/>
        <v>68.625</v>
      </c>
      <c r="G18" s="11">
        <f t="shared" si="8"/>
        <v>0.4663023679417122</v>
      </c>
      <c r="H18" s="11">
        <f t="shared" ca="1" si="0"/>
        <v>0.57702159529224806</v>
      </c>
      <c r="I18" s="11">
        <f t="shared" ca="1" si="1"/>
        <v>55.457196508897979</v>
      </c>
      <c r="J18" s="11">
        <f t="shared" si="4"/>
        <v>73.140962679430388</v>
      </c>
      <c r="K18" s="39">
        <f t="shared" ca="1" si="2"/>
        <v>42.203914966495702</v>
      </c>
      <c r="L18" s="11">
        <f t="shared" ca="1" si="3"/>
        <v>-10.203914966495702</v>
      </c>
      <c r="M18" s="16"/>
      <c r="Q18" s="6" t="s">
        <v>43</v>
      </c>
      <c r="R18" s="6">
        <v>46</v>
      </c>
      <c r="S18" s="6">
        <v>23185.594809933027</v>
      </c>
      <c r="T18" s="6">
        <v>504.03466978115279</v>
      </c>
      <c r="U18" s="6"/>
      <c r="V18" s="6"/>
    </row>
    <row r="19" spans="1:25" ht="15.75" thickBot="1" x14ac:dyDescent="0.3">
      <c r="A19" s="118"/>
      <c r="B19" s="30" t="s">
        <v>11</v>
      </c>
      <c r="C19" s="38">
        <v>77</v>
      </c>
      <c r="D19" s="15">
        <v>18</v>
      </c>
      <c r="E19" s="25">
        <f t="shared" si="6"/>
        <v>69.583333333333329</v>
      </c>
      <c r="F19" s="11">
        <f t="shared" si="7"/>
        <v>70.375</v>
      </c>
      <c r="G19" s="11">
        <f t="shared" si="8"/>
        <v>1.0941385435168738</v>
      </c>
      <c r="H19" s="11">
        <f t="shared" ca="1" si="0"/>
        <v>1.3102121496846337</v>
      </c>
      <c r="I19" s="11">
        <f t="shared" ca="1" si="1"/>
        <v>58.76910851310133</v>
      </c>
      <c r="J19" s="11">
        <f t="shared" si="4"/>
        <v>74.491889504010487</v>
      </c>
      <c r="K19" s="39">
        <f t="shared" ca="1" si="2"/>
        <v>97.600178681119786</v>
      </c>
      <c r="L19" s="11">
        <f t="shared" ca="1" si="3"/>
        <v>-20.600178681119786</v>
      </c>
      <c r="M19" s="16"/>
      <c r="Q19" s="7" t="s">
        <v>17</v>
      </c>
      <c r="R19" s="7">
        <v>47</v>
      </c>
      <c r="S19" s="7">
        <v>39997.525074762219</v>
      </c>
      <c r="T19" s="7"/>
      <c r="U19" s="7"/>
      <c r="V19" s="7"/>
    </row>
    <row r="20" spans="1:25" ht="15.75" thickBot="1" x14ac:dyDescent="0.3">
      <c r="A20" s="118"/>
      <c r="B20" s="30" t="s">
        <v>12</v>
      </c>
      <c r="C20" s="38">
        <v>38</v>
      </c>
      <c r="D20" s="15">
        <v>19</v>
      </c>
      <c r="E20" s="25">
        <f t="shared" si="6"/>
        <v>71.166666666666671</v>
      </c>
      <c r="F20" s="11">
        <f t="shared" si="7"/>
        <v>71.083333333333343</v>
      </c>
      <c r="G20" s="11">
        <f t="shared" si="8"/>
        <v>0.53458382180539266</v>
      </c>
      <c r="H20" s="11">
        <f t="shared" ca="1" si="0"/>
        <v>0.55069475085585151</v>
      </c>
      <c r="I20" s="11">
        <f t="shared" ca="1" si="1"/>
        <v>69.003744707831416</v>
      </c>
      <c r="J20" s="11">
        <f t="shared" si="4"/>
        <v>75.842816328590601</v>
      </c>
      <c r="K20" s="39">
        <f t="shared" ca="1" si="2"/>
        <v>41.766240842279309</v>
      </c>
      <c r="L20" s="11">
        <f t="shared" ca="1" si="3"/>
        <v>-3.7662408422793092</v>
      </c>
      <c r="M20" s="16"/>
    </row>
    <row r="21" spans="1:25" x14ac:dyDescent="0.25">
      <c r="A21" s="118"/>
      <c r="B21" s="30" t="s">
        <v>22</v>
      </c>
      <c r="C21" s="38">
        <v>42</v>
      </c>
      <c r="D21" s="15">
        <v>20</v>
      </c>
      <c r="E21" s="25">
        <f t="shared" si="6"/>
        <v>71</v>
      </c>
      <c r="F21" s="11">
        <f t="shared" si="7"/>
        <v>72.375</v>
      </c>
      <c r="G21" s="11">
        <f t="shared" si="8"/>
        <v>0.5803108808290155</v>
      </c>
      <c r="H21" s="11">
        <f t="shared" ca="1" si="0"/>
        <v>0.55472968443762405</v>
      </c>
      <c r="I21" s="11">
        <f t="shared" ca="1" si="1"/>
        <v>75.712551857719532</v>
      </c>
      <c r="J21" s="11">
        <f t="shared" si="4"/>
        <v>77.193743153170701</v>
      </c>
      <c r="K21" s="39">
        <f t="shared" ca="1" si="2"/>
        <v>42.821660779917387</v>
      </c>
      <c r="L21" s="11">
        <f t="shared" ca="1" si="3"/>
        <v>-0.82166077991738717</v>
      </c>
      <c r="M21" s="16"/>
      <c r="Q21" s="8"/>
      <c r="R21" s="8" t="s">
        <v>50</v>
      </c>
      <c r="S21" s="8" t="s">
        <v>39</v>
      </c>
      <c r="T21" s="8" t="s">
        <v>51</v>
      </c>
      <c r="U21" s="8" t="s">
        <v>52</v>
      </c>
      <c r="V21" s="8" t="s">
        <v>53</v>
      </c>
      <c r="W21" s="8" t="s">
        <v>54</v>
      </c>
      <c r="X21" s="8" t="s">
        <v>55</v>
      </c>
      <c r="Y21" s="8" t="s">
        <v>56</v>
      </c>
    </row>
    <row r="22" spans="1:25" x14ac:dyDescent="0.25">
      <c r="A22" s="118"/>
      <c r="B22" s="30" t="s">
        <v>13</v>
      </c>
      <c r="C22" s="38">
        <v>98</v>
      </c>
      <c r="D22" s="15">
        <v>21</v>
      </c>
      <c r="E22" s="25">
        <f t="shared" si="6"/>
        <v>73.75</v>
      </c>
      <c r="F22" s="11">
        <f t="shared" si="7"/>
        <v>74.375</v>
      </c>
      <c r="G22" s="11">
        <f t="shared" si="8"/>
        <v>1.3176470588235294</v>
      </c>
      <c r="H22" s="11">
        <f t="shared" ca="1" si="0"/>
        <v>1.3534104848246085</v>
      </c>
      <c r="I22" s="11">
        <f t="shared" ca="1" si="1"/>
        <v>72.40966513769844</v>
      </c>
      <c r="J22" s="11">
        <f t="shared" si="4"/>
        <v>78.5446699777508</v>
      </c>
      <c r="K22" s="39">
        <f t="shared" ca="1" si="2"/>
        <v>106.30317987497658</v>
      </c>
      <c r="L22" s="11">
        <f t="shared" ca="1" si="3"/>
        <v>-8.3031798749765784</v>
      </c>
      <c r="M22" s="16"/>
      <c r="Q22" s="6" t="s">
        <v>44</v>
      </c>
      <c r="R22" s="6">
        <v>50.17520666156863</v>
      </c>
      <c r="S22" s="6">
        <v>6.5835709829247735</v>
      </c>
      <c r="T22" s="6">
        <v>7.6212752610556844</v>
      </c>
      <c r="U22" s="6">
        <v>1.0754155375141589E-9</v>
      </c>
      <c r="V22" s="6">
        <v>36.923165604865687</v>
      </c>
      <c r="W22" s="6">
        <v>63.427247718271573</v>
      </c>
      <c r="X22" s="6">
        <v>36.923165604865687</v>
      </c>
      <c r="Y22" s="6">
        <v>63.427247718271573</v>
      </c>
    </row>
    <row r="23" spans="1:25" ht="15.75" thickBot="1" x14ac:dyDescent="0.3">
      <c r="A23" s="118"/>
      <c r="B23" s="30" t="s">
        <v>14</v>
      </c>
      <c r="C23" s="38">
        <v>96</v>
      </c>
      <c r="D23" s="15">
        <v>22</v>
      </c>
      <c r="E23" s="25">
        <f t="shared" si="6"/>
        <v>75</v>
      </c>
      <c r="F23" s="11">
        <f t="shared" si="7"/>
        <v>75.458333333333343</v>
      </c>
      <c r="G23" s="11">
        <f t="shared" si="8"/>
        <v>1.2722252898950854</v>
      </c>
      <c r="H23" s="11">
        <f t="shared" ca="1" si="0"/>
        <v>1.3890715552864064</v>
      </c>
      <c r="I23" s="11">
        <f t="shared" ca="1" si="1"/>
        <v>69.110910546437765</v>
      </c>
      <c r="J23" s="11">
        <f t="shared" si="4"/>
        <v>79.895596802330914</v>
      </c>
      <c r="K23" s="39">
        <f t="shared" ca="1" si="2"/>
        <v>110.98070091074943</v>
      </c>
      <c r="L23" s="11">
        <f t="shared" ca="1" si="3"/>
        <v>-14.980700910749434</v>
      </c>
      <c r="M23" s="16"/>
      <c r="Q23" s="7" t="s">
        <v>25</v>
      </c>
      <c r="R23" s="7">
        <v>1.3509268245801036</v>
      </c>
      <c r="S23" s="7">
        <v>0.23391239758958621</v>
      </c>
      <c r="T23" s="7">
        <v>5.7753536730036359</v>
      </c>
      <c r="U23" s="7">
        <v>6.2798274039455401E-7</v>
      </c>
      <c r="V23" s="7">
        <v>0.88008558893933364</v>
      </c>
      <c r="W23" s="7">
        <v>1.8217680602208737</v>
      </c>
      <c r="X23" s="7">
        <v>0.88008558893933364</v>
      </c>
      <c r="Y23" s="7">
        <v>1.8217680602208737</v>
      </c>
    </row>
    <row r="24" spans="1:25" x14ac:dyDescent="0.25">
      <c r="A24" s="118"/>
      <c r="B24" s="30" t="s">
        <v>15</v>
      </c>
      <c r="C24" s="38">
        <v>53</v>
      </c>
      <c r="D24" s="15">
        <v>23</v>
      </c>
      <c r="E24" s="25">
        <f t="shared" si="6"/>
        <v>75.916666666666671</v>
      </c>
      <c r="F24" s="11">
        <f t="shared" si="7"/>
        <v>77.458333333333343</v>
      </c>
      <c r="G24" s="11">
        <f t="shared" si="8"/>
        <v>0.68423883808499186</v>
      </c>
      <c r="H24" s="11">
        <f t="shared" ca="1" si="0"/>
        <v>0.60021403465502565</v>
      </c>
      <c r="I24" s="11">
        <f t="shared" ca="1" si="1"/>
        <v>88.30183391240071</v>
      </c>
      <c r="J24" s="11">
        <f t="shared" si="4"/>
        <v>81.246523626911014</v>
      </c>
      <c r="K24" s="39">
        <f t="shared" ca="1" si="2"/>
        <v>48.765303747803131</v>
      </c>
      <c r="L24" s="11">
        <f t="shared" ca="1" si="3"/>
        <v>4.2346962521968692</v>
      </c>
      <c r="M24" s="16"/>
    </row>
    <row r="25" spans="1:25" x14ac:dyDescent="0.25">
      <c r="A25" s="118"/>
      <c r="B25" s="30" t="s">
        <v>16</v>
      </c>
      <c r="C25" s="38">
        <v>86</v>
      </c>
      <c r="D25" s="15">
        <v>24</v>
      </c>
      <c r="E25" s="25">
        <f t="shared" si="6"/>
        <v>79</v>
      </c>
      <c r="F25" s="11">
        <f t="shared" si="7"/>
        <v>79.541666666666657</v>
      </c>
      <c r="G25" s="11">
        <f t="shared" si="8"/>
        <v>1.0811943425877424</v>
      </c>
      <c r="H25" s="11">
        <f t="shared" ca="1" si="0"/>
        <v>1.1384060154631952</v>
      </c>
      <c r="I25" s="11">
        <f t="shared" ca="1" si="1"/>
        <v>75.544224847589447</v>
      </c>
      <c r="J25" s="11">
        <f t="shared" si="4"/>
        <v>82.597450451491113</v>
      </c>
      <c r="K25" s="39">
        <f t="shared" ca="1" si="2"/>
        <v>94.029434455900684</v>
      </c>
      <c r="L25" s="11">
        <f t="shared" ca="1" si="3"/>
        <v>-8.0294344559006845</v>
      </c>
      <c r="M25" s="16"/>
    </row>
    <row r="26" spans="1:25" x14ac:dyDescent="0.25">
      <c r="A26" s="118" t="s">
        <v>4</v>
      </c>
      <c r="B26" s="30" t="s">
        <v>6</v>
      </c>
      <c r="C26" s="38">
        <v>54</v>
      </c>
      <c r="D26" s="15">
        <v>25</v>
      </c>
      <c r="E26" s="25">
        <f t="shared" si="6"/>
        <v>80.083333333333329</v>
      </c>
      <c r="F26" s="11">
        <f t="shared" si="7"/>
        <v>79.833333333333329</v>
      </c>
      <c r="G26" s="11">
        <f t="shared" si="8"/>
        <v>0.67640918580375786</v>
      </c>
      <c r="H26" s="11">
        <f t="shared" ca="1" si="0"/>
        <v>0.55695041267933776</v>
      </c>
      <c r="I26" s="11">
        <f t="shared" ca="1" si="1"/>
        <v>96.956566995292476</v>
      </c>
      <c r="J26" s="11">
        <f t="shared" si="4"/>
        <v>83.948377276071227</v>
      </c>
      <c r="K26" s="39">
        <f t="shared" ca="1" si="2"/>
        <v>46.755083367668611</v>
      </c>
      <c r="L26" s="11">
        <f t="shared" ca="1" si="3"/>
        <v>7.2449166323313889</v>
      </c>
      <c r="M26" s="16"/>
    </row>
    <row r="27" spans="1:25" x14ac:dyDescent="0.25">
      <c r="A27" s="118"/>
      <c r="B27" s="30" t="s">
        <v>7</v>
      </c>
      <c r="C27" s="38">
        <v>82</v>
      </c>
      <c r="D27" s="15">
        <v>26</v>
      </c>
      <c r="E27" s="25">
        <f t="shared" si="6"/>
        <v>79.583333333333329</v>
      </c>
      <c r="F27" s="11">
        <f t="shared" si="7"/>
        <v>80.333333333333329</v>
      </c>
      <c r="G27" s="11">
        <f t="shared" si="8"/>
        <v>1.0207468879668051</v>
      </c>
      <c r="H27" s="11">
        <f t="shared" ca="1" si="0"/>
        <v>0.81449983887102706</v>
      </c>
      <c r="I27" s="11">
        <f t="shared" ca="1" si="1"/>
        <v>100.67528081240589</v>
      </c>
      <c r="J27" s="11">
        <f t="shared" si="4"/>
        <v>85.299304100651327</v>
      </c>
      <c r="K27" s="39">
        <f t="shared" ca="1" si="2"/>
        <v>69.476269445791246</v>
      </c>
      <c r="L27" s="11">
        <f t="shared" ca="1" si="3"/>
        <v>12.523730554208754</v>
      </c>
      <c r="M27" s="16"/>
    </row>
    <row r="28" spans="1:25" x14ac:dyDescent="0.25">
      <c r="A28" s="118"/>
      <c r="B28" s="30" t="s">
        <v>8</v>
      </c>
      <c r="C28" s="38">
        <v>106</v>
      </c>
      <c r="D28" s="15">
        <v>27</v>
      </c>
      <c r="E28" s="25">
        <f t="shared" si="6"/>
        <v>81.083333333333329</v>
      </c>
      <c r="F28" s="11">
        <f t="shared" si="7"/>
        <v>82.125</v>
      </c>
      <c r="G28" s="11">
        <f t="shared" si="8"/>
        <v>1.2907153729071537</v>
      </c>
      <c r="H28" s="11">
        <f t="shared" ca="1" si="0"/>
        <v>1.2508172241945472</v>
      </c>
      <c r="I28" s="11">
        <f t="shared" ca="1" si="1"/>
        <v>84.744595732808023</v>
      </c>
      <c r="J28" s="11">
        <f t="shared" si="4"/>
        <v>86.650230925231426</v>
      </c>
      <c r="K28" s="39">
        <f t="shared" ca="1" si="2"/>
        <v>108.38360132171448</v>
      </c>
      <c r="L28" s="11">
        <f t="shared" ca="1" si="3"/>
        <v>-2.3836013217144796</v>
      </c>
      <c r="M28" s="16"/>
    </row>
    <row r="29" spans="1:25" x14ac:dyDescent="0.25">
      <c r="A29" s="118"/>
      <c r="B29" s="30" t="s">
        <v>9</v>
      </c>
      <c r="C29" s="38">
        <v>136</v>
      </c>
      <c r="D29" s="15">
        <v>28</v>
      </c>
      <c r="E29" s="25">
        <f t="shared" si="6"/>
        <v>83.166666666666671</v>
      </c>
      <c r="F29" s="11">
        <f t="shared" si="7"/>
        <v>83.291666666666671</v>
      </c>
      <c r="G29" s="11">
        <f t="shared" si="8"/>
        <v>1.6328164082041019</v>
      </c>
      <c r="H29" s="11">
        <f t="shared" ca="1" si="0"/>
        <v>1.5863834641118786</v>
      </c>
      <c r="I29" s="11">
        <f t="shared" ca="1" si="1"/>
        <v>85.729587503068359</v>
      </c>
      <c r="J29" s="11">
        <f t="shared" si="4"/>
        <v>88.00115774981154</v>
      </c>
      <c r="K29" s="39">
        <f t="shared" ca="1" si="2"/>
        <v>139.60358147700191</v>
      </c>
      <c r="L29" s="11">
        <f t="shared" ca="1" si="3"/>
        <v>-3.6035814770019101</v>
      </c>
      <c r="M29" s="16"/>
    </row>
    <row r="30" spans="1:25" x14ac:dyDescent="0.25">
      <c r="A30" s="118"/>
      <c r="B30" s="30" t="s">
        <v>10</v>
      </c>
      <c r="C30" s="38">
        <v>43</v>
      </c>
      <c r="D30" s="15">
        <v>29</v>
      </c>
      <c r="E30" s="25">
        <f t="shared" si="6"/>
        <v>83.416666666666671</v>
      </c>
      <c r="F30" s="11">
        <f t="shared" si="7"/>
        <v>84.541666666666671</v>
      </c>
      <c r="G30" s="11">
        <f t="shared" si="8"/>
        <v>0.50862493839329714</v>
      </c>
      <c r="H30" s="11">
        <f t="shared" ca="1" si="0"/>
        <v>0.57702159529224806</v>
      </c>
      <c r="I30" s="11">
        <f t="shared" ca="1" si="1"/>
        <v>74.520607808831656</v>
      </c>
      <c r="J30" s="11">
        <f t="shared" si="4"/>
        <v>89.352084574391625</v>
      </c>
      <c r="K30" s="39">
        <f t="shared" ca="1" si="2"/>
        <v>51.558082383803324</v>
      </c>
      <c r="L30" s="11">
        <f t="shared" ca="1" si="3"/>
        <v>-8.558082383803324</v>
      </c>
      <c r="M30" s="16"/>
    </row>
    <row r="31" spans="1:25" x14ac:dyDescent="0.25">
      <c r="A31" s="118"/>
      <c r="B31" s="30" t="s">
        <v>11</v>
      </c>
      <c r="C31" s="38">
        <v>114</v>
      </c>
      <c r="D31" s="15">
        <v>30</v>
      </c>
      <c r="E31" s="25">
        <f t="shared" si="6"/>
        <v>85.666666666666671</v>
      </c>
      <c r="F31" s="11">
        <f t="shared" si="7"/>
        <v>85.041666666666671</v>
      </c>
      <c r="G31" s="11">
        <f t="shared" si="8"/>
        <v>1.3405193532582067</v>
      </c>
      <c r="H31" s="11">
        <f t="shared" ca="1" si="0"/>
        <v>1.3102121496846337</v>
      </c>
      <c r="I31" s="11">
        <f t="shared" ca="1" si="1"/>
        <v>87.00881000640976</v>
      </c>
      <c r="J31" s="11">
        <f t="shared" si="4"/>
        <v>90.703011398971739</v>
      </c>
      <c r="K31" s="39">
        <f t="shared" ca="1" si="2"/>
        <v>118.8401875479166</v>
      </c>
      <c r="L31" s="11">
        <f t="shared" ca="1" si="3"/>
        <v>-4.8401875479165994</v>
      </c>
      <c r="M31" s="16"/>
    </row>
    <row r="32" spans="1:25" x14ac:dyDescent="0.25">
      <c r="A32" s="118"/>
      <c r="B32" s="30" t="s">
        <v>12</v>
      </c>
      <c r="C32" s="38">
        <v>51</v>
      </c>
      <c r="D32" s="15">
        <v>31</v>
      </c>
      <c r="E32" s="25">
        <f t="shared" si="6"/>
        <v>84.416666666666671</v>
      </c>
      <c r="F32" s="11">
        <f t="shared" si="7"/>
        <v>81.458333333333343</v>
      </c>
      <c r="G32" s="11">
        <f t="shared" si="8"/>
        <v>0.62608695652173907</v>
      </c>
      <c r="H32" s="11">
        <f t="shared" ca="1" si="0"/>
        <v>0.55069475085585151</v>
      </c>
      <c r="I32" s="11">
        <f t="shared" ca="1" si="1"/>
        <v>92.610288949984266</v>
      </c>
      <c r="J32" s="11">
        <f t="shared" si="4"/>
        <v>92.053938223551839</v>
      </c>
      <c r="K32" s="39">
        <f t="shared" ca="1" si="2"/>
        <v>50.693620575318825</v>
      </c>
      <c r="L32" s="11">
        <f t="shared" ca="1" si="3"/>
        <v>0.30637942468117529</v>
      </c>
      <c r="M32" s="16"/>
    </row>
    <row r="33" spans="1:13" x14ac:dyDescent="0.25">
      <c r="A33" s="118"/>
      <c r="B33" s="30" t="s">
        <v>22</v>
      </c>
      <c r="C33" s="38">
        <v>36</v>
      </c>
      <c r="D33" s="15">
        <v>32</v>
      </c>
      <c r="E33" s="25">
        <f>AVERAGE(C28:C39)</f>
        <v>78.5</v>
      </c>
      <c r="F33" s="11">
        <f t="shared" si="7"/>
        <v>79.375</v>
      </c>
      <c r="G33" s="11">
        <f t="shared" si="8"/>
        <v>0.45354330708661417</v>
      </c>
      <c r="H33" s="11">
        <f t="shared" ca="1" si="0"/>
        <v>0.55472968443762405</v>
      </c>
      <c r="I33" s="11">
        <f t="shared" ca="1" si="1"/>
        <v>64.896473020902448</v>
      </c>
      <c r="J33" s="11">
        <f t="shared" si="4"/>
        <v>93.404865048131938</v>
      </c>
      <c r="K33" s="39">
        <f t="shared" ca="1" si="2"/>
        <v>51.814451313089087</v>
      </c>
      <c r="L33" s="11">
        <f t="shared" ca="1" si="3"/>
        <v>-15.814451313089087</v>
      </c>
      <c r="M33" s="16"/>
    </row>
    <row r="34" spans="1:13" x14ac:dyDescent="0.25">
      <c r="A34" s="118"/>
      <c r="B34" s="30" t="s">
        <v>13</v>
      </c>
      <c r="C34" s="38">
        <v>116</v>
      </c>
      <c r="D34" s="15">
        <v>33</v>
      </c>
      <c r="E34" s="25">
        <f>AVERAGE(C29:C40)</f>
        <v>80.25</v>
      </c>
      <c r="F34" s="11">
        <f t="shared" si="7"/>
        <v>79.958333333333343</v>
      </c>
      <c r="G34" s="11">
        <f t="shared" si="8"/>
        <v>1.4507556018759769</v>
      </c>
      <c r="H34" s="11">
        <f t="shared" ref="H34:H61" ca="1" si="9">VLOOKUP(B34,$N$3:$O$14,2,FALSE)</f>
        <v>1.3534104848246085</v>
      </c>
      <c r="I34" s="11">
        <f t="shared" ca="1" si="1"/>
        <v>85.70939955074509</v>
      </c>
      <c r="J34" s="11">
        <f t="shared" ref="J34:J61" si="10">$R$22+$R$23*D34</f>
        <v>94.755791872712052</v>
      </c>
      <c r="K34" s="39">
        <f t="shared" ref="K34:K61" ca="1" si="11">H34*J34</f>
        <v>128.2434822183869</v>
      </c>
      <c r="L34" s="11">
        <f t="shared" ca="1" si="3"/>
        <v>-12.243482218386902</v>
      </c>
      <c r="M34" s="16"/>
    </row>
    <row r="35" spans="1:13" x14ac:dyDescent="0.25">
      <c r="A35" s="118"/>
      <c r="B35" s="30" t="s">
        <v>14</v>
      </c>
      <c r="C35" s="38">
        <v>121</v>
      </c>
      <c r="D35" s="15">
        <v>34</v>
      </c>
      <c r="E35" s="25">
        <f t="shared" si="6"/>
        <v>79.666666666666671</v>
      </c>
      <c r="F35" s="11">
        <f t="shared" si="7"/>
        <v>81.083333333333343</v>
      </c>
      <c r="G35" s="11">
        <f t="shared" si="8"/>
        <v>1.4922918807810892</v>
      </c>
      <c r="H35" s="11">
        <f t="shared" ca="1" si="9"/>
        <v>1.3890715552864064</v>
      </c>
      <c r="I35" s="11">
        <f t="shared" ca="1" si="1"/>
        <v>87.108543501239254</v>
      </c>
      <c r="J35" s="11">
        <f t="shared" si="10"/>
        <v>96.106718697292152</v>
      </c>
      <c r="K35" s="39">
        <f t="shared" ca="1" si="11"/>
        <v>133.49910921432075</v>
      </c>
      <c r="L35" s="11">
        <f t="shared" ca="1" si="3"/>
        <v>-12.499109214320754</v>
      </c>
      <c r="M35" s="16"/>
    </row>
    <row r="36" spans="1:13" x14ac:dyDescent="0.25">
      <c r="A36" s="118"/>
      <c r="B36" s="30" t="s">
        <v>15</v>
      </c>
      <c r="C36" s="38">
        <v>56</v>
      </c>
      <c r="D36" s="15">
        <v>35</v>
      </c>
      <c r="E36" s="25">
        <f t="shared" si="6"/>
        <v>82.5</v>
      </c>
      <c r="F36" s="11">
        <f t="shared" si="7"/>
        <v>82.625</v>
      </c>
      <c r="G36" s="11">
        <f t="shared" si="8"/>
        <v>0.67776096822995457</v>
      </c>
      <c r="H36" s="11">
        <f t="shared" ca="1" si="9"/>
        <v>0.60021403465502565</v>
      </c>
      <c r="I36" s="11">
        <f t="shared" ca="1" si="1"/>
        <v>93.300050926310192</v>
      </c>
      <c r="J36" s="11">
        <f t="shared" si="10"/>
        <v>97.457645521872251</v>
      </c>
      <c r="K36" s="39">
        <f t="shared" ca="1" si="11"/>
        <v>58.495446626662236</v>
      </c>
      <c r="L36" s="11">
        <f t="shared" ca="1" si="3"/>
        <v>-2.4954466266622362</v>
      </c>
      <c r="M36" s="16"/>
    </row>
    <row r="37" spans="1:13" x14ac:dyDescent="0.25">
      <c r="A37" s="118"/>
      <c r="B37" s="30" t="s">
        <v>16</v>
      </c>
      <c r="C37" s="38">
        <v>113</v>
      </c>
      <c r="D37" s="15">
        <v>36</v>
      </c>
      <c r="E37" s="25">
        <f t="shared" si="6"/>
        <v>82.75</v>
      </c>
      <c r="F37" s="11">
        <f t="shared" si="7"/>
        <v>84.25</v>
      </c>
      <c r="G37" s="11">
        <f t="shared" si="8"/>
        <v>1.3412462908011868</v>
      </c>
      <c r="H37" s="11">
        <f t="shared" ca="1" si="9"/>
        <v>1.1384060154631952</v>
      </c>
      <c r="I37" s="11">
        <f t="shared" ca="1" si="1"/>
        <v>99.261597764855892</v>
      </c>
      <c r="J37" s="11">
        <f t="shared" si="10"/>
        <v>98.808572346452365</v>
      </c>
      <c r="K37" s="39">
        <f t="shared" ca="1" si="11"/>
        <v>112.48427313853169</v>
      </c>
      <c r="L37" s="11">
        <f t="shared" ca="1" si="3"/>
        <v>0.51572686146830904</v>
      </c>
      <c r="M37" s="16"/>
    </row>
    <row r="38" spans="1:13" x14ac:dyDescent="0.25">
      <c r="A38" s="118" t="s">
        <v>5</v>
      </c>
      <c r="B38" s="30" t="s">
        <v>6</v>
      </c>
      <c r="C38" s="55">
        <v>39</v>
      </c>
      <c r="D38" s="15">
        <v>37</v>
      </c>
      <c r="E38" s="25">
        <f t="shared" si="6"/>
        <v>85.75</v>
      </c>
      <c r="F38" s="11">
        <f t="shared" si="7"/>
        <v>87.416666666666657</v>
      </c>
      <c r="G38" s="11">
        <f t="shared" si="8"/>
        <v>0.44613918017159204</v>
      </c>
      <c r="H38" s="11">
        <f t="shared" ca="1" si="9"/>
        <v>0.55695041267933776</v>
      </c>
      <c r="I38" s="11">
        <f t="shared" ca="1" si="1"/>
        <v>70.024187274377894</v>
      </c>
      <c r="J38" s="11">
        <f t="shared" si="10"/>
        <v>100.15949917103246</v>
      </c>
      <c r="K38" s="39">
        <f t="shared" ca="1" si="11"/>
        <v>55.78387439706232</v>
      </c>
      <c r="L38" s="11">
        <f t="shared" ca="1" si="3"/>
        <v>-16.78387439706232</v>
      </c>
      <c r="M38" s="16"/>
    </row>
    <row r="39" spans="1:13" x14ac:dyDescent="0.25">
      <c r="A39" s="120"/>
      <c r="B39" s="30" t="s">
        <v>7</v>
      </c>
      <c r="C39" s="38">
        <v>11</v>
      </c>
      <c r="D39" s="15">
        <v>38</v>
      </c>
      <c r="E39" s="25">
        <f t="shared" si="6"/>
        <v>89.083333333333329</v>
      </c>
      <c r="F39" s="11">
        <f t="shared" si="7"/>
        <v>90.708333333333329</v>
      </c>
      <c r="G39" s="11">
        <f t="shared" si="8"/>
        <v>0.12126779972439138</v>
      </c>
      <c r="H39" s="11">
        <f t="shared" ca="1" si="9"/>
        <v>0.81449983887102706</v>
      </c>
      <c r="I39" s="11">
        <f t="shared" ca="1" si="1"/>
        <v>13.505220596786156</v>
      </c>
      <c r="J39" s="11">
        <f t="shared" si="10"/>
        <v>101.51042599561256</v>
      </c>
      <c r="K39" s="39">
        <f t="shared" ca="1" si="11"/>
        <v>82.680225617155756</v>
      </c>
      <c r="L39" s="11">
        <f t="shared" ca="1" si="3"/>
        <v>-71.680225617155756</v>
      </c>
      <c r="M39" s="16"/>
    </row>
    <row r="40" spans="1:13" x14ac:dyDescent="0.25">
      <c r="A40" s="120"/>
      <c r="B40" s="30" t="s">
        <v>8</v>
      </c>
      <c r="C40" s="38">
        <v>127</v>
      </c>
      <c r="D40" s="15">
        <v>39</v>
      </c>
      <c r="E40" s="25">
        <f t="shared" si="6"/>
        <v>92.333333333333329</v>
      </c>
      <c r="F40" s="11">
        <f t="shared" si="7"/>
        <v>94.416666666666657</v>
      </c>
      <c r="G40" s="11">
        <f t="shared" si="8"/>
        <v>1.3451015004413065</v>
      </c>
      <c r="H40" s="11">
        <f t="shared" ca="1" si="9"/>
        <v>1.2508172241945472</v>
      </c>
      <c r="I40" s="11">
        <f t="shared" ca="1" si="1"/>
        <v>101.53361941572282</v>
      </c>
      <c r="J40" s="11">
        <f t="shared" si="10"/>
        <v>102.86135282019268</v>
      </c>
      <c r="K40" s="39">
        <f t="shared" ca="1" si="11"/>
        <v>128.66075181144936</v>
      </c>
      <c r="L40" s="11">
        <f t="shared" ca="1" si="3"/>
        <v>-1.6607518114493587</v>
      </c>
      <c r="M40" s="16"/>
    </row>
    <row r="41" spans="1:13" x14ac:dyDescent="0.25">
      <c r="A41" s="120"/>
      <c r="B41" s="30" t="s">
        <v>9</v>
      </c>
      <c r="C41" s="38">
        <v>129</v>
      </c>
      <c r="D41" s="15">
        <v>40</v>
      </c>
      <c r="E41" s="25">
        <f t="shared" si="6"/>
        <v>96.5</v>
      </c>
      <c r="F41" s="11">
        <f t="shared" si="7"/>
        <v>98.458333333333343</v>
      </c>
      <c r="G41" s="11">
        <f t="shared" si="8"/>
        <v>1.3101988997037664</v>
      </c>
      <c r="H41" s="11">
        <f t="shared" ca="1" si="9"/>
        <v>1.5863834641118786</v>
      </c>
      <c r="I41" s="11">
        <f t="shared" ca="1" si="1"/>
        <v>81.317035205116312</v>
      </c>
      <c r="J41" s="11">
        <f t="shared" si="10"/>
        <v>104.21227964477276</v>
      </c>
      <c r="K41" s="39">
        <f t="shared" ca="1" si="11"/>
        <v>165.32063718587042</v>
      </c>
      <c r="L41" s="11">
        <f t="shared" ca="1" si="3"/>
        <v>-36.320637185870424</v>
      </c>
      <c r="M41" s="16"/>
    </row>
    <row r="42" spans="1:13" x14ac:dyDescent="0.25">
      <c r="A42" s="120"/>
      <c r="B42" s="30" t="s">
        <v>10</v>
      </c>
      <c r="C42" s="38">
        <v>77</v>
      </c>
      <c r="D42" s="15">
        <v>41</v>
      </c>
      <c r="E42" s="25">
        <f t="shared" si="6"/>
        <v>100.41666666666667</v>
      </c>
      <c r="F42" s="11">
        <f t="shared" si="7"/>
        <v>101.83333333333334</v>
      </c>
      <c r="G42" s="11">
        <f t="shared" si="8"/>
        <v>0.75613747954173482</v>
      </c>
      <c r="H42" s="11">
        <f t="shared" ca="1" si="9"/>
        <v>0.57702159529224806</v>
      </c>
      <c r="I42" s="11">
        <f t="shared" ca="1" si="1"/>
        <v>133.44387909953576</v>
      </c>
      <c r="J42" s="11">
        <f t="shared" si="10"/>
        <v>105.56320646935288</v>
      </c>
      <c r="K42" s="39">
        <f t="shared" ca="1" si="11"/>
        <v>60.91224980111096</v>
      </c>
      <c r="L42" s="11">
        <f t="shared" ca="1" si="3"/>
        <v>16.08775019888904</v>
      </c>
      <c r="M42" s="16"/>
    </row>
    <row r="43" spans="1:13" x14ac:dyDescent="0.25">
      <c r="A43" s="120"/>
      <c r="B43" s="30" t="s">
        <v>11</v>
      </c>
      <c r="C43" s="38">
        <v>117</v>
      </c>
      <c r="D43" s="15">
        <v>42</v>
      </c>
      <c r="E43" s="25">
        <f t="shared" si="6"/>
        <v>103.25</v>
      </c>
      <c r="F43" s="10"/>
      <c r="G43" s="11"/>
      <c r="H43" s="11">
        <f t="shared" ca="1" si="9"/>
        <v>1.3102121496846337</v>
      </c>
      <c r="I43" s="11">
        <f t="shared" ca="1" si="1"/>
        <v>89.298515532894228</v>
      </c>
      <c r="J43" s="11">
        <f t="shared" si="10"/>
        <v>106.91413329393299</v>
      </c>
      <c r="K43" s="39">
        <f t="shared" ca="1" si="11"/>
        <v>140.08019641471341</v>
      </c>
      <c r="L43" s="11">
        <f t="shared" ca="1" si="3"/>
        <v>-23.080196414713413</v>
      </c>
      <c r="M43" s="16"/>
    </row>
    <row r="44" spans="1:13" x14ac:dyDescent="0.25">
      <c r="A44" s="120"/>
      <c r="B44" s="30" t="s">
        <v>12</v>
      </c>
      <c r="C44" s="38">
        <v>87</v>
      </c>
      <c r="D44" s="15">
        <v>43</v>
      </c>
      <c r="E44" s="25"/>
      <c r="F44" s="10"/>
      <c r="G44" s="11"/>
      <c r="H44" s="11">
        <f t="shared" ca="1" si="9"/>
        <v>0.55069475085585151</v>
      </c>
      <c r="I44" s="11">
        <f t="shared" ca="1" si="1"/>
        <v>157.98225762056137</v>
      </c>
      <c r="J44" s="11">
        <f t="shared" si="10"/>
        <v>108.26506011851308</v>
      </c>
      <c r="K44" s="39">
        <f t="shared" ca="1" si="11"/>
        <v>59.621000308358347</v>
      </c>
      <c r="L44" s="11">
        <f t="shared" ca="1" si="3"/>
        <v>27.378999691641653</v>
      </c>
      <c r="M44" s="16"/>
    </row>
    <row r="45" spans="1:13" x14ac:dyDescent="0.25">
      <c r="A45" s="120"/>
      <c r="B45" s="30" t="s">
        <v>22</v>
      </c>
      <c r="C45" s="38">
        <v>76</v>
      </c>
      <c r="D45" s="15">
        <v>44</v>
      </c>
      <c r="E45" s="25"/>
      <c r="F45" s="10"/>
      <c r="G45" s="11"/>
      <c r="H45" s="11">
        <f t="shared" ca="1" si="9"/>
        <v>0.55472968443762405</v>
      </c>
      <c r="I45" s="11">
        <f t="shared" ca="1" si="1"/>
        <v>137.00366526634963</v>
      </c>
      <c r="J45" s="11">
        <f t="shared" si="10"/>
        <v>109.61598694309319</v>
      </c>
      <c r="K45" s="39">
        <f t="shared" ca="1" si="11"/>
        <v>60.807241846260801</v>
      </c>
      <c r="L45" s="11">
        <f t="shared" ca="1" si="3"/>
        <v>15.192758153739199</v>
      </c>
      <c r="M45" s="16"/>
    </row>
    <row r="46" spans="1:13" x14ac:dyDescent="0.25">
      <c r="A46" s="120"/>
      <c r="B46" s="30" t="s">
        <v>13</v>
      </c>
      <c r="C46" s="38">
        <v>155</v>
      </c>
      <c r="D46" s="15">
        <v>45</v>
      </c>
      <c r="E46" s="25"/>
      <c r="F46" s="10"/>
      <c r="G46" s="11"/>
      <c r="H46" s="11">
        <f t="shared" ca="1" si="9"/>
        <v>1.3534104848246085</v>
      </c>
      <c r="I46" s="11">
        <f t="shared" ca="1" si="1"/>
        <v>114.52549077901284</v>
      </c>
      <c r="J46" s="11">
        <f t="shared" si="10"/>
        <v>110.96691376767329</v>
      </c>
      <c r="K46" s="39">
        <f t="shared" ca="1" si="11"/>
        <v>150.18378456179724</v>
      </c>
      <c r="L46" s="11">
        <f t="shared" ca="1" si="3"/>
        <v>4.8162154382027609</v>
      </c>
      <c r="M46" s="16"/>
    </row>
    <row r="47" spans="1:13" x14ac:dyDescent="0.25">
      <c r="A47" s="120"/>
      <c r="B47" s="30" t="s">
        <v>14</v>
      </c>
      <c r="C47" s="38">
        <v>171</v>
      </c>
      <c r="D47" s="15">
        <v>46</v>
      </c>
      <c r="E47" s="25"/>
      <c r="F47" s="10"/>
      <c r="G47" s="11"/>
      <c r="H47" s="11">
        <f t="shared" ca="1" si="9"/>
        <v>1.3890715552864064</v>
      </c>
      <c r="I47" s="11">
        <f t="shared" ca="1" si="1"/>
        <v>123.10380941084226</v>
      </c>
      <c r="J47" s="11">
        <f t="shared" si="10"/>
        <v>112.31784059225339</v>
      </c>
      <c r="K47" s="39">
        <f t="shared" ca="1" si="11"/>
        <v>156.01751751789209</v>
      </c>
      <c r="L47" s="11">
        <f t="shared" ca="1" si="3"/>
        <v>14.982482482107912</v>
      </c>
      <c r="M47" s="16"/>
    </row>
    <row r="48" spans="1:13" x14ac:dyDescent="0.25">
      <c r="A48" s="120"/>
      <c r="B48" s="30" t="s">
        <v>15</v>
      </c>
      <c r="C48" s="38">
        <v>103</v>
      </c>
      <c r="D48" s="15">
        <v>47</v>
      </c>
      <c r="E48" s="25"/>
      <c r="F48" s="10"/>
      <c r="G48" s="11"/>
      <c r="H48" s="11">
        <f t="shared" ca="1" si="9"/>
        <v>0.60021403465502565</v>
      </c>
      <c r="I48" s="11">
        <f t="shared" ca="1" si="1"/>
        <v>171.60545081089194</v>
      </c>
      <c r="J48" s="11">
        <f t="shared" si="10"/>
        <v>113.6687674168335</v>
      </c>
      <c r="K48" s="39">
        <f t="shared" ca="1" si="11"/>
        <v>68.225589505521356</v>
      </c>
      <c r="L48" s="11">
        <f t="shared" ca="1" si="3"/>
        <v>34.774410494478644</v>
      </c>
      <c r="M48" s="16"/>
    </row>
    <row r="49" spans="1:13" x14ac:dyDescent="0.25">
      <c r="A49" s="120"/>
      <c r="B49" s="30" t="s">
        <v>16</v>
      </c>
      <c r="C49" s="38">
        <v>147</v>
      </c>
      <c r="D49" s="15">
        <v>48</v>
      </c>
      <c r="E49" s="25"/>
      <c r="F49" s="10"/>
      <c r="G49" s="11"/>
      <c r="H49" s="11">
        <f t="shared" ca="1" si="9"/>
        <v>1.1384060154631952</v>
      </c>
      <c r="I49" s="11">
        <f t="shared" ca="1" si="1"/>
        <v>129.12791921622846</v>
      </c>
      <c r="J49" s="11">
        <f t="shared" si="10"/>
        <v>115.01969424141362</v>
      </c>
      <c r="K49" s="39">
        <f t="shared" ca="1" si="11"/>
        <v>130.9391118211627</v>
      </c>
      <c r="L49" s="11">
        <f t="shared" ca="1" si="3"/>
        <v>16.060888178837303</v>
      </c>
      <c r="M49" s="16"/>
    </row>
    <row r="50" spans="1:13" x14ac:dyDescent="0.25">
      <c r="A50" s="119" t="s">
        <v>23</v>
      </c>
      <c r="B50" s="31" t="s">
        <v>6</v>
      </c>
      <c r="C50" s="13"/>
      <c r="D50" s="12">
        <v>49</v>
      </c>
      <c r="E50" s="26"/>
      <c r="F50" s="27"/>
      <c r="G50" s="28"/>
      <c r="H50" s="28">
        <f t="shared" ca="1" si="9"/>
        <v>0.55695041267933776</v>
      </c>
      <c r="I50" s="28"/>
      <c r="J50" s="28">
        <f>$R$22+$R$23*D50</f>
        <v>116.3706210659937</v>
      </c>
      <c r="K50" s="27">
        <f t="shared" ca="1" si="11"/>
        <v>64.812665426456036</v>
      </c>
      <c r="L50" s="11"/>
      <c r="M50" s="16"/>
    </row>
    <row r="51" spans="1:13" x14ac:dyDescent="0.25">
      <c r="A51" s="119"/>
      <c r="B51" s="31" t="s">
        <v>7</v>
      </c>
      <c r="C51" s="13"/>
      <c r="D51" s="12">
        <v>50</v>
      </c>
      <c r="E51" s="26"/>
      <c r="F51" s="27"/>
      <c r="G51" s="28"/>
      <c r="H51" s="28">
        <f t="shared" ca="1" si="9"/>
        <v>0.81449983887102706</v>
      </c>
      <c r="I51" s="28"/>
      <c r="J51" s="28">
        <f t="shared" si="10"/>
        <v>117.72154789057382</v>
      </c>
      <c r="K51" s="27">
        <f t="shared" ca="1" si="11"/>
        <v>95.884181788520266</v>
      </c>
      <c r="L51" s="11"/>
      <c r="M51" s="16"/>
    </row>
    <row r="52" spans="1:13" x14ac:dyDescent="0.25">
      <c r="A52" s="119"/>
      <c r="B52" s="31" t="s">
        <v>8</v>
      </c>
      <c r="C52" s="13"/>
      <c r="D52" s="12">
        <v>51</v>
      </c>
      <c r="E52" s="26"/>
      <c r="F52" s="27"/>
      <c r="G52" s="28"/>
      <c r="H52" s="28">
        <f t="shared" ca="1" si="9"/>
        <v>1.2508172241945472</v>
      </c>
      <c r="I52" s="28"/>
      <c r="J52" s="28">
        <f t="shared" si="10"/>
        <v>119.0724747151539</v>
      </c>
      <c r="K52" s="27">
        <f t="shared" ca="1" si="11"/>
        <v>148.93790230118421</v>
      </c>
      <c r="L52" s="11"/>
      <c r="M52" s="16"/>
    </row>
    <row r="53" spans="1:13" x14ac:dyDescent="0.25">
      <c r="A53" s="119"/>
      <c r="B53" s="31" t="s">
        <v>9</v>
      </c>
      <c r="C53" s="13"/>
      <c r="D53" s="12">
        <v>52</v>
      </c>
      <c r="E53" s="26"/>
      <c r="F53" s="27"/>
      <c r="G53" s="28"/>
      <c r="H53" s="28">
        <f t="shared" ca="1" si="9"/>
        <v>1.5863834641118786</v>
      </c>
      <c r="I53" s="28"/>
      <c r="J53" s="28">
        <f t="shared" si="10"/>
        <v>120.42340153973402</v>
      </c>
      <c r="K53" s="27">
        <f t="shared" ca="1" si="11"/>
        <v>191.03769289473897</v>
      </c>
      <c r="L53" s="11"/>
      <c r="M53" s="16"/>
    </row>
    <row r="54" spans="1:13" x14ac:dyDescent="0.25">
      <c r="A54" s="119"/>
      <c r="B54" s="31" t="s">
        <v>10</v>
      </c>
      <c r="C54" s="13"/>
      <c r="D54" s="12">
        <v>53</v>
      </c>
      <c r="E54" s="26"/>
      <c r="F54" s="27"/>
      <c r="G54" s="28"/>
      <c r="H54" s="28">
        <f t="shared" ca="1" si="9"/>
        <v>0.57702159529224806</v>
      </c>
      <c r="I54" s="28"/>
      <c r="J54" s="28">
        <f t="shared" si="10"/>
        <v>121.77432836431413</v>
      </c>
      <c r="K54" s="27">
        <f t="shared" ca="1" si="11"/>
        <v>70.266417218418596</v>
      </c>
      <c r="L54" s="11"/>
      <c r="M54" s="16"/>
    </row>
    <row r="55" spans="1:13" x14ac:dyDescent="0.25">
      <c r="A55" s="119"/>
      <c r="B55" s="31" t="s">
        <v>11</v>
      </c>
      <c r="C55" s="13"/>
      <c r="D55" s="12">
        <v>54</v>
      </c>
      <c r="E55" s="27"/>
      <c r="F55" s="27"/>
      <c r="G55" s="28"/>
      <c r="H55" s="28">
        <f t="shared" ca="1" si="9"/>
        <v>1.3102121496846337</v>
      </c>
      <c r="I55" s="28"/>
      <c r="J55" s="28">
        <f t="shared" si="10"/>
        <v>123.12525518889422</v>
      </c>
      <c r="K55" s="27">
        <f t="shared" ca="1" si="11"/>
        <v>161.3202052815102</v>
      </c>
      <c r="L55" s="11"/>
      <c r="M55" s="16"/>
    </row>
    <row r="56" spans="1:13" x14ac:dyDescent="0.25">
      <c r="A56" s="119"/>
      <c r="B56" s="31" t="s">
        <v>12</v>
      </c>
      <c r="C56" s="13"/>
      <c r="D56" s="12">
        <v>55</v>
      </c>
      <c r="E56" s="27"/>
      <c r="F56" s="27"/>
      <c r="G56" s="28"/>
      <c r="H56" s="28">
        <f t="shared" ca="1" si="9"/>
        <v>0.55069475085585151</v>
      </c>
      <c r="I56" s="28"/>
      <c r="J56" s="28">
        <f t="shared" si="10"/>
        <v>124.47618201347433</v>
      </c>
      <c r="K56" s="27">
        <f t="shared" ca="1" si="11"/>
        <v>68.548380041397877</v>
      </c>
      <c r="L56" s="11"/>
      <c r="M56" s="16"/>
    </row>
    <row r="57" spans="1:13" x14ac:dyDescent="0.25">
      <c r="A57" s="119"/>
      <c r="B57" s="31" t="s">
        <v>22</v>
      </c>
      <c r="C57" s="13"/>
      <c r="D57" s="12">
        <v>56</v>
      </c>
      <c r="E57" s="27"/>
      <c r="F57" s="27"/>
      <c r="G57" s="28"/>
      <c r="H57" s="28">
        <f t="shared" ca="1" si="9"/>
        <v>0.55472968443762405</v>
      </c>
      <c r="I57" s="28"/>
      <c r="J57" s="28">
        <f t="shared" si="10"/>
        <v>125.82710883805444</v>
      </c>
      <c r="K57" s="27">
        <f t="shared" ca="1" si="11"/>
        <v>69.800032379432523</v>
      </c>
      <c r="L57" s="11"/>
      <c r="M57" s="16"/>
    </row>
    <row r="58" spans="1:13" x14ac:dyDescent="0.25">
      <c r="A58" s="119"/>
      <c r="B58" s="31" t="s">
        <v>13</v>
      </c>
      <c r="C58" s="13"/>
      <c r="D58" s="12">
        <v>57</v>
      </c>
      <c r="E58" s="27"/>
      <c r="F58" s="27"/>
      <c r="G58" s="28"/>
      <c r="H58" s="28">
        <f t="shared" ca="1" si="9"/>
        <v>1.3534104848246085</v>
      </c>
      <c r="I58" s="28"/>
      <c r="J58" s="28">
        <f t="shared" si="10"/>
        <v>127.17803566263453</v>
      </c>
      <c r="K58" s="27">
        <f t="shared" ca="1" si="11"/>
        <v>172.12408690520755</v>
      </c>
      <c r="L58" s="11"/>
      <c r="M58" s="16"/>
    </row>
    <row r="59" spans="1:13" x14ac:dyDescent="0.25">
      <c r="A59" s="119"/>
      <c r="B59" s="31" t="s">
        <v>14</v>
      </c>
      <c r="C59" s="13"/>
      <c r="D59" s="12">
        <v>58</v>
      </c>
      <c r="E59" s="27"/>
      <c r="F59" s="27"/>
      <c r="G59" s="28"/>
      <c r="H59" s="28">
        <f t="shared" ca="1" si="9"/>
        <v>1.3890715552864064</v>
      </c>
      <c r="I59" s="28"/>
      <c r="J59" s="28">
        <f t="shared" si="10"/>
        <v>128.52896248721464</v>
      </c>
      <c r="K59" s="27">
        <f t="shared" ca="1" si="11"/>
        <v>178.53592582146342</v>
      </c>
      <c r="L59" s="11"/>
      <c r="M59" s="16"/>
    </row>
    <row r="60" spans="1:13" x14ac:dyDescent="0.25">
      <c r="A60" s="119"/>
      <c r="B60" s="31" t="s">
        <v>15</v>
      </c>
      <c r="C60" s="13"/>
      <c r="D60" s="12">
        <v>59</v>
      </c>
      <c r="E60" s="27"/>
      <c r="F60" s="27"/>
      <c r="G60" s="28"/>
      <c r="H60" s="28">
        <f t="shared" ca="1" si="9"/>
        <v>0.60021403465502565</v>
      </c>
      <c r="I60" s="28"/>
      <c r="J60" s="28">
        <f t="shared" si="10"/>
        <v>129.87988931179476</v>
      </c>
      <c r="K60" s="27">
        <f t="shared" ca="1" si="11"/>
        <v>77.955732384380468</v>
      </c>
      <c r="L60" s="11"/>
      <c r="M60" s="16"/>
    </row>
    <row r="61" spans="1:13" x14ac:dyDescent="0.25">
      <c r="A61" s="119"/>
      <c r="B61" s="31" t="s">
        <v>16</v>
      </c>
      <c r="C61" s="13"/>
      <c r="D61" s="12">
        <v>60</v>
      </c>
      <c r="E61" s="27"/>
      <c r="F61" s="27"/>
      <c r="G61" s="28"/>
      <c r="H61" s="28">
        <f t="shared" ca="1" si="9"/>
        <v>1.1384060154631952</v>
      </c>
      <c r="I61" s="28"/>
      <c r="J61" s="28">
        <f t="shared" si="10"/>
        <v>131.23081613637484</v>
      </c>
      <c r="K61" s="27">
        <f t="shared" ca="1" si="11"/>
        <v>149.39395050379366</v>
      </c>
      <c r="L61" s="11"/>
      <c r="M61" s="16"/>
    </row>
  </sheetData>
  <mergeCells count="6">
    <mergeCell ref="N1:O1"/>
    <mergeCell ref="A2:A13"/>
    <mergeCell ref="A50:A61"/>
    <mergeCell ref="A14:A25"/>
    <mergeCell ref="A26:A37"/>
    <mergeCell ref="A38:A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B2:F2"/>
  <sheetViews>
    <sheetView workbookViewId="0">
      <selection activeCell="K33" sqref="K33"/>
    </sheetView>
  </sheetViews>
  <sheetFormatPr defaultRowHeight="15" x14ac:dyDescent="0.25"/>
  <sheetData>
    <row r="2" spans="2:6" x14ac:dyDescent="0.25">
      <c r="B2" s="43" t="s">
        <v>63</v>
      </c>
      <c r="C2" s="43"/>
      <c r="D2" s="43"/>
      <c r="E2" s="43"/>
      <c r="F2" s="4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249977111117893"/>
  </sheetPr>
  <dimension ref="A1"/>
  <sheetViews>
    <sheetView workbookViewId="0">
      <selection activeCell="T9" sqref="T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L21"/>
  <sheetViews>
    <sheetView workbookViewId="0">
      <selection activeCell="F27" sqref="F27"/>
    </sheetView>
  </sheetViews>
  <sheetFormatPr defaultRowHeight="15" x14ac:dyDescent="0.25"/>
  <cols>
    <col min="1" max="1" width="9.140625" style="36"/>
    <col min="2" max="2" width="11.5703125" customWidth="1"/>
    <col min="3" max="3" width="11.140625" customWidth="1"/>
    <col min="4" max="4" width="10.5703125" customWidth="1"/>
    <col min="12" max="12" width="8.85546875" customWidth="1"/>
  </cols>
  <sheetData>
    <row r="1" spans="2:12" x14ac:dyDescent="0.25">
      <c r="B1" s="36"/>
      <c r="C1" s="121"/>
      <c r="D1" s="121"/>
      <c r="E1" s="121"/>
      <c r="F1" s="121"/>
      <c r="G1" s="121"/>
      <c r="H1" s="121"/>
      <c r="I1" s="121"/>
      <c r="J1" s="121"/>
      <c r="K1" s="121"/>
      <c r="L1" s="121"/>
    </row>
    <row r="2" spans="2:12" s="36" customFormat="1" x14ac:dyDescent="0.25">
      <c r="B2" s="32" t="s">
        <v>64</v>
      </c>
      <c r="C2" s="48" t="s">
        <v>65</v>
      </c>
      <c r="D2" s="48"/>
      <c r="E2" s="48"/>
      <c r="F2" s="48"/>
      <c r="G2" s="48"/>
      <c r="H2" s="49" t="s">
        <v>60</v>
      </c>
      <c r="I2" s="35"/>
      <c r="J2" s="35"/>
      <c r="K2" s="35"/>
      <c r="L2" s="35"/>
    </row>
    <row r="3" spans="2:12" s="36" customFormat="1" x14ac:dyDescent="0.25">
      <c r="C3" s="123" t="s">
        <v>66</v>
      </c>
      <c r="D3" s="123"/>
      <c r="E3" s="123"/>
      <c r="F3" s="48"/>
      <c r="G3" s="48"/>
      <c r="H3" s="50">
        <v>17.48</v>
      </c>
      <c r="I3" s="35"/>
      <c r="J3" s="35"/>
      <c r="K3" s="35"/>
      <c r="L3" s="35"/>
    </row>
    <row r="4" spans="2:12" x14ac:dyDescent="0.25">
      <c r="C4" s="122" t="s">
        <v>67</v>
      </c>
      <c r="D4" s="122"/>
      <c r="E4" s="122"/>
      <c r="F4" s="122"/>
      <c r="G4" s="51"/>
      <c r="H4" s="50">
        <v>17.198</v>
      </c>
      <c r="I4" s="42"/>
      <c r="J4" s="42"/>
      <c r="K4" s="42"/>
      <c r="L4" s="42"/>
    </row>
    <row r="5" spans="2:12" x14ac:dyDescent="0.25">
      <c r="C5" s="51" t="s">
        <v>68</v>
      </c>
      <c r="D5" s="51"/>
      <c r="E5" s="51"/>
      <c r="F5" s="14"/>
      <c r="G5" s="14"/>
      <c r="H5" s="50">
        <v>15.935</v>
      </c>
    </row>
    <row r="6" spans="2:12" x14ac:dyDescent="0.25">
      <c r="B6" s="36"/>
      <c r="C6" s="36"/>
      <c r="D6" s="36"/>
    </row>
    <row r="7" spans="2:12" x14ac:dyDescent="0.25">
      <c r="B7" s="36"/>
      <c r="C7" s="36" t="s">
        <v>69</v>
      </c>
      <c r="D7" s="36"/>
    </row>
    <row r="8" spans="2:12" x14ac:dyDescent="0.25">
      <c r="B8" s="36"/>
      <c r="C8" s="36" t="s">
        <v>20</v>
      </c>
      <c r="D8" s="36" t="s">
        <v>31</v>
      </c>
      <c r="E8" s="36" t="s">
        <v>61</v>
      </c>
    </row>
    <row r="9" spans="2:12" x14ac:dyDescent="0.25">
      <c r="B9" s="36"/>
      <c r="C9" s="34"/>
      <c r="D9" s="31" t="s">
        <v>6</v>
      </c>
      <c r="E9" s="22">
        <v>63</v>
      </c>
    </row>
    <row r="10" spans="2:12" x14ac:dyDescent="0.25">
      <c r="B10" s="36"/>
      <c r="C10" s="34"/>
      <c r="D10" s="31" t="s">
        <v>7</v>
      </c>
      <c r="E10" s="22">
        <v>105</v>
      </c>
    </row>
    <row r="11" spans="2:12" x14ac:dyDescent="0.25">
      <c r="B11" s="36"/>
      <c r="C11" s="34"/>
      <c r="D11" s="31" t="s">
        <v>8</v>
      </c>
      <c r="E11" s="22">
        <v>166</v>
      </c>
    </row>
    <row r="12" spans="2:12" x14ac:dyDescent="0.25">
      <c r="B12" s="36"/>
      <c r="C12" s="34"/>
      <c r="D12" s="31" t="s">
        <v>9</v>
      </c>
      <c r="E12" s="22">
        <v>216</v>
      </c>
    </row>
    <row r="13" spans="2:12" x14ac:dyDescent="0.25">
      <c r="B13" s="36"/>
      <c r="C13" s="34"/>
      <c r="D13" s="31" t="s">
        <v>10</v>
      </c>
      <c r="E13" s="22">
        <v>73</v>
      </c>
    </row>
    <row r="14" spans="2:12" x14ac:dyDescent="0.25">
      <c r="B14" s="36"/>
      <c r="C14" s="34" t="s">
        <v>23</v>
      </c>
      <c r="D14" s="31" t="s">
        <v>11</v>
      </c>
      <c r="E14" s="22">
        <v>171</v>
      </c>
    </row>
    <row r="15" spans="2:12" x14ac:dyDescent="0.25">
      <c r="B15" s="36"/>
      <c r="C15" s="34"/>
      <c r="D15" s="31" t="s">
        <v>12</v>
      </c>
      <c r="E15" s="22">
        <v>83</v>
      </c>
    </row>
    <row r="16" spans="2:12" x14ac:dyDescent="0.25">
      <c r="B16" s="36"/>
      <c r="C16" s="34"/>
      <c r="D16" s="31" t="s">
        <v>22</v>
      </c>
      <c r="E16" s="22">
        <v>74</v>
      </c>
    </row>
    <row r="17" spans="2:5" x14ac:dyDescent="0.25">
      <c r="B17" s="36"/>
      <c r="C17" s="34"/>
      <c r="D17" s="31" t="s">
        <v>13</v>
      </c>
      <c r="E17" s="22">
        <v>185</v>
      </c>
    </row>
    <row r="18" spans="2:5" x14ac:dyDescent="0.25">
      <c r="B18" s="36"/>
      <c r="C18" s="34"/>
      <c r="D18" s="31" t="s">
        <v>14</v>
      </c>
      <c r="E18" s="22">
        <v>197</v>
      </c>
    </row>
    <row r="19" spans="2:5" x14ac:dyDescent="0.25">
      <c r="B19" s="36"/>
      <c r="C19" s="34"/>
      <c r="D19" s="31" t="s">
        <v>15</v>
      </c>
      <c r="E19" s="22">
        <v>100</v>
      </c>
    </row>
    <row r="20" spans="2:5" x14ac:dyDescent="0.25">
      <c r="C20" s="34"/>
      <c r="D20" s="31" t="s">
        <v>16</v>
      </c>
      <c r="E20" s="22">
        <v>166</v>
      </c>
    </row>
    <row r="21" spans="2:5" x14ac:dyDescent="0.25">
      <c r="C21" s="44"/>
      <c r="D21" s="45"/>
      <c r="E21" s="46"/>
    </row>
  </sheetData>
  <mergeCells count="3">
    <mergeCell ref="C1:L1"/>
    <mergeCell ref="C4:F4"/>
    <mergeCell ref="C3:E3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C0E60-CCB8-427D-9933-76229E158DAA}">
  <dimension ref="A1:AE59"/>
  <sheetViews>
    <sheetView topLeftCell="O13" workbookViewId="0">
      <selection activeCell="R19" sqref="R19:AC30"/>
    </sheetView>
  </sheetViews>
  <sheetFormatPr defaultRowHeight="15" x14ac:dyDescent="0.25"/>
  <cols>
    <col min="1" max="1" width="12" style="36" customWidth="1"/>
    <col min="2" max="2" width="12.140625" style="36" customWidth="1"/>
    <col min="3" max="3" width="12.28515625" style="36" customWidth="1"/>
    <col min="4" max="4" width="11" style="36" customWidth="1"/>
    <col min="5" max="17" width="9.28515625" style="36" bestFit="1" customWidth="1"/>
    <col min="18" max="23" width="18.5703125" style="36" bestFit="1" customWidth="1"/>
    <col min="24" max="29" width="17.140625" style="36" bestFit="1" customWidth="1"/>
    <col min="30" max="30" width="9.28515625" style="36" bestFit="1" customWidth="1"/>
    <col min="31" max="16384" width="9.140625" style="36"/>
  </cols>
  <sheetData>
    <row r="1" spans="1:31" ht="15.75" x14ac:dyDescent="0.2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 t="s">
        <v>74</v>
      </c>
      <c r="R1" s="57">
        <f>MATCH(MIN(R19:R30),R19:R30,0)</f>
        <v>12</v>
      </c>
      <c r="S1" s="57">
        <f t="shared" ref="S1:AC1" si="0">MATCH(MIN(S19:S30),S19:S30,0)</f>
        <v>11</v>
      </c>
      <c r="T1" s="57">
        <f t="shared" si="0"/>
        <v>10</v>
      </c>
      <c r="U1" s="57">
        <f t="shared" si="0"/>
        <v>9</v>
      </c>
      <c r="V1" s="57">
        <f t="shared" si="0"/>
        <v>7</v>
      </c>
      <c r="W1" s="57">
        <f t="shared" si="0"/>
        <v>6</v>
      </c>
      <c r="X1" s="57">
        <f t="shared" si="0"/>
        <v>6</v>
      </c>
      <c r="Y1" s="57">
        <f t="shared" si="0"/>
        <v>4</v>
      </c>
      <c r="Z1" s="57">
        <f t="shared" si="0"/>
        <v>4</v>
      </c>
      <c r="AA1" s="57">
        <f t="shared" si="0"/>
        <v>3</v>
      </c>
      <c r="AB1" s="57">
        <f t="shared" si="0"/>
        <v>2</v>
      </c>
      <c r="AC1" s="57">
        <f t="shared" si="0"/>
        <v>1</v>
      </c>
      <c r="AD1" s="56"/>
      <c r="AE1" s="56"/>
    </row>
    <row r="2" spans="1:31" ht="15.75" x14ac:dyDescent="0.25">
      <c r="A2" s="56"/>
      <c r="B2" s="56"/>
      <c r="C2" s="126" t="s">
        <v>117</v>
      </c>
      <c r="D2" s="126"/>
      <c r="E2" s="126"/>
      <c r="F2" s="126"/>
      <c r="G2" s="126"/>
      <c r="H2" s="126"/>
      <c r="I2" s="126"/>
      <c r="J2" s="56"/>
      <c r="K2" s="56"/>
      <c r="L2" s="56"/>
      <c r="M2" s="56"/>
      <c r="N2" s="56"/>
      <c r="O2" s="56"/>
      <c r="P2" s="56"/>
      <c r="Q2" s="56" t="s">
        <v>75</v>
      </c>
      <c r="R2" s="58">
        <f>MIN(R19:R30)</f>
        <v>23605659.84375</v>
      </c>
      <c r="S2" s="58">
        <f t="shared" ref="S2:AC2" si="1">MIN(S19:S30)</f>
        <v>21159353.697916668</v>
      </c>
      <c r="T2" s="58">
        <f t="shared" si="1"/>
        <v>19677723.489583336</v>
      </c>
      <c r="U2" s="58">
        <f t="shared" si="1"/>
        <v>16778311.979166668</v>
      </c>
      <c r="V2" s="58">
        <f t="shared" si="1"/>
        <v>14054296.09375</v>
      </c>
      <c r="W2" s="58">
        <f t="shared" si="1"/>
        <v>12954783.177083334</v>
      </c>
      <c r="X2" s="58">
        <f t="shared" si="1"/>
        <v>11722323.958333334</v>
      </c>
      <c r="Y2" s="58">
        <f t="shared" si="1"/>
        <v>9202936.302083334</v>
      </c>
      <c r="Z2" s="58">
        <f t="shared" si="1"/>
        <v>8118966.145833334</v>
      </c>
      <c r="AA2" s="58">
        <f t="shared" si="1"/>
        <v>4941844.895833334</v>
      </c>
      <c r="AB2" s="58">
        <f t="shared" si="1"/>
        <v>2495538.75</v>
      </c>
      <c r="AC2" s="58">
        <f t="shared" si="1"/>
        <v>940827.03125</v>
      </c>
      <c r="AD2" s="56"/>
      <c r="AE2" s="56"/>
    </row>
    <row r="3" spans="1:31" ht="15.75" x14ac:dyDescent="0.25">
      <c r="A3" s="56"/>
      <c r="B3" s="56"/>
      <c r="C3" s="126"/>
      <c r="D3" s="126"/>
      <c r="E3" s="126"/>
      <c r="F3" s="126"/>
      <c r="G3" s="126"/>
      <c r="H3" s="126"/>
      <c r="I3" s="126"/>
      <c r="J3" s="56"/>
      <c r="K3" s="56"/>
      <c r="L3" s="56"/>
      <c r="M3" s="56"/>
      <c r="N3" s="56"/>
      <c r="O3" s="56"/>
      <c r="P3" s="56"/>
      <c r="Q3" s="56" t="s">
        <v>76</v>
      </c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</row>
    <row r="4" spans="1:31" ht="18.75" customHeight="1" x14ac:dyDescent="0.25">
      <c r="A4" s="56"/>
      <c r="B4" s="56"/>
      <c r="C4" s="56"/>
      <c r="D4" s="56"/>
      <c r="E4" s="56"/>
      <c r="F4" s="127" t="s">
        <v>109</v>
      </c>
      <c r="G4" s="127"/>
      <c r="H4" s="127"/>
      <c r="I4" s="127"/>
      <c r="J4" s="127"/>
      <c r="K4" s="127"/>
      <c r="L4" s="127"/>
      <c r="M4" s="56"/>
      <c r="N4" s="56"/>
      <c r="O4" s="56"/>
      <c r="P4" s="56"/>
      <c r="Q4" s="56" t="s">
        <v>77</v>
      </c>
      <c r="R4" s="59" t="s">
        <v>78</v>
      </c>
      <c r="S4" s="59" t="s">
        <v>79</v>
      </c>
      <c r="T4" s="59" t="s">
        <v>80</v>
      </c>
      <c r="U4" s="59" t="s">
        <v>81</v>
      </c>
      <c r="V4" s="59" t="s">
        <v>82</v>
      </c>
      <c r="W4" s="59" t="s">
        <v>83</v>
      </c>
      <c r="X4" s="59" t="s">
        <v>84</v>
      </c>
      <c r="Y4" s="59" t="s">
        <v>85</v>
      </c>
      <c r="Z4" s="59" t="s">
        <v>86</v>
      </c>
      <c r="AA4" s="59" t="s">
        <v>87</v>
      </c>
      <c r="AB4" s="59" t="s">
        <v>88</v>
      </c>
      <c r="AC4" s="59" t="s">
        <v>89</v>
      </c>
      <c r="AD4" s="128" t="s">
        <v>90</v>
      </c>
      <c r="AE4" s="56"/>
    </row>
    <row r="5" spans="1:31" ht="15.75" x14ac:dyDescent="0.25">
      <c r="A5" s="129" t="s">
        <v>107</v>
      </c>
      <c r="B5" s="129"/>
      <c r="C5" s="129"/>
      <c r="D5" s="60">
        <f>($D$6*$D$8)/2</f>
        <v>116.30208333333333</v>
      </c>
      <c r="E5" s="56"/>
      <c r="F5" s="130" t="s">
        <v>111</v>
      </c>
      <c r="G5" s="130"/>
      <c r="H5" s="61">
        <v>7.25</v>
      </c>
      <c r="I5" s="56"/>
      <c r="J5" s="56"/>
      <c r="K5" s="56"/>
      <c r="L5" s="56"/>
      <c r="M5" s="56"/>
      <c r="N5" s="56"/>
      <c r="O5" s="56"/>
      <c r="P5" s="56"/>
      <c r="Q5" s="56">
        <v>1</v>
      </c>
      <c r="R5" s="62">
        <v>0</v>
      </c>
      <c r="S5" s="62">
        <v>0</v>
      </c>
      <c r="T5" s="62">
        <v>0</v>
      </c>
      <c r="U5" s="62">
        <v>0</v>
      </c>
      <c r="V5" s="62">
        <v>0</v>
      </c>
      <c r="W5" s="62">
        <v>0</v>
      </c>
      <c r="X5" s="62">
        <v>0</v>
      </c>
      <c r="Y5" s="62">
        <v>0</v>
      </c>
      <c r="Z5" s="62">
        <v>0</v>
      </c>
      <c r="AA5" s="62">
        <v>0</v>
      </c>
      <c r="AB5" s="62">
        <v>0</v>
      </c>
      <c r="AC5" s="62">
        <v>0</v>
      </c>
      <c r="AD5" s="128"/>
      <c r="AE5" s="56"/>
    </row>
    <row r="6" spans="1:31" ht="15.75" x14ac:dyDescent="0.25">
      <c r="A6" s="129" t="s">
        <v>108</v>
      </c>
      <c r="B6" s="129"/>
      <c r="C6" s="129"/>
      <c r="D6" s="63">
        <v>14500</v>
      </c>
      <c r="E6" s="64"/>
      <c r="F6" s="130" t="s">
        <v>113</v>
      </c>
      <c r="G6" s="130"/>
      <c r="H6" s="61">
        <v>2.5</v>
      </c>
      <c r="I6" s="56"/>
      <c r="J6" s="56"/>
      <c r="K6" s="56"/>
      <c r="L6" s="56"/>
      <c r="M6" s="56"/>
      <c r="N6" s="56"/>
      <c r="O6" s="65"/>
      <c r="P6" s="56"/>
      <c r="Q6" s="56">
        <v>2</v>
      </c>
      <c r="R6" s="66">
        <f t="shared" ref="R6:Z6" si="2">$AB$6</f>
        <v>940827.03125</v>
      </c>
      <c r="S6" s="66">
        <f t="shared" si="2"/>
        <v>940827.03125</v>
      </c>
      <c r="T6" s="66">
        <f t="shared" si="2"/>
        <v>940827.03125</v>
      </c>
      <c r="U6" s="66">
        <f t="shared" si="2"/>
        <v>940827.03125</v>
      </c>
      <c r="V6" s="66">
        <f t="shared" si="2"/>
        <v>940827.03125</v>
      </c>
      <c r="W6" s="66">
        <f t="shared" si="2"/>
        <v>940827.03125</v>
      </c>
      <c r="X6" s="66">
        <f t="shared" si="2"/>
        <v>940827.03125</v>
      </c>
      <c r="Y6" s="66">
        <f t="shared" si="2"/>
        <v>940827.03125</v>
      </c>
      <c r="Z6" s="66">
        <f t="shared" si="2"/>
        <v>940827.03125</v>
      </c>
      <c r="AA6" s="66">
        <f>$AB$6</f>
        <v>940827.03125</v>
      </c>
      <c r="AB6" s="66">
        <f>MIN(AC$19:AC$31)</f>
        <v>940827.03125</v>
      </c>
      <c r="AC6" s="62"/>
      <c r="AD6" s="128"/>
      <c r="AE6" s="56"/>
    </row>
    <row r="7" spans="1:31" ht="15.75" x14ac:dyDescent="0.25">
      <c r="A7" s="129" t="s">
        <v>110</v>
      </c>
      <c r="B7" s="129"/>
      <c r="C7" s="129"/>
      <c r="D7" s="67">
        <v>20000</v>
      </c>
      <c r="E7" s="56"/>
      <c r="F7" s="130" t="s">
        <v>114</v>
      </c>
      <c r="G7" s="130"/>
      <c r="H7" s="61">
        <v>4.75</v>
      </c>
      <c r="I7" s="56"/>
      <c r="J7" s="56"/>
      <c r="K7" s="56"/>
      <c r="L7" s="56"/>
      <c r="M7" s="56"/>
      <c r="N7" s="56"/>
      <c r="O7" s="65"/>
      <c r="P7" s="56"/>
      <c r="Q7" s="56">
        <v>3</v>
      </c>
      <c r="R7" s="66">
        <f t="shared" ref="R7:Y7" si="3">$AA$7</f>
        <v>2495538.75</v>
      </c>
      <c r="S7" s="66">
        <f t="shared" si="3"/>
        <v>2495538.75</v>
      </c>
      <c r="T7" s="66">
        <f t="shared" si="3"/>
        <v>2495538.75</v>
      </c>
      <c r="U7" s="66">
        <f t="shared" si="3"/>
        <v>2495538.75</v>
      </c>
      <c r="V7" s="66">
        <f t="shared" si="3"/>
        <v>2495538.75</v>
      </c>
      <c r="W7" s="66">
        <f t="shared" si="3"/>
        <v>2495538.75</v>
      </c>
      <c r="X7" s="66">
        <f t="shared" si="3"/>
        <v>2495538.75</v>
      </c>
      <c r="Y7" s="66">
        <f t="shared" si="3"/>
        <v>2495538.75</v>
      </c>
      <c r="Z7" s="66">
        <f>$AA$7</f>
        <v>2495538.75</v>
      </c>
      <c r="AA7" s="66">
        <f>MIN(AB$19:AB$31)</f>
        <v>2495538.75</v>
      </c>
      <c r="AB7" s="62"/>
      <c r="AC7" s="62"/>
      <c r="AD7" s="128"/>
      <c r="AE7" s="56"/>
    </row>
    <row r="8" spans="1:31" ht="15.75" x14ac:dyDescent="0.25">
      <c r="A8" s="129" t="s">
        <v>112</v>
      </c>
      <c r="B8" s="129"/>
      <c r="C8" s="129"/>
      <c r="D8" s="68">
        <f>(H10/12)/100</f>
        <v>1.6041666666666666E-2</v>
      </c>
      <c r="E8" s="56"/>
      <c r="F8" s="130" t="s">
        <v>115</v>
      </c>
      <c r="G8" s="130"/>
      <c r="H8" s="61">
        <v>1.25</v>
      </c>
      <c r="I8" s="56"/>
      <c r="J8" s="56"/>
      <c r="K8" s="56"/>
      <c r="L8" s="56"/>
      <c r="M8" s="56"/>
      <c r="N8" s="56"/>
      <c r="O8" s="65"/>
      <c r="P8" s="56"/>
      <c r="Q8" s="56">
        <v>4</v>
      </c>
      <c r="R8" s="66">
        <f t="shared" ref="R8:X8" si="4">$Z$8</f>
        <v>4941844.895833334</v>
      </c>
      <c r="S8" s="66">
        <f t="shared" si="4"/>
        <v>4941844.895833334</v>
      </c>
      <c r="T8" s="66">
        <f t="shared" si="4"/>
        <v>4941844.895833334</v>
      </c>
      <c r="U8" s="66">
        <f t="shared" si="4"/>
        <v>4941844.895833334</v>
      </c>
      <c r="V8" s="66">
        <f t="shared" si="4"/>
        <v>4941844.895833334</v>
      </c>
      <c r="W8" s="66">
        <f t="shared" si="4"/>
        <v>4941844.895833334</v>
      </c>
      <c r="X8" s="66">
        <f t="shared" si="4"/>
        <v>4941844.895833334</v>
      </c>
      <c r="Y8" s="66">
        <f>$Z$8</f>
        <v>4941844.895833334</v>
      </c>
      <c r="Z8" s="66">
        <f>MIN(AA$19:AA$31)</f>
        <v>4941844.895833334</v>
      </c>
      <c r="AA8" s="62"/>
      <c r="AB8" s="62"/>
      <c r="AC8" s="62"/>
      <c r="AD8" s="128"/>
      <c r="AE8" s="56"/>
    </row>
    <row r="9" spans="1:31" ht="15.75" x14ac:dyDescent="0.25">
      <c r="A9" s="56"/>
      <c r="B9" s="56"/>
      <c r="C9" s="65"/>
      <c r="D9" s="65"/>
      <c r="E9" s="56"/>
      <c r="F9" s="130" t="s">
        <v>116</v>
      </c>
      <c r="G9" s="130"/>
      <c r="H9" s="61">
        <v>3.5</v>
      </c>
      <c r="I9" s="56"/>
      <c r="J9" s="56"/>
      <c r="K9" s="56"/>
      <c r="L9" s="56"/>
      <c r="M9" s="56"/>
      <c r="N9" s="56"/>
      <c r="O9" s="65"/>
      <c r="P9" s="56"/>
      <c r="Q9" s="56">
        <v>5</v>
      </c>
      <c r="R9" s="66">
        <f t="shared" ref="R9:W9" si="5">$Y$9</f>
        <v>8118966.145833334</v>
      </c>
      <c r="S9" s="66">
        <f t="shared" si="5"/>
        <v>8118966.145833334</v>
      </c>
      <c r="T9" s="66">
        <f t="shared" si="5"/>
        <v>8118966.145833334</v>
      </c>
      <c r="U9" s="66">
        <f t="shared" si="5"/>
        <v>8118966.145833334</v>
      </c>
      <c r="V9" s="66">
        <f t="shared" si="5"/>
        <v>8118966.145833334</v>
      </c>
      <c r="W9" s="66">
        <f t="shared" si="5"/>
        <v>8118966.145833334</v>
      </c>
      <c r="X9" s="66">
        <f>$Y$9</f>
        <v>8118966.145833334</v>
      </c>
      <c r="Y9" s="66">
        <f>MIN(Z$19:Z$31)</f>
        <v>8118966.145833334</v>
      </c>
      <c r="Z9" s="62"/>
      <c r="AA9" s="62"/>
      <c r="AB9" s="62"/>
      <c r="AC9" s="62"/>
      <c r="AD9" s="128"/>
      <c r="AE9" s="56"/>
    </row>
    <row r="10" spans="1:31" ht="15.75" x14ac:dyDescent="0.25">
      <c r="A10" s="56"/>
      <c r="B10" s="56"/>
      <c r="C10" s="65"/>
      <c r="D10" s="65"/>
      <c r="E10" s="56"/>
      <c r="F10" s="56"/>
      <c r="G10" s="69" t="s">
        <v>17</v>
      </c>
      <c r="H10" s="70">
        <f>SUM(H5:H9)</f>
        <v>19.25</v>
      </c>
      <c r="J10" s="56"/>
      <c r="K10" s="56"/>
      <c r="L10" s="56"/>
      <c r="M10" s="56"/>
      <c r="N10" s="56"/>
      <c r="O10" s="65"/>
      <c r="P10" s="56"/>
      <c r="Q10" s="56">
        <v>6</v>
      </c>
      <c r="R10" s="66">
        <f t="shared" ref="R10:V10" si="6">$X$10</f>
        <v>9202936.302083334</v>
      </c>
      <c r="S10" s="66">
        <f t="shared" si="6"/>
        <v>9202936.302083334</v>
      </c>
      <c r="T10" s="66">
        <f t="shared" si="6"/>
        <v>9202936.302083334</v>
      </c>
      <c r="U10" s="66">
        <f t="shared" si="6"/>
        <v>9202936.302083334</v>
      </c>
      <c r="V10" s="66">
        <f t="shared" si="6"/>
        <v>9202936.302083334</v>
      </c>
      <c r="W10" s="66">
        <f>$X$10</f>
        <v>9202936.302083334</v>
      </c>
      <c r="X10" s="66">
        <f>MIN(Y$19:Y$31)</f>
        <v>9202936.302083334</v>
      </c>
      <c r="Y10" s="62"/>
      <c r="Z10" s="62"/>
      <c r="AA10" s="62"/>
      <c r="AB10" s="62"/>
      <c r="AC10" s="62"/>
      <c r="AD10" s="128"/>
      <c r="AE10" s="56"/>
    </row>
    <row r="11" spans="1:31" ht="15.75" x14ac:dyDescent="0.25">
      <c r="A11" s="56"/>
      <c r="B11" s="56"/>
      <c r="C11" s="64"/>
      <c r="D11" s="65"/>
      <c r="E11" s="56"/>
      <c r="F11" s="56"/>
      <c r="I11" s="56"/>
      <c r="J11" s="56"/>
      <c r="K11" s="56"/>
      <c r="L11" s="56"/>
      <c r="M11" s="56"/>
      <c r="N11" s="56"/>
      <c r="O11" s="65"/>
      <c r="P11" s="56"/>
      <c r="Q11" s="56">
        <v>7</v>
      </c>
      <c r="R11" s="66">
        <f t="shared" ref="R11:U11" si="7">$W$11</f>
        <v>11722323.958333334</v>
      </c>
      <c r="S11" s="66">
        <f t="shared" si="7"/>
        <v>11722323.958333334</v>
      </c>
      <c r="T11" s="66">
        <f t="shared" si="7"/>
        <v>11722323.958333334</v>
      </c>
      <c r="U11" s="66">
        <f t="shared" si="7"/>
        <v>11722323.958333334</v>
      </c>
      <c r="V11" s="66">
        <f>$W$11</f>
        <v>11722323.958333334</v>
      </c>
      <c r="W11" s="66">
        <f>MIN(X$19:X$31)</f>
        <v>11722323.958333334</v>
      </c>
      <c r="X11" s="62"/>
      <c r="Y11" s="62"/>
      <c r="Z11" s="62"/>
      <c r="AA11" s="62"/>
      <c r="AB11" s="62"/>
      <c r="AC11" s="62"/>
      <c r="AD11" s="128"/>
      <c r="AE11" s="56"/>
    </row>
    <row r="12" spans="1:31" ht="15.75" x14ac:dyDescent="0.25">
      <c r="A12" s="56"/>
      <c r="B12" s="56"/>
      <c r="C12" s="65"/>
      <c r="D12" s="65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>
        <v>8</v>
      </c>
      <c r="R12" s="66">
        <f t="shared" ref="R12:T12" si="8">$V$12</f>
        <v>12954783.177083334</v>
      </c>
      <c r="S12" s="66">
        <f t="shared" si="8"/>
        <v>12954783.177083334</v>
      </c>
      <c r="T12" s="66">
        <f t="shared" si="8"/>
        <v>12954783.177083334</v>
      </c>
      <c r="U12" s="66">
        <f>$V$12</f>
        <v>12954783.177083334</v>
      </c>
      <c r="V12" s="66">
        <f>MIN(W$19:W$31)</f>
        <v>12954783.177083334</v>
      </c>
      <c r="W12" s="62"/>
      <c r="X12" s="62"/>
      <c r="Y12" s="62"/>
      <c r="Z12" s="62"/>
      <c r="AA12" s="62"/>
      <c r="AB12" s="62"/>
      <c r="AC12" s="62"/>
      <c r="AD12" s="128"/>
      <c r="AE12" s="56"/>
    </row>
    <row r="13" spans="1:31" ht="15.75" x14ac:dyDescent="0.25">
      <c r="A13" s="56"/>
      <c r="B13" s="56"/>
      <c r="C13" s="65"/>
      <c r="D13" s="65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>
        <v>9</v>
      </c>
      <c r="R13" s="66">
        <f t="shared" ref="R13:S13" si="9">$U$13</f>
        <v>14054296.09375</v>
      </c>
      <c r="S13" s="66">
        <f t="shared" si="9"/>
        <v>14054296.09375</v>
      </c>
      <c r="T13" s="66">
        <f>$U$13</f>
        <v>14054296.09375</v>
      </c>
      <c r="U13" s="66">
        <f>MIN(V$19:V$31)</f>
        <v>14054296.09375</v>
      </c>
      <c r="V13" s="62"/>
      <c r="W13" s="62"/>
      <c r="X13" s="62"/>
      <c r="Y13" s="62"/>
      <c r="Z13" s="62"/>
      <c r="AA13" s="62"/>
      <c r="AB13" s="62"/>
      <c r="AC13" s="62"/>
      <c r="AD13" s="128"/>
      <c r="AE13" s="56"/>
    </row>
    <row r="14" spans="1:31" ht="15.75" x14ac:dyDescent="0.25">
      <c r="A14" s="56"/>
      <c r="B14" s="56"/>
      <c r="C14" s="65"/>
      <c r="D14" s="65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>
        <v>10</v>
      </c>
      <c r="R14" s="66">
        <f>$T$14</f>
        <v>16778311.979166668</v>
      </c>
      <c r="S14" s="66">
        <f>$T$14</f>
        <v>16778311.979166668</v>
      </c>
      <c r="T14" s="66">
        <f>MIN(U$19:U$31)</f>
        <v>16778311.979166668</v>
      </c>
      <c r="U14" s="62"/>
      <c r="V14" s="62"/>
      <c r="W14" s="62"/>
      <c r="X14" s="62"/>
      <c r="Y14" s="62"/>
      <c r="Z14" s="62"/>
      <c r="AA14" s="62"/>
      <c r="AB14" s="62"/>
      <c r="AC14" s="62"/>
      <c r="AD14" s="128"/>
      <c r="AE14" s="56"/>
    </row>
    <row r="15" spans="1:31" ht="15.75" x14ac:dyDescent="0.25">
      <c r="A15" s="56"/>
      <c r="B15" s="56"/>
      <c r="C15" s="65"/>
      <c r="D15" s="65"/>
      <c r="E15" s="56"/>
      <c r="F15" s="56"/>
      <c r="G15" s="134"/>
      <c r="H15" s="134"/>
      <c r="I15" s="134"/>
      <c r="J15" s="134"/>
      <c r="K15" s="134"/>
      <c r="L15" s="134"/>
      <c r="M15" s="134"/>
      <c r="N15" s="56"/>
      <c r="O15" s="56"/>
      <c r="P15" s="56"/>
      <c r="Q15" s="56">
        <v>11</v>
      </c>
      <c r="R15" s="66">
        <f>S15</f>
        <v>19677723.489583336</v>
      </c>
      <c r="S15" s="66">
        <f>MIN(T$19:T$31)</f>
        <v>19677723.489583336</v>
      </c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128"/>
      <c r="AE15" s="56"/>
    </row>
    <row r="16" spans="1:31" ht="15.75" x14ac:dyDescent="0.25">
      <c r="A16" s="56"/>
      <c r="B16" s="56"/>
      <c r="C16" s="65"/>
      <c r="D16" s="65"/>
      <c r="E16" s="56"/>
      <c r="F16" s="56"/>
      <c r="G16" s="134"/>
      <c r="H16" s="134"/>
      <c r="I16" s="134"/>
      <c r="J16" s="134"/>
      <c r="K16" s="134"/>
      <c r="L16" s="134"/>
      <c r="M16" s="134"/>
      <c r="N16" s="56"/>
      <c r="O16" s="56"/>
      <c r="P16" s="56"/>
      <c r="Q16" s="56">
        <v>12</v>
      </c>
      <c r="R16" s="66">
        <f>MIN(S$19:S$31)</f>
        <v>21159353.697916668</v>
      </c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128"/>
      <c r="AE16" s="56"/>
    </row>
    <row r="17" spans="1:31" ht="15.75" x14ac:dyDescent="0.25">
      <c r="A17" s="56"/>
      <c r="B17" s="56"/>
      <c r="C17" s="56"/>
      <c r="D17" s="56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56"/>
      <c r="R17" s="72" t="s">
        <v>31</v>
      </c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128"/>
      <c r="AE17" s="56"/>
    </row>
    <row r="18" spans="1:31" ht="15.75" customHeight="1" x14ac:dyDescent="0.25">
      <c r="A18" s="56"/>
      <c r="B18" s="73"/>
      <c r="C18" s="74" t="s">
        <v>91</v>
      </c>
      <c r="D18" s="75" t="s">
        <v>118</v>
      </c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7" t="s">
        <v>118</v>
      </c>
      <c r="R18" s="59" t="s">
        <v>78</v>
      </c>
      <c r="S18" s="59" t="s">
        <v>79</v>
      </c>
      <c r="T18" s="59" t="s">
        <v>80</v>
      </c>
      <c r="U18" s="59" t="s">
        <v>81</v>
      </c>
      <c r="V18" s="59" t="s">
        <v>82</v>
      </c>
      <c r="W18" s="59" t="s">
        <v>83</v>
      </c>
      <c r="X18" s="59" t="s">
        <v>84</v>
      </c>
      <c r="Y18" s="59" t="s">
        <v>85</v>
      </c>
      <c r="Z18" s="59" t="s">
        <v>86</v>
      </c>
      <c r="AA18" s="59" t="s">
        <v>87</v>
      </c>
      <c r="AB18" s="59" t="s">
        <v>88</v>
      </c>
      <c r="AC18" s="59" t="s">
        <v>89</v>
      </c>
      <c r="AD18" s="124" t="s">
        <v>92</v>
      </c>
      <c r="AE18" s="78"/>
    </row>
    <row r="19" spans="1:31" ht="15.75" x14ac:dyDescent="0.25">
      <c r="A19" s="56" t="s">
        <v>6</v>
      </c>
      <c r="B19" s="79" t="s">
        <v>93</v>
      </c>
      <c r="C19" s="53">
        <v>63</v>
      </c>
      <c r="D19" s="75">
        <v>1</v>
      </c>
      <c r="E19" s="80">
        <f t="shared" ref="E19:E27" si="10">E20+C19</f>
        <v>1599</v>
      </c>
      <c r="F19" s="80">
        <f t="shared" ref="F19:F27" si="11">F20+C19</f>
        <v>1433</v>
      </c>
      <c r="G19" s="80">
        <f t="shared" ref="G19:G26" si="12">G20+C19</f>
        <v>1333</v>
      </c>
      <c r="H19" s="80">
        <f t="shared" ref="H19:H25" si="13">H20+C19</f>
        <v>1136</v>
      </c>
      <c r="I19" s="80">
        <f t="shared" ref="I19:I24" si="14">I20+C19</f>
        <v>951</v>
      </c>
      <c r="J19" s="80">
        <f>J20+C19</f>
        <v>877</v>
      </c>
      <c r="K19" s="80">
        <f>K20+C19</f>
        <v>794</v>
      </c>
      <c r="L19" s="80">
        <f t="shared" ref="L19:L21" si="15">L20+C19</f>
        <v>623</v>
      </c>
      <c r="M19" s="80">
        <f t="shared" ref="M19:M20" si="16">M20+C19</f>
        <v>550</v>
      </c>
      <c r="N19" s="80">
        <f>N20+C19</f>
        <v>334</v>
      </c>
      <c r="O19" s="80">
        <f>O20+C19</f>
        <v>168</v>
      </c>
      <c r="P19" s="80">
        <f>C19</f>
        <v>63</v>
      </c>
      <c r="Q19" s="77">
        <v>1</v>
      </c>
      <c r="R19" s="81">
        <f t="shared" ref="R19:AC25" si="17">($D$7+(E19*$D$6)+(R33)+R5)</f>
        <v>25560966.09375</v>
      </c>
      <c r="S19" s="81">
        <f t="shared" si="17"/>
        <v>22709924.739583332</v>
      </c>
      <c r="T19" s="81">
        <f t="shared" si="17"/>
        <v>21015690.364583332</v>
      </c>
      <c r="U19" s="81">
        <f t="shared" si="17"/>
        <v>17723871.666666668</v>
      </c>
      <c r="V19" s="81">
        <f t="shared" si="17"/>
        <v>14675601.614583334</v>
      </c>
      <c r="W19" s="81">
        <f t="shared" si="17"/>
        <v>13473506.302083334</v>
      </c>
      <c r="X19" s="81">
        <f t="shared" si="17"/>
        <v>12144516.354166666</v>
      </c>
      <c r="Y19" s="81">
        <f t="shared" si="17"/>
        <v>9446252.135416666</v>
      </c>
      <c r="Z19" s="81">
        <f t="shared" si="17"/>
        <v>8311341.666666667</v>
      </c>
      <c r="AA19" s="81">
        <f t="shared" si="17"/>
        <v>5003492.916666667</v>
      </c>
      <c r="AB19" s="81">
        <f t="shared" si="17"/>
        <v>2499962.1875</v>
      </c>
      <c r="AC19" s="81">
        <f t="shared" si="17"/>
        <v>940827.03125</v>
      </c>
      <c r="AD19" s="124"/>
      <c r="AE19" s="78"/>
    </row>
    <row r="20" spans="1:31" ht="15.75" x14ac:dyDescent="0.25">
      <c r="A20" s="56" t="s">
        <v>7</v>
      </c>
      <c r="B20" s="79" t="s">
        <v>94</v>
      </c>
      <c r="C20" s="54">
        <v>105</v>
      </c>
      <c r="D20" s="75">
        <v>2</v>
      </c>
      <c r="E20" s="80">
        <f t="shared" si="10"/>
        <v>1536</v>
      </c>
      <c r="F20" s="80">
        <f t="shared" si="11"/>
        <v>1370</v>
      </c>
      <c r="G20" s="80">
        <f t="shared" si="12"/>
        <v>1270</v>
      </c>
      <c r="H20" s="80">
        <f t="shared" si="13"/>
        <v>1073</v>
      </c>
      <c r="I20" s="80">
        <f t="shared" si="14"/>
        <v>888</v>
      </c>
      <c r="J20" s="80">
        <f t="shared" ref="J20:J23" si="18">J21+C20</f>
        <v>814</v>
      </c>
      <c r="K20" s="80">
        <f>K21+C20</f>
        <v>731</v>
      </c>
      <c r="L20" s="80">
        <f t="shared" si="15"/>
        <v>560</v>
      </c>
      <c r="M20" s="80">
        <f t="shared" si="16"/>
        <v>487</v>
      </c>
      <c r="N20" s="80">
        <f>N21+C20</f>
        <v>271</v>
      </c>
      <c r="O20" s="80">
        <f>C20</f>
        <v>105</v>
      </c>
      <c r="P20" s="80"/>
      <c r="Q20" s="77">
        <v>2</v>
      </c>
      <c r="R20" s="81">
        <f t="shared" si="17"/>
        <v>25223686.09375</v>
      </c>
      <c r="S20" s="81">
        <f t="shared" si="17"/>
        <v>22411257.03125</v>
      </c>
      <c r="T20" s="81">
        <f t="shared" si="17"/>
        <v>20740283.072916668</v>
      </c>
      <c r="U20" s="81">
        <f t="shared" si="17"/>
        <v>17494287.395833336</v>
      </c>
      <c r="V20" s="81">
        <f t="shared" si="17"/>
        <v>14489049.114583334</v>
      </c>
      <c r="W20" s="81">
        <f t="shared" si="17"/>
        <v>13304166.510416666</v>
      </c>
      <c r="X20" s="81">
        <f t="shared" si="17"/>
        <v>11994482.708333334</v>
      </c>
      <c r="Y20" s="81">
        <f t="shared" si="17"/>
        <v>9335993.802083334</v>
      </c>
      <c r="Z20" s="81">
        <f t="shared" si="17"/>
        <v>8218063.4375</v>
      </c>
      <c r="AA20" s="81">
        <f t="shared" si="17"/>
        <v>4960457.1875</v>
      </c>
      <c r="AB20" s="81">
        <f t="shared" si="17"/>
        <v>2495538.75</v>
      </c>
      <c r="AC20" s="66"/>
      <c r="AD20" s="124"/>
      <c r="AE20" s="78"/>
    </row>
    <row r="21" spans="1:31" ht="15.75" x14ac:dyDescent="0.25">
      <c r="A21" s="56" t="s">
        <v>8</v>
      </c>
      <c r="B21" s="79" t="s">
        <v>95</v>
      </c>
      <c r="C21" s="53">
        <v>166</v>
      </c>
      <c r="D21" s="75">
        <v>3</v>
      </c>
      <c r="E21" s="80">
        <f t="shared" si="10"/>
        <v>1431</v>
      </c>
      <c r="F21" s="80">
        <f t="shared" si="11"/>
        <v>1265</v>
      </c>
      <c r="G21" s="80">
        <f t="shared" si="12"/>
        <v>1165</v>
      </c>
      <c r="H21" s="80">
        <f t="shared" si="13"/>
        <v>968</v>
      </c>
      <c r="I21" s="80">
        <f t="shared" si="14"/>
        <v>783</v>
      </c>
      <c r="J21" s="80">
        <f t="shared" si="18"/>
        <v>709</v>
      </c>
      <c r="K21" s="80">
        <f t="shared" ref="K21:K22" si="19">K22+C21</f>
        <v>626</v>
      </c>
      <c r="L21" s="80">
        <f t="shared" si="15"/>
        <v>455</v>
      </c>
      <c r="M21" s="80">
        <f>M22+C21</f>
        <v>382</v>
      </c>
      <c r="N21" s="80">
        <f>C21</f>
        <v>166</v>
      </c>
      <c r="O21" s="80"/>
      <c r="P21" s="80"/>
      <c r="Q21" s="77">
        <v>3</v>
      </c>
      <c r="R21" s="81">
        <f t="shared" si="17"/>
        <v>24910829.53125</v>
      </c>
      <c r="S21" s="81">
        <f t="shared" si="17"/>
        <v>22137012.760416668</v>
      </c>
      <c r="T21" s="81">
        <f t="shared" si="17"/>
        <v>20489299.21875</v>
      </c>
      <c r="U21" s="81">
        <f t="shared" si="17"/>
        <v>17289126.5625</v>
      </c>
      <c r="V21" s="81">
        <f t="shared" si="17"/>
        <v>14326920.052083334</v>
      </c>
      <c r="W21" s="81">
        <f t="shared" si="17"/>
        <v>13159250.15625</v>
      </c>
      <c r="X21" s="81">
        <f t="shared" si="17"/>
        <v>11868872.5</v>
      </c>
      <c r="Y21" s="81">
        <f t="shared" si="17"/>
        <v>9250158.90625</v>
      </c>
      <c r="Z21" s="81">
        <f t="shared" si="17"/>
        <v>8149208.645833333</v>
      </c>
      <c r="AA21" s="81">
        <f t="shared" si="17"/>
        <v>4941844.895833334</v>
      </c>
      <c r="AB21" s="66"/>
      <c r="AC21" s="66"/>
      <c r="AD21" s="124"/>
      <c r="AE21" s="78"/>
    </row>
    <row r="22" spans="1:31" ht="15.75" x14ac:dyDescent="0.25">
      <c r="A22" s="56" t="s">
        <v>9</v>
      </c>
      <c r="B22" s="79" t="s">
        <v>96</v>
      </c>
      <c r="C22" s="54">
        <v>216</v>
      </c>
      <c r="D22" s="75">
        <v>4</v>
      </c>
      <c r="E22" s="80">
        <f t="shared" si="10"/>
        <v>1265</v>
      </c>
      <c r="F22" s="80">
        <f t="shared" si="11"/>
        <v>1099</v>
      </c>
      <c r="G22" s="80">
        <f t="shared" si="12"/>
        <v>999</v>
      </c>
      <c r="H22" s="80">
        <f t="shared" si="13"/>
        <v>802</v>
      </c>
      <c r="I22" s="80">
        <f t="shared" si="14"/>
        <v>617</v>
      </c>
      <c r="J22" s="80">
        <f t="shared" si="18"/>
        <v>543</v>
      </c>
      <c r="K22" s="80">
        <f t="shared" si="19"/>
        <v>460</v>
      </c>
      <c r="L22" s="80">
        <f>L23+C22</f>
        <v>289</v>
      </c>
      <c r="M22" s="80">
        <f>C22</f>
        <v>216</v>
      </c>
      <c r="N22" s="80"/>
      <c r="O22" s="80"/>
      <c r="P22" s="80"/>
      <c r="Q22" s="77">
        <v>4</v>
      </c>
      <c r="R22" s="81">
        <f t="shared" si="17"/>
        <v>24636585.260416664</v>
      </c>
      <c r="S22" s="81">
        <f t="shared" si="17"/>
        <v>21901380.78125</v>
      </c>
      <c r="T22" s="81">
        <f t="shared" si="17"/>
        <v>20276927.65625</v>
      </c>
      <c r="U22" s="81">
        <f t="shared" si="17"/>
        <v>17122578.020833336</v>
      </c>
      <c r="V22" s="81">
        <f t="shared" si="17"/>
        <v>14203403.28125</v>
      </c>
      <c r="W22" s="81">
        <f t="shared" si="17"/>
        <v>13052946.09375</v>
      </c>
      <c r="X22" s="81">
        <f t="shared" si="17"/>
        <v>11781874.583333334</v>
      </c>
      <c r="Y22" s="81">
        <f t="shared" si="17"/>
        <v>9202936.302083334</v>
      </c>
      <c r="Z22" s="81">
        <f t="shared" si="17"/>
        <v>8118966.145833334</v>
      </c>
      <c r="AA22" s="66"/>
      <c r="AB22" s="66"/>
      <c r="AC22" s="66"/>
      <c r="AD22" s="124"/>
      <c r="AE22" s="78"/>
    </row>
    <row r="23" spans="1:31" ht="15.75" x14ac:dyDescent="0.25">
      <c r="A23" s="56" t="s">
        <v>10</v>
      </c>
      <c r="B23" s="79" t="s">
        <v>97</v>
      </c>
      <c r="C23" s="53">
        <v>73</v>
      </c>
      <c r="D23" s="75">
        <v>5</v>
      </c>
      <c r="E23" s="80">
        <f t="shared" si="10"/>
        <v>1049</v>
      </c>
      <c r="F23" s="80">
        <f t="shared" si="11"/>
        <v>883</v>
      </c>
      <c r="G23" s="80">
        <f t="shared" si="12"/>
        <v>783</v>
      </c>
      <c r="H23" s="80">
        <f t="shared" si="13"/>
        <v>586</v>
      </c>
      <c r="I23" s="80">
        <f t="shared" si="14"/>
        <v>401</v>
      </c>
      <c r="J23" s="80">
        <f t="shared" si="18"/>
        <v>327</v>
      </c>
      <c r="K23" s="80">
        <f>K24+C23</f>
        <v>244</v>
      </c>
      <c r="L23" s="80">
        <f>C23</f>
        <v>73</v>
      </c>
      <c r="M23" s="80"/>
      <c r="N23" s="80"/>
      <c r="O23" s="80"/>
      <c r="P23" s="80"/>
      <c r="Q23" s="77">
        <v>5</v>
      </c>
      <c r="R23" s="81">
        <f t="shared" si="17"/>
        <v>24412583.489583336</v>
      </c>
      <c r="S23" s="81">
        <f t="shared" si="17"/>
        <v>21715991.302083336</v>
      </c>
      <c r="T23" s="81">
        <f t="shared" si="17"/>
        <v>20114798.59375</v>
      </c>
      <c r="U23" s="81">
        <f t="shared" si="17"/>
        <v>17006271.979166668</v>
      </c>
      <c r="V23" s="81">
        <f t="shared" si="17"/>
        <v>14130129.010416668</v>
      </c>
      <c r="W23" s="81">
        <f t="shared" si="17"/>
        <v>12996884.53125</v>
      </c>
      <c r="X23" s="81">
        <f t="shared" si="17"/>
        <v>11745119.166666668</v>
      </c>
      <c r="Y23" s="81">
        <f t="shared" si="17"/>
        <v>9205956.1979166679</v>
      </c>
      <c r="Z23" s="66"/>
      <c r="AA23" s="66"/>
      <c r="AB23" s="66"/>
      <c r="AC23" s="66"/>
      <c r="AD23" s="124"/>
      <c r="AE23" s="78"/>
    </row>
    <row r="24" spans="1:31" ht="15.75" x14ac:dyDescent="0.25">
      <c r="A24" s="56" t="s">
        <v>11</v>
      </c>
      <c r="B24" s="79" t="s">
        <v>98</v>
      </c>
      <c r="C24" s="54">
        <v>171</v>
      </c>
      <c r="D24" s="75">
        <v>6</v>
      </c>
      <c r="E24" s="80">
        <f t="shared" si="10"/>
        <v>976</v>
      </c>
      <c r="F24" s="80">
        <f t="shared" si="11"/>
        <v>810</v>
      </c>
      <c r="G24" s="80">
        <f t="shared" si="12"/>
        <v>710</v>
      </c>
      <c r="H24" s="80">
        <f t="shared" si="13"/>
        <v>513</v>
      </c>
      <c r="I24" s="80">
        <f t="shared" si="14"/>
        <v>328</v>
      </c>
      <c r="J24" s="80">
        <f>J25+C24</f>
        <v>254</v>
      </c>
      <c r="K24" s="80">
        <f>C24</f>
        <v>171</v>
      </c>
      <c r="L24" s="80"/>
      <c r="M24" s="80"/>
      <c r="N24" s="80"/>
      <c r="O24" s="80"/>
      <c r="P24" s="80"/>
      <c r="Q24" s="77">
        <v>6</v>
      </c>
      <c r="R24" s="81">
        <f t="shared" si="17"/>
        <v>24202541.927083336</v>
      </c>
      <c r="S24" s="81">
        <f t="shared" si="17"/>
        <v>21544562.03125</v>
      </c>
      <c r="T24" s="81">
        <f t="shared" si="17"/>
        <v>19966629.739583336</v>
      </c>
      <c r="U24" s="81">
        <f t="shared" si="17"/>
        <v>16903926.145833336</v>
      </c>
      <c r="V24" s="81">
        <f t="shared" si="17"/>
        <v>14070814.947916668</v>
      </c>
      <c r="W24" s="81">
        <f t="shared" si="17"/>
        <v>12954783.177083334</v>
      </c>
      <c r="X24" s="81">
        <f t="shared" si="17"/>
        <v>11722323.958333334</v>
      </c>
      <c r="Y24" s="66"/>
      <c r="Z24" s="66"/>
      <c r="AA24" s="66"/>
      <c r="AB24" s="66"/>
      <c r="AC24" s="66"/>
      <c r="AD24" s="124"/>
      <c r="AE24" s="78"/>
    </row>
    <row r="25" spans="1:31" ht="15.75" x14ac:dyDescent="0.25">
      <c r="A25" s="56" t="s">
        <v>12</v>
      </c>
      <c r="B25" s="79" t="s">
        <v>99</v>
      </c>
      <c r="C25" s="53">
        <v>83</v>
      </c>
      <c r="D25" s="75">
        <v>7</v>
      </c>
      <c r="E25" s="80">
        <f t="shared" si="10"/>
        <v>805</v>
      </c>
      <c r="F25" s="80">
        <f t="shared" si="11"/>
        <v>639</v>
      </c>
      <c r="G25" s="80">
        <f t="shared" si="12"/>
        <v>539</v>
      </c>
      <c r="H25" s="80">
        <f t="shared" si="13"/>
        <v>342</v>
      </c>
      <c r="I25" s="80">
        <f>I26+C25</f>
        <v>157</v>
      </c>
      <c r="J25" s="80">
        <f>C25</f>
        <v>83</v>
      </c>
      <c r="K25" s="80"/>
      <c r="L25" s="80"/>
      <c r="M25" s="80"/>
      <c r="N25" s="80"/>
      <c r="O25" s="80"/>
      <c r="P25" s="80"/>
      <c r="Q25" s="77">
        <v>7</v>
      </c>
      <c r="R25" s="81">
        <f t="shared" si="17"/>
        <v>24035295.572916668</v>
      </c>
      <c r="S25" s="81">
        <f t="shared" si="17"/>
        <v>21415927.96875</v>
      </c>
      <c r="T25" s="81">
        <f t="shared" si="17"/>
        <v>19861256.09375</v>
      </c>
      <c r="U25" s="81">
        <f t="shared" si="17"/>
        <v>16844375.520833336</v>
      </c>
      <c r="V25" s="81">
        <f t="shared" si="17"/>
        <v>14054296.09375</v>
      </c>
      <c r="W25" s="81">
        <f t="shared" si="17"/>
        <v>12955477.03125</v>
      </c>
      <c r="X25" s="66"/>
      <c r="Y25" s="66"/>
      <c r="Z25" s="66"/>
      <c r="AA25" s="66"/>
      <c r="AB25" s="66"/>
      <c r="AC25" s="66"/>
      <c r="AD25" s="124"/>
      <c r="AE25" s="78"/>
    </row>
    <row r="26" spans="1:31" ht="15.75" x14ac:dyDescent="0.25">
      <c r="A26" s="56" t="s">
        <v>22</v>
      </c>
      <c r="B26" s="79" t="s">
        <v>100</v>
      </c>
      <c r="C26" s="54">
        <v>74</v>
      </c>
      <c r="D26" s="75">
        <v>8</v>
      </c>
      <c r="E26" s="80">
        <f t="shared" si="10"/>
        <v>722</v>
      </c>
      <c r="F26" s="80">
        <f t="shared" si="11"/>
        <v>556</v>
      </c>
      <c r="G26" s="80">
        <f t="shared" si="12"/>
        <v>456</v>
      </c>
      <c r="H26" s="80">
        <f>H27+C26</f>
        <v>259</v>
      </c>
      <c r="I26" s="80">
        <f>C26</f>
        <v>74</v>
      </c>
      <c r="J26" s="80"/>
      <c r="K26" s="80"/>
      <c r="L26" s="80"/>
      <c r="M26" s="80"/>
      <c r="N26" s="80"/>
      <c r="O26" s="80"/>
      <c r="P26" s="80"/>
      <c r="Q26" s="77">
        <v>8</v>
      </c>
      <c r="R26" s="81">
        <f>($D$7+(E26*$D$6)+(R40)+R12)</f>
        <v>23886661.510416668</v>
      </c>
      <c r="S26" s="81">
        <f>($D$7+(F26*$D$6)+(S40)+S12)</f>
        <v>21305906.197916668</v>
      </c>
      <c r="T26" s="81">
        <f>($D$7+(G26*$D$6)+(T40)+T12)</f>
        <v>19774494.739583336</v>
      </c>
      <c r="U26" s="81">
        <f>($D$7+(H26*$D$6)+(U40)+U12)</f>
        <v>16803437.1875</v>
      </c>
      <c r="V26" s="81">
        <f>($D$7+(I26*$D$6)+(V40)+V12)</f>
        <v>14056389.53125</v>
      </c>
      <c r="W26" s="66"/>
      <c r="X26" s="66"/>
      <c r="Y26" s="66"/>
      <c r="Z26" s="66"/>
      <c r="AA26" s="66"/>
      <c r="AB26" s="66"/>
      <c r="AC26" s="66"/>
      <c r="AD26" s="124"/>
      <c r="AE26" s="78"/>
    </row>
    <row r="27" spans="1:31" ht="15.75" x14ac:dyDescent="0.25">
      <c r="A27" s="56" t="s">
        <v>13</v>
      </c>
      <c r="B27" s="79" t="s">
        <v>101</v>
      </c>
      <c r="C27" s="53">
        <v>185</v>
      </c>
      <c r="D27" s="75">
        <v>9</v>
      </c>
      <c r="E27" s="80">
        <f t="shared" si="10"/>
        <v>648</v>
      </c>
      <c r="F27" s="80">
        <f t="shared" si="11"/>
        <v>482</v>
      </c>
      <c r="G27" s="80">
        <f>G28+C27</f>
        <v>382</v>
      </c>
      <c r="H27" s="80">
        <f>C27</f>
        <v>185</v>
      </c>
      <c r="I27" s="80"/>
      <c r="J27" s="80"/>
      <c r="K27" s="80"/>
      <c r="L27" s="80"/>
      <c r="M27" s="80"/>
      <c r="N27" s="80"/>
      <c r="O27" s="80"/>
      <c r="P27" s="80"/>
      <c r="Q27" s="77">
        <v>9</v>
      </c>
      <c r="R27" s="81">
        <f>($D$7+(E27*$D$6)+(R41)+R13)</f>
        <v>23753840.572916664</v>
      </c>
      <c r="S27" s="81">
        <f>($D$7+(F27*$D$6)+(S41)+S13)</f>
        <v>21211697.552083332</v>
      </c>
      <c r="T27" s="81">
        <f>($D$7+(G27*$D$6)+(T41)+T13)</f>
        <v>19703546.510416668</v>
      </c>
      <c r="U27" s="81">
        <f>($D$7+(H27*$D$6)+(U41)+U13)</f>
        <v>16778311.979166668</v>
      </c>
      <c r="V27" s="66"/>
      <c r="W27" s="66"/>
      <c r="X27" s="66"/>
      <c r="Y27" s="66"/>
      <c r="Z27" s="66"/>
      <c r="AA27" s="66"/>
      <c r="AB27" s="66"/>
      <c r="AC27" s="66"/>
      <c r="AD27" s="124"/>
      <c r="AE27" s="78"/>
    </row>
    <row r="28" spans="1:31" ht="15.75" x14ac:dyDescent="0.25">
      <c r="A28" s="56" t="s">
        <v>14</v>
      </c>
      <c r="B28" s="79" t="s">
        <v>102</v>
      </c>
      <c r="C28" s="54">
        <v>197</v>
      </c>
      <c r="D28" s="75">
        <v>10</v>
      </c>
      <c r="E28" s="80">
        <f>E29+C28</f>
        <v>463</v>
      </c>
      <c r="F28" s="80">
        <f>F29+C28</f>
        <v>297</v>
      </c>
      <c r="G28" s="80">
        <f>C28</f>
        <v>197</v>
      </c>
      <c r="H28" s="80"/>
      <c r="I28" s="80"/>
      <c r="J28" s="80"/>
      <c r="K28" s="80"/>
      <c r="L28" s="80"/>
      <c r="M28" s="80"/>
      <c r="N28" s="80"/>
      <c r="O28" s="80"/>
      <c r="P28" s="80"/>
      <c r="Q28" s="77">
        <v>10</v>
      </c>
      <c r="R28" s="81">
        <f>($D$7+(E28*$D$6)+(R42)+R14)</f>
        <v>23666144.84375</v>
      </c>
      <c r="S28" s="81">
        <f>($D$7+(F28*$D$6)+(S42)+S14)</f>
        <v>21162614.114583336</v>
      </c>
      <c r="T28" s="81">
        <f>($D$7+(G28*$D$6)+(T42)+T14)</f>
        <v>19677723.489583336</v>
      </c>
      <c r="U28" s="66"/>
      <c r="V28" s="66"/>
      <c r="W28" s="66"/>
      <c r="X28" s="66"/>
      <c r="Y28" s="66"/>
      <c r="Z28" s="66"/>
      <c r="AA28" s="66"/>
      <c r="AB28" s="66"/>
      <c r="AC28" s="66"/>
      <c r="AD28" s="124"/>
      <c r="AE28" s="78"/>
    </row>
    <row r="29" spans="1:31" ht="15.75" x14ac:dyDescent="0.25">
      <c r="A29" s="56" t="s">
        <v>15</v>
      </c>
      <c r="B29" s="79" t="s">
        <v>103</v>
      </c>
      <c r="C29" s="53">
        <v>100</v>
      </c>
      <c r="D29" s="75">
        <v>11</v>
      </c>
      <c r="E29" s="80">
        <f>E30+C29</f>
        <v>266</v>
      </c>
      <c r="F29" s="80">
        <f>C29</f>
        <v>100</v>
      </c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77">
        <v>11</v>
      </c>
      <c r="R29" s="81">
        <f>($D$7+(E29*$D$6)+(R43)+R15)</f>
        <v>23624272.135416668</v>
      </c>
      <c r="S29" s="81">
        <f>($D$7+(F29*$D$6)+(S43)+S15)</f>
        <v>21159353.697916668</v>
      </c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124"/>
      <c r="AE29" s="78"/>
    </row>
    <row r="30" spans="1:31" ht="15.75" x14ac:dyDescent="0.25">
      <c r="A30" s="56" t="s">
        <v>16</v>
      </c>
      <c r="B30" s="79" t="s">
        <v>104</v>
      </c>
      <c r="C30" s="54">
        <v>166</v>
      </c>
      <c r="D30" s="75">
        <v>12</v>
      </c>
      <c r="E30" s="80">
        <f>C30</f>
        <v>166</v>
      </c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77">
        <v>12</v>
      </c>
      <c r="R30" s="81">
        <f>($D$7+(E30*$D$6)+(R44)+R16)</f>
        <v>23605659.84375</v>
      </c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124"/>
      <c r="AE30" s="78"/>
    </row>
    <row r="31" spans="1:31" ht="15.75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77" t="s">
        <v>31</v>
      </c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135"/>
      <c r="AE31" s="78"/>
    </row>
    <row r="32" spans="1:31" ht="15.75" customHeight="1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77" t="s">
        <v>118</v>
      </c>
      <c r="R32" s="82" t="s">
        <v>78</v>
      </c>
      <c r="S32" s="83" t="s">
        <v>79</v>
      </c>
      <c r="T32" s="83" t="s">
        <v>80</v>
      </c>
      <c r="U32" s="83" t="s">
        <v>81</v>
      </c>
      <c r="V32" s="83" t="s">
        <v>82</v>
      </c>
      <c r="W32" s="83" t="s">
        <v>83</v>
      </c>
      <c r="X32" s="83" t="s">
        <v>84</v>
      </c>
      <c r="Y32" s="83" t="s">
        <v>85</v>
      </c>
      <c r="Z32" s="83" t="s">
        <v>86</v>
      </c>
      <c r="AA32" s="83" t="s">
        <v>87</v>
      </c>
      <c r="AB32" s="83" t="s">
        <v>88</v>
      </c>
      <c r="AC32" s="83" t="s">
        <v>89</v>
      </c>
      <c r="AD32" s="84"/>
      <c r="AE32" s="124" t="s">
        <v>105</v>
      </c>
    </row>
    <row r="33" spans="1:31" ht="15.75" x14ac:dyDescent="0.25">
      <c r="A33" s="56"/>
      <c r="B33" s="56"/>
      <c r="C33" s="125" t="s">
        <v>119</v>
      </c>
      <c r="D33" s="85">
        <v>1</v>
      </c>
      <c r="E33" s="85">
        <v>3</v>
      </c>
      <c r="F33" s="85">
        <v>5</v>
      </c>
      <c r="G33" s="85">
        <v>7</v>
      </c>
      <c r="H33" s="85">
        <v>9</v>
      </c>
      <c r="I33" s="85">
        <v>11</v>
      </c>
      <c r="J33" s="85">
        <v>13</v>
      </c>
      <c r="K33" s="85">
        <v>15</v>
      </c>
      <c r="L33" s="85">
        <v>17</v>
      </c>
      <c r="M33" s="85">
        <v>19</v>
      </c>
      <c r="N33" s="85">
        <v>21</v>
      </c>
      <c r="O33" s="85">
        <v>23</v>
      </c>
      <c r="P33" s="56"/>
      <c r="Q33" s="56"/>
      <c r="R33" s="86">
        <f t="shared" ref="R33:AC39" si="20">R48*$D$5</f>
        <v>2355466.09375</v>
      </c>
      <c r="S33" s="86">
        <f t="shared" si="20"/>
        <v>1911424.7395833333</v>
      </c>
      <c r="T33" s="86">
        <f t="shared" si="20"/>
        <v>1667190.3645833333</v>
      </c>
      <c r="U33" s="86">
        <f t="shared" si="20"/>
        <v>1231871.6666666665</v>
      </c>
      <c r="V33" s="86">
        <f t="shared" si="20"/>
        <v>866101.61458333326</v>
      </c>
      <c r="W33" s="86">
        <f t="shared" si="20"/>
        <v>737006.30208333326</v>
      </c>
      <c r="X33" s="86">
        <f t="shared" si="20"/>
        <v>611516.35416666663</v>
      </c>
      <c r="Y33" s="86">
        <f t="shared" si="20"/>
        <v>392752.13541666663</v>
      </c>
      <c r="Z33" s="86">
        <f t="shared" si="20"/>
        <v>316341.66666666663</v>
      </c>
      <c r="AA33" s="86">
        <f t="shared" si="20"/>
        <v>140492.91666666666</v>
      </c>
      <c r="AB33" s="86">
        <f t="shared" si="20"/>
        <v>43962.1875</v>
      </c>
      <c r="AC33" s="86">
        <f t="shared" si="20"/>
        <v>7327.03125</v>
      </c>
      <c r="AD33" s="86">
        <v>1</v>
      </c>
      <c r="AE33" s="124"/>
    </row>
    <row r="34" spans="1:31" ht="15.75" x14ac:dyDescent="0.25">
      <c r="A34" s="56"/>
      <c r="B34" s="56"/>
      <c r="C34" s="125"/>
      <c r="D34" s="85"/>
      <c r="E34" s="85">
        <v>1</v>
      </c>
      <c r="F34" s="85">
        <v>3</v>
      </c>
      <c r="G34" s="85">
        <v>5</v>
      </c>
      <c r="H34" s="85">
        <v>7</v>
      </c>
      <c r="I34" s="85">
        <v>9</v>
      </c>
      <c r="J34" s="85">
        <v>11</v>
      </c>
      <c r="K34" s="85">
        <v>13</v>
      </c>
      <c r="L34" s="85">
        <v>15</v>
      </c>
      <c r="M34" s="85">
        <v>17</v>
      </c>
      <c r="N34" s="85">
        <v>19</v>
      </c>
      <c r="O34" s="85">
        <v>21</v>
      </c>
      <c r="P34" s="56"/>
      <c r="Q34" s="56"/>
      <c r="R34" s="86">
        <f t="shared" si="20"/>
        <v>1990859.0625</v>
      </c>
      <c r="S34" s="86">
        <f t="shared" si="20"/>
        <v>1585430</v>
      </c>
      <c r="T34" s="86">
        <f t="shared" si="20"/>
        <v>1364456.0416666665</v>
      </c>
      <c r="U34" s="86">
        <f t="shared" si="20"/>
        <v>974960.36458333326</v>
      </c>
      <c r="V34" s="86">
        <f t="shared" si="20"/>
        <v>652222.08333333326</v>
      </c>
      <c r="W34" s="86">
        <f t="shared" si="20"/>
        <v>540339.47916666663</v>
      </c>
      <c r="X34" s="86">
        <f t="shared" si="20"/>
        <v>434155.67708333331</v>
      </c>
      <c r="Y34" s="86">
        <f t="shared" si="20"/>
        <v>255166.77083333331</v>
      </c>
      <c r="Z34" s="86">
        <f t="shared" si="20"/>
        <v>195736.40625</v>
      </c>
      <c r="AA34" s="86">
        <f t="shared" si="20"/>
        <v>70130.15625</v>
      </c>
      <c r="AB34" s="86">
        <f t="shared" si="20"/>
        <v>12211.71875</v>
      </c>
      <c r="AC34" s="86"/>
      <c r="AD34" s="86">
        <v>2</v>
      </c>
      <c r="AE34" s="124"/>
    </row>
    <row r="35" spans="1:31" ht="15.75" x14ac:dyDescent="0.25">
      <c r="A35" s="56"/>
      <c r="B35" s="56"/>
      <c r="C35" s="125"/>
      <c r="D35" s="85"/>
      <c r="E35" s="85"/>
      <c r="F35" s="85">
        <v>1</v>
      </c>
      <c r="G35" s="85">
        <v>3</v>
      </c>
      <c r="H35" s="85">
        <v>5</v>
      </c>
      <c r="I35" s="85">
        <v>7</v>
      </c>
      <c r="J35" s="85">
        <v>9</v>
      </c>
      <c r="K35" s="85">
        <v>11</v>
      </c>
      <c r="L35" s="85">
        <v>13</v>
      </c>
      <c r="M35" s="85">
        <v>15</v>
      </c>
      <c r="N35" s="85">
        <v>17</v>
      </c>
      <c r="O35" s="85">
        <v>19</v>
      </c>
      <c r="P35" s="56"/>
      <c r="Q35" s="56"/>
      <c r="R35" s="86">
        <f t="shared" si="20"/>
        <v>1645790.78125</v>
      </c>
      <c r="S35" s="86">
        <f t="shared" si="20"/>
        <v>1278974.0104166665</v>
      </c>
      <c r="T35" s="86">
        <f t="shared" si="20"/>
        <v>1081260.46875</v>
      </c>
      <c r="U35" s="86">
        <f t="shared" si="20"/>
        <v>737587.8125</v>
      </c>
      <c r="V35" s="86">
        <f t="shared" si="20"/>
        <v>457881.30208333331</v>
      </c>
      <c r="W35" s="86">
        <f t="shared" si="20"/>
        <v>363211.40625</v>
      </c>
      <c r="X35" s="86">
        <f t="shared" si="20"/>
        <v>276333.75</v>
      </c>
      <c r="Y35" s="86">
        <f t="shared" si="20"/>
        <v>137120.15625</v>
      </c>
      <c r="Z35" s="86">
        <f t="shared" si="20"/>
        <v>94669.895833333328</v>
      </c>
      <c r="AA35" s="86">
        <f t="shared" si="20"/>
        <v>19306.145833333332</v>
      </c>
      <c r="AB35" s="86"/>
      <c r="AC35" s="86"/>
      <c r="AD35" s="86">
        <v>3</v>
      </c>
      <c r="AE35" s="124"/>
    </row>
    <row r="36" spans="1:31" ht="15.75" x14ac:dyDescent="0.25">
      <c r="A36" s="56"/>
      <c r="B36" s="56"/>
      <c r="C36" s="125"/>
      <c r="D36" s="85"/>
      <c r="E36" s="85"/>
      <c r="F36" s="85"/>
      <c r="G36" s="85">
        <v>1</v>
      </c>
      <c r="H36" s="85">
        <v>3</v>
      </c>
      <c r="I36" s="85">
        <v>5</v>
      </c>
      <c r="J36" s="85">
        <v>7</v>
      </c>
      <c r="K36" s="85">
        <v>9</v>
      </c>
      <c r="L36" s="85">
        <v>11</v>
      </c>
      <c r="M36" s="85">
        <v>13</v>
      </c>
      <c r="N36" s="85">
        <v>15</v>
      </c>
      <c r="O36" s="85">
        <v>17</v>
      </c>
      <c r="P36" s="56"/>
      <c r="Q36" s="56"/>
      <c r="R36" s="86">
        <f t="shared" si="20"/>
        <v>1332240.3645833333</v>
      </c>
      <c r="S36" s="86">
        <f t="shared" si="20"/>
        <v>1004035.8854166666</v>
      </c>
      <c r="T36" s="86">
        <f t="shared" si="20"/>
        <v>829582.76041666663</v>
      </c>
      <c r="U36" s="86">
        <f t="shared" si="20"/>
        <v>531733.125</v>
      </c>
      <c r="V36" s="86">
        <f t="shared" si="20"/>
        <v>295058.38541666663</v>
      </c>
      <c r="W36" s="86">
        <f t="shared" si="20"/>
        <v>217601.19791666666</v>
      </c>
      <c r="X36" s="86">
        <f t="shared" si="20"/>
        <v>150029.6875</v>
      </c>
      <c r="Y36" s="86">
        <f t="shared" si="20"/>
        <v>50591.40625</v>
      </c>
      <c r="Z36" s="86">
        <f t="shared" si="20"/>
        <v>25121.25</v>
      </c>
      <c r="AA36" s="86"/>
      <c r="AB36" s="86"/>
      <c r="AC36" s="86"/>
      <c r="AD36" s="86">
        <v>4</v>
      </c>
      <c r="AE36" s="124"/>
    </row>
    <row r="37" spans="1:31" ht="15.75" x14ac:dyDescent="0.25">
      <c r="A37" s="56"/>
      <c r="B37" s="56"/>
      <c r="C37" s="125"/>
      <c r="D37" s="85"/>
      <c r="E37" s="85"/>
      <c r="F37" s="85"/>
      <c r="G37" s="85"/>
      <c r="H37" s="85">
        <v>1</v>
      </c>
      <c r="I37" s="85">
        <v>3</v>
      </c>
      <c r="J37" s="85">
        <v>5</v>
      </c>
      <c r="K37" s="85">
        <v>7</v>
      </c>
      <c r="L37" s="85">
        <v>9</v>
      </c>
      <c r="M37" s="85">
        <v>11</v>
      </c>
      <c r="N37" s="85">
        <v>13</v>
      </c>
      <c r="O37" s="85">
        <v>15</v>
      </c>
      <c r="P37" s="56"/>
      <c r="Q37" s="56"/>
      <c r="R37" s="86">
        <f t="shared" si="20"/>
        <v>1063117.34375</v>
      </c>
      <c r="S37" s="86">
        <f t="shared" si="20"/>
        <v>773525.15625</v>
      </c>
      <c r="T37" s="86">
        <f t="shared" si="20"/>
        <v>622332.44791666663</v>
      </c>
      <c r="U37" s="86">
        <f t="shared" si="20"/>
        <v>370305.83333333331</v>
      </c>
      <c r="V37" s="86">
        <f t="shared" si="20"/>
        <v>176662.86458333331</v>
      </c>
      <c r="W37" s="86">
        <f t="shared" si="20"/>
        <v>116418.38541666666</v>
      </c>
      <c r="X37" s="86">
        <f t="shared" si="20"/>
        <v>68153.020833333328</v>
      </c>
      <c r="Y37" s="86">
        <f t="shared" si="20"/>
        <v>8490.0520833333321</v>
      </c>
      <c r="Z37" s="86"/>
      <c r="AA37" s="86"/>
      <c r="AB37" s="86"/>
      <c r="AC37" s="86"/>
      <c r="AD37" s="86">
        <v>5</v>
      </c>
      <c r="AE37" s="124"/>
    </row>
    <row r="38" spans="1:31" ht="15.75" x14ac:dyDescent="0.25">
      <c r="A38" s="56"/>
      <c r="B38" s="56"/>
      <c r="C38" s="125"/>
      <c r="D38" s="85"/>
      <c r="E38" s="85"/>
      <c r="F38" s="85"/>
      <c r="G38" s="85"/>
      <c r="H38" s="85"/>
      <c r="I38" s="85">
        <v>1</v>
      </c>
      <c r="J38" s="85">
        <v>3</v>
      </c>
      <c r="K38" s="85">
        <v>5</v>
      </c>
      <c r="L38" s="85">
        <v>7</v>
      </c>
      <c r="M38" s="85">
        <v>9</v>
      </c>
      <c r="N38" s="85">
        <v>11</v>
      </c>
      <c r="O38" s="85">
        <v>13</v>
      </c>
      <c r="P38" s="56"/>
      <c r="Q38" s="56"/>
      <c r="R38" s="86">
        <f t="shared" si="20"/>
        <v>827605.625</v>
      </c>
      <c r="S38" s="86">
        <f t="shared" si="20"/>
        <v>576625.72916666663</v>
      </c>
      <c r="T38" s="86">
        <f t="shared" si="20"/>
        <v>448693.4375</v>
      </c>
      <c r="U38" s="86">
        <f t="shared" si="20"/>
        <v>242489.84375</v>
      </c>
      <c r="V38" s="86">
        <f t="shared" si="20"/>
        <v>91878.645833333328</v>
      </c>
      <c r="W38" s="86">
        <f t="shared" si="20"/>
        <v>48846.875</v>
      </c>
      <c r="X38" s="86">
        <f t="shared" si="20"/>
        <v>19887.65625</v>
      </c>
      <c r="Y38" s="86"/>
      <c r="Z38" s="86"/>
      <c r="AA38" s="86"/>
      <c r="AB38" s="86"/>
      <c r="AC38" s="86"/>
      <c r="AD38" s="86">
        <v>6</v>
      </c>
      <c r="AE38" s="124"/>
    </row>
    <row r="39" spans="1:31" ht="15.75" x14ac:dyDescent="0.25">
      <c r="A39" s="56"/>
      <c r="B39" s="56"/>
      <c r="C39" s="125"/>
      <c r="D39" s="85"/>
      <c r="E39" s="85"/>
      <c r="F39" s="85"/>
      <c r="G39" s="85"/>
      <c r="H39" s="85"/>
      <c r="I39" s="85"/>
      <c r="J39" s="85">
        <v>1</v>
      </c>
      <c r="K39" s="85">
        <v>3</v>
      </c>
      <c r="L39" s="85">
        <v>5</v>
      </c>
      <c r="M39" s="85">
        <v>7</v>
      </c>
      <c r="N39" s="85">
        <v>9</v>
      </c>
      <c r="O39" s="85">
        <v>11</v>
      </c>
      <c r="P39" s="56"/>
      <c r="Q39" s="56"/>
      <c r="R39" s="86">
        <f t="shared" si="20"/>
        <v>620471.61458333326</v>
      </c>
      <c r="S39" s="86">
        <f t="shared" si="20"/>
        <v>408104.01041666663</v>
      </c>
      <c r="T39" s="86">
        <f t="shared" si="20"/>
        <v>303432.13541666663</v>
      </c>
      <c r="U39" s="86">
        <f t="shared" si="20"/>
        <v>143051.5625</v>
      </c>
      <c r="V39" s="86">
        <f t="shared" si="20"/>
        <v>35472.135416666664</v>
      </c>
      <c r="W39" s="86">
        <f t="shared" si="20"/>
        <v>9653.0729166666661</v>
      </c>
      <c r="X39" s="86"/>
      <c r="Y39" s="86"/>
      <c r="Z39" s="86"/>
      <c r="AA39" s="86"/>
      <c r="AB39" s="86"/>
      <c r="AC39" s="86"/>
      <c r="AD39" s="86">
        <v>7</v>
      </c>
      <c r="AE39" s="124"/>
    </row>
    <row r="40" spans="1:31" ht="15.75" x14ac:dyDescent="0.25">
      <c r="A40" s="56"/>
      <c r="B40" s="56"/>
      <c r="C40" s="125"/>
      <c r="D40" s="85"/>
      <c r="E40" s="85"/>
      <c r="F40" s="85"/>
      <c r="G40" s="85"/>
      <c r="H40" s="85"/>
      <c r="I40" s="85"/>
      <c r="J40" s="85"/>
      <c r="K40" s="85">
        <v>1</v>
      </c>
      <c r="L40" s="85">
        <v>3</v>
      </c>
      <c r="M40" s="85">
        <v>5</v>
      </c>
      <c r="N40" s="85">
        <v>7</v>
      </c>
      <c r="O40" s="85">
        <v>9</v>
      </c>
      <c r="P40" s="56"/>
      <c r="Q40" s="56"/>
      <c r="R40" s="86">
        <f>R55*$D$5</f>
        <v>442878.33333333331</v>
      </c>
      <c r="S40" s="86">
        <f>S55*$D$5</f>
        <v>269123.02083333331</v>
      </c>
      <c r="T40" s="86">
        <f>T55*$D$5</f>
        <v>187711.5625</v>
      </c>
      <c r="U40" s="86">
        <f>U55*$D$5</f>
        <v>73154.010416666657</v>
      </c>
      <c r="V40" s="86">
        <f>V55*$D$5</f>
        <v>8606.3541666666661</v>
      </c>
      <c r="W40" s="86"/>
      <c r="X40" s="86"/>
      <c r="Y40" s="86"/>
      <c r="Z40" s="86"/>
      <c r="AA40" s="86"/>
      <c r="AB40" s="86"/>
      <c r="AC40" s="86"/>
      <c r="AD40" s="86">
        <v>8</v>
      </c>
      <c r="AE40" s="124"/>
    </row>
    <row r="41" spans="1:31" ht="15.75" x14ac:dyDescent="0.25">
      <c r="A41" s="56"/>
      <c r="B41" s="56"/>
      <c r="C41" s="125"/>
      <c r="D41" s="85"/>
      <c r="E41" s="85"/>
      <c r="F41" s="85"/>
      <c r="G41" s="85"/>
      <c r="H41" s="85"/>
      <c r="I41" s="85"/>
      <c r="J41" s="85"/>
      <c r="K41" s="85"/>
      <c r="L41" s="85">
        <v>1</v>
      </c>
      <c r="M41" s="85">
        <v>3</v>
      </c>
      <c r="N41" s="85">
        <v>5</v>
      </c>
      <c r="O41" s="85">
        <v>7</v>
      </c>
      <c r="P41" s="56"/>
      <c r="Q41" s="56"/>
      <c r="R41" s="86">
        <f>R56*$D$5</f>
        <v>283544.47916666663</v>
      </c>
      <c r="S41" s="86">
        <f>S56*$D$5</f>
        <v>148401.45833333331</v>
      </c>
      <c r="T41" s="86">
        <f>T56*$D$5</f>
        <v>90250.416666666657</v>
      </c>
      <c r="U41" s="86">
        <f>U56*$D$5</f>
        <v>21515.885416666664</v>
      </c>
      <c r="V41" s="86"/>
      <c r="W41" s="86"/>
      <c r="X41" s="86"/>
      <c r="Y41" s="86"/>
      <c r="Z41" s="86"/>
      <c r="AA41" s="86"/>
      <c r="AB41" s="86"/>
      <c r="AC41" s="86"/>
      <c r="AD41" s="86">
        <v>9</v>
      </c>
      <c r="AE41" s="124"/>
    </row>
    <row r="42" spans="1:31" ht="15.75" x14ac:dyDescent="0.25">
      <c r="A42" s="56"/>
      <c r="B42" s="56"/>
      <c r="C42" s="125"/>
      <c r="D42" s="85"/>
      <c r="E42" s="85"/>
      <c r="F42" s="85"/>
      <c r="G42" s="85"/>
      <c r="H42" s="85"/>
      <c r="I42" s="85"/>
      <c r="J42" s="85"/>
      <c r="K42" s="85"/>
      <c r="L42" s="85"/>
      <c r="M42" s="85">
        <v>1</v>
      </c>
      <c r="N42" s="85">
        <v>3</v>
      </c>
      <c r="O42" s="85">
        <v>5</v>
      </c>
      <c r="P42" s="56"/>
      <c r="Q42" s="56"/>
      <c r="R42" s="86">
        <f>R57*$D$5</f>
        <v>154332.86458333331</v>
      </c>
      <c r="S42" s="86">
        <f>S57*$D$5</f>
        <v>57802.135416666664</v>
      </c>
      <c r="T42" s="86">
        <f>T57*$D$5</f>
        <v>22911.510416666664</v>
      </c>
      <c r="U42" s="86"/>
      <c r="V42" s="86"/>
      <c r="W42" s="86"/>
      <c r="X42" s="86"/>
      <c r="Y42" s="86"/>
      <c r="Z42" s="86"/>
      <c r="AA42" s="86"/>
      <c r="AB42" s="86"/>
      <c r="AC42" s="86"/>
      <c r="AD42" s="86">
        <v>10</v>
      </c>
      <c r="AE42" s="124"/>
    </row>
    <row r="43" spans="1:31" ht="15.75" x14ac:dyDescent="0.25">
      <c r="A43" s="56"/>
      <c r="B43" s="56"/>
      <c r="C43" s="12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>
        <v>1</v>
      </c>
      <c r="O43" s="85">
        <v>3</v>
      </c>
      <c r="P43" s="56"/>
      <c r="Q43" s="56"/>
      <c r="R43" s="86">
        <f>R58*$D$5</f>
        <v>69548.645833333328</v>
      </c>
      <c r="S43" s="86">
        <f>S58*$D$5</f>
        <v>11630.208333333332</v>
      </c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>
        <v>11</v>
      </c>
      <c r="AE43" s="124"/>
    </row>
    <row r="44" spans="1:31" ht="15.75" x14ac:dyDescent="0.25">
      <c r="A44" s="56"/>
      <c r="B44" s="56"/>
      <c r="C44" s="12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>
        <v>1</v>
      </c>
      <c r="P44" s="56"/>
      <c r="Q44" s="56"/>
      <c r="R44" s="87">
        <f>R59*$D$5</f>
        <v>19306.145833333332</v>
      </c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6">
        <v>12</v>
      </c>
      <c r="AE44" s="124"/>
    </row>
    <row r="45" spans="1:31" ht="15.75" x14ac:dyDescent="0.25">
      <c r="A45" s="56"/>
      <c r="B45" s="56"/>
      <c r="C45" s="56"/>
      <c r="D45" s="88" t="s">
        <v>93</v>
      </c>
      <c r="E45" s="88" t="s">
        <v>94</v>
      </c>
      <c r="F45" s="88" t="s">
        <v>95</v>
      </c>
      <c r="G45" s="88" t="s">
        <v>96</v>
      </c>
      <c r="H45" s="88" t="s">
        <v>97</v>
      </c>
      <c r="I45" s="88" t="s">
        <v>98</v>
      </c>
      <c r="J45" s="88" t="s">
        <v>99</v>
      </c>
      <c r="K45" s="88" t="s">
        <v>100</v>
      </c>
      <c r="L45" s="88" t="s">
        <v>101</v>
      </c>
      <c r="M45" s="88" t="s">
        <v>102</v>
      </c>
      <c r="N45" s="88" t="s">
        <v>103</v>
      </c>
      <c r="O45" s="88" t="s">
        <v>104</v>
      </c>
      <c r="P45" s="56"/>
      <c r="Q45" s="56"/>
      <c r="AD45" s="56"/>
      <c r="AE45" s="124"/>
    </row>
    <row r="46" spans="1:31" ht="15.75" x14ac:dyDescent="0.25">
      <c r="A46" s="56"/>
      <c r="B46" s="56"/>
      <c r="C46" s="56"/>
      <c r="D46" s="65">
        <f>C19</f>
        <v>63</v>
      </c>
      <c r="E46" s="65">
        <f>C20</f>
        <v>105</v>
      </c>
      <c r="F46" s="65">
        <f>C21</f>
        <v>166</v>
      </c>
      <c r="G46" s="65">
        <f>C22</f>
        <v>216</v>
      </c>
      <c r="H46" s="65">
        <f>C23</f>
        <v>73</v>
      </c>
      <c r="I46" s="65">
        <f>C24</f>
        <v>171</v>
      </c>
      <c r="J46" s="65">
        <f>C25</f>
        <v>83</v>
      </c>
      <c r="K46" s="65">
        <f>C26</f>
        <v>74</v>
      </c>
      <c r="L46" s="65">
        <f>C27</f>
        <v>185</v>
      </c>
      <c r="M46" s="65">
        <f>C28</f>
        <v>197</v>
      </c>
      <c r="N46" s="65">
        <f>C29</f>
        <v>100</v>
      </c>
      <c r="O46" s="65">
        <f>C30</f>
        <v>166</v>
      </c>
      <c r="P46" s="56"/>
      <c r="Q46" s="56"/>
      <c r="R46" s="131" t="s">
        <v>106</v>
      </c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3"/>
      <c r="AD46" s="56"/>
      <c r="AE46" s="56"/>
    </row>
    <row r="47" spans="1:31" ht="15.75" x14ac:dyDescent="0.25">
      <c r="A47" s="56"/>
      <c r="B47" s="56"/>
      <c r="C47" s="56">
        <v>1</v>
      </c>
      <c r="D47" s="65">
        <f>D46</f>
        <v>63</v>
      </c>
      <c r="E47" s="65">
        <f>E33*$E$46</f>
        <v>315</v>
      </c>
      <c r="F47" s="65">
        <f>F33*$F$46</f>
        <v>830</v>
      </c>
      <c r="G47" s="65">
        <f>G33*$G$46</f>
        <v>1512</v>
      </c>
      <c r="H47" s="65">
        <f>H33*$H$46</f>
        <v>657</v>
      </c>
      <c r="I47" s="65">
        <f t="shared" ref="I47:I52" si="21">I33*$I$46</f>
        <v>1881</v>
      </c>
      <c r="J47" s="65">
        <f t="shared" ref="J47:J53" si="22">J33*$J$46</f>
        <v>1079</v>
      </c>
      <c r="K47" s="65">
        <f t="shared" ref="K47:K54" si="23">K33*$K$46</f>
        <v>1110</v>
      </c>
      <c r="L47" s="65">
        <f t="shared" ref="L47:L55" si="24">L33*$L$46</f>
        <v>3145</v>
      </c>
      <c r="M47" s="65">
        <f t="shared" ref="M47:M56" si="25">M33*$M$46</f>
        <v>3743</v>
      </c>
      <c r="N47" s="65">
        <f>N33*N46</f>
        <v>2100</v>
      </c>
      <c r="O47" s="65">
        <f t="shared" ref="O47:O58" si="26">O33*O$46</f>
        <v>3818</v>
      </c>
      <c r="P47" s="56"/>
      <c r="Q47" s="56"/>
      <c r="R47" s="89" t="s">
        <v>78</v>
      </c>
      <c r="S47" s="89" t="s">
        <v>79</v>
      </c>
      <c r="T47" s="89" t="s">
        <v>80</v>
      </c>
      <c r="U47" s="89" t="s">
        <v>81</v>
      </c>
      <c r="V47" s="89" t="s">
        <v>82</v>
      </c>
      <c r="W47" s="89" t="s">
        <v>83</v>
      </c>
      <c r="X47" s="89" t="s">
        <v>84</v>
      </c>
      <c r="Y47" s="89" t="s">
        <v>85</v>
      </c>
      <c r="Z47" s="89" t="s">
        <v>86</v>
      </c>
      <c r="AA47" s="89" t="s">
        <v>87</v>
      </c>
      <c r="AB47" s="89" t="s">
        <v>88</v>
      </c>
      <c r="AC47" s="89" t="s">
        <v>89</v>
      </c>
      <c r="AD47" s="56"/>
      <c r="AE47" s="56"/>
    </row>
    <row r="48" spans="1:31" ht="15.75" x14ac:dyDescent="0.25">
      <c r="A48" s="56"/>
      <c r="B48" s="56"/>
      <c r="C48" s="56">
        <v>2</v>
      </c>
      <c r="D48" s="56"/>
      <c r="E48" s="65">
        <f>E34*$E$46</f>
        <v>105</v>
      </c>
      <c r="F48" s="65">
        <f>F34*$F$46</f>
        <v>498</v>
      </c>
      <c r="G48" s="65">
        <f>G34*$G$46</f>
        <v>1080</v>
      </c>
      <c r="H48" s="65">
        <f>H34*$H$46</f>
        <v>511</v>
      </c>
      <c r="I48" s="65">
        <f t="shared" si="21"/>
        <v>1539</v>
      </c>
      <c r="J48" s="65">
        <f t="shared" si="22"/>
        <v>913</v>
      </c>
      <c r="K48" s="65">
        <f t="shared" si="23"/>
        <v>962</v>
      </c>
      <c r="L48" s="65">
        <f t="shared" si="24"/>
        <v>2775</v>
      </c>
      <c r="M48" s="65">
        <f t="shared" si="25"/>
        <v>3349</v>
      </c>
      <c r="N48" s="65">
        <f t="shared" ref="N48:N57" si="27">N34*$N$46</f>
        <v>1900</v>
      </c>
      <c r="O48" s="65">
        <f t="shared" si="26"/>
        <v>3486</v>
      </c>
      <c r="P48" s="56"/>
      <c r="Q48" s="56"/>
      <c r="R48" s="90">
        <f t="shared" ref="R48:R59" si="28">SUM(D47:O47)</f>
        <v>20253</v>
      </c>
      <c r="S48" s="90">
        <f t="shared" ref="S48:S58" si="29">SUM(D47:N47)</f>
        <v>16435</v>
      </c>
      <c r="T48" s="90">
        <f t="shared" ref="T48:T57" si="30">SUM(D47:M47)</f>
        <v>14335</v>
      </c>
      <c r="U48" s="90">
        <f t="shared" ref="U48:U56" si="31">SUM(D47:L47)</f>
        <v>10592</v>
      </c>
      <c r="V48" s="90">
        <f t="shared" ref="V48:V55" si="32">SUM(D47:K47)</f>
        <v>7447</v>
      </c>
      <c r="W48" s="90">
        <f t="shared" ref="W48:W54" si="33">SUM(D47:J47)</f>
        <v>6337</v>
      </c>
      <c r="X48" s="90">
        <f t="shared" ref="X48:X53" si="34">SUM(D47:I47)</f>
        <v>5258</v>
      </c>
      <c r="Y48" s="90">
        <f>SUM(D47:H47)</f>
        <v>3377</v>
      </c>
      <c r="Z48" s="90">
        <f>SUM(D47:G47)</f>
        <v>2720</v>
      </c>
      <c r="AA48" s="90">
        <f>SUM(D47:F47)</f>
        <v>1208</v>
      </c>
      <c r="AB48" s="90">
        <f>SUM(D47:E47)</f>
        <v>378</v>
      </c>
      <c r="AC48" s="90">
        <f>SUM(D47:D47)</f>
        <v>63</v>
      </c>
      <c r="AD48" s="56"/>
      <c r="AE48" s="56"/>
    </row>
    <row r="49" spans="1:31" ht="15.75" x14ac:dyDescent="0.25">
      <c r="A49" s="56"/>
      <c r="B49" s="56"/>
      <c r="C49" s="56">
        <v>3</v>
      </c>
      <c r="D49" s="56"/>
      <c r="E49" s="56"/>
      <c r="F49" s="65">
        <f>F35*$F$46</f>
        <v>166</v>
      </c>
      <c r="G49" s="65">
        <f>G35*$G$46</f>
        <v>648</v>
      </c>
      <c r="H49" s="65">
        <f>H35*$H$46</f>
        <v>365</v>
      </c>
      <c r="I49" s="65">
        <f t="shared" si="21"/>
        <v>1197</v>
      </c>
      <c r="J49" s="65">
        <f t="shared" si="22"/>
        <v>747</v>
      </c>
      <c r="K49" s="65">
        <f t="shared" si="23"/>
        <v>814</v>
      </c>
      <c r="L49" s="65">
        <f t="shared" si="24"/>
        <v>2405</v>
      </c>
      <c r="M49" s="65">
        <f t="shared" si="25"/>
        <v>2955</v>
      </c>
      <c r="N49" s="65">
        <f t="shared" si="27"/>
        <v>1700</v>
      </c>
      <c r="O49" s="65">
        <f t="shared" si="26"/>
        <v>3154</v>
      </c>
      <c r="P49" s="56"/>
      <c r="Q49" s="56"/>
      <c r="R49" s="90">
        <f t="shared" si="28"/>
        <v>17118</v>
      </c>
      <c r="S49" s="90">
        <f t="shared" si="29"/>
        <v>13632</v>
      </c>
      <c r="T49" s="90">
        <f t="shared" si="30"/>
        <v>11732</v>
      </c>
      <c r="U49" s="90">
        <f t="shared" si="31"/>
        <v>8383</v>
      </c>
      <c r="V49" s="90">
        <f t="shared" si="32"/>
        <v>5608</v>
      </c>
      <c r="W49" s="90">
        <f t="shared" si="33"/>
        <v>4646</v>
      </c>
      <c r="X49" s="90">
        <f t="shared" si="34"/>
        <v>3733</v>
      </c>
      <c r="Y49" s="90">
        <f>SUM(D48:H48)</f>
        <v>2194</v>
      </c>
      <c r="Z49" s="90">
        <f>SUM(D48:G48)</f>
        <v>1683</v>
      </c>
      <c r="AA49" s="90">
        <f>SUM(D48:F48)</f>
        <v>603</v>
      </c>
      <c r="AB49" s="90">
        <f>SUM(D48:E48)</f>
        <v>105</v>
      </c>
      <c r="AC49" s="90"/>
      <c r="AD49" s="56"/>
      <c r="AE49" s="56"/>
    </row>
    <row r="50" spans="1:31" ht="15.75" x14ac:dyDescent="0.25">
      <c r="A50" s="56"/>
      <c r="B50" s="56"/>
      <c r="C50" s="56">
        <v>4</v>
      </c>
      <c r="D50" s="56"/>
      <c r="E50" s="56"/>
      <c r="F50" s="56"/>
      <c r="G50" s="65">
        <f>G36*$G$46</f>
        <v>216</v>
      </c>
      <c r="H50" s="65">
        <f>H36*$H$46</f>
        <v>219</v>
      </c>
      <c r="I50" s="65">
        <f t="shared" si="21"/>
        <v>855</v>
      </c>
      <c r="J50" s="65">
        <f t="shared" si="22"/>
        <v>581</v>
      </c>
      <c r="K50" s="65">
        <f t="shared" si="23"/>
        <v>666</v>
      </c>
      <c r="L50" s="65">
        <f t="shared" si="24"/>
        <v>2035</v>
      </c>
      <c r="M50" s="65">
        <f t="shared" si="25"/>
        <v>2561</v>
      </c>
      <c r="N50" s="65">
        <f t="shared" si="27"/>
        <v>1500</v>
      </c>
      <c r="O50" s="65">
        <f t="shared" si="26"/>
        <v>2822</v>
      </c>
      <c r="P50" s="56"/>
      <c r="Q50" s="56"/>
      <c r="R50" s="90">
        <f t="shared" si="28"/>
        <v>14151</v>
      </c>
      <c r="S50" s="90">
        <f t="shared" si="29"/>
        <v>10997</v>
      </c>
      <c r="T50" s="90">
        <f t="shared" si="30"/>
        <v>9297</v>
      </c>
      <c r="U50" s="90">
        <f t="shared" si="31"/>
        <v>6342</v>
      </c>
      <c r="V50" s="90">
        <f t="shared" si="32"/>
        <v>3937</v>
      </c>
      <c r="W50" s="90">
        <f t="shared" si="33"/>
        <v>3123</v>
      </c>
      <c r="X50" s="90">
        <f t="shared" si="34"/>
        <v>2376</v>
      </c>
      <c r="Y50" s="90">
        <f>SUM(D49:H49)</f>
        <v>1179</v>
      </c>
      <c r="Z50" s="90">
        <f>SUM(D49:G49)</f>
        <v>814</v>
      </c>
      <c r="AA50" s="90">
        <f>SUM(D49:F49)</f>
        <v>166</v>
      </c>
      <c r="AB50" s="90"/>
      <c r="AC50" s="90"/>
      <c r="AD50" s="56"/>
      <c r="AE50" s="56"/>
    </row>
    <row r="51" spans="1:31" ht="15.75" x14ac:dyDescent="0.25">
      <c r="A51" s="56"/>
      <c r="B51" s="56"/>
      <c r="C51" s="56">
        <v>5</v>
      </c>
      <c r="D51" s="56"/>
      <c r="E51" s="56"/>
      <c r="F51" s="56"/>
      <c r="G51" s="56"/>
      <c r="H51" s="65">
        <f>H37*$H$46</f>
        <v>73</v>
      </c>
      <c r="I51" s="65">
        <f t="shared" si="21"/>
        <v>513</v>
      </c>
      <c r="J51" s="65">
        <f t="shared" si="22"/>
        <v>415</v>
      </c>
      <c r="K51" s="65">
        <f t="shared" si="23"/>
        <v>518</v>
      </c>
      <c r="L51" s="65">
        <f t="shared" si="24"/>
        <v>1665</v>
      </c>
      <c r="M51" s="65">
        <f t="shared" si="25"/>
        <v>2167</v>
      </c>
      <c r="N51" s="65">
        <f t="shared" si="27"/>
        <v>1300</v>
      </c>
      <c r="O51" s="65">
        <f t="shared" si="26"/>
        <v>2490</v>
      </c>
      <c r="P51" s="56"/>
      <c r="Q51" s="56"/>
      <c r="R51" s="90">
        <f t="shared" si="28"/>
        <v>11455</v>
      </c>
      <c r="S51" s="90">
        <f t="shared" si="29"/>
        <v>8633</v>
      </c>
      <c r="T51" s="90">
        <f t="shared" si="30"/>
        <v>7133</v>
      </c>
      <c r="U51" s="90">
        <f t="shared" si="31"/>
        <v>4572</v>
      </c>
      <c r="V51" s="90">
        <f t="shared" si="32"/>
        <v>2537</v>
      </c>
      <c r="W51" s="90">
        <f t="shared" si="33"/>
        <v>1871</v>
      </c>
      <c r="X51" s="90">
        <f t="shared" si="34"/>
        <v>1290</v>
      </c>
      <c r="Y51" s="90">
        <f>SUM(D50:H50)</f>
        <v>435</v>
      </c>
      <c r="Z51" s="90">
        <f>SUM(D50:G50)</f>
        <v>216</v>
      </c>
      <c r="AA51" s="90"/>
      <c r="AB51" s="90"/>
      <c r="AC51" s="90"/>
      <c r="AD51" s="56"/>
      <c r="AE51" s="56"/>
    </row>
    <row r="52" spans="1:31" ht="15.75" x14ac:dyDescent="0.25">
      <c r="A52" s="56"/>
      <c r="B52" s="56"/>
      <c r="C52" s="56">
        <v>6</v>
      </c>
      <c r="D52" s="56"/>
      <c r="E52" s="56"/>
      <c r="F52" s="56"/>
      <c r="G52" s="56"/>
      <c r="H52" s="56"/>
      <c r="I52" s="65">
        <f t="shared" si="21"/>
        <v>171</v>
      </c>
      <c r="J52" s="65">
        <f t="shared" si="22"/>
        <v>249</v>
      </c>
      <c r="K52" s="65">
        <f t="shared" si="23"/>
        <v>370</v>
      </c>
      <c r="L52" s="65">
        <f t="shared" si="24"/>
        <v>1295</v>
      </c>
      <c r="M52" s="65">
        <f t="shared" si="25"/>
        <v>1773</v>
      </c>
      <c r="N52" s="65">
        <f t="shared" si="27"/>
        <v>1100</v>
      </c>
      <c r="O52" s="65">
        <f t="shared" si="26"/>
        <v>2158</v>
      </c>
      <c r="P52" s="56"/>
      <c r="Q52" s="56"/>
      <c r="R52" s="90">
        <f t="shared" si="28"/>
        <v>9141</v>
      </c>
      <c r="S52" s="90">
        <f t="shared" si="29"/>
        <v>6651</v>
      </c>
      <c r="T52" s="90">
        <f t="shared" si="30"/>
        <v>5351</v>
      </c>
      <c r="U52" s="90">
        <f t="shared" si="31"/>
        <v>3184</v>
      </c>
      <c r="V52" s="90">
        <f t="shared" si="32"/>
        <v>1519</v>
      </c>
      <c r="W52" s="90">
        <f t="shared" si="33"/>
        <v>1001</v>
      </c>
      <c r="X52" s="90">
        <f t="shared" si="34"/>
        <v>586</v>
      </c>
      <c r="Y52" s="90">
        <f>SUM(D51:H51)</f>
        <v>73</v>
      </c>
      <c r="Z52" s="90"/>
      <c r="AA52" s="90"/>
      <c r="AB52" s="90"/>
      <c r="AC52" s="90"/>
      <c r="AD52" s="56"/>
      <c r="AE52" s="56"/>
    </row>
    <row r="53" spans="1:31" ht="15.75" x14ac:dyDescent="0.25">
      <c r="A53" s="56"/>
      <c r="B53" s="56"/>
      <c r="C53" s="56">
        <v>7</v>
      </c>
      <c r="D53" s="56"/>
      <c r="E53" s="56"/>
      <c r="F53" s="56"/>
      <c r="G53" s="56"/>
      <c r="H53" s="56"/>
      <c r="I53" s="56"/>
      <c r="J53" s="65">
        <f t="shared" si="22"/>
        <v>83</v>
      </c>
      <c r="K53" s="65">
        <f t="shared" si="23"/>
        <v>222</v>
      </c>
      <c r="L53" s="65">
        <f t="shared" si="24"/>
        <v>925</v>
      </c>
      <c r="M53" s="65">
        <f t="shared" si="25"/>
        <v>1379</v>
      </c>
      <c r="N53" s="65">
        <f t="shared" si="27"/>
        <v>900</v>
      </c>
      <c r="O53" s="65">
        <f t="shared" si="26"/>
        <v>1826</v>
      </c>
      <c r="P53" s="56"/>
      <c r="Q53" s="56"/>
      <c r="R53" s="90">
        <f t="shared" si="28"/>
        <v>7116</v>
      </c>
      <c r="S53" s="90">
        <f t="shared" si="29"/>
        <v>4958</v>
      </c>
      <c r="T53" s="90">
        <f t="shared" si="30"/>
        <v>3858</v>
      </c>
      <c r="U53" s="90">
        <f t="shared" si="31"/>
        <v>2085</v>
      </c>
      <c r="V53" s="90">
        <f t="shared" si="32"/>
        <v>790</v>
      </c>
      <c r="W53" s="90">
        <f t="shared" si="33"/>
        <v>420</v>
      </c>
      <c r="X53" s="90">
        <f t="shared" si="34"/>
        <v>171</v>
      </c>
      <c r="Y53" s="90"/>
      <c r="Z53" s="90"/>
      <c r="AA53" s="90"/>
      <c r="AB53" s="90"/>
      <c r="AC53" s="90"/>
      <c r="AD53" s="56"/>
      <c r="AE53" s="56"/>
    </row>
    <row r="54" spans="1:31" ht="15.75" x14ac:dyDescent="0.25">
      <c r="A54" s="56"/>
      <c r="B54" s="56"/>
      <c r="C54" s="56">
        <v>8</v>
      </c>
      <c r="D54" s="56"/>
      <c r="E54" s="56"/>
      <c r="F54" s="56"/>
      <c r="G54" s="56"/>
      <c r="H54" s="56"/>
      <c r="I54" s="56"/>
      <c r="J54" s="56"/>
      <c r="K54" s="65">
        <f t="shared" si="23"/>
        <v>74</v>
      </c>
      <c r="L54" s="65">
        <f t="shared" si="24"/>
        <v>555</v>
      </c>
      <c r="M54" s="65">
        <f t="shared" si="25"/>
        <v>985</v>
      </c>
      <c r="N54" s="65">
        <f t="shared" si="27"/>
        <v>700</v>
      </c>
      <c r="O54" s="65">
        <f t="shared" si="26"/>
        <v>1494</v>
      </c>
      <c r="P54" s="56"/>
      <c r="Q54" s="56"/>
      <c r="R54" s="90">
        <f t="shared" si="28"/>
        <v>5335</v>
      </c>
      <c r="S54" s="90">
        <f t="shared" si="29"/>
        <v>3509</v>
      </c>
      <c r="T54" s="90">
        <f t="shared" si="30"/>
        <v>2609</v>
      </c>
      <c r="U54" s="90">
        <f t="shared" si="31"/>
        <v>1230</v>
      </c>
      <c r="V54" s="90">
        <f t="shared" si="32"/>
        <v>305</v>
      </c>
      <c r="W54" s="90">
        <f t="shared" si="33"/>
        <v>83</v>
      </c>
      <c r="X54" s="90"/>
      <c r="Y54" s="90"/>
      <c r="Z54" s="90"/>
      <c r="AA54" s="90"/>
      <c r="AB54" s="90"/>
      <c r="AC54" s="90"/>
      <c r="AD54" s="56"/>
      <c r="AE54" s="56"/>
    </row>
    <row r="55" spans="1:31" ht="15.75" x14ac:dyDescent="0.25">
      <c r="A55" s="56"/>
      <c r="B55" s="56"/>
      <c r="C55" s="56">
        <v>9</v>
      </c>
      <c r="D55" s="56"/>
      <c r="E55" s="56"/>
      <c r="F55" s="56"/>
      <c r="G55" s="56"/>
      <c r="H55" s="56"/>
      <c r="I55" s="56"/>
      <c r="J55" s="56"/>
      <c r="K55" s="56"/>
      <c r="L55" s="65">
        <f t="shared" si="24"/>
        <v>185</v>
      </c>
      <c r="M55" s="65">
        <f t="shared" si="25"/>
        <v>591</v>
      </c>
      <c r="N55" s="65">
        <f t="shared" si="27"/>
        <v>500</v>
      </c>
      <c r="O55" s="65">
        <f t="shared" si="26"/>
        <v>1162</v>
      </c>
      <c r="P55" s="56"/>
      <c r="Q55" s="56"/>
      <c r="R55" s="90">
        <f t="shared" si="28"/>
        <v>3808</v>
      </c>
      <c r="S55" s="90">
        <f t="shared" si="29"/>
        <v>2314</v>
      </c>
      <c r="T55" s="90">
        <f t="shared" si="30"/>
        <v>1614</v>
      </c>
      <c r="U55" s="90">
        <f t="shared" si="31"/>
        <v>629</v>
      </c>
      <c r="V55" s="90">
        <f t="shared" si="32"/>
        <v>74</v>
      </c>
      <c r="W55" s="90"/>
      <c r="X55" s="90"/>
      <c r="Y55" s="90"/>
      <c r="Z55" s="90"/>
      <c r="AA55" s="90"/>
      <c r="AB55" s="90"/>
      <c r="AC55" s="90"/>
      <c r="AD55" s="56"/>
      <c r="AE55" s="56"/>
    </row>
    <row r="56" spans="1:31" ht="15.75" x14ac:dyDescent="0.25">
      <c r="A56" s="56"/>
      <c r="B56" s="56"/>
      <c r="C56" s="56">
        <v>10</v>
      </c>
      <c r="D56" s="56"/>
      <c r="E56" s="56"/>
      <c r="F56" s="56"/>
      <c r="G56" s="56"/>
      <c r="H56" s="56"/>
      <c r="I56" s="56"/>
      <c r="J56" s="56"/>
      <c r="K56" s="56"/>
      <c r="L56" s="56"/>
      <c r="M56" s="65">
        <f t="shared" si="25"/>
        <v>197</v>
      </c>
      <c r="N56" s="65">
        <f t="shared" si="27"/>
        <v>300</v>
      </c>
      <c r="O56" s="65">
        <f t="shared" si="26"/>
        <v>830</v>
      </c>
      <c r="P56" s="56"/>
      <c r="Q56" s="56"/>
      <c r="R56" s="90">
        <f t="shared" si="28"/>
        <v>2438</v>
      </c>
      <c r="S56" s="90">
        <f t="shared" si="29"/>
        <v>1276</v>
      </c>
      <c r="T56" s="90">
        <f t="shared" si="30"/>
        <v>776</v>
      </c>
      <c r="U56" s="90">
        <f t="shared" si="31"/>
        <v>185</v>
      </c>
      <c r="V56" s="90"/>
      <c r="W56" s="90"/>
      <c r="X56" s="90"/>
      <c r="Y56" s="90"/>
      <c r="Z56" s="90"/>
      <c r="AA56" s="90"/>
      <c r="AB56" s="90"/>
      <c r="AC56" s="90"/>
      <c r="AD56" s="56"/>
      <c r="AE56" s="56"/>
    </row>
    <row r="57" spans="1:31" ht="15.75" x14ac:dyDescent="0.25">
      <c r="A57" s="56"/>
      <c r="B57" s="56"/>
      <c r="C57" s="56">
        <v>11</v>
      </c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65">
        <f t="shared" si="27"/>
        <v>100</v>
      </c>
      <c r="O57" s="65">
        <f t="shared" si="26"/>
        <v>498</v>
      </c>
      <c r="P57" s="56"/>
      <c r="Q57" s="56"/>
      <c r="R57" s="90">
        <f t="shared" si="28"/>
        <v>1327</v>
      </c>
      <c r="S57" s="90">
        <f t="shared" si="29"/>
        <v>497</v>
      </c>
      <c r="T57" s="90">
        <f t="shared" si="30"/>
        <v>197</v>
      </c>
      <c r="U57" s="90"/>
      <c r="V57" s="90"/>
      <c r="W57" s="90"/>
      <c r="X57" s="90"/>
      <c r="Y57" s="90"/>
      <c r="Z57" s="90"/>
      <c r="AA57" s="90"/>
      <c r="AB57" s="90"/>
      <c r="AC57" s="90"/>
      <c r="AD57" s="56"/>
      <c r="AE57" s="56"/>
    </row>
    <row r="58" spans="1:31" ht="15.75" x14ac:dyDescent="0.25">
      <c r="A58" s="56"/>
      <c r="B58" s="91"/>
      <c r="C58" s="56">
        <v>12</v>
      </c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65">
        <f t="shared" si="26"/>
        <v>166</v>
      </c>
      <c r="P58" s="56"/>
      <c r="Q58" s="56"/>
      <c r="R58" s="90">
        <f t="shared" si="28"/>
        <v>598</v>
      </c>
      <c r="S58" s="90">
        <f t="shared" si="29"/>
        <v>100</v>
      </c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56"/>
      <c r="AE58" s="56"/>
    </row>
    <row r="59" spans="1:31" ht="15.75" x14ac:dyDescent="0.25">
      <c r="R59" s="90">
        <f t="shared" si="28"/>
        <v>166</v>
      </c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</row>
  </sheetData>
  <mergeCells count="17">
    <mergeCell ref="R46:AC46"/>
    <mergeCell ref="F8:G8"/>
    <mergeCell ref="F9:G9"/>
    <mergeCell ref="G15:M16"/>
    <mergeCell ref="AD18:AD31"/>
    <mergeCell ref="AE32:AE45"/>
    <mergeCell ref="C33:C44"/>
    <mergeCell ref="C2:I3"/>
    <mergeCell ref="F4:L4"/>
    <mergeCell ref="AD4:AD17"/>
    <mergeCell ref="A5:C5"/>
    <mergeCell ref="F5:G5"/>
    <mergeCell ref="A6:C6"/>
    <mergeCell ref="F6:G6"/>
    <mergeCell ref="A7:C7"/>
    <mergeCell ref="F7:G7"/>
    <mergeCell ref="A8:C8"/>
  </mergeCells>
  <conditionalFormatting sqref="AC19:AC31 R19:R30 S19:AB29">
    <cfRule type="cellIs" dxfId="3" priority="2" operator="equal">
      <formula>#REF!</formula>
    </cfRule>
  </conditionalFormatting>
  <conditionalFormatting sqref="S30:AB30">
    <cfRule type="cellIs" dxfId="2" priority="1" operator="equal">
      <formula>#REF!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31321-BF3E-4CC4-B437-27CBE35AEF0D}">
  <dimension ref="A1:R32"/>
  <sheetViews>
    <sheetView topLeftCell="H1" zoomScale="115" zoomScaleNormal="115" workbookViewId="0">
      <selection activeCell="B1" sqref="B1:M2"/>
    </sheetView>
  </sheetViews>
  <sheetFormatPr defaultColWidth="12.5703125" defaultRowHeight="15" x14ac:dyDescent="0.25"/>
  <cols>
    <col min="1" max="1" width="14" style="36" bestFit="1" customWidth="1"/>
    <col min="2" max="2" width="21.85546875" style="36" bestFit="1" customWidth="1"/>
    <col min="3" max="3" width="21" style="36" bestFit="1" customWidth="1"/>
    <col min="4" max="4" width="20.5703125" style="36" bestFit="1" customWidth="1"/>
    <col min="5" max="5" width="21.5703125" style="36" bestFit="1" customWidth="1"/>
    <col min="6" max="6" width="25.140625" style="36" bestFit="1" customWidth="1"/>
    <col min="7" max="7" width="21.5703125" style="36" bestFit="1" customWidth="1"/>
    <col min="8" max="8" width="20.5703125" style="36" bestFit="1" customWidth="1"/>
    <col min="9" max="10" width="20.28515625" style="36" bestFit="1" customWidth="1"/>
    <col min="11" max="11" width="20.5703125" style="36" bestFit="1" customWidth="1"/>
    <col min="12" max="12" width="20" style="36" bestFit="1" customWidth="1"/>
    <col min="13" max="13" width="19.7109375" style="36" bestFit="1" customWidth="1"/>
    <col min="14" max="16384" width="12.5703125" style="36"/>
  </cols>
  <sheetData>
    <row r="1" spans="1:13" ht="15.75" x14ac:dyDescent="0.25">
      <c r="A1" s="32" t="s">
        <v>74</v>
      </c>
      <c r="B1" s="92">
        <f>MATCH(MIN(B6:B17),B6:B17,0)</f>
        <v>12</v>
      </c>
      <c r="C1" s="92">
        <f t="shared" ref="C1:M1" si="0">MATCH(MIN(C6:C17),C6:C17,0)</f>
        <v>11</v>
      </c>
      <c r="D1" s="92">
        <f t="shared" si="0"/>
        <v>10</v>
      </c>
      <c r="E1" s="92">
        <f t="shared" si="0"/>
        <v>9</v>
      </c>
      <c r="F1" s="92">
        <f t="shared" si="0"/>
        <v>7</v>
      </c>
      <c r="G1" s="92">
        <f t="shared" si="0"/>
        <v>6</v>
      </c>
      <c r="H1" s="92">
        <f t="shared" si="0"/>
        <v>6</v>
      </c>
      <c r="I1" s="92">
        <f t="shared" si="0"/>
        <v>4</v>
      </c>
      <c r="J1" s="92">
        <f t="shared" si="0"/>
        <v>4</v>
      </c>
      <c r="K1" s="92">
        <f t="shared" si="0"/>
        <v>3</v>
      </c>
      <c r="L1" s="92">
        <f t="shared" si="0"/>
        <v>2</v>
      </c>
      <c r="M1" s="92">
        <f t="shared" si="0"/>
        <v>1</v>
      </c>
    </row>
    <row r="2" spans="1:13" ht="15.75" x14ac:dyDescent="0.25">
      <c r="A2" s="32" t="s">
        <v>120</v>
      </c>
      <c r="B2" s="93">
        <f>MIN(B6:B17)</f>
        <v>23605659.84375</v>
      </c>
      <c r="C2" s="93">
        <f t="shared" ref="C2:M2" si="1">MIN(C6:C17)</f>
        <v>21159353.697916668</v>
      </c>
      <c r="D2" s="93">
        <f t="shared" si="1"/>
        <v>19677723.489583336</v>
      </c>
      <c r="E2" s="93">
        <f t="shared" si="1"/>
        <v>16778311.979166668</v>
      </c>
      <c r="F2" s="93">
        <f t="shared" si="1"/>
        <v>14054296.09375</v>
      </c>
      <c r="G2" s="93">
        <f t="shared" si="1"/>
        <v>12954783.177083334</v>
      </c>
      <c r="H2" s="93">
        <f t="shared" si="1"/>
        <v>11722323.958333334</v>
      </c>
      <c r="I2" s="93">
        <f t="shared" si="1"/>
        <v>9202936.302083334</v>
      </c>
      <c r="J2" s="93">
        <f t="shared" si="1"/>
        <v>8118966.145833334</v>
      </c>
      <c r="K2" s="93">
        <f t="shared" si="1"/>
        <v>4941844.895833334</v>
      </c>
      <c r="L2" s="93">
        <f t="shared" si="1"/>
        <v>2495538.75</v>
      </c>
      <c r="M2" s="93">
        <f t="shared" si="1"/>
        <v>940827.03125</v>
      </c>
    </row>
    <row r="3" spans="1:13" x14ac:dyDescent="0.25">
      <c r="A3" s="32"/>
    </row>
    <row r="4" spans="1:13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4" t="s">
        <v>77</v>
      </c>
      <c r="B5" s="94" t="s">
        <v>78</v>
      </c>
      <c r="C5" s="95" t="s">
        <v>79</v>
      </c>
      <c r="D5" s="95" t="s">
        <v>80</v>
      </c>
      <c r="E5" s="95" t="s">
        <v>81</v>
      </c>
      <c r="F5" s="95" t="s">
        <v>82</v>
      </c>
      <c r="G5" s="95" t="s">
        <v>83</v>
      </c>
      <c r="H5" s="95" t="s">
        <v>84</v>
      </c>
      <c r="I5" s="95" t="s">
        <v>85</v>
      </c>
      <c r="J5" s="95" t="s">
        <v>86</v>
      </c>
      <c r="K5" s="95" t="s">
        <v>87</v>
      </c>
      <c r="L5" s="95" t="s">
        <v>88</v>
      </c>
      <c r="M5" s="95" t="s">
        <v>89</v>
      </c>
    </row>
    <row r="6" spans="1:13" x14ac:dyDescent="0.25">
      <c r="A6" s="14">
        <v>1</v>
      </c>
      <c r="B6" s="96">
        <v>25560966.09375</v>
      </c>
      <c r="C6" s="96">
        <v>22709924.739583332</v>
      </c>
      <c r="D6" s="96">
        <v>21015690.364583332</v>
      </c>
      <c r="E6" s="96">
        <v>17723871.666666668</v>
      </c>
      <c r="F6" s="96">
        <v>14675601.614583334</v>
      </c>
      <c r="G6" s="96">
        <v>13473506.302083334</v>
      </c>
      <c r="H6" s="96">
        <v>12144516.354166666</v>
      </c>
      <c r="I6" s="96">
        <v>9446252.135416666</v>
      </c>
      <c r="J6" s="96">
        <v>8311341.666666667</v>
      </c>
      <c r="K6" s="96">
        <v>5003492.916666667</v>
      </c>
      <c r="L6" s="96">
        <v>2499962.1875</v>
      </c>
      <c r="M6" s="96">
        <v>940827.03125</v>
      </c>
    </row>
    <row r="7" spans="1:13" x14ac:dyDescent="0.25">
      <c r="A7" s="14">
        <v>2</v>
      </c>
      <c r="B7" s="96">
        <v>25223686.09375</v>
      </c>
      <c r="C7" s="96">
        <v>22411257.03125</v>
      </c>
      <c r="D7" s="96">
        <v>20740283.072916668</v>
      </c>
      <c r="E7" s="96">
        <v>17494287.395833336</v>
      </c>
      <c r="F7" s="96">
        <v>14489049.114583334</v>
      </c>
      <c r="G7" s="96">
        <v>13304166.510416666</v>
      </c>
      <c r="H7" s="96">
        <v>11994482.708333334</v>
      </c>
      <c r="I7" s="96">
        <v>9335993.802083334</v>
      </c>
      <c r="J7" s="96">
        <v>8218063.4375</v>
      </c>
      <c r="K7" s="96">
        <v>4960457.1875</v>
      </c>
      <c r="L7" s="96">
        <v>2495538.75</v>
      </c>
      <c r="M7" s="97"/>
    </row>
    <row r="8" spans="1:13" x14ac:dyDescent="0.25">
      <c r="A8" s="14">
        <v>3</v>
      </c>
      <c r="B8" s="96">
        <v>24910829.53125</v>
      </c>
      <c r="C8" s="96">
        <v>22137012.760416668</v>
      </c>
      <c r="D8" s="96">
        <v>20489299.21875</v>
      </c>
      <c r="E8" s="96">
        <v>17289126.5625</v>
      </c>
      <c r="F8" s="96">
        <v>14326920.052083334</v>
      </c>
      <c r="G8" s="96">
        <v>13159250.15625</v>
      </c>
      <c r="H8" s="96">
        <v>11868872.5</v>
      </c>
      <c r="I8" s="96">
        <v>9250158.90625</v>
      </c>
      <c r="J8" s="96">
        <v>8149208.645833333</v>
      </c>
      <c r="K8" s="96">
        <v>4941844.895833334</v>
      </c>
      <c r="L8" s="97"/>
      <c r="M8" s="97"/>
    </row>
    <row r="9" spans="1:13" x14ac:dyDescent="0.25">
      <c r="A9" s="14">
        <v>4</v>
      </c>
      <c r="B9" s="96">
        <v>24636585.260416664</v>
      </c>
      <c r="C9" s="96">
        <v>21901380.78125</v>
      </c>
      <c r="D9" s="96">
        <v>20276927.65625</v>
      </c>
      <c r="E9" s="96">
        <v>17122578.020833336</v>
      </c>
      <c r="F9" s="96">
        <v>14203403.28125</v>
      </c>
      <c r="G9" s="96">
        <v>13052946.09375</v>
      </c>
      <c r="H9" s="96">
        <v>11781874.583333334</v>
      </c>
      <c r="I9" s="96">
        <v>9202936.302083334</v>
      </c>
      <c r="J9" s="96">
        <v>8118966.145833334</v>
      </c>
      <c r="K9" s="97"/>
      <c r="L9" s="97"/>
      <c r="M9" s="97"/>
    </row>
    <row r="10" spans="1:13" x14ac:dyDescent="0.25">
      <c r="A10" s="14">
        <v>5</v>
      </c>
      <c r="B10" s="96">
        <v>24412583.489583336</v>
      </c>
      <c r="C10" s="96">
        <v>21715991.302083336</v>
      </c>
      <c r="D10" s="96">
        <v>20114798.59375</v>
      </c>
      <c r="E10" s="96">
        <v>17006271.979166668</v>
      </c>
      <c r="F10" s="96">
        <v>14130129.010416668</v>
      </c>
      <c r="G10" s="96">
        <v>12996884.53125</v>
      </c>
      <c r="H10" s="96">
        <v>11745119.166666668</v>
      </c>
      <c r="I10" s="96">
        <v>9205956.1979166679</v>
      </c>
      <c r="J10" s="97"/>
      <c r="K10" s="97"/>
      <c r="L10" s="97"/>
      <c r="M10" s="97"/>
    </row>
    <row r="11" spans="1:13" x14ac:dyDescent="0.25">
      <c r="A11" s="14">
        <v>6</v>
      </c>
      <c r="B11" s="96">
        <v>24202541.927083336</v>
      </c>
      <c r="C11" s="96">
        <v>21544562.03125</v>
      </c>
      <c r="D11" s="96">
        <v>19966629.739583336</v>
      </c>
      <c r="E11" s="96">
        <v>16903926.145833336</v>
      </c>
      <c r="F11" s="96">
        <v>14070814.947916668</v>
      </c>
      <c r="G11" s="96">
        <v>12954783.177083334</v>
      </c>
      <c r="H11" s="96">
        <v>11722323.958333334</v>
      </c>
      <c r="I11" s="97"/>
      <c r="J11" s="97"/>
      <c r="K11" s="97"/>
      <c r="L11" s="97"/>
      <c r="M11" s="97"/>
    </row>
    <row r="12" spans="1:13" x14ac:dyDescent="0.25">
      <c r="A12" s="14">
        <v>7</v>
      </c>
      <c r="B12" s="96">
        <v>24035295.572916668</v>
      </c>
      <c r="C12" s="96">
        <v>21415927.96875</v>
      </c>
      <c r="D12" s="96">
        <v>19861256.09375</v>
      </c>
      <c r="E12" s="96">
        <v>16844375.520833336</v>
      </c>
      <c r="F12" s="96">
        <v>14054296.09375</v>
      </c>
      <c r="G12" s="96">
        <v>12955477.03125</v>
      </c>
      <c r="H12" s="97"/>
      <c r="I12" s="97"/>
      <c r="J12" s="97"/>
      <c r="K12" s="97"/>
      <c r="L12" s="97"/>
      <c r="M12" s="97"/>
    </row>
    <row r="13" spans="1:13" x14ac:dyDescent="0.25">
      <c r="A13" s="14">
        <v>8</v>
      </c>
      <c r="B13" s="96">
        <v>23886661.510416668</v>
      </c>
      <c r="C13" s="96">
        <v>21305906.197916668</v>
      </c>
      <c r="D13" s="96">
        <v>19774494.739583336</v>
      </c>
      <c r="E13" s="96">
        <v>16803437.1875</v>
      </c>
      <c r="F13" s="96">
        <v>14056389.53125</v>
      </c>
      <c r="G13" s="97"/>
      <c r="H13" s="97"/>
      <c r="I13" s="97"/>
      <c r="J13" s="97"/>
      <c r="K13" s="97"/>
      <c r="L13" s="97"/>
      <c r="M13" s="97"/>
    </row>
    <row r="14" spans="1:13" x14ac:dyDescent="0.25">
      <c r="A14" s="14">
        <v>9</v>
      </c>
      <c r="B14" s="96">
        <v>23753840.572916664</v>
      </c>
      <c r="C14" s="96">
        <v>21211697.552083332</v>
      </c>
      <c r="D14" s="96">
        <v>19703546.510416668</v>
      </c>
      <c r="E14" s="96">
        <v>16778311.979166668</v>
      </c>
      <c r="F14" s="97"/>
      <c r="G14" s="97"/>
      <c r="H14" s="97"/>
      <c r="I14" s="97"/>
      <c r="J14" s="97"/>
      <c r="K14" s="97"/>
      <c r="L14" s="97"/>
      <c r="M14" s="97"/>
    </row>
    <row r="15" spans="1:13" x14ac:dyDescent="0.25">
      <c r="A15" s="14">
        <v>10</v>
      </c>
      <c r="B15" s="96">
        <v>23666144.84375</v>
      </c>
      <c r="C15" s="96">
        <v>21162614.114583336</v>
      </c>
      <c r="D15" s="96">
        <v>19677723.489583336</v>
      </c>
      <c r="E15" s="97"/>
      <c r="F15" s="97"/>
      <c r="G15" s="97"/>
      <c r="H15" s="97"/>
      <c r="I15" s="97"/>
      <c r="J15" s="97"/>
      <c r="K15" s="97"/>
      <c r="L15" s="97"/>
      <c r="M15" s="97"/>
    </row>
    <row r="16" spans="1:13" x14ac:dyDescent="0.25">
      <c r="A16" s="14">
        <v>11</v>
      </c>
      <c r="B16" s="96">
        <v>23624272.135416668</v>
      </c>
      <c r="C16" s="96">
        <v>21159353.697916668</v>
      </c>
      <c r="D16" s="97"/>
      <c r="E16" s="97"/>
      <c r="F16" s="97"/>
      <c r="G16" s="97"/>
      <c r="H16" s="97"/>
      <c r="I16" s="97"/>
      <c r="J16" s="97"/>
      <c r="K16" s="97"/>
      <c r="L16" s="97"/>
      <c r="M16" s="97"/>
    </row>
    <row r="17" spans="1:18" x14ac:dyDescent="0.25">
      <c r="A17" s="14">
        <v>12</v>
      </c>
      <c r="B17" s="96">
        <v>23605659.84375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</row>
    <row r="20" spans="1:18" x14ac:dyDescent="0.25">
      <c r="A20" s="98" t="s">
        <v>20</v>
      </c>
      <c r="B20" s="98" t="s">
        <v>31</v>
      </c>
      <c r="C20" s="98" t="s">
        <v>24</v>
      </c>
      <c r="E20" s="98" t="s">
        <v>31</v>
      </c>
      <c r="F20" s="98" t="s">
        <v>121</v>
      </c>
    </row>
    <row r="21" spans="1:18" x14ac:dyDescent="0.25">
      <c r="A21" s="136" t="s">
        <v>23</v>
      </c>
      <c r="B21" s="99" t="s">
        <v>6</v>
      </c>
      <c r="C21" s="53">
        <v>63</v>
      </c>
      <c r="E21" s="99" t="s">
        <v>6</v>
      </c>
      <c r="F21" s="110">
        <v>63</v>
      </c>
      <c r="G21" s="101">
        <f>F21</f>
        <v>63</v>
      </c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3"/>
    </row>
    <row r="22" spans="1:18" x14ac:dyDescent="0.25">
      <c r="A22" s="137"/>
      <c r="B22" s="99" t="s">
        <v>7</v>
      </c>
      <c r="C22" s="54">
        <v>105</v>
      </c>
      <c r="E22" s="99" t="s">
        <v>7</v>
      </c>
      <c r="F22" s="100">
        <v>105</v>
      </c>
      <c r="G22" s="104">
        <v>0</v>
      </c>
      <c r="H22" s="104">
        <v>105</v>
      </c>
      <c r="R22" s="105"/>
    </row>
    <row r="23" spans="1:18" x14ac:dyDescent="0.25">
      <c r="A23" s="137"/>
      <c r="B23" s="99" t="s">
        <v>8</v>
      </c>
      <c r="C23" s="53">
        <v>166</v>
      </c>
      <c r="E23" s="99" t="s">
        <v>8</v>
      </c>
      <c r="F23" s="100">
        <v>166</v>
      </c>
      <c r="G23" s="104"/>
      <c r="H23" s="36">
        <v>0</v>
      </c>
      <c r="I23" s="1">
        <v>166</v>
      </c>
      <c r="R23" s="105"/>
    </row>
    <row r="24" spans="1:18" x14ac:dyDescent="0.25">
      <c r="A24" s="137"/>
      <c r="B24" s="99" t="s">
        <v>9</v>
      </c>
      <c r="C24" s="54">
        <v>216</v>
      </c>
      <c r="E24" s="99" t="s">
        <v>9</v>
      </c>
      <c r="F24" s="110">
        <f>C24+C25</f>
        <v>289</v>
      </c>
      <c r="G24" s="104"/>
      <c r="I24" s="36">
        <v>0</v>
      </c>
      <c r="J24" s="1">
        <v>289</v>
      </c>
      <c r="R24" s="105"/>
    </row>
    <row r="25" spans="1:18" x14ac:dyDescent="0.25">
      <c r="A25" s="137"/>
      <c r="B25" s="99" t="s">
        <v>10</v>
      </c>
      <c r="C25" s="53">
        <v>73</v>
      </c>
      <c r="E25" s="99" t="s">
        <v>10</v>
      </c>
      <c r="F25" s="100">
        <v>0</v>
      </c>
      <c r="G25" s="104"/>
      <c r="J25" s="36">
        <f>289/2</f>
        <v>144.5</v>
      </c>
      <c r="K25" s="36">
        <f>289/2</f>
        <v>144.5</v>
      </c>
      <c r="R25" s="105"/>
    </row>
    <row r="26" spans="1:18" x14ac:dyDescent="0.25">
      <c r="A26" s="137"/>
      <c r="B26" s="99" t="s">
        <v>11</v>
      </c>
      <c r="C26" s="54">
        <v>171</v>
      </c>
      <c r="E26" s="99" t="s">
        <v>11</v>
      </c>
      <c r="F26" s="110">
        <f>C26+C27</f>
        <v>254</v>
      </c>
      <c r="G26" s="104"/>
      <c r="K26" s="36">
        <v>0</v>
      </c>
      <c r="L26" s="1">
        <f>F26</f>
        <v>254</v>
      </c>
      <c r="R26" s="105"/>
    </row>
    <row r="27" spans="1:18" x14ac:dyDescent="0.25">
      <c r="A27" s="137"/>
      <c r="B27" s="99" t="s">
        <v>12</v>
      </c>
      <c r="C27" s="53">
        <v>83</v>
      </c>
      <c r="E27" s="99" t="s">
        <v>12</v>
      </c>
      <c r="F27" s="100">
        <v>0</v>
      </c>
      <c r="G27" s="104"/>
      <c r="L27" s="111">
        <f>L26/2</f>
        <v>127</v>
      </c>
      <c r="M27" s="111">
        <f>L27</f>
        <v>127</v>
      </c>
      <c r="N27" s="111"/>
      <c r="R27" s="105"/>
    </row>
    <row r="28" spans="1:18" x14ac:dyDescent="0.25">
      <c r="A28" s="137"/>
      <c r="B28" s="99" t="s">
        <v>22</v>
      </c>
      <c r="C28" s="54">
        <v>74</v>
      </c>
      <c r="E28" s="99" t="s">
        <v>22</v>
      </c>
      <c r="F28" s="100">
        <v>74</v>
      </c>
      <c r="G28" s="104"/>
      <c r="L28" s="1"/>
      <c r="M28" s="36">
        <v>0</v>
      </c>
      <c r="N28" s="111">
        <f>F28</f>
        <v>74</v>
      </c>
      <c r="R28" s="105"/>
    </row>
    <row r="29" spans="1:18" x14ac:dyDescent="0.25">
      <c r="A29" s="137"/>
      <c r="B29" s="99" t="s">
        <v>13</v>
      </c>
      <c r="C29" s="53">
        <v>185</v>
      </c>
      <c r="E29" s="99" t="s">
        <v>13</v>
      </c>
      <c r="F29" s="100">
        <v>185</v>
      </c>
      <c r="G29" s="104"/>
      <c r="L29" s="1"/>
      <c r="N29" s="36">
        <v>0</v>
      </c>
      <c r="O29" s="1">
        <f>F29</f>
        <v>185</v>
      </c>
      <c r="R29" s="105"/>
    </row>
    <row r="30" spans="1:18" x14ac:dyDescent="0.25">
      <c r="A30" s="137"/>
      <c r="B30" s="99" t="s">
        <v>14</v>
      </c>
      <c r="C30" s="54">
        <v>197</v>
      </c>
      <c r="E30" s="99" t="s">
        <v>14</v>
      </c>
      <c r="F30" s="100">
        <v>197</v>
      </c>
      <c r="G30" s="104"/>
      <c r="L30" s="1"/>
      <c r="O30" s="36">
        <v>0</v>
      </c>
      <c r="P30" s="1">
        <f>F30</f>
        <v>197</v>
      </c>
      <c r="R30" s="105"/>
    </row>
    <row r="31" spans="1:18" x14ac:dyDescent="0.25">
      <c r="A31" s="137"/>
      <c r="B31" s="99" t="s">
        <v>15</v>
      </c>
      <c r="C31" s="53">
        <v>100</v>
      </c>
      <c r="E31" s="99" t="s">
        <v>15</v>
      </c>
      <c r="F31" s="100">
        <v>100</v>
      </c>
      <c r="G31" s="104"/>
      <c r="L31" s="1"/>
      <c r="P31" s="36">
        <v>0</v>
      </c>
      <c r="Q31" s="36">
        <f>F31</f>
        <v>100</v>
      </c>
      <c r="R31" s="105"/>
    </row>
    <row r="32" spans="1:18" x14ac:dyDescent="0.25">
      <c r="A32" s="137"/>
      <c r="B32" s="99" t="s">
        <v>16</v>
      </c>
      <c r="C32" s="54">
        <v>166</v>
      </c>
      <c r="E32" s="99" t="s">
        <v>16</v>
      </c>
      <c r="F32" s="100">
        <v>166</v>
      </c>
      <c r="G32" s="106"/>
      <c r="H32" s="107"/>
      <c r="I32" s="107"/>
      <c r="J32" s="107"/>
      <c r="K32" s="107"/>
      <c r="L32" s="108"/>
      <c r="M32" s="107"/>
      <c r="N32" s="107"/>
      <c r="O32" s="107"/>
      <c r="P32" s="107"/>
      <c r="Q32" s="107">
        <v>0</v>
      </c>
      <c r="R32" s="109">
        <v>166</v>
      </c>
    </row>
  </sheetData>
  <mergeCells count="1">
    <mergeCell ref="A21:A32"/>
  </mergeCells>
  <conditionalFormatting sqref="M6:M17 B6:B17 C6:L16">
    <cfRule type="cellIs" dxfId="1" priority="2" operator="equal">
      <formula>#REF!</formula>
    </cfRule>
  </conditionalFormatting>
  <conditionalFormatting sqref="C17:L17">
    <cfRule type="cellIs" dxfId="0" priority="1" operator="equal">
      <formula>#REF!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D596-A98A-4F88-8722-F18F29B4E210}">
  <dimension ref="A1:E14"/>
  <sheetViews>
    <sheetView workbookViewId="0">
      <selection activeCell="L18" sqref="L18"/>
    </sheetView>
  </sheetViews>
  <sheetFormatPr defaultRowHeight="15" x14ac:dyDescent="0.25"/>
  <cols>
    <col min="4" max="4" width="9.7109375" bestFit="1" customWidth="1"/>
    <col min="6" max="16384" width="9.140625" style="36"/>
  </cols>
  <sheetData>
    <row r="1" spans="1:5" customFormat="1" x14ac:dyDescent="0.25">
      <c r="A1" s="138" t="s">
        <v>122</v>
      </c>
      <c r="B1" s="138"/>
      <c r="C1" s="138"/>
      <c r="D1" s="138"/>
      <c r="E1" s="139"/>
    </row>
    <row r="2" spans="1:5" ht="94.5" x14ac:dyDescent="0.25">
      <c r="A2" s="98" t="s">
        <v>20</v>
      </c>
      <c r="B2" s="98" t="s">
        <v>31</v>
      </c>
      <c r="C2" s="112" t="s">
        <v>123</v>
      </c>
      <c r="D2" s="112" t="s">
        <v>124</v>
      </c>
      <c r="E2" s="112" t="s">
        <v>125</v>
      </c>
    </row>
    <row r="3" spans="1:5" x14ac:dyDescent="0.25">
      <c r="A3" s="136" t="s">
        <v>23</v>
      </c>
      <c r="B3" s="99" t="s">
        <v>6</v>
      </c>
      <c r="C3" s="36">
        <v>1</v>
      </c>
      <c r="D3" s="36">
        <v>940827.03125</v>
      </c>
      <c r="E3" s="53">
        <v>63</v>
      </c>
    </row>
    <row r="4" spans="1:5" x14ac:dyDescent="0.25">
      <c r="A4" s="137"/>
      <c r="B4" s="99" t="s">
        <v>7</v>
      </c>
      <c r="C4" s="36">
        <v>2</v>
      </c>
      <c r="D4" s="36">
        <v>2495538.75</v>
      </c>
      <c r="E4" s="54">
        <v>105</v>
      </c>
    </row>
    <row r="5" spans="1:5" x14ac:dyDescent="0.25">
      <c r="A5" s="137"/>
      <c r="B5" s="99" t="s">
        <v>8</v>
      </c>
      <c r="C5" s="36">
        <v>3</v>
      </c>
      <c r="D5" s="36">
        <v>4941844.895833334</v>
      </c>
      <c r="E5" s="53">
        <v>166</v>
      </c>
    </row>
    <row r="6" spans="1:5" x14ac:dyDescent="0.25">
      <c r="A6" s="137"/>
      <c r="B6" s="99" t="s">
        <v>9</v>
      </c>
      <c r="C6" s="36">
        <v>4</v>
      </c>
      <c r="D6" s="36">
        <v>8118966.145833334</v>
      </c>
      <c r="E6" s="54">
        <v>216</v>
      </c>
    </row>
    <row r="7" spans="1:5" x14ac:dyDescent="0.25">
      <c r="A7" s="137"/>
      <c r="B7" s="99" t="s">
        <v>10</v>
      </c>
      <c r="C7" s="36">
        <v>4</v>
      </c>
      <c r="D7" s="36">
        <v>9202936.302083334</v>
      </c>
      <c r="E7" s="53">
        <v>73</v>
      </c>
    </row>
    <row r="8" spans="1:5" x14ac:dyDescent="0.25">
      <c r="A8" s="137"/>
      <c r="B8" s="99" t="s">
        <v>11</v>
      </c>
      <c r="C8" s="36">
        <v>6</v>
      </c>
      <c r="D8" s="36">
        <v>11722323.958333334</v>
      </c>
      <c r="E8" s="54">
        <v>171</v>
      </c>
    </row>
    <row r="9" spans="1:5" x14ac:dyDescent="0.25">
      <c r="A9" s="137"/>
      <c r="B9" s="99" t="s">
        <v>12</v>
      </c>
      <c r="C9" s="36">
        <v>6</v>
      </c>
      <c r="D9" s="36">
        <v>12954783.177083334</v>
      </c>
      <c r="E9" s="53">
        <v>83</v>
      </c>
    </row>
    <row r="10" spans="1:5" x14ac:dyDescent="0.25">
      <c r="A10" s="137"/>
      <c r="B10" s="99" t="s">
        <v>22</v>
      </c>
      <c r="C10" s="36">
        <v>7</v>
      </c>
      <c r="D10" s="36">
        <v>14054296.09375</v>
      </c>
      <c r="E10" s="54">
        <v>74</v>
      </c>
    </row>
    <row r="11" spans="1:5" x14ac:dyDescent="0.25">
      <c r="A11" s="137"/>
      <c r="B11" s="99" t="s">
        <v>13</v>
      </c>
      <c r="C11" s="36">
        <v>9</v>
      </c>
      <c r="D11" s="36">
        <v>16778311.979166668</v>
      </c>
      <c r="E11" s="53">
        <v>185</v>
      </c>
    </row>
    <row r="12" spans="1:5" x14ac:dyDescent="0.25">
      <c r="A12" s="137"/>
      <c r="B12" s="99" t="s">
        <v>14</v>
      </c>
      <c r="C12" s="36">
        <v>10</v>
      </c>
      <c r="D12" s="36">
        <v>19677723.489583336</v>
      </c>
      <c r="E12" s="54">
        <v>197</v>
      </c>
    </row>
    <row r="13" spans="1:5" x14ac:dyDescent="0.25">
      <c r="A13" s="137"/>
      <c r="B13" s="99" t="s">
        <v>15</v>
      </c>
      <c r="C13" s="36">
        <v>11</v>
      </c>
      <c r="D13" s="36">
        <v>21159353.697916668</v>
      </c>
      <c r="E13" s="53">
        <v>100</v>
      </c>
    </row>
    <row r="14" spans="1:5" x14ac:dyDescent="0.25">
      <c r="A14" s="137"/>
      <c r="B14" s="99" t="s">
        <v>16</v>
      </c>
      <c r="C14" s="36">
        <v>12</v>
      </c>
      <c r="D14" s="36">
        <v>23605659.84375</v>
      </c>
      <c r="E14" s="54">
        <v>166</v>
      </c>
    </row>
  </sheetData>
  <mergeCells count="2">
    <mergeCell ref="A1:E1"/>
    <mergeCell ref="A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Decomposition</vt:lpstr>
      <vt:lpstr>Exp. smoothing</vt:lpstr>
      <vt:lpstr>Holt-winter(Damped)</vt:lpstr>
      <vt:lpstr>Forecast</vt:lpstr>
      <vt:lpstr>Procurement-Analysis</vt:lpstr>
      <vt:lpstr>Procurement-Plan</vt:lpstr>
      <vt:lpstr>optimal order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dujraan</dc:creator>
  <cp:lastModifiedBy>rohit dujraan</cp:lastModifiedBy>
  <dcterms:created xsi:type="dcterms:W3CDTF">2021-04-18T19:34:38Z</dcterms:created>
  <dcterms:modified xsi:type="dcterms:W3CDTF">2021-05-14T15:25:35Z</dcterms:modified>
</cp:coreProperties>
</file>