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325f5a3dd0fe9/Desktop/PROJECT/DENTEQP023XXX/"/>
    </mc:Choice>
  </mc:AlternateContent>
  <xr:revisionPtr revIDLastSave="0" documentId="13_ncr:1_{E6A03F3E-01DC-4CA9-9C82-524EEEE9D5F3}" xr6:coauthVersionLast="46" xr6:coauthVersionMax="46" xr10:uidLastSave="{00000000-0000-0000-0000-000000000000}"/>
  <bookViews>
    <workbookView xWindow="-120" yWindow="-120" windowWidth="20730" windowHeight="11160" tabRatio="633" firstSheet="1" activeTab="2" xr2:uid="{00000000-000D-0000-FFFF-FFFF00000000}"/>
  </bookViews>
  <sheets>
    <sheet name="Original" sheetId="1" r:id="rId1"/>
    <sheet name="Decomposition method" sheetId="3" r:id="rId2"/>
    <sheet name="Exp. smoothing" sheetId="8" r:id="rId3"/>
    <sheet name="Holt-winter" sheetId="9" r:id="rId4"/>
    <sheet name="Forecast" sheetId="7" r:id="rId5"/>
    <sheet name="Procurement analysis" sheetId="13" r:id="rId6"/>
    <sheet name="procurement graph" sheetId="14" r:id="rId7"/>
    <sheet name="optimal order policy" sheetId="15" r:id="rId8"/>
  </sheets>
  <definedNames>
    <definedName name="_xlnm._FilterDatabase" localSheetId="7" hidden="1">'optimal order policy'!$F$2:$G$2</definedName>
    <definedName name="_xlnm._FilterDatabase" localSheetId="0" hidden="1">Original!$B$22:$F$22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'Decomposition method'!$M$2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3" l="1"/>
  <c r="J25" i="14" l="1"/>
  <c r="H22" i="14"/>
  <c r="G22" i="14"/>
  <c r="Q31" i="14"/>
  <c r="P30" i="14"/>
  <c r="O29" i="14"/>
  <c r="M27" i="14"/>
  <c r="L26" i="14"/>
  <c r="I23" i="14"/>
  <c r="G21" i="14"/>
  <c r="M56" i="13"/>
  <c r="K54" i="13"/>
  <c r="J52" i="13"/>
  <c r="I51" i="13"/>
  <c r="O49" i="13"/>
  <c r="M48" i="13"/>
  <c r="H47" i="13"/>
  <c r="O46" i="13"/>
  <c r="O47" i="13" s="1"/>
  <c r="N46" i="13"/>
  <c r="N57" i="13" s="1"/>
  <c r="S58" i="13" s="1"/>
  <c r="M46" i="13"/>
  <c r="M52" i="13" s="1"/>
  <c r="L46" i="13"/>
  <c r="L53" i="13" s="1"/>
  <c r="K46" i="13"/>
  <c r="K47" i="13" s="1"/>
  <c r="J46" i="13"/>
  <c r="J53" i="13" s="1"/>
  <c r="I46" i="13"/>
  <c r="I48" i="13" s="1"/>
  <c r="H46" i="13"/>
  <c r="H49" i="13" s="1"/>
  <c r="G46" i="13"/>
  <c r="G47" i="13" s="1"/>
  <c r="F46" i="13"/>
  <c r="F49" i="13" s="1"/>
  <c r="E46" i="13"/>
  <c r="E47" i="13" s="1"/>
  <c r="D46" i="13"/>
  <c r="D47" i="13" s="1"/>
  <c r="E30" i="13"/>
  <c r="F29" i="13"/>
  <c r="E29" i="13"/>
  <c r="G28" i="13"/>
  <c r="G27" i="13" s="1"/>
  <c r="G26" i="13" s="1"/>
  <c r="H27" i="13"/>
  <c r="H26" i="13" s="1"/>
  <c r="H25" i="13" s="1"/>
  <c r="H24" i="13" s="1"/>
  <c r="I26" i="13"/>
  <c r="J25" i="13"/>
  <c r="I25" i="13"/>
  <c r="K24" i="13"/>
  <c r="L23" i="13"/>
  <c r="L22" i="13" s="1"/>
  <c r="L21" i="13" s="1"/>
  <c r="K23" i="13"/>
  <c r="K22" i="13" s="1"/>
  <c r="M22" i="13"/>
  <c r="M21" i="13" s="1"/>
  <c r="M20" i="13" s="1"/>
  <c r="M19" i="13" s="1"/>
  <c r="N21" i="13"/>
  <c r="N20" i="13" s="1"/>
  <c r="N19" i="13" s="1"/>
  <c r="O20" i="13"/>
  <c r="O19" i="13" s="1"/>
  <c r="L20" i="13"/>
  <c r="P19" i="13"/>
  <c r="L19" i="13"/>
  <c r="H10" i="13"/>
  <c r="D8" i="13" s="1"/>
  <c r="D5" i="13" s="1"/>
  <c r="E48" i="13" l="1"/>
  <c r="N48" i="13"/>
  <c r="G50" i="13"/>
  <c r="J51" i="13"/>
  <c r="N52" i="13"/>
  <c r="O54" i="13"/>
  <c r="N56" i="13"/>
  <c r="F48" i="13"/>
  <c r="AA49" i="13" s="1"/>
  <c r="AA34" i="13" s="1"/>
  <c r="G49" i="13"/>
  <c r="K50" i="13"/>
  <c r="N51" i="13"/>
  <c r="K53" i="13"/>
  <c r="U54" i="13" s="1"/>
  <c r="U39" i="13" s="1"/>
  <c r="M55" i="13"/>
  <c r="O57" i="13"/>
  <c r="J48" i="13"/>
  <c r="K49" i="13"/>
  <c r="O50" i="13"/>
  <c r="I52" i="13"/>
  <c r="O53" i="13"/>
  <c r="N55" i="13"/>
  <c r="O58" i="13"/>
  <c r="R59" i="13" s="1"/>
  <c r="AC48" i="13"/>
  <c r="AC33" i="13" s="1"/>
  <c r="AC19" i="13" s="1"/>
  <c r="AB48" i="13"/>
  <c r="AB33" i="13" s="1"/>
  <c r="AB19" i="13"/>
  <c r="Y50" i="13"/>
  <c r="Y35" i="13" s="1"/>
  <c r="H23" i="13"/>
  <c r="S43" i="13"/>
  <c r="AB49" i="13"/>
  <c r="AB34" i="13" s="1"/>
  <c r="X53" i="13"/>
  <c r="X38" i="13" s="1"/>
  <c r="W53" i="13"/>
  <c r="W38" i="13" s="1"/>
  <c r="T57" i="13"/>
  <c r="T42" i="13" s="1"/>
  <c r="S57" i="13"/>
  <c r="S42" i="13" s="1"/>
  <c r="J24" i="13"/>
  <c r="F28" i="13"/>
  <c r="I47" i="13"/>
  <c r="L50" i="13"/>
  <c r="I24" i="13"/>
  <c r="E28" i="13"/>
  <c r="W54" i="13"/>
  <c r="W39" i="13" s="1"/>
  <c r="K21" i="13"/>
  <c r="G25" i="13"/>
  <c r="H51" i="13"/>
  <c r="H48" i="13"/>
  <c r="L55" i="13"/>
  <c r="L52" i="13"/>
  <c r="L51" i="13"/>
  <c r="L48" i="13"/>
  <c r="L47" i="13"/>
  <c r="Z51" i="13"/>
  <c r="Z36" i="13" s="1"/>
  <c r="M51" i="13"/>
  <c r="V55" i="13"/>
  <c r="V40" i="13" s="1"/>
  <c r="R44" i="13"/>
  <c r="AA50" i="13"/>
  <c r="AA35" i="13" s="1"/>
  <c r="W50" i="13"/>
  <c r="W35" i="13" s="1"/>
  <c r="I50" i="13"/>
  <c r="I49" i="13"/>
  <c r="X50" i="13" s="1"/>
  <c r="X35" i="13" s="1"/>
  <c r="M54" i="13"/>
  <c r="M53" i="13"/>
  <c r="R54" i="13" s="1"/>
  <c r="R39" i="13" s="1"/>
  <c r="M50" i="13"/>
  <c r="M49" i="13"/>
  <c r="M47" i="13"/>
  <c r="L49" i="13"/>
  <c r="H50" i="13"/>
  <c r="Z50" i="13"/>
  <c r="Z35" i="13" s="1"/>
  <c r="L54" i="13"/>
  <c r="U55" i="13" s="1"/>
  <c r="U40" i="13" s="1"/>
  <c r="R58" i="13"/>
  <c r="R43" i="13" s="1"/>
  <c r="F47" i="13"/>
  <c r="Z48" i="13" s="1"/>
  <c r="Z33" i="13" s="1"/>
  <c r="Z19" i="13" s="1"/>
  <c r="J47" i="13"/>
  <c r="N47" i="13"/>
  <c r="G48" i="13"/>
  <c r="K48" i="13"/>
  <c r="O48" i="13"/>
  <c r="K51" i="13"/>
  <c r="O51" i="13"/>
  <c r="K52" i="13"/>
  <c r="U53" i="13" s="1"/>
  <c r="U38" i="13" s="1"/>
  <c r="O52" i="13"/>
  <c r="O55" i="13"/>
  <c r="O56" i="13"/>
  <c r="R57" i="13" s="1"/>
  <c r="R42" i="13" s="1"/>
  <c r="J49" i="13"/>
  <c r="N49" i="13"/>
  <c r="J50" i="13"/>
  <c r="N50" i="13"/>
  <c r="N53" i="13"/>
  <c r="N54" i="13"/>
  <c r="R53" i="13" l="1"/>
  <c r="R38" i="13" s="1"/>
  <c r="S54" i="13"/>
  <c r="S39" i="13" s="1"/>
  <c r="V53" i="13"/>
  <c r="V38" i="13" s="1"/>
  <c r="T53" i="13"/>
  <c r="T38" i="13" s="1"/>
  <c r="S55" i="13"/>
  <c r="S40" i="13" s="1"/>
  <c r="W49" i="13"/>
  <c r="W34" i="13" s="1"/>
  <c r="V54" i="13"/>
  <c r="V39" i="13" s="1"/>
  <c r="U51" i="13"/>
  <c r="U36" i="13" s="1"/>
  <c r="AB6" i="13"/>
  <c r="AB20" i="13" s="1"/>
  <c r="AC2" i="13"/>
  <c r="AC1" i="13"/>
  <c r="X51" i="13"/>
  <c r="X36" i="13" s="1"/>
  <c r="V49" i="13"/>
  <c r="V34" i="13" s="1"/>
  <c r="R55" i="13"/>
  <c r="R40" i="13" s="1"/>
  <c r="V52" i="13"/>
  <c r="V37" i="13" s="1"/>
  <c r="R52" i="13"/>
  <c r="R37" i="13" s="1"/>
  <c r="Y52" i="13"/>
  <c r="Y37" i="13" s="1"/>
  <c r="U52" i="13"/>
  <c r="U37" i="13" s="1"/>
  <c r="X52" i="13"/>
  <c r="X37" i="13" s="1"/>
  <c r="W52" i="13"/>
  <c r="W37" i="13" s="1"/>
  <c r="S52" i="13"/>
  <c r="S37" i="13" s="1"/>
  <c r="T52" i="13"/>
  <c r="T37" i="13" s="1"/>
  <c r="I23" i="13"/>
  <c r="V50" i="13"/>
  <c r="V35" i="13" s="1"/>
  <c r="J23" i="13"/>
  <c r="T49" i="13"/>
  <c r="T34" i="13" s="1"/>
  <c r="X48" i="13"/>
  <c r="X33" i="13" s="1"/>
  <c r="R48" i="13"/>
  <c r="R33" i="13" s="1"/>
  <c r="S51" i="13"/>
  <c r="S36" i="13" s="1"/>
  <c r="V51" i="13"/>
  <c r="V36" i="13" s="1"/>
  <c r="R49" i="13"/>
  <c r="R34" i="13" s="1"/>
  <c r="W48" i="13"/>
  <c r="W33" i="13" s="1"/>
  <c r="T48" i="13"/>
  <c r="T33" i="13" s="1"/>
  <c r="T55" i="13"/>
  <c r="T40" i="13" s="1"/>
  <c r="T50" i="13"/>
  <c r="T35" i="13" s="1"/>
  <c r="Y51" i="13"/>
  <c r="Y36" i="13" s="1"/>
  <c r="U49" i="13"/>
  <c r="U34" i="13" s="1"/>
  <c r="U50" i="13"/>
  <c r="U35" i="13" s="1"/>
  <c r="T54" i="13"/>
  <c r="T39" i="13" s="1"/>
  <c r="F27" i="13"/>
  <c r="S53" i="13"/>
  <c r="S38" i="13" s="1"/>
  <c r="S49" i="13"/>
  <c r="S34" i="13" s="1"/>
  <c r="X49" i="13"/>
  <c r="X34" i="13" s="1"/>
  <c r="H22" i="13"/>
  <c r="S48" i="13"/>
  <c r="S33" i="13" s="1"/>
  <c r="U48" i="13"/>
  <c r="U33" i="13" s="1"/>
  <c r="V48" i="13"/>
  <c r="V33" i="13" s="1"/>
  <c r="R50" i="13"/>
  <c r="R35" i="13" s="1"/>
  <c r="S50" i="13"/>
  <c r="S35" i="13" s="1"/>
  <c r="W51" i="13"/>
  <c r="W36" i="13" s="1"/>
  <c r="R51" i="13"/>
  <c r="R36" i="13" s="1"/>
  <c r="R56" i="13"/>
  <c r="R41" i="13" s="1"/>
  <c r="U56" i="13"/>
  <c r="U41" i="13" s="1"/>
  <c r="T56" i="13"/>
  <c r="T41" i="13" s="1"/>
  <c r="S56" i="13"/>
  <c r="S41" i="13" s="1"/>
  <c r="G24" i="13"/>
  <c r="K20" i="13"/>
  <c r="Y49" i="13"/>
  <c r="Y34" i="13" s="1"/>
  <c r="E27" i="13"/>
  <c r="Z49" i="13"/>
  <c r="Z34" i="13" s="1"/>
  <c r="T51" i="13"/>
  <c r="T36" i="13" s="1"/>
  <c r="AA48" i="13"/>
  <c r="AA33" i="13" s="1"/>
  <c r="AA19" i="13" s="1"/>
  <c r="Y48" i="13"/>
  <c r="Y33" i="13" s="1"/>
  <c r="Y19" i="13" s="1"/>
  <c r="AB1" i="13" l="1"/>
  <c r="AA7" i="13"/>
  <c r="V7" i="13" s="1"/>
  <c r="AB2" i="13"/>
  <c r="J22" i="13"/>
  <c r="E26" i="13"/>
  <c r="Z7" i="13"/>
  <c r="Z21" i="13" s="1"/>
  <c r="I22" i="13"/>
  <c r="G23" i="13"/>
  <c r="F26" i="13"/>
  <c r="K19" i="13"/>
  <c r="X19" i="13" s="1"/>
  <c r="H21" i="13"/>
  <c r="Y6" i="13"/>
  <c r="Y20" i="13" s="1"/>
  <c r="U6" i="13"/>
  <c r="X6" i="13"/>
  <c r="X20" i="13" s="1"/>
  <c r="T6" i="13"/>
  <c r="AA6" i="13"/>
  <c r="AA20" i="13" s="1"/>
  <c r="W6" i="13"/>
  <c r="S6" i="13"/>
  <c r="Z6" i="13"/>
  <c r="Z20" i="13" s="1"/>
  <c r="R6" i="13"/>
  <c r="V6" i="13"/>
  <c r="W7" i="13" l="1"/>
  <c r="U7" i="13"/>
  <c r="S7" i="13"/>
  <c r="Y7" i="13"/>
  <c r="Y21" i="13" s="1"/>
  <c r="AA21" i="13"/>
  <c r="Z8" i="13" s="1"/>
  <c r="T7" i="13"/>
  <c r="R7" i="13"/>
  <c r="X7" i="13"/>
  <c r="X21" i="13" s="1"/>
  <c r="G22" i="13"/>
  <c r="U21" i="13"/>
  <c r="H20" i="13"/>
  <c r="I21" i="13"/>
  <c r="E25" i="13"/>
  <c r="J21" i="13"/>
  <c r="F25" i="13"/>
  <c r="S8" i="13" l="1"/>
  <c r="U8" i="13"/>
  <c r="U22" i="13" s="1"/>
  <c r="R8" i="13"/>
  <c r="W8" i="13"/>
  <c r="W22" i="13" s="1"/>
  <c r="Y8" i="13"/>
  <c r="Y22" i="13" s="1"/>
  <c r="V8" i="13"/>
  <c r="V22" i="13" s="1"/>
  <c r="X8" i="13"/>
  <c r="X22" i="13" s="1"/>
  <c r="T8" i="13"/>
  <c r="T22" i="13" s="1"/>
  <c r="Z22" i="13"/>
  <c r="Y9" i="13" s="1"/>
  <c r="X9" i="13" s="1"/>
  <c r="X23" i="13" s="1"/>
  <c r="AA1" i="13"/>
  <c r="AA2" i="13"/>
  <c r="R9" i="13"/>
  <c r="U9" i="13"/>
  <c r="U23" i="13" s="1"/>
  <c r="Z1" i="13"/>
  <c r="W21" i="13"/>
  <c r="J20" i="13"/>
  <c r="F24" i="13"/>
  <c r="E24" i="13"/>
  <c r="G21" i="13"/>
  <c r="V21" i="13"/>
  <c r="I20" i="13"/>
  <c r="H19" i="13"/>
  <c r="U19" i="13" s="1"/>
  <c r="U20" i="13"/>
  <c r="Z2" i="13" l="1"/>
  <c r="S9" i="13"/>
  <c r="V9" i="13"/>
  <c r="V23" i="13" s="1"/>
  <c r="W9" i="13"/>
  <c r="W23" i="13" s="1"/>
  <c r="T9" i="13"/>
  <c r="T23" i="13" s="1"/>
  <c r="Y23" i="13"/>
  <c r="Y1" i="13" s="1"/>
  <c r="V20" i="13"/>
  <c r="I19" i="13"/>
  <c r="V19" i="13" s="1"/>
  <c r="E23" i="13"/>
  <c r="Y2" i="13"/>
  <c r="X10" i="13"/>
  <c r="T21" i="13"/>
  <c r="G20" i="13"/>
  <c r="F23" i="13"/>
  <c r="W20" i="13"/>
  <c r="J19" i="13"/>
  <c r="W19" i="13" s="1"/>
  <c r="S23" i="13" l="1"/>
  <c r="F22" i="13"/>
  <c r="G19" i="13"/>
  <c r="T19" i="13" s="1"/>
  <c r="T20" i="13"/>
  <c r="R23" i="13"/>
  <c r="E22" i="13"/>
  <c r="U10" i="13"/>
  <c r="U24" i="13" s="1"/>
  <c r="T10" i="13"/>
  <c r="T24" i="13" s="1"/>
  <c r="W10" i="13"/>
  <c r="W24" i="13" s="1"/>
  <c r="S10" i="13"/>
  <c r="S24" i="13" s="1"/>
  <c r="R10" i="13"/>
  <c r="R24" i="13" s="1"/>
  <c r="V10" i="13"/>
  <c r="V24" i="13" s="1"/>
  <c r="X24" i="13"/>
  <c r="X1" i="13" l="1"/>
  <c r="X2" i="13"/>
  <c r="W11" i="13"/>
  <c r="R22" i="13"/>
  <c r="E21" i="13"/>
  <c r="S22" i="13"/>
  <c r="F21" i="13"/>
  <c r="R21" i="13" l="1"/>
  <c r="E20" i="13"/>
  <c r="S21" i="13"/>
  <c r="F20" i="13"/>
  <c r="V11" i="13"/>
  <c r="V25" i="13" s="1"/>
  <c r="R11" i="13"/>
  <c r="R25" i="13" s="1"/>
  <c r="U11" i="13"/>
  <c r="U25" i="13" s="1"/>
  <c r="T11" i="13"/>
  <c r="T25" i="13" s="1"/>
  <c r="S11" i="13"/>
  <c r="S25" i="13" s="1"/>
  <c r="W25" i="13"/>
  <c r="R20" i="13" l="1"/>
  <c r="E19" i="13"/>
  <c r="R19" i="13" s="1"/>
  <c r="F19" i="13"/>
  <c r="S19" i="13" s="1"/>
  <c r="S20" i="13"/>
  <c r="W2" i="13"/>
  <c r="V12" i="13"/>
  <c r="W1" i="13"/>
  <c r="T12" i="13" l="1"/>
  <c r="T26" i="13" s="1"/>
  <c r="S12" i="13"/>
  <c r="S26" i="13" s="1"/>
  <c r="R12" i="13"/>
  <c r="R26" i="13" s="1"/>
  <c r="U12" i="13"/>
  <c r="U26" i="13" s="1"/>
  <c r="V26" i="13"/>
  <c r="V1" i="13" l="1"/>
  <c r="U13" i="13"/>
  <c r="V2" i="13"/>
  <c r="S13" i="13" l="1"/>
  <c r="S27" i="13" s="1"/>
  <c r="R13" i="13"/>
  <c r="R27" i="13" s="1"/>
  <c r="T13" i="13"/>
  <c r="T27" i="13" s="1"/>
  <c r="U27" i="13"/>
  <c r="U2" i="13" l="1"/>
  <c r="T14" i="13"/>
  <c r="U1" i="13"/>
  <c r="S14" i="13" l="1"/>
  <c r="S28" i="13" s="1"/>
  <c r="R14" i="13"/>
  <c r="R28" i="13" s="1"/>
  <c r="T28" i="13"/>
  <c r="T2" i="13" l="1"/>
  <c r="T1" i="13"/>
  <c r="S15" i="13"/>
  <c r="R15" i="13" l="1"/>
  <c r="R29" i="13" s="1"/>
  <c r="S29" i="13"/>
  <c r="S2" i="13" l="1"/>
  <c r="R16" i="13"/>
  <c r="R30" i="13" s="1"/>
  <c r="S1" i="13"/>
  <c r="R1" i="13" l="1"/>
  <c r="F6" i="1" l="1"/>
  <c r="E18" i="1"/>
  <c r="D18" i="1"/>
  <c r="C18" i="1"/>
  <c r="B18" i="1"/>
  <c r="E7" i="3" l="1"/>
  <c r="J13" i="3" l="1"/>
  <c r="J2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E34" i="3" l="1"/>
  <c r="E33" i="3"/>
  <c r="F33" i="3" s="1"/>
  <c r="G33" i="3" s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5" i="3"/>
  <c r="E36" i="3"/>
  <c r="E37" i="3"/>
  <c r="E38" i="3"/>
  <c r="E39" i="3"/>
  <c r="E40" i="3"/>
  <c r="E41" i="3"/>
  <c r="E42" i="3"/>
  <c r="E43" i="3"/>
  <c r="F25" i="3" l="1"/>
  <c r="G25" i="3" s="1"/>
  <c r="F21" i="3"/>
  <c r="G21" i="3" s="1"/>
  <c r="F29" i="3"/>
  <c r="G29" i="3" s="1"/>
  <c r="F13" i="3"/>
  <c r="G13" i="3" s="1"/>
  <c r="F17" i="3"/>
  <c r="G17" i="3" s="1"/>
  <c r="F20" i="3"/>
  <c r="G20" i="3" s="1"/>
  <c r="F16" i="3"/>
  <c r="G16" i="3" s="1"/>
  <c r="F12" i="3"/>
  <c r="G12" i="3" s="1"/>
  <c r="F28" i="3"/>
  <c r="G28" i="3" s="1"/>
  <c r="F24" i="3"/>
  <c r="G24" i="3" s="1"/>
  <c r="F27" i="3"/>
  <c r="G27" i="3" s="1"/>
  <c r="F23" i="3"/>
  <c r="G23" i="3" s="1"/>
  <c r="F19" i="3"/>
  <c r="G19" i="3" s="1"/>
  <c r="F15" i="3"/>
  <c r="G15" i="3" s="1"/>
  <c r="F11" i="3"/>
  <c r="G11" i="3" s="1"/>
  <c r="F30" i="3"/>
  <c r="G30" i="3" s="1"/>
  <c r="F26" i="3"/>
  <c r="G26" i="3" s="1"/>
  <c r="F22" i="3"/>
  <c r="G22" i="3" s="1"/>
  <c r="F18" i="3"/>
  <c r="G18" i="3" s="1"/>
  <c r="F14" i="3"/>
  <c r="G14" i="3" s="1"/>
  <c r="F10" i="3"/>
  <c r="G10" i="3" s="1"/>
  <c r="F8" i="3"/>
  <c r="G8" i="3" s="1"/>
  <c r="F9" i="3"/>
  <c r="G9" i="3" s="1"/>
  <c r="O10" i="3" s="1"/>
  <c r="H9" i="3" s="1"/>
  <c r="K9" i="3" s="1"/>
  <c r="L9" i="3" s="1"/>
  <c r="F36" i="3"/>
  <c r="G36" i="3" s="1"/>
  <c r="F40" i="3"/>
  <c r="G40" i="3" s="1"/>
  <c r="F39" i="3"/>
  <c r="G39" i="3" s="1"/>
  <c r="F42" i="3"/>
  <c r="G42" i="3" s="1"/>
  <c r="F31" i="3"/>
  <c r="G31" i="3" s="1"/>
  <c r="F32" i="3"/>
  <c r="G32" i="3" s="1"/>
  <c r="F35" i="3"/>
  <c r="G35" i="3" s="1"/>
  <c r="F38" i="3"/>
  <c r="G38" i="3" s="1"/>
  <c r="F41" i="3"/>
  <c r="G41" i="3" s="1"/>
  <c r="F37" i="3"/>
  <c r="G37" i="3" s="1"/>
  <c r="F34" i="3"/>
  <c r="G34" i="3" s="1"/>
  <c r="F7" i="3"/>
  <c r="G7" i="3" s="1"/>
  <c r="O5" i="3" l="1"/>
  <c r="H4" i="3" s="1"/>
  <c r="I4" i="3" s="1"/>
  <c r="O13" i="3"/>
  <c r="H12" i="3" s="1"/>
  <c r="I12" i="3" s="1"/>
  <c r="O9" i="3"/>
  <c r="H8" i="3" s="1"/>
  <c r="I8" i="3" s="1"/>
  <c r="O11" i="3"/>
  <c r="H34" i="3" s="1"/>
  <c r="K34" i="3" s="1"/>
  <c r="L34" i="3" s="1"/>
  <c r="O7" i="3"/>
  <c r="H6" i="3" s="1"/>
  <c r="K6" i="3" s="1"/>
  <c r="L6" i="3" s="1"/>
  <c r="O3" i="3"/>
  <c r="O8" i="3"/>
  <c r="H7" i="3" s="1"/>
  <c r="I7" i="3" s="1"/>
  <c r="O4" i="3"/>
  <c r="H33" i="3"/>
  <c r="I33" i="3" s="1"/>
  <c r="I9" i="3"/>
  <c r="O6" i="3"/>
  <c r="H17" i="3" s="1"/>
  <c r="I17" i="3" s="1"/>
  <c r="O14" i="3"/>
  <c r="H13" i="3" s="1"/>
  <c r="I13" i="3" s="1"/>
  <c r="O12" i="3"/>
  <c r="H11" i="3" s="1"/>
  <c r="K11" i="3" s="1"/>
  <c r="L11" i="3" s="1"/>
  <c r="H45" i="3"/>
  <c r="I45" i="3" s="1"/>
  <c r="H21" i="3"/>
  <c r="I21" i="3" s="1"/>
  <c r="K12" i="3" l="1"/>
  <c r="L12" i="3" s="1"/>
  <c r="H48" i="3"/>
  <c r="I48" i="3" s="1"/>
  <c r="H28" i="3"/>
  <c r="I28" i="3" s="1"/>
  <c r="H24" i="3"/>
  <c r="I24" i="3" s="1"/>
  <c r="H40" i="3"/>
  <c r="I40" i="3" s="1"/>
  <c r="H16" i="3"/>
  <c r="I16" i="3" s="1"/>
  <c r="K4" i="3"/>
  <c r="L4" i="3" s="1"/>
  <c r="H44" i="3"/>
  <c r="I44" i="3" s="1"/>
  <c r="H36" i="3"/>
  <c r="K36" i="3" s="1"/>
  <c r="L36" i="3" s="1"/>
  <c r="K8" i="3"/>
  <c r="L8" i="3" s="1"/>
  <c r="H20" i="3"/>
  <c r="K20" i="3" s="1"/>
  <c r="L20" i="3" s="1"/>
  <c r="H32" i="3"/>
  <c r="I32" i="3" s="1"/>
  <c r="H46" i="3"/>
  <c r="I46" i="3" s="1"/>
  <c r="H38" i="3"/>
  <c r="K38" i="3" s="1"/>
  <c r="L38" i="3" s="1"/>
  <c r="H19" i="3"/>
  <c r="I19" i="3" s="1"/>
  <c r="H26" i="3"/>
  <c r="K26" i="3" s="1"/>
  <c r="L26" i="3" s="1"/>
  <c r="H14" i="3"/>
  <c r="K14" i="3" s="1"/>
  <c r="L14" i="3" s="1"/>
  <c r="H31" i="3"/>
  <c r="K31" i="3" s="1"/>
  <c r="L31" i="3" s="1"/>
  <c r="K7" i="3"/>
  <c r="L7" i="3" s="1"/>
  <c r="H43" i="3"/>
  <c r="K43" i="3" s="1"/>
  <c r="L43" i="3" s="1"/>
  <c r="I34" i="3"/>
  <c r="H42" i="3"/>
  <c r="I42" i="3" s="1"/>
  <c r="H10" i="3"/>
  <c r="I10" i="3" s="1"/>
  <c r="H18" i="3"/>
  <c r="H30" i="3"/>
  <c r="K30" i="3" s="1"/>
  <c r="L30" i="3" s="1"/>
  <c r="H22" i="3"/>
  <c r="I22" i="3" s="1"/>
  <c r="H2" i="3"/>
  <c r="H3" i="3"/>
  <c r="I3" i="3" s="1"/>
  <c r="H27" i="3"/>
  <c r="I27" i="3" s="1"/>
  <c r="H15" i="3"/>
  <c r="K15" i="3" s="1"/>
  <c r="L15" i="3" s="1"/>
  <c r="H39" i="3"/>
  <c r="K39" i="3" s="1"/>
  <c r="L39" i="3" s="1"/>
  <c r="K33" i="3"/>
  <c r="L33" i="3" s="1"/>
  <c r="I6" i="3"/>
  <c r="H5" i="3"/>
  <c r="K5" i="3" s="1"/>
  <c r="L5" i="3" s="1"/>
  <c r="K17" i="3"/>
  <c r="L17" i="3" s="1"/>
  <c r="H29" i="3"/>
  <c r="I29" i="3" s="1"/>
  <c r="H41" i="3"/>
  <c r="H47" i="3"/>
  <c r="I47" i="3" s="1"/>
  <c r="H25" i="3"/>
  <c r="I25" i="3" s="1"/>
  <c r="H37" i="3"/>
  <c r="K37" i="3" s="1"/>
  <c r="L37" i="3" s="1"/>
  <c r="K13" i="3"/>
  <c r="L13" i="3" s="1"/>
  <c r="K45" i="3"/>
  <c r="L45" i="3" s="1"/>
  <c r="H49" i="3"/>
  <c r="H23" i="3"/>
  <c r="I23" i="3" s="1"/>
  <c r="H35" i="3"/>
  <c r="I35" i="3" s="1"/>
  <c r="I11" i="3"/>
  <c r="K21" i="3"/>
  <c r="L21" i="3" s="1"/>
  <c r="I20" i="3" l="1"/>
  <c r="K48" i="3"/>
  <c r="L48" i="3" s="1"/>
  <c r="K40" i="3"/>
  <c r="L40" i="3" s="1"/>
  <c r="K28" i="3"/>
  <c r="L28" i="3" s="1"/>
  <c r="K44" i="3"/>
  <c r="L44" i="3" s="1"/>
  <c r="K24" i="3"/>
  <c r="L24" i="3" s="1"/>
  <c r="K16" i="3"/>
  <c r="L16" i="3" s="1"/>
  <c r="I36" i="3"/>
  <c r="K32" i="3"/>
  <c r="L32" i="3" s="1"/>
  <c r="K19" i="3"/>
  <c r="L19" i="3" s="1"/>
  <c r="K46" i="3"/>
  <c r="L46" i="3" s="1"/>
  <c r="I38" i="3"/>
  <c r="K22" i="3"/>
  <c r="L22" i="3" s="1"/>
  <c r="I26" i="3"/>
  <c r="I14" i="3"/>
  <c r="K42" i="3"/>
  <c r="L42" i="3" s="1"/>
  <c r="I31" i="3"/>
  <c r="I43" i="3"/>
  <c r="I30" i="3"/>
  <c r="K10" i="3"/>
  <c r="L10" i="3" s="1"/>
  <c r="I2" i="3"/>
  <c r="K2" i="3"/>
  <c r="L2" i="3" s="1"/>
  <c r="I18" i="3"/>
  <c r="K18" i="3"/>
  <c r="L18" i="3" s="1"/>
  <c r="K3" i="3"/>
  <c r="L3" i="3" s="1"/>
  <c r="I39" i="3"/>
  <c r="I15" i="3"/>
  <c r="K27" i="3"/>
  <c r="L27" i="3" s="1"/>
  <c r="I5" i="3"/>
  <c r="K29" i="3"/>
  <c r="L29" i="3" s="1"/>
  <c r="K25" i="3"/>
  <c r="L25" i="3" s="1"/>
  <c r="K47" i="3"/>
  <c r="L47" i="3" s="1"/>
  <c r="K41" i="3"/>
  <c r="L41" i="3" s="1"/>
  <c r="I41" i="3"/>
  <c r="I37" i="3"/>
  <c r="I49" i="3"/>
  <c r="K49" i="3"/>
  <c r="L49" i="3" s="1"/>
  <c r="K35" i="3"/>
  <c r="L35" i="3" s="1"/>
  <c r="K23" i="3"/>
  <c r="L23" i="3" s="1"/>
  <c r="M2" i="3" l="1"/>
  <c r="H1" i="14" l="1"/>
  <c r="H2" i="14"/>
  <c r="B1" i="14"/>
  <c r="B2" i="14"/>
  <c r="G1" i="14"/>
  <c r="G2" i="14"/>
  <c r="C1" i="14"/>
  <c r="C2" i="14"/>
  <c r="E1" i="14"/>
  <c r="E2" i="14"/>
  <c r="D2" i="14"/>
  <c r="D1" i="14"/>
  <c r="K2" i="14"/>
  <c r="K1" i="14"/>
  <c r="L2" i="14"/>
  <c r="L1" i="14"/>
  <c r="F1" i="14"/>
  <c r="F2" i="14"/>
  <c r="I2" i="14"/>
  <c r="I1" i="14"/>
  <c r="J1" i="14"/>
  <c r="J2" i="14"/>
  <c r="M2" i="14"/>
  <c r="M1" i="14"/>
</calcChain>
</file>

<file path=xl/sharedStrings.xml><?xml version="1.0" encoding="utf-8"?>
<sst xmlns="http://schemas.openxmlformats.org/spreadsheetml/2006/main" count="380" uniqueCount="128">
  <si>
    <t>Monthly Demand of last 4 years</t>
  </si>
  <si>
    <t>Month/Year</t>
  </si>
  <si>
    <t>2017-2018</t>
  </si>
  <si>
    <t>2018-2019</t>
  </si>
  <si>
    <t>2019-2020</t>
  </si>
  <si>
    <t>2020-2021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</si>
  <si>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</si>
  <si>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</si>
  <si>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</si>
  <si>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</si>
  <si>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</si>
  <si>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</si>
  <si>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</si>
  <si>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</si>
  <si>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</si>
  <si>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</si>
  <si>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</si>
  <si>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Total</t>
  </si>
  <si>
    <t>november</t>
  </si>
  <si>
    <t>Year</t>
  </si>
  <si>
    <t>Time</t>
  </si>
  <si>
    <t>November</t>
  </si>
  <si>
    <t>2021-2022</t>
  </si>
  <si>
    <t>Demand</t>
  </si>
  <si>
    <t>Time period</t>
  </si>
  <si>
    <t>Moving average(12)</t>
  </si>
  <si>
    <t>Cummulative moving avg(CMA -12)</t>
  </si>
  <si>
    <t xml:space="preserve">  </t>
  </si>
  <si>
    <r>
      <t>Seasonal and Irregular Components, (Y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8"/>
        <color theme="1"/>
        <rFont val="Calibri"/>
        <family val="2"/>
        <scheme val="minor"/>
      </rPr>
      <t>/CMA)</t>
    </r>
  </si>
  <si>
    <t>Seasonal index</t>
  </si>
  <si>
    <t>Month</t>
  </si>
  <si>
    <r>
      <t>Deseasonalize(Y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</si>
  <si>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Seasonal index(S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</si>
  <si>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</si>
  <si>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</si>
  <si>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</si>
  <si>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</si>
  <si>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</si>
  <si>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</si>
  <si>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</si>
  <si>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</si>
  <si>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</si>
  <si>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</si>
  <si>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</si>
  <si>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</si>
  <si>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</si>
  <si>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</si>
  <si>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</si>
  <si>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</si>
  <si>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</si>
  <si>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</si>
  <si>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</si>
  <si>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</si>
  <si>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</si>
  <si>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</si>
  <si>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</si>
  <si>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</t>
  </si>
  <si>
    <r>
      <t>Forecast(S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*T</t>
    </r>
    <r>
      <rPr>
        <b/>
        <vertAlign val="subscript"/>
        <sz val="11"/>
        <color theme="1"/>
        <rFont val="Calibri"/>
        <family val="2"/>
        <scheme val="minor"/>
      </rPr>
      <t>t)</t>
    </r>
  </si>
  <si>
    <t>Error</t>
  </si>
  <si>
    <t>RMSE</t>
  </si>
  <si>
    <t>Forecast</t>
  </si>
  <si>
    <t>St</t>
  </si>
  <si>
    <t>Material Code: DENTEQP023XXX</t>
  </si>
  <si>
    <t>Conclusion:</t>
  </si>
  <si>
    <t>1) Decomposition Method(Excel)</t>
  </si>
  <si>
    <t>2) Exponential smoothing method(SPSS)</t>
  </si>
  <si>
    <t>3) Holt-winter(damped) method (R)</t>
  </si>
  <si>
    <t>RMSE for Holt-winter(damped) method is less compare to other two method. Therefore, I have finally forecasted value via. this method.</t>
  </si>
  <si>
    <t>YEAR</t>
  </si>
  <si>
    <t>MONTH</t>
  </si>
  <si>
    <t>DEMAND</t>
  </si>
  <si>
    <t>2017-18</t>
  </si>
  <si>
    <t>2018-19</t>
  </si>
  <si>
    <t>2019-20</t>
  </si>
  <si>
    <t>2020-21</t>
  </si>
  <si>
    <t>We have used three method for forecasting</t>
  </si>
  <si>
    <t>Index=</t>
  </si>
  <si>
    <t>Procurement</t>
  </si>
  <si>
    <t>Min</t>
  </si>
  <si>
    <t>Units</t>
  </si>
  <si>
    <t>Components of inventory carrying cost in percentage</t>
  </si>
  <si>
    <t>period</t>
  </si>
  <si>
    <t>12th month</t>
  </si>
  <si>
    <t>11th month</t>
  </si>
  <si>
    <t>10th month</t>
  </si>
  <si>
    <t>9th month</t>
  </si>
  <si>
    <t>8th month</t>
  </si>
  <si>
    <t>7th month</t>
  </si>
  <si>
    <t>6th month</t>
  </si>
  <si>
    <t>5th month</t>
  </si>
  <si>
    <t>4th month</t>
  </si>
  <si>
    <t>3rd month</t>
  </si>
  <si>
    <t>2nd month</t>
  </si>
  <si>
    <t>1st month</t>
  </si>
  <si>
    <t>Minimum Value Column for (Zis)</t>
  </si>
  <si>
    <t>IC COST PER UNIT PER MONTH</t>
  </si>
  <si>
    <t>Capital cost</t>
  </si>
  <si>
    <t>Cost per unit of item</t>
  </si>
  <si>
    <t>Storage Cost</t>
  </si>
  <si>
    <t>SETUP COST/ORDER COST</t>
  </si>
  <si>
    <t>Taxes and Insurance</t>
  </si>
  <si>
    <t>Inventory carrying charge</t>
  </si>
  <si>
    <t xml:space="preserve">Administrative cost </t>
  </si>
  <si>
    <t>Handling cost</t>
  </si>
  <si>
    <t>FORECASTED demand</t>
  </si>
  <si>
    <t>Period</t>
  </si>
  <si>
    <t>Cost for different periods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</si>
  <si>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</si>
  <si>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</si>
  <si>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</si>
  <si>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</si>
  <si>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</si>
  <si>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</si>
  <si>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</si>
  <si>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</si>
  <si>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</si>
  <si>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</si>
  <si>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</si>
  <si>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</si>
  <si>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Inventory carrying cost</t>
  </si>
  <si>
    <t>Multiplied constants</t>
  </si>
  <si>
    <t>TOTAL Components for ICC</t>
  </si>
  <si>
    <t xml:space="preserve"> Min Cost</t>
  </si>
  <si>
    <t>Demand Procurred</t>
  </si>
  <si>
    <t>OPTIMAL POLICY TABLE</t>
  </si>
  <si>
    <t>Period in which the order is placed</t>
  </si>
  <si>
    <t>Minimum Cost</t>
  </si>
  <si>
    <t>Units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</si>
</sst>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₹&quot;\ #,##0.00"/>
    <numFmt numFmtId="166" formatCode="0.0000"/>
    <numFmt numFmtId="167" formatCode="_(* #,##0_);_(* \(#,##0\);_(* &quot;-&quot;??_);_(@_)"/>
    <numFmt numFmtId="168" formatCode="[$-F800]dddd\,\ mmmm\ dd\,\ yyyy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5050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0" fontId="0" fillId="0" borderId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10" fillId="0" borderId="8" applyNumberFormat="0" applyFill="0" applyAlignment="0" applyProtection="0"/>
    <xf numFmtId="0" fontId="3" fillId="9" borderId="0"/>
    <xf numFmtId="0" fontId="11" fillId="10" borderId="0" applyNumberFormat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9" fillId="18" borderId="0" applyNumberFormat="0" applyBorder="0" applyAlignment="0" applyProtection="0"/>
    <xf numFmtId="0" fontId="20" fillId="19" borderId="25" applyNumberFormat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</cellStyleXfs>
  <cellXfs count="132">
    <xf numFmtId="0" fontId="0" fillId="0" borderId="0" xfId="0"/>
    <xf numFmtId="1" fontId="0" fillId="0" borderId="0" xfId="0" applyNumberFormat="1"/>
    <xf numFmtId="1" fontId="0" fillId="0" borderId="3" xfId="0" applyNumberFormat="1" applyFill="1" applyBorder="1"/>
    <xf numFmtId="0" fontId="0" fillId="0" borderId="0" xfId="0"/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4" xfId="0" applyFill="1" applyBorder="1" applyAlignmen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0" fontId="8" fillId="0" borderId="0" xfId="0" applyFont="1" applyFill="1"/>
    <xf numFmtId="1" fontId="9" fillId="0" borderId="0" xfId="0" applyNumberFormat="1" applyFont="1" applyBorder="1"/>
    <xf numFmtId="1" fontId="8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1" fillId="0" borderId="0" xfId="0" applyFont="1"/>
    <xf numFmtId="2" fontId="3" fillId="7" borderId="1" xfId="2" applyNumberFormat="1" applyBorder="1"/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9" borderId="0" xfId="4"/>
    <xf numFmtId="0" fontId="10" fillId="8" borderId="8" xfId="3" applyFill="1" applyAlignment="1">
      <alignment horizontal="center"/>
    </xf>
    <xf numFmtId="0" fontId="3" fillId="6" borderId="1" xfId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9" borderId="1" xfId="4" applyBorder="1"/>
    <xf numFmtId="0" fontId="11" fillId="10" borderId="1" xfId="5" applyBorder="1" applyAlignment="1">
      <alignment horizontal="center"/>
    </xf>
    <xf numFmtId="0" fontId="3" fillId="6" borderId="9" xfId="1" applyFill="1" applyBorder="1" applyAlignment="1">
      <alignment horizontal="center" vertical="center"/>
    </xf>
    <xf numFmtId="0" fontId="3" fillId="6" borderId="9" xfId="1" applyFill="1" applyBorder="1" applyAlignment="1">
      <alignment horizontal="center"/>
    </xf>
    <xf numFmtId="1" fontId="12" fillId="0" borderId="1" xfId="0" applyNumberFormat="1" applyFont="1" applyBorder="1"/>
    <xf numFmtId="0" fontId="0" fillId="0" borderId="0" xfId="0"/>
    <xf numFmtId="0" fontId="13" fillId="0" borderId="0" xfId="6"/>
    <xf numFmtId="0" fontId="14" fillId="13" borderId="1" xfId="6" applyFont="1" applyFill="1" applyBorder="1" applyAlignment="1">
      <alignment horizontal="center" vertical="center"/>
    </xf>
    <xf numFmtId="165" fontId="14" fillId="13" borderId="1" xfId="6" applyNumberFormat="1" applyFont="1" applyFill="1" applyBorder="1" applyAlignment="1">
      <alignment horizontal="center" vertical="center"/>
    </xf>
    <xf numFmtId="1" fontId="14" fillId="14" borderId="1" xfId="6" applyNumberFormat="1" applyFont="1" applyFill="1" applyBorder="1"/>
    <xf numFmtId="0" fontId="0" fillId="15" borderId="1" xfId="0" applyFill="1" applyBorder="1"/>
    <xf numFmtId="2" fontId="13" fillId="0" borderId="0" xfId="6" applyNumberFormat="1"/>
    <xf numFmtId="1" fontId="13" fillId="0" borderId="0" xfId="6" applyNumberFormat="1"/>
    <xf numFmtId="0" fontId="14" fillId="0" borderId="1" xfId="6" applyFont="1" applyBorder="1"/>
    <xf numFmtId="2" fontId="14" fillId="0" borderId="1" xfId="6" applyNumberFormat="1" applyFont="1" applyBorder="1"/>
    <xf numFmtId="0" fontId="13" fillId="0" borderId="0" xfId="6" applyAlignment="1">
      <alignment horizontal="right"/>
    </xf>
    <xf numFmtId="1" fontId="14" fillId="0" borderId="0" xfId="6" applyNumberFormat="1" applyFont="1"/>
    <xf numFmtId="0" fontId="13" fillId="0" borderId="10" xfId="6" applyBorder="1" applyAlignment="1">
      <alignment horizontal="right"/>
    </xf>
    <xf numFmtId="0" fontId="14" fillId="0" borderId="1" xfId="6" applyFont="1" applyBorder="1" applyAlignment="1">
      <alignment horizontal="right"/>
    </xf>
    <xf numFmtId="0" fontId="14" fillId="15" borderId="1" xfId="6" applyFont="1" applyFill="1" applyBorder="1"/>
    <xf numFmtId="0" fontId="13" fillId="15" borderId="1" xfId="6" applyFill="1" applyBorder="1" applyAlignment="1">
      <alignment horizontal="right"/>
    </xf>
    <xf numFmtId="0" fontId="14" fillId="0" borderId="0" xfId="6" applyFont="1"/>
    <xf numFmtId="0" fontId="15" fillId="0" borderId="0" xfId="6" applyFont="1" applyAlignment="1">
      <alignment vertical="center" textRotation="90"/>
    </xf>
    <xf numFmtId="0" fontId="14" fillId="0" borderId="10" xfId="6" applyFont="1" applyBorder="1" applyAlignment="1">
      <alignment horizontal="right"/>
    </xf>
    <xf numFmtId="1" fontId="13" fillId="15" borderId="1" xfId="6" applyNumberFormat="1" applyFill="1" applyBorder="1"/>
    <xf numFmtId="0" fontId="14" fillId="14" borderId="12" xfId="6" applyFont="1" applyFill="1" applyBorder="1"/>
    <xf numFmtId="0" fontId="14" fillId="14" borderId="13" xfId="6" applyFont="1" applyFill="1" applyBorder="1"/>
    <xf numFmtId="0" fontId="13" fillId="14" borderId="14" xfId="6" applyFill="1" applyBorder="1"/>
    <xf numFmtId="0" fontId="13" fillId="0" borderId="1" xfId="6" applyBorder="1"/>
    <xf numFmtId="0" fontId="13" fillId="2" borderId="16" xfId="6" applyFill="1" applyBorder="1"/>
    <xf numFmtId="0" fontId="13" fillId="2" borderId="17" xfId="6" applyFill="1" applyBorder="1"/>
    <xf numFmtId="0" fontId="14" fillId="16" borderId="0" xfId="6" applyFont="1" applyFill="1" applyAlignment="1">
      <alignment horizontal="right"/>
    </xf>
    <xf numFmtId="0" fontId="13" fillId="14" borderId="1" xfId="6" applyFill="1" applyBorder="1"/>
    <xf numFmtId="1" fontId="13" fillId="2" borderId="1" xfId="6" applyNumberFormat="1" applyFill="1" applyBorder="1"/>
    <xf numFmtId="168" fontId="13" fillId="0" borderId="0" xfId="6" applyNumberFormat="1"/>
    <xf numFmtId="1" fontId="0" fillId="12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14" borderId="7" xfId="0" applyNumberFormat="1" applyFill="1" applyBorder="1"/>
    <xf numFmtId="1" fontId="0" fillId="14" borderId="1" xfId="0" applyNumberFormat="1" applyFill="1" applyBorder="1"/>
    <xf numFmtId="0" fontId="1" fillId="1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1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23" xfId="0" applyBorder="1"/>
    <xf numFmtId="0" fontId="0" fillId="0" borderId="2" xfId="0" applyBorder="1"/>
    <xf numFmtId="1" fontId="0" fillId="0" borderId="2" xfId="0" applyNumberFormat="1" applyBorder="1"/>
    <xf numFmtId="0" fontId="0" fillId="0" borderId="24" xfId="0" applyBorder="1"/>
    <xf numFmtId="169" fontId="0" fillId="0" borderId="0" xfId="0" applyNumberFormat="1"/>
    <xf numFmtId="0" fontId="0" fillId="0" borderId="0" xfId="0"/>
    <xf numFmtId="0" fontId="3" fillId="3" borderId="1" xfId="1" applyBorder="1" applyAlignment="1">
      <alignment horizontal="center" vertical="center"/>
    </xf>
    <xf numFmtId="167" fontId="3" fillId="3" borderId="1" xfId="1" applyNumberFormat="1" applyBorder="1" applyAlignment="1">
      <alignment horizontal="center" vertical="center"/>
    </xf>
    <xf numFmtId="167" fontId="3" fillId="22" borderId="1" xfId="13" applyNumberFormat="1" applyBorder="1"/>
    <xf numFmtId="0" fontId="20" fillId="19" borderId="25" xfId="10"/>
    <xf numFmtId="1" fontId="3" fillId="20" borderId="1" xfId="11" applyNumberFormat="1" applyBorder="1"/>
    <xf numFmtId="0" fontId="3" fillId="20" borderId="1" xfId="11" applyBorder="1"/>
    <xf numFmtId="167" fontId="3" fillId="20" borderId="1" xfId="11" applyNumberFormat="1" applyBorder="1"/>
    <xf numFmtId="167" fontId="3" fillId="23" borderId="1" xfId="14" applyNumberFormat="1" applyBorder="1"/>
    <xf numFmtId="166" fontId="3" fillId="21" borderId="1" xfId="12" applyNumberFormat="1" applyBorder="1"/>
    <xf numFmtId="2" fontId="3" fillId="21" borderId="1" xfId="12" applyNumberFormat="1" applyBorder="1"/>
    <xf numFmtId="0" fontId="3" fillId="21" borderId="1" xfId="12" applyBorder="1"/>
    <xf numFmtId="0" fontId="21" fillId="17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5" fillId="0" borderId="0" xfId="6" applyFont="1" applyAlignment="1">
      <alignment horizontal="center" vertical="center" textRotation="90"/>
    </xf>
    <xf numFmtId="0" fontId="17" fillId="0" borderId="15" xfId="6" applyFont="1" applyBorder="1" applyAlignment="1">
      <alignment horizontal="center" textRotation="90"/>
    </xf>
    <xf numFmtId="0" fontId="15" fillId="0" borderId="0" xfId="6" applyFont="1" applyAlignment="1">
      <alignment horizontal="center" vertical="center"/>
    </xf>
    <xf numFmtId="0" fontId="14" fillId="0" borderId="0" xfId="6" applyFont="1" applyAlignment="1">
      <alignment horizontal="center"/>
    </xf>
    <xf numFmtId="0" fontId="2" fillId="0" borderId="0" xfId="6" applyFont="1" applyAlignment="1">
      <alignment horizontal="center" vertical="center" textRotation="90"/>
    </xf>
    <xf numFmtId="0" fontId="19" fillId="18" borderId="1" xfId="9" applyBorder="1" applyAlignment="1">
      <alignment horizontal="center"/>
    </xf>
    <xf numFmtId="0" fontId="13" fillId="0" borderId="1" xfId="6" applyBorder="1" applyAlignment="1">
      <alignment horizontal="center"/>
    </xf>
    <xf numFmtId="0" fontId="18" fillId="13" borderId="6" xfId="6" applyFont="1" applyFill="1" applyBorder="1" applyAlignment="1">
      <alignment horizontal="center"/>
    </xf>
    <xf numFmtId="0" fontId="18" fillId="13" borderId="18" xfId="6" applyFont="1" applyFill="1" applyBorder="1" applyAlignment="1">
      <alignment horizontal="center"/>
    </xf>
    <xf numFmtId="0" fontId="18" fillId="13" borderId="7" xfId="6" applyFont="1" applyFill="1" applyBorder="1" applyAlignment="1">
      <alignment horizontal="center"/>
    </xf>
    <xf numFmtId="0" fontId="16" fillId="0" borderId="0" xfId="6" applyFont="1" applyAlignment="1">
      <alignment horizontal="center" vertical="center"/>
    </xf>
    <xf numFmtId="0" fontId="15" fillId="0" borderId="11" xfId="6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/>
    </xf>
    <xf numFmtId="0" fontId="0" fillId="24" borderId="24" xfId="0" applyFill="1" applyBorder="1" applyAlignment="1">
      <alignment horizontal="center"/>
    </xf>
  </cellXfs>
  <cellStyles count="15">
    <cellStyle name="20% - Accent1" xfId="11" builtinId="30"/>
    <cellStyle name="20% - Accent2" xfId="12" builtinId="34"/>
    <cellStyle name="40% - Accent3" xfId="13" builtinId="39"/>
    <cellStyle name="40% - Accent5" xfId="1" builtinId="47"/>
    <cellStyle name="40% - Accent6" xfId="14" builtinId="51"/>
    <cellStyle name="60% - Accent2" xfId="2" builtinId="36"/>
    <cellStyle name="Bad" xfId="9" builtinId="27"/>
    <cellStyle name="Comma 2" xfId="8" xr:uid="{986BF3F3-BABE-45D9-A437-375FECA516BC}"/>
    <cellStyle name="Good" xfId="5" builtinId="26"/>
    <cellStyle name="Linked Cell" xfId="3" builtinId="24"/>
    <cellStyle name="Normal" xfId="0" builtinId="0"/>
    <cellStyle name="Normal 2" xfId="6" xr:uid="{42DC605A-E912-4E2B-800A-694A18BA3552}"/>
    <cellStyle name="Output" xfId="10" builtinId="21"/>
    <cellStyle name="Percent 2" xfId="7" xr:uid="{AEDF5B05-42BF-4795-9628-54B733C98235}"/>
    <cellStyle name="Style 1" xfId="4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Original!$B$5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Original!$B$6:$B$17</c:f>
              <c:numCache>
                <c:formatCode>0</c:formatCode>
                <c:ptCount val="12"/>
                <c:pt idx="0">
                  <c:v>33</c:v>
                </c:pt>
                <c:pt idx="1">
                  <c:v>52</c:v>
                </c:pt>
                <c:pt idx="2">
                  <c:v>49</c:v>
                </c:pt>
                <c:pt idx="3">
                  <c:v>82</c:v>
                </c:pt>
                <c:pt idx="4">
                  <c:v>50</c:v>
                </c:pt>
                <c:pt idx="5">
                  <c:v>64</c:v>
                </c:pt>
                <c:pt idx="6">
                  <c:v>97</c:v>
                </c:pt>
                <c:pt idx="7">
                  <c:v>77</c:v>
                </c:pt>
                <c:pt idx="8">
                  <c:v>89</c:v>
                </c:pt>
                <c:pt idx="9">
                  <c:v>105</c:v>
                </c:pt>
                <c:pt idx="10">
                  <c:v>63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9-4F66-A92C-D150A7A28811}"/>
            </c:ext>
          </c:extLst>
        </c:ser>
        <c:ser>
          <c:idx val="1"/>
          <c:order val="1"/>
          <c:tx>
            <c:strRef>
              <c:f>Original!$C$5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Original!$C$6:$C$17</c:f>
              <c:numCache>
                <c:formatCode>0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45</c:v>
                </c:pt>
                <c:pt idx="3">
                  <c:v>93</c:v>
                </c:pt>
                <c:pt idx="4">
                  <c:v>47</c:v>
                </c:pt>
                <c:pt idx="5">
                  <c:v>72</c:v>
                </c:pt>
                <c:pt idx="6">
                  <c:v>108</c:v>
                </c:pt>
                <c:pt idx="7">
                  <c:v>87</c:v>
                </c:pt>
                <c:pt idx="8">
                  <c:v>92</c:v>
                </c:pt>
                <c:pt idx="9">
                  <c:v>104</c:v>
                </c:pt>
                <c:pt idx="10">
                  <c:v>69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9-4F66-A92C-D150A7A28811}"/>
            </c:ext>
          </c:extLst>
        </c:ser>
        <c:ser>
          <c:idx val="2"/>
          <c:order val="2"/>
          <c:tx>
            <c:strRef>
              <c:f>Original!$D$5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Original!$D$6:$D$17</c:f>
              <c:numCache>
                <c:formatCode>0</c:formatCode>
                <c:ptCount val="12"/>
                <c:pt idx="0">
                  <c:v>75</c:v>
                </c:pt>
                <c:pt idx="1">
                  <c:v>60</c:v>
                </c:pt>
                <c:pt idx="2">
                  <c:v>42</c:v>
                </c:pt>
                <c:pt idx="3">
                  <c:v>105</c:v>
                </c:pt>
                <c:pt idx="4">
                  <c:v>75</c:v>
                </c:pt>
                <c:pt idx="5">
                  <c:v>81</c:v>
                </c:pt>
                <c:pt idx="6">
                  <c:v>77</c:v>
                </c:pt>
                <c:pt idx="7">
                  <c:v>61</c:v>
                </c:pt>
                <c:pt idx="8">
                  <c:v>76</c:v>
                </c:pt>
                <c:pt idx="9">
                  <c:v>69</c:v>
                </c:pt>
                <c:pt idx="10">
                  <c:v>73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9-4F66-A92C-D150A7A28811}"/>
            </c:ext>
          </c:extLst>
        </c:ser>
        <c:ser>
          <c:idx val="3"/>
          <c:order val="3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50</c:v>
                </c:pt>
                <c:pt idx="1">
                  <c:v>17</c:v>
                </c:pt>
                <c:pt idx="2">
                  <c:v>80</c:v>
                </c:pt>
                <c:pt idx="3">
                  <c:v>122</c:v>
                </c:pt>
                <c:pt idx="4">
                  <c:v>103</c:v>
                </c:pt>
                <c:pt idx="5">
                  <c:v>97</c:v>
                </c:pt>
                <c:pt idx="6">
                  <c:v>93</c:v>
                </c:pt>
                <c:pt idx="7">
                  <c:v>79</c:v>
                </c:pt>
                <c:pt idx="8">
                  <c:v>95</c:v>
                </c:pt>
                <c:pt idx="9">
                  <c:v>87</c:v>
                </c:pt>
                <c:pt idx="10">
                  <c:v>99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9-4F66-A92C-D150A7A2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98824"/>
        <c:axId val="518194560"/>
      </c:lineChart>
      <c:catAx>
        <c:axId val="51819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94560"/>
        <c:crosses val="autoZero"/>
        <c:auto val="1"/>
        <c:lblAlgn val="ctr"/>
        <c:lblOffset val="100"/>
        <c:noMultiLvlLbl val="0"/>
      </c:catAx>
      <c:valAx>
        <c:axId val="518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DEMAND</a:t>
            </a:r>
            <a:r>
              <a:rPr lang="en-IN" b="1" baseline="0"/>
              <a:t> OF DENTEQP023XXX IN </a:t>
            </a:r>
            <a:r>
              <a:rPr lang="en-IN" b="1"/>
              <a:t>2020-2021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50</c:v>
                </c:pt>
                <c:pt idx="1">
                  <c:v>17</c:v>
                </c:pt>
                <c:pt idx="2">
                  <c:v>80</c:v>
                </c:pt>
                <c:pt idx="3">
                  <c:v>122</c:v>
                </c:pt>
                <c:pt idx="4">
                  <c:v>103</c:v>
                </c:pt>
                <c:pt idx="5">
                  <c:v>97</c:v>
                </c:pt>
                <c:pt idx="6">
                  <c:v>93</c:v>
                </c:pt>
                <c:pt idx="7">
                  <c:v>79</c:v>
                </c:pt>
                <c:pt idx="8">
                  <c:v>95</c:v>
                </c:pt>
                <c:pt idx="9">
                  <c:v>87</c:v>
                </c:pt>
                <c:pt idx="10">
                  <c:v>99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2-47BA-897B-A48CA140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07264"/>
        <c:axId val="520408904"/>
      </c:lineChart>
      <c:catAx>
        <c:axId val="5204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9217235345581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08904"/>
        <c:crosses val="autoZero"/>
        <c:auto val="1"/>
        <c:lblAlgn val="ctr"/>
        <c:lblOffset val="100"/>
        <c:noMultiLvlLbl val="0"/>
      </c:catAx>
      <c:valAx>
        <c:axId val="5204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226297754447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DENTEQP023XXX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Original!$C$22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Original!$A$23:$B$70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2017-18</c:v>
                  </c:pt>
                  <c:pt idx="12">
                    <c:v>2018-19</c:v>
                  </c:pt>
                  <c:pt idx="24">
                    <c:v>2019-20</c:v>
                  </c:pt>
                  <c:pt idx="36">
                    <c:v>2020-21</c:v>
                  </c:pt>
                </c:lvl>
              </c:multiLvlStrCache>
            </c:multiLvlStrRef>
          </c:cat>
          <c:val>
            <c:numRef>
              <c:f>Original!$C$23:$C$70</c:f>
              <c:numCache>
                <c:formatCode>0</c:formatCode>
                <c:ptCount val="48"/>
                <c:pt idx="0">
                  <c:v>33</c:v>
                </c:pt>
                <c:pt idx="1">
                  <c:v>52</c:v>
                </c:pt>
                <c:pt idx="2">
                  <c:v>49</c:v>
                </c:pt>
                <c:pt idx="3">
                  <c:v>82</c:v>
                </c:pt>
                <c:pt idx="4">
                  <c:v>50</c:v>
                </c:pt>
                <c:pt idx="5">
                  <c:v>64</c:v>
                </c:pt>
                <c:pt idx="6">
                  <c:v>97</c:v>
                </c:pt>
                <c:pt idx="7">
                  <c:v>77</c:v>
                </c:pt>
                <c:pt idx="8">
                  <c:v>89</c:v>
                </c:pt>
                <c:pt idx="9">
                  <c:v>105</c:v>
                </c:pt>
                <c:pt idx="10">
                  <c:v>63</c:v>
                </c:pt>
                <c:pt idx="11">
                  <c:v>55</c:v>
                </c:pt>
                <c:pt idx="12">
                  <c:v>42</c:v>
                </c:pt>
                <c:pt idx="13">
                  <c:v>54</c:v>
                </c:pt>
                <c:pt idx="14">
                  <c:v>45</c:v>
                </c:pt>
                <c:pt idx="15">
                  <c:v>93</c:v>
                </c:pt>
                <c:pt idx="16">
                  <c:v>47</c:v>
                </c:pt>
                <c:pt idx="17">
                  <c:v>72</c:v>
                </c:pt>
                <c:pt idx="18">
                  <c:v>108</c:v>
                </c:pt>
                <c:pt idx="19">
                  <c:v>87</c:v>
                </c:pt>
                <c:pt idx="20">
                  <c:v>92</c:v>
                </c:pt>
                <c:pt idx="21">
                  <c:v>104</c:v>
                </c:pt>
                <c:pt idx="22">
                  <c:v>69</c:v>
                </c:pt>
                <c:pt idx="23">
                  <c:v>61</c:v>
                </c:pt>
                <c:pt idx="24">
                  <c:v>75</c:v>
                </c:pt>
                <c:pt idx="25">
                  <c:v>60</c:v>
                </c:pt>
                <c:pt idx="26">
                  <c:v>42</c:v>
                </c:pt>
                <c:pt idx="27">
                  <c:v>105</c:v>
                </c:pt>
                <c:pt idx="28">
                  <c:v>75</c:v>
                </c:pt>
                <c:pt idx="29">
                  <c:v>81</c:v>
                </c:pt>
                <c:pt idx="30">
                  <c:v>77</c:v>
                </c:pt>
                <c:pt idx="31">
                  <c:v>61</c:v>
                </c:pt>
                <c:pt idx="32">
                  <c:v>76</c:v>
                </c:pt>
                <c:pt idx="33">
                  <c:v>69</c:v>
                </c:pt>
                <c:pt idx="34">
                  <c:v>73</c:v>
                </c:pt>
                <c:pt idx="35">
                  <c:v>84</c:v>
                </c:pt>
                <c:pt idx="36">
                  <c:v>50</c:v>
                </c:pt>
                <c:pt idx="37">
                  <c:v>17</c:v>
                </c:pt>
                <c:pt idx="38">
                  <c:v>80</c:v>
                </c:pt>
                <c:pt idx="39">
                  <c:v>122</c:v>
                </c:pt>
                <c:pt idx="40">
                  <c:v>103</c:v>
                </c:pt>
                <c:pt idx="41">
                  <c:v>97</c:v>
                </c:pt>
                <c:pt idx="42">
                  <c:v>93</c:v>
                </c:pt>
                <c:pt idx="43">
                  <c:v>79</c:v>
                </c:pt>
                <c:pt idx="44">
                  <c:v>95</c:v>
                </c:pt>
                <c:pt idx="45">
                  <c:v>87</c:v>
                </c:pt>
                <c:pt idx="46">
                  <c:v>99</c:v>
                </c:pt>
                <c:pt idx="4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D82-ADB3-D4D39BA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51424"/>
        <c:axId val="450949784"/>
      </c:lineChart>
      <c:catAx>
        <c:axId val="4509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9784"/>
        <c:crosses val="autoZero"/>
        <c:auto val="1"/>
        <c:lblAlgn val="ctr"/>
        <c:lblOffset val="100"/>
        <c:noMultiLvlLbl val="0"/>
      </c:catAx>
      <c:valAx>
        <c:axId val="4509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'Decomposition method'!$K$1</c:f>
              <c:strCache>
                <c:ptCount val="1"/>
                <c:pt idx="0">
                  <c:v>Forecast(St*Tt)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'Decomposition method'!$A$2:$B$61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</c:lvl>
              </c:multiLvlStrCache>
            </c:multiLvlStrRef>
          </c:cat>
          <c:val>
            <c:numRef>
              <c:f>'Decomposition method'!$K$2:$K$61</c:f>
              <c:numCache>
                <c:formatCode>0</c:formatCode>
                <c:ptCount val="60"/>
                <c:pt idx="0">
                  <c:v>52.818528353465588</c:v>
                </c:pt>
                <c:pt idx="1">
                  <c:v>42.331430759976449</c:v>
                </c:pt>
                <c:pt idx="2">
                  <c:v>52.561013052704588</c:v>
                </c:pt>
                <c:pt idx="3">
                  <c:v>101.78736378422907</c:v>
                </c:pt>
                <c:pt idx="4">
                  <c:v>69.823236082701825</c:v>
                </c:pt>
                <c:pt idx="5">
                  <c:v>73.011008202904534</c:v>
                </c:pt>
                <c:pt idx="6">
                  <c:v>95.277342374201112</c:v>
                </c:pt>
                <c:pt idx="7">
                  <c:v>76.2088288655128</c:v>
                </c:pt>
                <c:pt idx="8">
                  <c:v>86.337322010927664</c:v>
                </c:pt>
                <c:pt idx="9">
                  <c:v>92.107350776087827</c:v>
                </c:pt>
                <c:pt idx="10">
                  <c:v>66.877613342045919</c:v>
                </c:pt>
                <c:pt idx="11">
                  <c:v>64.859820801134859</c:v>
                </c:pt>
                <c:pt idx="12">
                  <c:v>54.205633340900945</c:v>
                </c:pt>
                <c:pt idx="13">
                  <c:v>43.440699002257084</c:v>
                </c:pt>
                <c:pt idx="14">
                  <c:v>53.935339884829666</c:v>
                </c:pt>
                <c:pt idx="15">
                  <c:v>104.44303858990189</c:v>
                </c:pt>
                <c:pt idx="16">
                  <c:v>71.641001267588464</c:v>
                </c:pt>
                <c:pt idx="17">
                  <c:v>74.907648524365356</c:v>
                </c:pt>
                <c:pt idx="18">
                  <c:v>97.747059019574252</c:v>
                </c:pt>
                <c:pt idx="19">
                  <c:v>78.180006073686428</c:v>
                </c:pt>
                <c:pt idx="20">
                  <c:v>88.565674343763689</c:v>
                </c:pt>
                <c:pt idx="21">
                  <c:v>94.479524500789893</c:v>
                </c:pt>
                <c:pt idx="22">
                  <c:v>68.596320479037132</c:v>
                </c:pt>
                <c:pt idx="23">
                  <c:v>66.523109991233028</c:v>
                </c:pt>
                <c:pt idx="24">
                  <c:v>55.592738328336317</c:v>
                </c:pt>
                <c:pt idx="25">
                  <c:v>44.549967244537719</c:v>
                </c:pt>
                <c:pt idx="26">
                  <c:v>55.309666716954744</c:v>
                </c:pt>
                <c:pt idx="27">
                  <c:v>107.09871339557468</c:v>
                </c:pt>
                <c:pt idx="28">
                  <c:v>73.458766452475118</c:v>
                </c:pt>
                <c:pt idx="29">
                  <c:v>76.804288845826164</c:v>
                </c:pt>
                <c:pt idx="30">
                  <c:v>100.21677566494736</c:v>
                </c:pt>
                <c:pt idx="31">
                  <c:v>80.151183281860071</c:v>
                </c:pt>
                <c:pt idx="32">
                  <c:v>90.794026676599699</c:v>
                </c:pt>
                <c:pt idx="33">
                  <c:v>96.851698225491958</c:v>
                </c:pt>
                <c:pt idx="34">
                  <c:v>70.31502761602836</c:v>
                </c:pt>
                <c:pt idx="35">
                  <c:v>68.186399181331197</c:v>
                </c:pt>
                <c:pt idx="36">
                  <c:v>56.979843315771674</c:v>
                </c:pt>
                <c:pt idx="37">
                  <c:v>45.659235486818353</c:v>
                </c:pt>
                <c:pt idx="38">
                  <c:v>56.683993549079823</c:v>
                </c:pt>
                <c:pt idx="39">
                  <c:v>109.75438820124748</c:v>
                </c:pt>
                <c:pt idx="40">
                  <c:v>75.276531637361771</c:v>
                </c:pt>
                <c:pt idx="41">
                  <c:v>78.700929167286972</c:v>
                </c:pt>
                <c:pt idx="42">
                  <c:v>102.68649231032049</c:v>
                </c:pt>
                <c:pt idx="43">
                  <c:v>82.122360490033699</c:v>
                </c:pt>
                <c:pt idx="44">
                  <c:v>93.022379009435738</c:v>
                </c:pt>
                <c:pt idx="45">
                  <c:v>99.22387195019401</c:v>
                </c:pt>
                <c:pt idx="46">
                  <c:v>72.033734753019573</c:v>
                </c:pt>
                <c:pt idx="47">
                  <c:v>69.84968837142938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4-4720-AE5C-DA4F6ECDB81B}"/>
            </c:ext>
          </c:extLst>
        </c:ser>
        <c:ser>
          <c:idx val="0"/>
          <c:order val="1"/>
          <c:tx>
            <c:v>Cumulative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'Decomposition method'!$A$2:$B$61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</c:lvl>
              </c:multiLvlStrCache>
            </c:multiLvlStrRef>
          </c:cat>
          <c:val>
            <c:numRef>
              <c:f>'Decomposition method'!$F$2:$F$42</c:f>
              <c:numCache>
                <c:formatCode>General</c:formatCode>
                <c:ptCount val="41"/>
                <c:pt idx="5" formatCode="0.00">
                  <c:v>68.375</c:v>
                </c:pt>
                <c:pt idx="6" formatCode="0.00">
                  <c:v>68.833333333333343</c:v>
                </c:pt>
                <c:pt idx="7" formatCode="0.00">
                  <c:v>68.75</c:v>
                </c:pt>
                <c:pt idx="8" formatCode="0.00">
                  <c:v>69.041666666666657</c:v>
                </c:pt>
                <c:pt idx="9" formatCode="0.00">
                  <c:v>69.375</c:v>
                </c:pt>
                <c:pt idx="10" formatCode="0.00">
                  <c:v>69.583333333333343</c:v>
                </c:pt>
                <c:pt idx="11" formatCode="0.00">
                  <c:v>70.375</c:v>
                </c:pt>
                <c:pt idx="12" formatCode="0.00">
                  <c:v>71.25</c:v>
                </c:pt>
                <c:pt idx="13" formatCode="0.00">
                  <c:v>71.791666666666671</c:v>
                </c:pt>
                <c:pt idx="14" formatCode="0.00">
                  <c:v>71.875</c:v>
                </c:pt>
                <c:pt idx="15" formatCode="0.00">
                  <c:v>72.083333333333329</c:v>
                </c:pt>
                <c:pt idx="16" formatCode="0.00">
                  <c:v>72.583333333333329</c:v>
                </c:pt>
                <c:pt idx="17" formatCode="0.00">
                  <c:v>74.208333333333329</c:v>
                </c:pt>
                <c:pt idx="18" formatCode="0.00">
                  <c:v>75.833333333333329</c:v>
                </c:pt>
                <c:pt idx="19" formatCode="0.00">
                  <c:v>75.958333333333329</c:v>
                </c:pt>
                <c:pt idx="20" formatCode="0.00">
                  <c:v>76.333333333333329</c:v>
                </c:pt>
                <c:pt idx="21" formatCode="0.00">
                  <c:v>78</c:v>
                </c:pt>
                <c:pt idx="22" formatCode="0.00">
                  <c:v>79.541666666666671</c:v>
                </c:pt>
                <c:pt idx="23" formatCode="0.00">
                  <c:v>78.625</c:v>
                </c:pt>
                <c:pt idx="24" formatCode="0.00">
                  <c:v>76.25</c:v>
                </c:pt>
                <c:pt idx="25" formatCode="0.00">
                  <c:v>74.5</c:v>
                </c:pt>
                <c:pt idx="26" formatCode="0.00">
                  <c:v>72.375</c:v>
                </c:pt>
                <c:pt idx="27" formatCode="0.00">
                  <c:v>71.083333333333343</c:v>
                </c:pt>
                <c:pt idx="28" formatCode="0.00">
                  <c:v>72.208333333333343</c:v>
                </c:pt>
                <c:pt idx="29" formatCode="0.00">
                  <c:v>72.125</c:v>
                </c:pt>
                <c:pt idx="30" formatCode="0.00">
                  <c:v>69.291666666666657</c:v>
                </c:pt>
                <c:pt idx="31" formatCode="0.00">
                  <c:v>69.083333333333343</c:v>
                </c:pt>
                <c:pt idx="32" formatCode="0.00">
                  <c:v>71.375</c:v>
                </c:pt>
                <c:pt idx="33" formatCode="0.00">
                  <c:v>73.25</c:v>
                </c:pt>
                <c:pt idx="34" formatCode="0.00">
                  <c:v>75.083333333333343</c:v>
                </c:pt>
                <c:pt idx="35" formatCode="0.00">
                  <c:v>76.416666666666657</c:v>
                </c:pt>
                <c:pt idx="36" formatCode="0.00">
                  <c:v>77.833333333333329</c:v>
                </c:pt>
                <c:pt idx="37" formatCode="0.00">
                  <c:v>79.375</c:v>
                </c:pt>
                <c:pt idx="38" formatCode="0.00">
                  <c:v>80.916666666666671</c:v>
                </c:pt>
                <c:pt idx="39" formatCode="0.00">
                  <c:v>82.75</c:v>
                </c:pt>
                <c:pt idx="40" formatCode="0.00">
                  <c:v>84.625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4B3-BF90-31DE145A197E}"/>
            </c:ext>
          </c:extLst>
        </c:ser>
        <c:ser>
          <c:idx val="1"/>
          <c:order val="2"/>
          <c:tx>
            <c:v>Actual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'Decomposition method'!$C$2:$C$49</c:f>
              <c:numCache>
                <c:formatCode>0</c:formatCode>
                <c:ptCount val="48"/>
                <c:pt idx="0">
                  <c:v>33</c:v>
                </c:pt>
                <c:pt idx="1">
                  <c:v>52</c:v>
                </c:pt>
                <c:pt idx="2">
                  <c:v>49</c:v>
                </c:pt>
                <c:pt idx="3">
                  <c:v>82</c:v>
                </c:pt>
                <c:pt idx="4">
                  <c:v>50</c:v>
                </c:pt>
                <c:pt idx="5">
                  <c:v>64</c:v>
                </c:pt>
                <c:pt idx="6">
                  <c:v>97</c:v>
                </c:pt>
                <c:pt idx="7">
                  <c:v>77</c:v>
                </c:pt>
                <c:pt idx="8">
                  <c:v>89</c:v>
                </c:pt>
                <c:pt idx="9">
                  <c:v>105</c:v>
                </c:pt>
                <c:pt idx="10">
                  <c:v>63</c:v>
                </c:pt>
                <c:pt idx="11">
                  <c:v>55</c:v>
                </c:pt>
                <c:pt idx="12">
                  <c:v>42</c:v>
                </c:pt>
                <c:pt idx="13">
                  <c:v>54</c:v>
                </c:pt>
                <c:pt idx="14">
                  <c:v>45</c:v>
                </c:pt>
                <c:pt idx="15">
                  <c:v>93</c:v>
                </c:pt>
                <c:pt idx="16">
                  <c:v>47</c:v>
                </c:pt>
                <c:pt idx="17">
                  <c:v>72</c:v>
                </c:pt>
                <c:pt idx="18">
                  <c:v>108</c:v>
                </c:pt>
                <c:pt idx="19">
                  <c:v>87</c:v>
                </c:pt>
                <c:pt idx="20">
                  <c:v>92</c:v>
                </c:pt>
                <c:pt idx="21">
                  <c:v>104</c:v>
                </c:pt>
                <c:pt idx="22">
                  <c:v>69</c:v>
                </c:pt>
                <c:pt idx="23">
                  <c:v>61</c:v>
                </c:pt>
                <c:pt idx="24">
                  <c:v>75</c:v>
                </c:pt>
                <c:pt idx="25">
                  <c:v>60</c:v>
                </c:pt>
                <c:pt idx="26">
                  <c:v>42</c:v>
                </c:pt>
                <c:pt idx="27">
                  <c:v>105</c:v>
                </c:pt>
                <c:pt idx="28">
                  <c:v>75</c:v>
                </c:pt>
                <c:pt idx="29">
                  <c:v>81</c:v>
                </c:pt>
                <c:pt idx="30">
                  <c:v>77</c:v>
                </c:pt>
                <c:pt idx="31">
                  <c:v>61</c:v>
                </c:pt>
                <c:pt idx="32">
                  <c:v>76</c:v>
                </c:pt>
                <c:pt idx="33">
                  <c:v>69</c:v>
                </c:pt>
                <c:pt idx="34">
                  <c:v>73</c:v>
                </c:pt>
                <c:pt idx="35">
                  <c:v>84</c:v>
                </c:pt>
                <c:pt idx="36">
                  <c:v>50</c:v>
                </c:pt>
                <c:pt idx="37">
                  <c:v>17</c:v>
                </c:pt>
                <c:pt idx="38">
                  <c:v>80</c:v>
                </c:pt>
                <c:pt idx="39">
                  <c:v>122</c:v>
                </c:pt>
                <c:pt idx="40">
                  <c:v>103</c:v>
                </c:pt>
                <c:pt idx="41">
                  <c:v>97</c:v>
                </c:pt>
                <c:pt idx="42">
                  <c:v>93</c:v>
                </c:pt>
                <c:pt idx="43">
                  <c:v>79</c:v>
                </c:pt>
                <c:pt idx="44">
                  <c:v>95</c:v>
                </c:pt>
                <c:pt idx="45">
                  <c:v>87</c:v>
                </c:pt>
                <c:pt idx="46">
                  <c:v>99</c:v>
                </c:pt>
                <c:pt idx="4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4B3-BF90-31DE145A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11232"/>
        <c:axId val="472407952"/>
      </c:lineChart>
      <c:catAx>
        <c:axId val="4724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7952"/>
        <c:crosses val="autoZero"/>
        <c:auto val="1"/>
        <c:lblAlgn val="ctr"/>
        <c:lblOffset val="100"/>
        <c:noMultiLvlLbl val="0"/>
      </c:catAx>
      <c:valAx>
        <c:axId val="4724079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12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PROCUREMENT</a:t>
            </a:r>
            <a:r>
              <a:rPr lang="en-IN" b="1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graph'!$F$21:$F$32</c:f>
              <c:numCache>
                <c:formatCode>General</c:formatCode>
                <c:ptCount val="12"/>
                <c:pt idx="0">
                  <c:v>104</c:v>
                </c:pt>
                <c:pt idx="1">
                  <c:v>0</c:v>
                </c:pt>
                <c:pt idx="2">
                  <c:v>61</c:v>
                </c:pt>
                <c:pt idx="3">
                  <c:v>193</c:v>
                </c:pt>
                <c:pt idx="4">
                  <c:v>0</c:v>
                </c:pt>
                <c:pt idx="5">
                  <c:v>81</c:v>
                </c:pt>
                <c:pt idx="6">
                  <c:v>104</c:v>
                </c:pt>
                <c:pt idx="7">
                  <c:v>85</c:v>
                </c:pt>
                <c:pt idx="8">
                  <c:v>95</c:v>
                </c:pt>
                <c:pt idx="9">
                  <c:v>101</c:v>
                </c:pt>
                <c:pt idx="10">
                  <c:v>82</c:v>
                </c:pt>
                <c:pt idx="1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479-8C5A-C66A248E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4756552"/>
        <c:axId val="564759176"/>
      </c:barChart>
      <c:lineChart>
        <c:grouping val="standard"/>
        <c:varyColors val="0"/>
        <c:ser>
          <c:idx val="1"/>
          <c:order val="1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graph'!$G$21:$G$32</c:f>
              <c:numCache>
                <c:formatCode>General</c:formatCode>
                <c:ptCount val="12"/>
                <c:pt idx="0" formatCode="0">
                  <c:v>104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5-4479-8C5A-C66A248EB30B}"/>
            </c:ext>
          </c:extLst>
        </c:ser>
        <c:ser>
          <c:idx val="2"/>
          <c:order val="2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graph'!$H$21:$H$32</c:f>
              <c:numCache>
                <c:formatCode>0</c:formatCode>
                <c:ptCount val="12"/>
                <c:pt idx="1">
                  <c:v>52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5-4479-8C5A-C66A248EB30B}"/>
            </c:ext>
          </c:extLst>
        </c:ser>
        <c:ser>
          <c:idx val="3"/>
          <c:order val="3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graph'!$I$21:$I$32</c:f>
              <c:numCache>
                <c:formatCode>General</c:formatCode>
                <c:ptCount val="12"/>
                <c:pt idx="2" formatCode="0">
                  <c:v>61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5-4479-8C5A-C66A248EB30B}"/>
            </c:ext>
          </c:extLst>
        </c:ser>
        <c:ser>
          <c:idx val="4"/>
          <c:order val="4"/>
          <c:spPr>
            <a:ln w="1714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714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65-4479-8C5A-C66A248EB30B}"/>
              </c:ext>
            </c:extLst>
          </c:dPt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graph'!$J$21:$J$32</c:f>
              <c:numCache>
                <c:formatCode>General</c:formatCode>
                <c:ptCount val="12"/>
                <c:pt idx="3">
                  <c:v>193</c:v>
                </c:pt>
                <c:pt idx="4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5-4479-8C5A-C66A248EB30B}"/>
            </c:ext>
          </c:extLst>
        </c:ser>
        <c:ser>
          <c:idx val="5"/>
          <c:order val="5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graph'!$K$21:$K$32</c:f>
              <c:numCache>
                <c:formatCode>General</c:formatCode>
                <c:ptCount val="12"/>
                <c:pt idx="4" formatCode="0.0">
                  <c:v>96.5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5-4479-8C5A-C66A248EB30B}"/>
            </c:ext>
          </c:extLst>
        </c:ser>
        <c:ser>
          <c:idx val="6"/>
          <c:order val="6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graph'!$L$21:$L$32</c:f>
              <c:numCache>
                <c:formatCode>General</c:formatCode>
                <c:ptCount val="12"/>
                <c:pt idx="5" formatCode="0">
                  <c:v>81</c:v>
                </c:pt>
                <c:pt idx="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5-4479-8C5A-C66A248EB30B}"/>
            </c:ext>
          </c:extLst>
        </c:ser>
        <c:ser>
          <c:idx val="7"/>
          <c:order val="7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graph'!$M$21:$M$32</c:f>
              <c:numCache>
                <c:formatCode>General</c:formatCode>
                <c:ptCount val="12"/>
                <c:pt idx="6" formatCode="0">
                  <c:v>104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65-4479-8C5A-C66A248EB30B}"/>
            </c:ext>
          </c:extLst>
        </c:ser>
        <c:ser>
          <c:idx val="8"/>
          <c:order val="8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graph'!$N$21:$N$32</c:f>
              <c:numCache>
                <c:formatCode>General</c:formatCode>
                <c:ptCount val="12"/>
                <c:pt idx="7" formatCode="0.0">
                  <c:v>85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65-4479-8C5A-C66A248EB30B}"/>
            </c:ext>
          </c:extLst>
        </c:ser>
        <c:ser>
          <c:idx val="9"/>
          <c:order val="9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graph'!$O$21:$O$32</c:f>
              <c:numCache>
                <c:formatCode>General</c:formatCode>
                <c:ptCount val="12"/>
                <c:pt idx="8" formatCode="0">
                  <c:v>95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65-4479-8C5A-C66A248EB30B}"/>
            </c:ext>
          </c:extLst>
        </c:ser>
        <c:ser>
          <c:idx val="10"/>
          <c:order val="10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graph'!$P$21:$P$32</c:f>
              <c:numCache>
                <c:formatCode>General</c:formatCode>
                <c:ptCount val="12"/>
                <c:pt idx="9" formatCode="0">
                  <c:v>101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65-4479-8C5A-C66A248EB30B}"/>
            </c:ext>
          </c:extLst>
        </c:ser>
        <c:ser>
          <c:idx val="11"/>
          <c:order val="11"/>
          <c:spPr>
            <a:ln w="171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graph'!$Q$21:$Q$32</c:f>
              <c:numCache>
                <c:formatCode>General</c:formatCode>
                <c:ptCount val="12"/>
                <c:pt idx="10" formatCode="0">
                  <c:v>82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65-4479-8C5A-C66A248EB30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graph'!$R$21:$R$32</c:f>
              <c:numCache>
                <c:formatCode>General</c:formatCode>
                <c:ptCount val="12"/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65-4479-8C5A-C66A248E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56552"/>
        <c:axId val="564759176"/>
      </c:lineChart>
      <c:catAx>
        <c:axId val="56475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Months</a:t>
                </a:r>
                <a:r>
                  <a:rPr lang="en-IN" sz="1200" b="1" baseline="0"/>
                  <a:t> in which order is placed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9176"/>
        <c:crosses val="autoZero"/>
        <c:auto val="1"/>
        <c:lblAlgn val="ctr"/>
        <c:lblOffset val="100"/>
        <c:noMultiLvlLbl val="0"/>
      </c:catAx>
      <c:valAx>
        <c:axId val="5647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Quanitity</a:t>
                </a:r>
                <a:r>
                  <a:rPr lang="en-IN" b="1" baseline="0"/>
                  <a:t> </a:t>
                </a:r>
                <a:r>
                  <a:rPr lang="en-IN" sz="1200" b="1" baseline="0"/>
                  <a:t>Orderred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1.7066667240035013E-2"/>
              <c:y val="0.3414024732388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18</xdr:row>
      <xdr:rowOff>100011</xdr:rowOff>
    </xdr:from>
    <xdr:to>
      <xdr:col>14</xdr:col>
      <xdr:colOff>28575</xdr:colOff>
      <xdr:row>38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C8D2F-2B6F-4B4D-90C0-A18C706F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0</xdr:row>
      <xdr:rowOff>0</xdr:rowOff>
    </xdr:from>
    <xdr:to>
      <xdr:col>14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54F3A-6EE7-490B-8652-8CABF482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42</xdr:row>
      <xdr:rowOff>9525</xdr:rowOff>
    </xdr:from>
    <xdr:to>
      <xdr:col>14</xdr:col>
      <xdr:colOff>466725</xdr:colOff>
      <xdr:row>61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0F00E-2F8F-407D-BF37-BAD7D01E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714375</xdr:rowOff>
    </xdr:from>
    <xdr:to>
      <xdr:col>33</xdr:col>
      <xdr:colOff>152400</xdr:colOff>
      <xdr:row>13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A99-C6E8-4137-8C09-E21BF523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5</xdr:row>
      <xdr:rowOff>161925</xdr:rowOff>
    </xdr:from>
    <xdr:to>
      <xdr:col>18</xdr:col>
      <xdr:colOff>447675</xdr:colOff>
      <xdr:row>24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144D2-BF88-4CCF-8EE1-D119D533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114425"/>
          <a:ext cx="6467475" cy="350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0</xdr:row>
      <xdr:rowOff>0</xdr:rowOff>
    </xdr:from>
    <xdr:to>
      <xdr:col>18</xdr:col>
      <xdr:colOff>485775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F4EAE4-5149-4D88-A1E5-58C0B1DE3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0" y="0"/>
          <a:ext cx="6562725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85105</xdr:colOff>
      <xdr:row>17</xdr:row>
      <xdr:rowOff>47214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3DDA17-5EC2-4040-9314-AA33259FE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961905" cy="3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237333</xdr:colOff>
      <xdr:row>28</xdr:row>
      <xdr:rowOff>46952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4EF7F-21D4-4D89-A1BE-01AD38D0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3333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392036</xdr:colOff>
      <xdr:row>28</xdr:row>
      <xdr:rowOff>123143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97E660-B436-48C6-AE40-0419DBC8C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838095" cy="5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414618</xdr:colOff>
      <xdr:row>0</xdr:row>
      <xdr:rowOff>33619</xdr:rowOff>
    </xdr:from>
    <xdr:to>
      <xdr:col>19</xdr:col>
      <xdr:colOff>150491</xdr:colOff>
      <xdr:row>23</xdr:row>
      <xdr:rowOff>186652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6CD993-7F6E-48B8-A5AE-A7F31F72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559" y="33619"/>
          <a:ext cx="6392167" cy="4534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1059657</xdr:colOff>
      <xdr:row>32</xdr:row>
      <xdr:rowOff>75006</xdr:rowOff>
    </xdr:from>
    <xdr:to>
      <xdr:col>12</xdr:col>
      <xdr:colOff>273844</xdr:colOff>
      <xdr:row>51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E4F18-5B66-45D0-920F-0F44C93D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C8:E21" totalsRowCount="1">
  <autoFilter ref="C8:E20" xr:uid="{00000000-0009-0000-0100-000001000000}"/>
  <tableColumns count="3">
    <tableColumn id="1" xr3:uid="{00000000-0010-0000-0000-000001000000}" name="Year" dataDxfId="9" totalsRowDxfId="8" dataCellStyle="40% - Accent5" totalsRowCellStyle="40% - Accent5"/>
    <tableColumn id="2" xr3:uid="{00000000-0010-0000-0000-000002000000}" name="Month" dataDxfId="7" totalsRowDxfId="6" dataCellStyle="40% - Accent5" totalsRowCellStyle="40% - Accent5"/>
    <tableColumn id="3" xr3:uid="{00000000-0010-0000-0000-000003000000}" name="Forecast" dataDxfId="5" totalsRow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70"/>
  <sheetViews>
    <sheetView topLeftCell="A4" workbookViewId="0">
      <selection activeCell="A22" sqref="A22:C70"/>
    </sheetView>
  </sheetViews>
  <sheetFormatPr defaultRowHeight="15" x14ac:dyDescent="0.25"/>
  <sheetData>
    <row r="1" spans="1:9" x14ac:dyDescent="0.25">
      <c r="A1" s="105" t="s">
        <v>0</v>
      </c>
      <c r="B1" s="105"/>
      <c r="C1" s="105"/>
      <c r="D1" s="105"/>
      <c r="E1" s="105"/>
    </row>
    <row r="2" spans="1:9" x14ac:dyDescent="0.25">
      <c r="A2" s="105"/>
      <c r="B2" s="105"/>
      <c r="C2" s="105"/>
      <c r="D2" s="105"/>
      <c r="E2" s="105"/>
    </row>
    <row r="3" spans="1:9" x14ac:dyDescent="0.25">
      <c r="A3" s="107" t="s">
        <v>62</v>
      </c>
      <c r="B3" s="107"/>
      <c r="C3" s="107"/>
      <c r="D3" s="107"/>
      <c r="E3" s="107"/>
    </row>
    <row r="4" spans="1:9" x14ac:dyDescent="0.25">
      <c r="A4" s="106"/>
      <c r="B4" s="106"/>
      <c r="C4" s="106"/>
      <c r="D4" s="106"/>
      <c r="E4" s="106"/>
    </row>
    <row r="5" spans="1:9" x14ac:dyDescent="0.25">
      <c r="A5" s="32" t="s">
        <v>1</v>
      </c>
      <c r="B5" s="32" t="s">
        <v>2</v>
      </c>
      <c r="C5" s="32" t="s">
        <v>3</v>
      </c>
      <c r="D5" s="32" t="s">
        <v>4</v>
      </c>
      <c r="E5" s="32" t="s">
        <v>5</v>
      </c>
    </row>
    <row r="6" spans="1:9" x14ac:dyDescent="0.25">
      <c r="A6" s="32" t="s">
        <v>6</v>
      </c>
      <c r="B6" s="33">
        <v>33</v>
      </c>
      <c r="C6" s="33">
        <v>42</v>
      </c>
      <c r="D6" s="33">
        <v>75</v>
      </c>
      <c r="E6" s="33">
        <v>50</v>
      </c>
      <c r="F6" s="20">
        <f>AVERAGE(B6:D6)</f>
        <v>50</v>
      </c>
      <c r="G6" s="3"/>
    </row>
    <row r="7" spans="1:9" x14ac:dyDescent="0.25">
      <c r="A7" s="32" t="s">
        <v>7</v>
      </c>
      <c r="B7" s="33">
        <v>52</v>
      </c>
      <c r="C7" s="33">
        <v>54</v>
      </c>
      <c r="D7" s="33">
        <v>60</v>
      </c>
      <c r="E7" s="33">
        <v>17</v>
      </c>
      <c r="F7" s="18"/>
      <c r="G7" s="3"/>
    </row>
    <row r="8" spans="1:9" x14ac:dyDescent="0.25">
      <c r="A8" s="32" t="s">
        <v>8</v>
      </c>
      <c r="B8" s="33">
        <v>49</v>
      </c>
      <c r="C8" s="33">
        <v>45</v>
      </c>
      <c r="D8" s="33">
        <v>42</v>
      </c>
      <c r="E8" s="33">
        <v>80</v>
      </c>
      <c r="F8" s="5"/>
      <c r="G8" s="17"/>
    </row>
    <row r="9" spans="1:9" x14ac:dyDescent="0.25">
      <c r="A9" s="32" t="s">
        <v>9</v>
      </c>
      <c r="B9" s="33">
        <v>82</v>
      </c>
      <c r="C9" s="33">
        <v>93</v>
      </c>
      <c r="D9" s="33">
        <v>105</v>
      </c>
      <c r="E9" s="33">
        <v>122</v>
      </c>
      <c r="F9" s="18"/>
      <c r="G9" s="4"/>
      <c r="H9" s="1"/>
    </row>
    <row r="10" spans="1:9" x14ac:dyDescent="0.25">
      <c r="A10" s="32" t="s">
        <v>10</v>
      </c>
      <c r="B10" s="33">
        <v>50</v>
      </c>
      <c r="C10" s="33">
        <v>47</v>
      </c>
      <c r="D10" s="33">
        <v>75</v>
      </c>
      <c r="E10" s="33">
        <v>103</v>
      </c>
      <c r="F10" s="18"/>
      <c r="G10" s="5"/>
    </row>
    <row r="11" spans="1:9" x14ac:dyDescent="0.25">
      <c r="A11" s="32" t="s">
        <v>11</v>
      </c>
      <c r="B11" s="33">
        <v>64</v>
      </c>
      <c r="C11" s="33">
        <v>72</v>
      </c>
      <c r="D11" s="33">
        <v>81</v>
      </c>
      <c r="E11" s="33">
        <v>97</v>
      </c>
      <c r="F11" s="18"/>
      <c r="G11" s="5"/>
    </row>
    <row r="12" spans="1:9" x14ac:dyDescent="0.25">
      <c r="A12" s="32" t="s">
        <v>12</v>
      </c>
      <c r="B12" s="33">
        <v>97</v>
      </c>
      <c r="C12" s="33">
        <v>108</v>
      </c>
      <c r="D12" s="33">
        <v>77</v>
      </c>
      <c r="E12" s="33">
        <v>93</v>
      </c>
      <c r="F12" s="18"/>
      <c r="G12" s="5"/>
      <c r="I12" s="1"/>
    </row>
    <row r="13" spans="1:9" x14ac:dyDescent="0.25">
      <c r="A13" s="32" t="s">
        <v>18</v>
      </c>
      <c r="B13" s="33">
        <v>77</v>
      </c>
      <c r="C13" s="33">
        <v>87</v>
      </c>
      <c r="D13" s="33">
        <v>61</v>
      </c>
      <c r="E13" s="33">
        <v>79</v>
      </c>
      <c r="F13" s="18"/>
      <c r="G13" s="5"/>
      <c r="I13" s="1"/>
    </row>
    <row r="14" spans="1:9" x14ac:dyDescent="0.25">
      <c r="A14" s="32" t="s">
        <v>13</v>
      </c>
      <c r="B14" s="33">
        <v>89</v>
      </c>
      <c r="C14" s="33">
        <v>92</v>
      </c>
      <c r="D14" s="33">
        <v>76</v>
      </c>
      <c r="E14" s="33">
        <v>95</v>
      </c>
      <c r="F14" s="21"/>
      <c r="G14" s="18"/>
      <c r="I14" s="19"/>
    </row>
    <row r="15" spans="1:9" x14ac:dyDescent="0.25">
      <c r="A15" s="32" t="s">
        <v>14</v>
      </c>
      <c r="B15" s="33">
        <v>105</v>
      </c>
      <c r="C15" s="33">
        <v>104</v>
      </c>
      <c r="D15" s="33">
        <v>69</v>
      </c>
      <c r="E15" s="33">
        <v>87</v>
      </c>
      <c r="F15" s="18"/>
      <c r="G15" s="4"/>
    </row>
    <row r="16" spans="1:9" x14ac:dyDescent="0.25">
      <c r="A16" s="32" t="s">
        <v>15</v>
      </c>
      <c r="B16" s="33">
        <v>63</v>
      </c>
      <c r="C16" s="33">
        <v>69</v>
      </c>
      <c r="D16" s="33">
        <v>73</v>
      </c>
      <c r="E16" s="33">
        <v>99</v>
      </c>
      <c r="F16" s="18"/>
      <c r="G16" s="17"/>
    </row>
    <row r="17" spans="1:8" x14ac:dyDescent="0.25">
      <c r="A17" s="32" t="s">
        <v>16</v>
      </c>
      <c r="B17" s="33">
        <v>55</v>
      </c>
      <c r="C17" s="33">
        <v>61</v>
      </c>
      <c r="D17" s="33">
        <v>84</v>
      </c>
      <c r="E17" s="33">
        <v>103</v>
      </c>
      <c r="F17" s="20"/>
      <c r="G17" s="17"/>
    </row>
    <row r="18" spans="1:8" x14ac:dyDescent="0.25">
      <c r="A18" s="32" t="s">
        <v>17</v>
      </c>
      <c r="B18" s="33">
        <f>SUM(B6:B17)</f>
        <v>816</v>
      </c>
      <c r="C18" s="33">
        <f>SUM(C6:C17)</f>
        <v>874</v>
      </c>
      <c r="D18" s="33">
        <f>SUM(D6:D17)</f>
        <v>878</v>
      </c>
      <c r="E18" s="33">
        <f>SUM(E6:E17)</f>
        <v>1025</v>
      </c>
      <c r="F18" s="1"/>
    </row>
    <row r="19" spans="1:8" x14ac:dyDescent="0.25">
      <c r="D19" s="2"/>
    </row>
    <row r="20" spans="1:8" x14ac:dyDescent="0.25">
      <c r="G20" s="1"/>
      <c r="H20" s="1"/>
    </row>
    <row r="21" spans="1:8" x14ac:dyDescent="0.25">
      <c r="B21" s="29"/>
      <c r="G21" s="1"/>
    </row>
    <row r="22" spans="1:8" x14ac:dyDescent="0.25">
      <c r="A22" s="31" t="s">
        <v>68</v>
      </c>
      <c r="B22" s="31" t="s">
        <v>69</v>
      </c>
      <c r="C22" s="31" t="s">
        <v>70</v>
      </c>
      <c r="D22" s="31"/>
      <c r="E22" s="31"/>
      <c r="F22" s="31"/>
      <c r="G22" s="1"/>
    </row>
    <row r="23" spans="1:8" x14ac:dyDescent="0.25">
      <c r="A23" s="31" t="s">
        <v>71</v>
      </c>
      <c r="B23" s="32" t="s">
        <v>6</v>
      </c>
      <c r="C23" s="33">
        <v>33</v>
      </c>
      <c r="D23" s="31"/>
      <c r="E23" s="31"/>
      <c r="F23" s="31"/>
    </row>
    <row r="24" spans="1:8" x14ac:dyDescent="0.25">
      <c r="A24" s="31"/>
      <c r="B24" s="32" t="s">
        <v>7</v>
      </c>
      <c r="C24" s="33">
        <v>52</v>
      </c>
      <c r="D24" s="31"/>
      <c r="E24" s="31"/>
      <c r="F24" s="31"/>
    </row>
    <row r="25" spans="1:8" x14ac:dyDescent="0.25">
      <c r="A25" s="31"/>
      <c r="B25" s="32" t="s">
        <v>8</v>
      </c>
      <c r="C25" s="33">
        <v>49</v>
      </c>
      <c r="D25" s="31"/>
      <c r="E25" s="31"/>
      <c r="F25" s="31"/>
    </row>
    <row r="26" spans="1:8" x14ac:dyDescent="0.25">
      <c r="A26" s="31"/>
      <c r="B26" s="32" t="s">
        <v>9</v>
      </c>
      <c r="C26" s="33">
        <v>82</v>
      </c>
      <c r="D26" s="31"/>
      <c r="E26" s="31"/>
      <c r="F26" s="31"/>
    </row>
    <row r="27" spans="1:8" x14ac:dyDescent="0.25">
      <c r="A27" s="31"/>
      <c r="B27" s="32" t="s">
        <v>10</v>
      </c>
      <c r="C27" s="33">
        <v>50</v>
      </c>
      <c r="D27" s="31"/>
      <c r="E27" s="31"/>
      <c r="F27" s="31"/>
    </row>
    <row r="28" spans="1:8" x14ac:dyDescent="0.25">
      <c r="A28" s="31"/>
      <c r="B28" s="32" t="s">
        <v>11</v>
      </c>
      <c r="C28" s="33">
        <v>64</v>
      </c>
      <c r="D28" s="31"/>
      <c r="E28" s="31"/>
      <c r="F28" s="31"/>
    </row>
    <row r="29" spans="1:8" x14ac:dyDescent="0.25">
      <c r="A29" s="31"/>
      <c r="B29" s="32" t="s">
        <v>12</v>
      </c>
      <c r="C29" s="33">
        <v>97</v>
      </c>
      <c r="D29" s="31"/>
      <c r="E29" s="31"/>
      <c r="F29" s="31"/>
    </row>
    <row r="30" spans="1:8" x14ac:dyDescent="0.25">
      <c r="A30" s="31"/>
      <c r="B30" s="32" t="s">
        <v>18</v>
      </c>
      <c r="C30" s="33">
        <v>77</v>
      </c>
      <c r="D30" s="31"/>
      <c r="E30" s="31"/>
      <c r="F30" s="31"/>
    </row>
    <row r="31" spans="1:8" x14ac:dyDescent="0.25">
      <c r="A31" s="31"/>
      <c r="B31" s="32" t="s">
        <v>13</v>
      </c>
      <c r="C31" s="33">
        <v>89</v>
      </c>
      <c r="D31" s="31"/>
      <c r="E31" s="31"/>
      <c r="F31" s="31"/>
    </row>
    <row r="32" spans="1:8" x14ac:dyDescent="0.25">
      <c r="A32" s="31"/>
      <c r="B32" s="32" t="s">
        <v>14</v>
      </c>
      <c r="C32" s="33">
        <v>105</v>
      </c>
      <c r="D32" s="31"/>
      <c r="E32" s="31"/>
      <c r="F32" s="31"/>
    </row>
    <row r="33" spans="1:6" x14ac:dyDescent="0.25">
      <c r="A33" s="31"/>
      <c r="B33" s="32" t="s">
        <v>15</v>
      </c>
      <c r="C33" s="33">
        <v>63</v>
      </c>
      <c r="D33" s="31"/>
      <c r="E33" s="31"/>
      <c r="F33" s="31"/>
    </row>
    <row r="34" spans="1:6" x14ac:dyDescent="0.25">
      <c r="A34" s="31"/>
      <c r="B34" s="32" t="s">
        <v>16</v>
      </c>
      <c r="C34" s="33">
        <v>55</v>
      </c>
      <c r="D34" s="31"/>
      <c r="E34" s="31"/>
      <c r="F34" s="31"/>
    </row>
    <row r="35" spans="1:6" x14ac:dyDescent="0.25">
      <c r="A35" s="31" t="s">
        <v>72</v>
      </c>
      <c r="B35" s="32" t="s">
        <v>6</v>
      </c>
      <c r="C35" s="33">
        <v>42</v>
      </c>
      <c r="D35" s="31"/>
      <c r="E35" s="31"/>
      <c r="F35" s="31"/>
    </row>
    <row r="36" spans="1:6" x14ac:dyDescent="0.25">
      <c r="B36" s="32" t="s">
        <v>7</v>
      </c>
      <c r="C36" s="33">
        <v>54</v>
      </c>
      <c r="D36" s="22"/>
      <c r="E36" s="22"/>
      <c r="F36" s="22"/>
    </row>
    <row r="37" spans="1:6" x14ac:dyDescent="0.25">
      <c r="B37" s="32" t="s">
        <v>8</v>
      </c>
      <c r="C37" s="33">
        <v>45</v>
      </c>
    </row>
    <row r="38" spans="1:6" x14ac:dyDescent="0.25">
      <c r="B38" s="32" t="s">
        <v>9</v>
      </c>
      <c r="C38" s="33">
        <v>93</v>
      </c>
    </row>
    <row r="39" spans="1:6" x14ac:dyDescent="0.25">
      <c r="B39" s="32" t="s">
        <v>10</v>
      </c>
      <c r="C39" s="33">
        <v>47</v>
      </c>
    </row>
    <row r="40" spans="1:6" x14ac:dyDescent="0.25">
      <c r="B40" s="32" t="s">
        <v>11</v>
      </c>
      <c r="C40" s="33">
        <v>72</v>
      </c>
    </row>
    <row r="41" spans="1:6" x14ac:dyDescent="0.25">
      <c r="B41" s="32" t="s">
        <v>12</v>
      </c>
      <c r="C41" s="33">
        <v>108</v>
      </c>
    </row>
    <row r="42" spans="1:6" x14ac:dyDescent="0.25">
      <c r="B42" s="32" t="s">
        <v>18</v>
      </c>
      <c r="C42" s="33">
        <v>87</v>
      </c>
    </row>
    <row r="43" spans="1:6" x14ac:dyDescent="0.25">
      <c r="B43" s="32" t="s">
        <v>13</v>
      </c>
      <c r="C43" s="33">
        <v>92</v>
      </c>
    </row>
    <row r="44" spans="1:6" x14ac:dyDescent="0.25">
      <c r="B44" s="32" t="s">
        <v>14</v>
      </c>
      <c r="C44" s="33">
        <v>104</v>
      </c>
    </row>
    <row r="45" spans="1:6" x14ac:dyDescent="0.25">
      <c r="B45" s="32" t="s">
        <v>15</v>
      </c>
      <c r="C45" s="33">
        <v>69</v>
      </c>
    </row>
    <row r="46" spans="1:6" x14ac:dyDescent="0.25">
      <c r="B46" s="32" t="s">
        <v>16</v>
      </c>
      <c r="C46" s="33">
        <v>61</v>
      </c>
    </row>
    <row r="47" spans="1:6" x14ac:dyDescent="0.25">
      <c r="A47" t="s">
        <v>73</v>
      </c>
      <c r="B47" s="32" t="s">
        <v>6</v>
      </c>
      <c r="C47" s="33">
        <v>75</v>
      </c>
    </row>
    <row r="48" spans="1:6" x14ac:dyDescent="0.25">
      <c r="B48" s="32" t="s">
        <v>7</v>
      </c>
      <c r="C48" s="33">
        <v>60</v>
      </c>
    </row>
    <row r="49" spans="1:3" x14ac:dyDescent="0.25">
      <c r="B49" s="32" t="s">
        <v>8</v>
      </c>
      <c r="C49" s="33">
        <v>42</v>
      </c>
    </row>
    <row r="50" spans="1:3" x14ac:dyDescent="0.25">
      <c r="B50" s="32" t="s">
        <v>9</v>
      </c>
      <c r="C50" s="33">
        <v>105</v>
      </c>
    </row>
    <row r="51" spans="1:3" x14ac:dyDescent="0.25">
      <c r="B51" s="32" t="s">
        <v>10</v>
      </c>
      <c r="C51" s="33">
        <v>75</v>
      </c>
    </row>
    <row r="52" spans="1:3" x14ac:dyDescent="0.25">
      <c r="B52" s="32" t="s">
        <v>11</v>
      </c>
      <c r="C52" s="33">
        <v>81</v>
      </c>
    </row>
    <row r="53" spans="1:3" x14ac:dyDescent="0.25">
      <c r="B53" s="32" t="s">
        <v>12</v>
      </c>
      <c r="C53" s="33">
        <v>77</v>
      </c>
    </row>
    <row r="54" spans="1:3" x14ac:dyDescent="0.25">
      <c r="B54" s="32" t="s">
        <v>18</v>
      </c>
      <c r="C54" s="33">
        <v>61</v>
      </c>
    </row>
    <row r="55" spans="1:3" x14ac:dyDescent="0.25">
      <c r="B55" s="32" t="s">
        <v>13</v>
      </c>
      <c r="C55" s="33">
        <v>76</v>
      </c>
    </row>
    <row r="56" spans="1:3" x14ac:dyDescent="0.25">
      <c r="B56" s="32" t="s">
        <v>14</v>
      </c>
      <c r="C56" s="33">
        <v>69</v>
      </c>
    </row>
    <row r="57" spans="1:3" x14ac:dyDescent="0.25">
      <c r="B57" s="32" t="s">
        <v>15</v>
      </c>
      <c r="C57" s="33">
        <v>73</v>
      </c>
    </row>
    <row r="58" spans="1:3" x14ac:dyDescent="0.25">
      <c r="B58" s="32" t="s">
        <v>16</v>
      </c>
      <c r="C58" s="33">
        <v>84</v>
      </c>
    </row>
    <row r="59" spans="1:3" x14ac:dyDescent="0.25">
      <c r="A59" t="s">
        <v>74</v>
      </c>
      <c r="B59" s="32" t="s">
        <v>6</v>
      </c>
      <c r="C59" s="33">
        <v>50</v>
      </c>
    </row>
    <row r="60" spans="1:3" x14ac:dyDescent="0.25">
      <c r="B60" s="32" t="s">
        <v>7</v>
      </c>
      <c r="C60" s="33">
        <v>17</v>
      </c>
    </row>
    <row r="61" spans="1:3" x14ac:dyDescent="0.25">
      <c r="B61" s="32" t="s">
        <v>8</v>
      </c>
      <c r="C61" s="33">
        <v>80</v>
      </c>
    </row>
    <row r="62" spans="1:3" x14ac:dyDescent="0.25">
      <c r="B62" s="32" t="s">
        <v>9</v>
      </c>
      <c r="C62" s="33">
        <v>122</v>
      </c>
    </row>
    <row r="63" spans="1:3" x14ac:dyDescent="0.25">
      <c r="B63" s="32" t="s">
        <v>10</v>
      </c>
      <c r="C63" s="33">
        <v>103</v>
      </c>
    </row>
    <row r="64" spans="1:3" x14ac:dyDescent="0.25">
      <c r="B64" s="32" t="s">
        <v>11</v>
      </c>
      <c r="C64" s="33">
        <v>97</v>
      </c>
    </row>
    <row r="65" spans="2:3" x14ac:dyDescent="0.25">
      <c r="B65" s="32" t="s">
        <v>12</v>
      </c>
      <c r="C65" s="33">
        <v>93</v>
      </c>
    </row>
    <row r="66" spans="2:3" x14ac:dyDescent="0.25">
      <c r="B66" s="32" t="s">
        <v>18</v>
      </c>
      <c r="C66" s="33">
        <v>79</v>
      </c>
    </row>
    <row r="67" spans="2:3" x14ac:dyDescent="0.25">
      <c r="B67" s="32" t="s">
        <v>13</v>
      </c>
      <c r="C67" s="33">
        <v>95</v>
      </c>
    </row>
    <row r="68" spans="2:3" x14ac:dyDescent="0.25">
      <c r="B68" s="32" t="s">
        <v>14</v>
      </c>
      <c r="C68" s="33">
        <v>87</v>
      </c>
    </row>
    <row r="69" spans="2:3" x14ac:dyDescent="0.25">
      <c r="B69" s="32" t="s">
        <v>15</v>
      </c>
      <c r="C69" s="33">
        <v>99</v>
      </c>
    </row>
    <row r="70" spans="2:3" x14ac:dyDescent="0.25">
      <c r="B70" s="32" t="s">
        <v>16</v>
      </c>
      <c r="C70" s="33">
        <v>103</v>
      </c>
    </row>
  </sheetData>
  <mergeCells count="3">
    <mergeCell ref="A1:E2"/>
    <mergeCell ref="A4:E4"/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Y61"/>
  <sheetViews>
    <sheetView topLeftCell="A49" zoomScaleNormal="100" workbookViewId="0">
      <selection activeCell="C2" sqref="C2:C49"/>
    </sheetView>
  </sheetViews>
  <sheetFormatPr defaultRowHeight="15" x14ac:dyDescent="0.25"/>
  <cols>
    <col min="2" max="2" width="10.85546875" bestFit="1" customWidth="1"/>
    <col min="4" max="4" width="9.5703125" customWidth="1"/>
    <col min="5" max="5" width="10.7109375" bestFit="1" customWidth="1"/>
    <col min="6" max="6" width="17.42578125" customWidth="1"/>
    <col min="7" max="7" width="12.7109375" customWidth="1"/>
    <col min="8" max="8" width="11.5703125" customWidth="1"/>
    <col min="12" max="12" width="9.85546875" customWidth="1"/>
    <col min="13" max="13" width="9.85546875" style="4" customWidth="1"/>
    <col min="14" max="14" width="10.5703125" customWidth="1"/>
    <col min="17" max="17" width="12.5703125" customWidth="1"/>
  </cols>
  <sheetData>
    <row r="1" spans="1:22" ht="60" x14ac:dyDescent="0.25">
      <c r="A1" s="26" t="s">
        <v>19</v>
      </c>
      <c r="B1" s="26" t="s">
        <v>20</v>
      </c>
      <c r="C1" s="26" t="s">
        <v>23</v>
      </c>
      <c r="D1" s="26" t="s">
        <v>24</v>
      </c>
      <c r="E1" s="26" t="s">
        <v>25</v>
      </c>
      <c r="F1" s="26" t="s">
        <v>26</v>
      </c>
      <c r="G1" s="26" t="s">
        <v>28</v>
      </c>
      <c r="H1" s="26" t="s">
        <v>32</v>
      </c>
      <c r="I1" s="26" t="s">
        <v>31</v>
      </c>
      <c r="J1" s="26" t="s">
        <v>56</v>
      </c>
      <c r="K1" s="26" t="s">
        <v>57</v>
      </c>
      <c r="L1" s="26" t="s">
        <v>58</v>
      </c>
      <c r="M1" s="26" t="s">
        <v>59</v>
      </c>
      <c r="N1" s="108" t="s">
        <v>29</v>
      </c>
      <c r="O1" s="109"/>
    </row>
    <row r="2" spans="1:22" ht="15.75" thickBot="1" x14ac:dyDescent="0.3">
      <c r="A2" s="110" t="s">
        <v>2</v>
      </c>
      <c r="B2" s="27" t="s">
        <v>6</v>
      </c>
      <c r="C2" s="33">
        <v>33</v>
      </c>
      <c r="D2" s="15">
        <v>1</v>
      </c>
      <c r="E2" s="24"/>
      <c r="F2" s="15"/>
      <c r="G2" s="15"/>
      <c r="H2" s="13">
        <f t="shared" ref="H2:H33" ca="1" si="0">VLOOKUP(B2,$N$3:$O$14,2,FALSE)</f>
        <v>0.73849284284182559</v>
      </c>
      <c r="I2" s="13">
        <f t="shared" ref="I2:I49" ca="1" si="1">C2/H2</f>
        <v>44.68560571692381</v>
      </c>
      <c r="J2" s="13">
        <f>$R$22+$R$23*D2</f>
        <v>71.52205856215528</v>
      </c>
      <c r="K2" s="34">
        <f t="shared" ref="K2:K33" ca="1" si="2">H2*J2</f>
        <v>52.818528353465588</v>
      </c>
      <c r="L2" s="13">
        <f t="shared" ref="L2:L49" ca="1" si="3">C2-K2</f>
        <v>-19.818528353465588</v>
      </c>
      <c r="M2" s="30">
        <f ca="1">SQRT(SUMSQ(L2:L49)/COUNT(L2:L49))</f>
        <v>14.987053209433485</v>
      </c>
      <c r="N2" s="36" t="s">
        <v>30</v>
      </c>
      <c r="O2" s="36" t="s">
        <v>61</v>
      </c>
    </row>
    <row r="3" spans="1:22" ht="15.75" thickTop="1" x14ac:dyDescent="0.25">
      <c r="A3" s="110"/>
      <c r="B3" s="27" t="s">
        <v>7</v>
      </c>
      <c r="C3" s="33">
        <v>52</v>
      </c>
      <c r="D3" s="15">
        <v>2</v>
      </c>
      <c r="E3" s="24"/>
      <c r="F3" s="15"/>
      <c r="G3" s="15"/>
      <c r="H3" s="13">
        <f t="shared" ca="1" si="0"/>
        <v>0.59057293077043027</v>
      </c>
      <c r="I3" s="13">
        <f t="shared" ca="1" si="1"/>
        <v>88.050090497990738</v>
      </c>
      <c r="J3" s="13">
        <f t="shared" ref="J3:J33" si="4">$R$22+$R$23*D3</f>
        <v>71.678582871641439</v>
      </c>
      <c r="K3" s="34">
        <f t="shared" ca="1" si="2"/>
        <v>42.331430759976449</v>
      </c>
      <c r="L3" s="13">
        <f t="shared" ca="1" si="3"/>
        <v>9.668569240023551</v>
      </c>
      <c r="M3" s="16"/>
      <c r="N3" s="23" t="s">
        <v>6</v>
      </c>
      <c r="O3" s="13">
        <f t="shared" ref="O3:O14" ca="1" si="5">AVERAGEIF($B$7:$B$43,N3,$G$7:$G$42)</f>
        <v>0.73849284284182559</v>
      </c>
    </row>
    <row r="4" spans="1:22" x14ac:dyDescent="0.25">
      <c r="A4" s="110"/>
      <c r="B4" s="27" t="s">
        <v>8</v>
      </c>
      <c r="C4" s="33">
        <v>49</v>
      </c>
      <c r="D4" s="15">
        <v>3</v>
      </c>
      <c r="E4" s="24"/>
      <c r="F4" s="15"/>
      <c r="G4" s="15"/>
      <c r="H4" s="13">
        <f t="shared" ca="1" si="0"/>
        <v>0.73168977001976743</v>
      </c>
      <c r="I4" s="13">
        <f t="shared" ca="1" si="1"/>
        <v>66.968272631003444</v>
      </c>
      <c r="J4" s="13">
        <f t="shared" si="4"/>
        <v>71.835107181127583</v>
      </c>
      <c r="K4" s="34">
        <f t="shared" ca="1" si="2"/>
        <v>52.561013052704588</v>
      </c>
      <c r="L4" s="13">
        <f t="shared" ca="1" si="3"/>
        <v>-3.5610130527045882</v>
      </c>
      <c r="M4" s="16"/>
      <c r="N4" s="23" t="s">
        <v>7</v>
      </c>
      <c r="O4" s="13">
        <f t="shared" ca="1" si="5"/>
        <v>0.59057293077043027</v>
      </c>
    </row>
    <row r="5" spans="1:22" x14ac:dyDescent="0.25">
      <c r="A5" s="110"/>
      <c r="B5" s="27" t="s">
        <v>9</v>
      </c>
      <c r="C5" s="33">
        <v>82</v>
      </c>
      <c r="D5" s="15">
        <v>4</v>
      </c>
      <c r="E5" s="24"/>
      <c r="F5" s="15"/>
      <c r="G5" s="15" t="s">
        <v>27</v>
      </c>
      <c r="H5" s="13">
        <f t="shared" ca="1" si="0"/>
        <v>1.4138777199055437</v>
      </c>
      <c r="I5" s="13">
        <f t="shared" ca="1" si="1"/>
        <v>57.996528869185475</v>
      </c>
      <c r="J5" s="13">
        <f t="shared" si="4"/>
        <v>71.991631490613727</v>
      </c>
      <c r="K5" s="34">
        <f t="shared" ca="1" si="2"/>
        <v>101.78736378422907</v>
      </c>
      <c r="L5" s="13">
        <f t="shared" ca="1" si="3"/>
        <v>-19.787363784229072</v>
      </c>
      <c r="M5" s="16"/>
      <c r="N5" s="23" t="s">
        <v>8</v>
      </c>
      <c r="O5" s="13">
        <f t="shared" ca="1" si="5"/>
        <v>0.73168977001976743</v>
      </c>
    </row>
    <row r="6" spans="1:22" x14ac:dyDescent="0.25">
      <c r="A6" s="110"/>
      <c r="B6" s="27" t="s">
        <v>10</v>
      </c>
      <c r="C6" s="33">
        <v>50</v>
      </c>
      <c r="D6" s="15">
        <v>5</v>
      </c>
      <c r="E6" s="24"/>
      <c r="F6" s="15"/>
      <c r="G6" s="15"/>
      <c r="H6" s="13">
        <f t="shared" ca="1" si="0"/>
        <v>0.96777575682128736</v>
      </c>
      <c r="I6" s="13">
        <f t="shared" ca="1" si="1"/>
        <v>51.66486104614539</v>
      </c>
      <c r="J6" s="13">
        <f t="shared" si="4"/>
        <v>72.148155800099886</v>
      </c>
      <c r="K6" s="34">
        <f t="shared" ca="1" si="2"/>
        <v>69.823236082701825</v>
      </c>
      <c r="L6" s="13">
        <f t="shared" ca="1" si="3"/>
        <v>-19.823236082701825</v>
      </c>
      <c r="M6" s="16"/>
      <c r="N6" s="23" t="s">
        <v>9</v>
      </c>
      <c r="O6" s="13">
        <f t="shared" ca="1" si="5"/>
        <v>1.4138777199055437</v>
      </c>
      <c r="Q6" s="35" t="s">
        <v>33</v>
      </c>
      <c r="R6" s="35"/>
    </row>
    <row r="7" spans="1:22" ht="15.75" thickBot="1" x14ac:dyDescent="0.3">
      <c r="A7" s="110"/>
      <c r="B7" s="27" t="s">
        <v>11</v>
      </c>
      <c r="C7" s="33">
        <v>64</v>
      </c>
      <c r="D7" s="15">
        <v>6</v>
      </c>
      <c r="E7" s="25">
        <f>AVERAGE(C2:C13)</f>
        <v>68</v>
      </c>
      <c r="F7" s="13">
        <f>AVERAGE(E7:E8)</f>
        <v>68.375</v>
      </c>
      <c r="G7" s="13">
        <f>C7/F7</f>
        <v>0.93601462522851919</v>
      </c>
      <c r="H7" s="13">
        <f t="shared" ca="1" si="0"/>
        <v>1.0097687741961929</v>
      </c>
      <c r="I7" s="13">
        <f t="shared" ca="1" si="1"/>
        <v>63.380846819061098</v>
      </c>
      <c r="J7" s="13">
        <f t="shared" si="4"/>
        <v>72.30468010958603</v>
      </c>
      <c r="K7" s="34">
        <f t="shared" ca="1" si="2"/>
        <v>73.011008202904534</v>
      </c>
      <c r="L7" s="13">
        <f t="shared" ca="1" si="3"/>
        <v>-9.0110082029045344</v>
      </c>
      <c r="M7" s="16"/>
      <c r="N7" s="23" t="s">
        <v>10</v>
      </c>
      <c r="O7" s="13">
        <f t="shared" ca="1" si="5"/>
        <v>0.96777575682128736</v>
      </c>
    </row>
    <row r="8" spans="1:22" x14ac:dyDescent="0.25">
      <c r="A8" s="110"/>
      <c r="B8" s="27" t="s">
        <v>12</v>
      </c>
      <c r="C8" s="33">
        <v>97</v>
      </c>
      <c r="D8" s="15">
        <v>7</v>
      </c>
      <c r="E8" s="25">
        <f t="shared" ref="E8:E43" si="6">AVERAGE(C3:C14)</f>
        <v>68.75</v>
      </c>
      <c r="F8" s="13">
        <f t="shared" ref="F8:F42" si="7">AVERAGE(E8:E9)</f>
        <v>68.833333333333343</v>
      </c>
      <c r="G8" s="13">
        <f t="shared" ref="G8:G42" si="8">C8/F8</f>
        <v>1.4092009685230023</v>
      </c>
      <c r="H8" s="13">
        <f t="shared" ca="1" si="0"/>
        <v>1.3148738437077869</v>
      </c>
      <c r="I8" s="13">
        <f t="shared" ca="1" si="1"/>
        <v>73.771335907383786</v>
      </c>
      <c r="J8" s="13">
        <f t="shared" si="4"/>
        <v>72.461204419072175</v>
      </c>
      <c r="K8" s="34">
        <f t="shared" ca="1" si="2"/>
        <v>95.277342374201112</v>
      </c>
      <c r="L8" s="13">
        <f t="shared" ca="1" si="3"/>
        <v>1.7226576257988881</v>
      </c>
      <c r="M8" s="16"/>
      <c r="N8" s="23" t="s">
        <v>11</v>
      </c>
      <c r="O8" s="13">
        <f t="shared" ca="1" si="5"/>
        <v>1.0097687741961929</v>
      </c>
      <c r="Q8" s="9" t="s">
        <v>34</v>
      </c>
      <c r="R8" s="9"/>
    </row>
    <row r="9" spans="1:22" x14ac:dyDescent="0.25">
      <c r="A9" s="110"/>
      <c r="B9" s="27" t="s">
        <v>21</v>
      </c>
      <c r="C9" s="33">
        <v>77</v>
      </c>
      <c r="D9" s="15">
        <v>8</v>
      </c>
      <c r="E9" s="25">
        <f t="shared" si="6"/>
        <v>68.916666666666671</v>
      </c>
      <c r="F9" s="13">
        <f t="shared" si="7"/>
        <v>68.75</v>
      </c>
      <c r="G9" s="13">
        <f t="shared" si="8"/>
        <v>1.1200000000000001</v>
      </c>
      <c r="H9" s="13">
        <f t="shared" ca="1" si="0"/>
        <v>1.0494521131386225</v>
      </c>
      <c r="I9" s="13">
        <f t="shared" ca="1" si="1"/>
        <v>73.371618424507417</v>
      </c>
      <c r="J9" s="13">
        <f t="shared" si="4"/>
        <v>72.617728728558333</v>
      </c>
      <c r="K9" s="34">
        <f t="shared" ca="1" si="2"/>
        <v>76.2088288655128</v>
      </c>
      <c r="L9" s="13">
        <f t="shared" ca="1" si="3"/>
        <v>0.79117113448720033</v>
      </c>
      <c r="M9" s="16"/>
      <c r="N9" s="23" t="s">
        <v>12</v>
      </c>
      <c r="O9" s="13">
        <f t="shared" ca="1" si="5"/>
        <v>1.3148738437077869</v>
      </c>
      <c r="Q9" s="6" t="s">
        <v>35</v>
      </c>
      <c r="R9" s="6">
        <v>0.15737518297355677</v>
      </c>
    </row>
    <row r="10" spans="1:22" x14ac:dyDescent="0.25">
      <c r="A10" s="110"/>
      <c r="B10" s="27" t="s">
        <v>13</v>
      </c>
      <c r="C10" s="33">
        <v>89</v>
      </c>
      <c r="D10" s="15">
        <v>9</v>
      </c>
      <c r="E10" s="25">
        <f t="shared" si="6"/>
        <v>68.583333333333329</v>
      </c>
      <c r="F10" s="13">
        <f t="shared" si="7"/>
        <v>69.041666666666657</v>
      </c>
      <c r="G10" s="13">
        <f t="shared" si="8"/>
        <v>1.2890766445383224</v>
      </c>
      <c r="H10" s="13">
        <f t="shared" ca="1" si="0"/>
        <v>1.186371806053341</v>
      </c>
      <c r="I10" s="13">
        <f t="shared" ca="1" si="1"/>
        <v>75.018640485121594</v>
      </c>
      <c r="J10" s="13">
        <f t="shared" si="4"/>
        <v>72.774253038044478</v>
      </c>
      <c r="K10" s="34">
        <f t="shared" ca="1" si="2"/>
        <v>86.337322010927664</v>
      </c>
      <c r="L10" s="13">
        <f t="shared" ca="1" si="3"/>
        <v>2.6626779890723355</v>
      </c>
      <c r="M10" s="16"/>
      <c r="N10" s="23" t="s">
        <v>21</v>
      </c>
      <c r="O10" s="13">
        <f t="shared" ca="1" si="5"/>
        <v>1.0494521131386225</v>
      </c>
      <c r="Q10" s="6" t="s">
        <v>36</v>
      </c>
      <c r="R10" s="6">
        <v>2.4766948215960469E-2</v>
      </c>
    </row>
    <row r="11" spans="1:22" x14ac:dyDescent="0.25">
      <c r="A11" s="110"/>
      <c r="B11" s="27" t="s">
        <v>14</v>
      </c>
      <c r="C11" s="33">
        <v>105</v>
      </c>
      <c r="D11" s="15">
        <v>10</v>
      </c>
      <c r="E11" s="25">
        <f t="shared" si="6"/>
        <v>69.5</v>
      </c>
      <c r="F11" s="13">
        <f t="shared" si="7"/>
        <v>69.375</v>
      </c>
      <c r="G11" s="13">
        <f t="shared" si="8"/>
        <v>1.5135135135135136</v>
      </c>
      <c r="H11" s="13">
        <f t="shared" ca="1" si="0"/>
        <v>1.2629421230103823</v>
      </c>
      <c r="I11" s="13">
        <f t="shared" ca="1" si="1"/>
        <v>83.139201778874252</v>
      </c>
      <c r="J11" s="13">
        <f t="shared" si="4"/>
        <v>72.930777347530622</v>
      </c>
      <c r="K11" s="34">
        <f t="shared" ca="1" si="2"/>
        <v>92.107350776087827</v>
      </c>
      <c r="L11" s="13">
        <f t="shared" ca="1" si="3"/>
        <v>12.892649223912173</v>
      </c>
      <c r="M11" s="16"/>
      <c r="N11" s="23" t="s">
        <v>13</v>
      </c>
      <c r="O11" s="13">
        <f t="shared" ca="1" si="5"/>
        <v>1.186371806053341</v>
      </c>
      <c r="Q11" s="6" t="s">
        <v>37</v>
      </c>
      <c r="R11" s="6">
        <v>3.5662296989161309E-3</v>
      </c>
    </row>
    <row r="12" spans="1:22" x14ac:dyDescent="0.25">
      <c r="A12" s="110"/>
      <c r="B12" s="27" t="s">
        <v>15</v>
      </c>
      <c r="C12" s="33">
        <v>63</v>
      </c>
      <c r="D12" s="15">
        <v>11</v>
      </c>
      <c r="E12" s="25">
        <f t="shared" si="6"/>
        <v>69.25</v>
      </c>
      <c r="F12" s="13">
        <f t="shared" si="7"/>
        <v>69.583333333333343</v>
      </c>
      <c r="G12" s="13">
        <f t="shared" si="8"/>
        <v>0.90538922155688606</v>
      </c>
      <c r="H12" s="13">
        <f t="shared" ca="1" si="0"/>
        <v>0.91503738441307336</v>
      </c>
      <c r="I12" s="13">
        <f t="shared" ca="1" si="1"/>
        <v>68.849646006987669</v>
      </c>
      <c r="J12" s="13">
        <f t="shared" si="4"/>
        <v>73.087301657016781</v>
      </c>
      <c r="K12" s="34">
        <f t="shared" ca="1" si="2"/>
        <v>66.877613342045919</v>
      </c>
      <c r="L12" s="13">
        <f t="shared" ca="1" si="3"/>
        <v>-3.8776133420459189</v>
      </c>
      <c r="M12" s="16"/>
      <c r="N12" s="23" t="s">
        <v>14</v>
      </c>
      <c r="O12" s="13">
        <f t="shared" ca="1" si="5"/>
        <v>1.2629421230103823</v>
      </c>
      <c r="Q12" s="6" t="s">
        <v>38</v>
      </c>
      <c r="R12" s="6">
        <v>13.899456001131897</v>
      </c>
    </row>
    <row r="13" spans="1:22" ht="15.75" thickBot="1" x14ac:dyDescent="0.3">
      <c r="A13" s="110"/>
      <c r="B13" s="27" t="s">
        <v>16</v>
      </c>
      <c r="C13" s="33">
        <v>55</v>
      </c>
      <c r="D13" s="15">
        <v>12</v>
      </c>
      <c r="E13" s="25">
        <f t="shared" si="6"/>
        <v>69.916666666666671</v>
      </c>
      <c r="F13" s="13">
        <f t="shared" si="7"/>
        <v>70.375</v>
      </c>
      <c r="G13" s="13">
        <f t="shared" si="8"/>
        <v>0.78152753108348139</v>
      </c>
      <c r="H13" s="13">
        <f t="shared" ca="1" si="0"/>
        <v>0.88553294349748501</v>
      </c>
      <c r="I13" s="13">
        <f t="shared" ca="1" si="1"/>
        <v>62.109490565955667</v>
      </c>
      <c r="J13" s="13">
        <f>$R$22+$R$23*D13</f>
        <v>73.243825966502925</v>
      </c>
      <c r="K13" s="34">
        <f t="shared" ca="1" si="2"/>
        <v>64.859820801134859</v>
      </c>
      <c r="L13" s="13">
        <f t="shared" ca="1" si="3"/>
        <v>-9.8598208011348589</v>
      </c>
      <c r="M13" s="16"/>
      <c r="N13" s="23" t="s">
        <v>15</v>
      </c>
      <c r="O13" s="13">
        <f t="shared" ca="1" si="5"/>
        <v>0.91503738441307336</v>
      </c>
      <c r="Q13" s="7" t="s">
        <v>39</v>
      </c>
      <c r="R13" s="7">
        <v>48</v>
      </c>
    </row>
    <row r="14" spans="1:22" x14ac:dyDescent="0.25">
      <c r="A14" s="110" t="s">
        <v>3</v>
      </c>
      <c r="B14" s="27" t="s">
        <v>6</v>
      </c>
      <c r="C14" s="33">
        <v>42</v>
      </c>
      <c r="D14" s="15">
        <v>13</v>
      </c>
      <c r="E14" s="25">
        <f t="shared" si="6"/>
        <v>70.833333333333329</v>
      </c>
      <c r="F14" s="13">
        <f t="shared" si="7"/>
        <v>71.25</v>
      </c>
      <c r="G14" s="13">
        <f t="shared" si="8"/>
        <v>0.58947368421052626</v>
      </c>
      <c r="H14" s="13">
        <f t="shared" ca="1" si="0"/>
        <v>0.73849284284182559</v>
      </c>
      <c r="I14" s="13">
        <f t="shared" ca="1" si="1"/>
        <v>56.872589094266672</v>
      </c>
      <c r="J14" s="13">
        <f t="shared" si="4"/>
        <v>73.400350275989069</v>
      </c>
      <c r="K14" s="34">
        <f t="shared" ca="1" si="2"/>
        <v>54.205633340900945</v>
      </c>
      <c r="L14" s="13">
        <f t="shared" ca="1" si="3"/>
        <v>-12.205633340900945</v>
      </c>
      <c r="M14" s="16"/>
      <c r="N14" s="23" t="s">
        <v>16</v>
      </c>
      <c r="O14" s="13">
        <f t="shared" ca="1" si="5"/>
        <v>0.88553294349748501</v>
      </c>
    </row>
    <row r="15" spans="1:22" ht="15.75" thickBot="1" x14ac:dyDescent="0.3">
      <c r="A15" s="110"/>
      <c r="B15" s="27" t="s">
        <v>7</v>
      </c>
      <c r="C15" s="33">
        <v>54</v>
      </c>
      <c r="D15" s="15">
        <v>14</v>
      </c>
      <c r="E15" s="25">
        <f t="shared" si="6"/>
        <v>71.666666666666671</v>
      </c>
      <c r="F15" s="13">
        <f t="shared" si="7"/>
        <v>71.791666666666671</v>
      </c>
      <c r="G15" s="13">
        <f t="shared" si="8"/>
        <v>0.75217643644805565</v>
      </c>
      <c r="H15" s="13">
        <f t="shared" ca="1" si="0"/>
        <v>0.59057293077043027</v>
      </c>
      <c r="I15" s="13">
        <f t="shared" ca="1" si="1"/>
        <v>91.436632440221146</v>
      </c>
      <c r="J15" s="13">
        <f t="shared" si="4"/>
        <v>73.556874585475228</v>
      </c>
      <c r="K15" s="34">
        <f t="shared" ca="1" si="2"/>
        <v>43.440699002257084</v>
      </c>
      <c r="L15" s="13">
        <f t="shared" ca="1" si="3"/>
        <v>10.559300997742916</v>
      </c>
      <c r="M15" s="16"/>
      <c r="Q15" t="s">
        <v>40</v>
      </c>
    </row>
    <row r="16" spans="1:22" x14ac:dyDescent="0.25">
      <c r="A16" s="110"/>
      <c r="B16" s="27" t="s">
        <v>8</v>
      </c>
      <c r="C16" s="33">
        <v>45</v>
      </c>
      <c r="D16" s="15">
        <v>15</v>
      </c>
      <c r="E16" s="25">
        <f t="shared" si="6"/>
        <v>71.916666666666671</v>
      </c>
      <c r="F16" s="13">
        <f t="shared" si="7"/>
        <v>71.875</v>
      </c>
      <c r="G16" s="13">
        <f t="shared" si="8"/>
        <v>0.62608695652173918</v>
      </c>
      <c r="H16" s="13">
        <f t="shared" ca="1" si="0"/>
        <v>0.73168977001976743</v>
      </c>
      <c r="I16" s="13">
        <f t="shared" ca="1" si="1"/>
        <v>61.50147486520725</v>
      </c>
      <c r="J16" s="13">
        <f t="shared" si="4"/>
        <v>73.713398894961372</v>
      </c>
      <c r="K16" s="34">
        <f t="shared" ca="1" si="2"/>
        <v>53.935339884829666</v>
      </c>
      <c r="L16" s="13">
        <f t="shared" ca="1" si="3"/>
        <v>-8.9353398848296663</v>
      </c>
      <c r="M16" s="16"/>
      <c r="Q16" s="8"/>
      <c r="R16" s="8" t="s">
        <v>44</v>
      </c>
      <c r="S16" s="8" t="s">
        <v>45</v>
      </c>
      <c r="T16" s="8" t="s">
        <v>46</v>
      </c>
      <c r="U16" s="8" t="s">
        <v>47</v>
      </c>
      <c r="V16" s="8" t="s">
        <v>48</v>
      </c>
    </row>
    <row r="17" spans="1:25" x14ac:dyDescent="0.25">
      <c r="A17" s="110"/>
      <c r="B17" s="27" t="s">
        <v>9</v>
      </c>
      <c r="C17" s="33">
        <v>93</v>
      </c>
      <c r="D17" s="15">
        <v>16</v>
      </c>
      <c r="E17" s="25">
        <f t="shared" si="6"/>
        <v>71.833333333333329</v>
      </c>
      <c r="F17" s="13">
        <f t="shared" si="7"/>
        <v>72.083333333333329</v>
      </c>
      <c r="G17" s="13">
        <f t="shared" si="8"/>
        <v>1.2901734104046243</v>
      </c>
      <c r="H17" s="13">
        <f t="shared" ca="1" si="0"/>
        <v>1.4138777199055437</v>
      </c>
      <c r="I17" s="13">
        <f t="shared" ca="1" si="1"/>
        <v>65.776551034564022</v>
      </c>
      <c r="J17" s="13">
        <f t="shared" si="4"/>
        <v>73.869923204447531</v>
      </c>
      <c r="K17" s="34">
        <f t="shared" ca="1" si="2"/>
        <v>104.44303858990189</v>
      </c>
      <c r="L17" s="13">
        <f t="shared" ca="1" si="3"/>
        <v>-11.443038589901889</v>
      </c>
      <c r="M17" s="16"/>
      <c r="Q17" s="6" t="s">
        <v>41</v>
      </c>
      <c r="R17" s="6">
        <v>1</v>
      </c>
      <c r="S17" s="6">
        <v>225.69270534658608</v>
      </c>
      <c r="T17" s="6">
        <v>225.69270534658608</v>
      </c>
      <c r="U17" s="6">
        <v>1.1682126809074447</v>
      </c>
      <c r="V17" s="6">
        <v>0.28540293740640321</v>
      </c>
    </row>
    <row r="18" spans="1:25" x14ac:dyDescent="0.25">
      <c r="A18" s="110"/>
      <c r="B18" s="27" t="s">
        <v>10</v>
      </c>
      <c r="C18" s="33">
        <v>47</v>
      </c>
      <c r="D18" s="15">
        <v>17</v>
      </c>
      <c r="E18" s="25">
        <f t="shared" si="6"/>
        <v>72.333333333333329</v>
      </c>
      <c r="F18" s="13">
        <f t="shared" si="7"/>
        <v>72.583333333333329</v>
      </c>
      <c r="G18" s="13">
        <f t="shared" si="8"/>
        <v>0.64753157290470731</v>
      </c>
      <c r="H18" s="13">
        <f t="shared" ca="1" si="0"/>
        <v>0.96777575682128736</v>
      </c>
      <c r="I18" s="13">
        <f t="shared" ca="1" si="1"/>
        <v>48.564969383376663</v>
      </c>
      <c r="J18" s="13">
        <f t="shared" si="4"/>
        <v>74.026447513933675</v>
      </c>
      <c r="K18" s="34">
        <f t="shared" ca="1" si="2"/>
        <v>71.641001267588464</v>
      </c>
      <c r="L18" s="13">
        <f t="shared" ca="1" si="3"/>
        <v>-24.641001267588464</v>
      </c>
      <c r="M18" s="16"/>
      <c r="Q18" s="6" t="s">
        <v>42</v>
      </c>
      <c r="R18" s="6">
        <v>46</v>
      </c>
      <c r="S18" s="6">
        <v>8886.9643478604703</v>
      </c>
      <c r="T18" s="6">
        <v>193.19487712740153</v>
      </c>
      <c r="U18" s="6"/>
      <c r="V18" s="6"/>
    </row>
    <row r="19" spans="1:25" ht="15.75" thickBot="1" x14ac:dyDescent="0.3">
      <c r="A19" s="110"/>
      <c r="B19" s="27" t="s">
        <v>11</v>
      </c>
      <c r="C19" s="33">
        <v>72</v>
      </c>
      <c r="D19" s="15">
        <v>18</v>
      </c>
      <c r="E19" s="25">
        <f t="shared" si="6"/>
        <v>72.833333333333329</v>
      </c>
      <c r="F19" s="13">
        <f t="shared" si="7"/>
        <v>74.208333333333329</v>
      </c>
      <c r="G19" s="13">
        <f t="shared" si="8"/>
        <v>0.97024143739472213</v>
      </c>
      <c r="H19" s="13">
        <f t="shared" ca="1" si="0"/>
        <v>1.0097687741961929</v>
      </c>
      <c r="I19" s="13">
        <f t="shared" ca="1" si="1"/>
        <v>71.303452671443736</v>
      </c>
      <c r="J19" s="13">
        <f t="shared" si="4"/>
        <v>74.18297182341982</v>
      </c>
      <c r="K19" s="34">
        <f t="shared" ca="1" si="2"/>
        <v>74.907648524365356</v>
      </c>
      <c r="L19" s="13">
        <f t="shared" ca="1" si="3"/>
        <v>-2.9076485243653565</v>
      </c>
      <c r="M19" s="16"/>
      <c r="Q19" s="7" t="s">
        <v>17</v>
      </c>
      <c r="R19" s="7">
        <v>47</v>
      </c>
      <c r="S19" s="7">
        <v>9112.6570532070564</v>
      </c>
      <c r="T19" s="7"/>
      <c r="U19" s="7"/>
      <c r="V19" s="7"/>
    </row>
    <row r="20" spans="1:25" ht="15.75" thickBot="1" x14ac:dyDescent="0.3">
      <c r="A20" s="110"/>
      <c r="B20" s="27" t="s">
        <v>12</v>
      </c>
      <c r="C20" s="33">
        <v>108</v>
      </c>
      <c r="D20" s="15">
        <v>19</v>
      </c>
      <c r="E20" s="25">
        <f t="shared" si="6"/>
        <v>75.583333333333329</v>
      </c>
      <c r="F20" s="13">
        <f t="shared" si="7"/>
        <v>75.833333333333329</v>
      </c>
      <c r="G20" s="13">
        <f t="shared" si="8"/>
        <v>1.4241758241758242</v>
      </c>
      <c r="H20" s="13">
        <f t="shared" ca="1" si="0"/>
        <v>1.3148738437077869</v>
      </c>
      <c r="I20" s="13">
        <f t="shared" ca="1" si="1"/>
        <v>82.137157505128343</v>
      </c>
      <c r="J20" s="13">
        <f t="shared" si="4"/>
        <v>74.339496132905978</v>
      </c>
      <c r="K20" s="34">
        <f t="shared" ca="1" si="2"/>
        <v>97.747059019574252</v>
      </c>
      <c r="L20" s="13">
        <f t="shared" ca="1" si="3"/>
        <v>10.252940980425748</v>
      </c>
      <c r="M20" s="16"/>
    </row>
    <row r="21" spans="1:25" x14ac:dyDescent="0.25">
      <c r="A21" s="110"/>
      <c r="B21" s="27" t="s">
        <v>21</v>
      </c>
      <c r="C21" s="33">
        <v>87</v>
      </c>
      <c r="D21" s="15">
        <v>20</v>
      </c>
      <c r="E21" s="25">
        <f t="shared" si="6"/>
        <v>76.083333333333329</v>
      </c>
      <c r="F21" s="13">
        <f t="shared" si="7"/>
        <v>75.958333333333329</v>
      </c>
      <c r="G21" s="13">
        <f t="shared" si="8"/>
        <v>1.1453647833241909</v>
      </c>
      <c r="H21" s="13">
        <f t="shared" ca="1" si="0"/>
        <v>1.0494521131386225</v>
      </c>
      <c r="I21" s="13">
        <f t="shared" ca="1" si="1"/>
        <v>82.900400038079809</v>
      </c>
      <c r="J21" s="13">
        <f t="shared" si="4"/>
        <v>74.496020442392123</v>
      </c>
      <c r="K21" s="34">
        <f t="shared" ca="1" si="2"/>
        <v>78.180006073686428</v>
      </c>
      <c r="L21" s="13">
        <f t="shared" ca="1" si="3"/>
        <v>8.8199939263135718</v>
      </c>
      <c r="M21" s="16"/>
      <c r="Q21" s="8"/>
      <c r="R21" s="8" t="s">
        <v>49</v>
      </c>
      <c r="S21" s="8" t="s">
        <v>38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</row>
    <row r="22" spans="1:25" x14ac:dyDescent="0.25">
      <c r="A22" s="110"/>
      <c r="B22" s="27" t="s">
        <v>13</v>
      </c>
      <c r="C22" s="33">
        <v>92</v>
      </c>
      <c r="D22" s="15">
        <v>21</v>
      </c>
      <c r="E22" s="25">
        <f t="shared" si="6"/>
        <v>75.833333333333329</v>
      </c>
      <c r="F22" s="13">
        <f t="shared" si="7"/>
        <v>76.333333333333329</v>
      </c>
      <c r="G22" s="13">
        <f t="shared" si="8"/>
        <v>1.2052401746724892</v>
      </c>
      <c r="H22" s="13">
        <f t="shared" ca="1" si="0"/>
        <v>1.186371806053341</v>
      </c>
      <c r="I22" s="13">
        <f t="shared" ca="1" si="1"/>
        <v>77.547358703721201</v>
      </c>
      <c r="J22" s="13">
        <f t="shared" si="4"/>
        <v>74.652544751878267</v>
      </c>
      <c r="K22" s="34">
        <f t="shared" ca="1" si="2"/>
        <v>88.565674343763689</v>
      </c>
      <c r="L22" s="13">
        <f t="shared" ca="1" si="3"/>
        <v>3.4343256562363109</v>
      </c>
      <c r="M22" s="16"/>
      <c r="Q22" s="6" t="s">
        <v>43</v>
      </c>
      <c r="R22" s="10">
        <v>71.365534252669136</v>
      </c>
      <c r="S22" s="6">
        <v>4.0759525581786411</v>
      </c>
      <c r="T22" s="6">
        <v>17.50892171437814</v>
      </c>
      <c r="U22" s="6">
        <v>5.6782682261946837E-22</v>
      </c>
      <c r="V22" s="6">
        <v>63.161067286906956</v>
      </c>
      <c r="W22" s="6">
        <v>79.570001218431315</v>
      </c>
      <c r="X22" s="6">
        <v>63.161067286906956</v>
      </c>
      <c r="Y22" s="6">
        <v>79.570001218431315</v>
      </c>
    </row>
    <row r="23" spans="1:25" ht="15.75" thickBot="1" x14ac:dyDescent="0.3">
      <c r="A23" s="110"/>
      <c r="B23" s="27" t="s">
        <v>14</v>
      </c>
      <c r="C23" s="33">
        <v>104</v>
      </c>
      <c r="D23" s="15">
        <v>22</v>
      </c>
      <c r="E23" s="25">
        <f t="shared" si="6"/>
        <v>76.833333333333329</v>
      </c>
      <c r="F23" s="13">
        <f t="shared" si="7"/>
        <v>78</v>
      </c>
      <c r="G23" s="13">
        <f t="shared" si="8"/>
        <v>1.3333333333333333</v>
      </c>
      <c r="H23" s="13">
        <f t="shared" ca="1" si="0"/>
        <v>1.2629421230103823</v>
      </c>
      <c r="I23" s="13">
        <f t="shared" ca="1" si="1"/>
        <v>82.347399857170686</v>
      </c>
      <c r="J23" s="13">
        <f t="shared" si="4"/>
        <v>74.809069061364426</v>
      </c>
      <c r="K23" s="34">
        <f t="shared" ca="1" si="2"/>
        <v>94.479524500789893</v>
      </c>
      <c r="L23" s="13">
        <f t="shared" ca="1" si="3"/>
        <v>9.5204754992101073</v>
      </c>
      <c r="M23" s="16"/>
      <c r="Q23" s="7" t="s">
        <v>24</v>
      </c>
      <c r="R23" s="11">
        <v>0.15652430948614926</v>
      </c>
      <c r="S23" s="7">
        <v>0.14481743081646173</v>
      </c>
      <c r="T23" s="7">
        <v>1.0808388783289806</v>
      </c>
      <c r="U23" s="7">
        <v>0.28540293740640199</v>
      </c>
      <c r="V23" s="7">
        <v>-0.13497805965112558</v>
      </c>
      <c r="W23" s="7">
        <v>0.4480266786234241</v>
      </c>
      <c r="X23" s="7">
        <v>-0.13497805965112558</v>
      </c>
      <c r="Y23" s="7">
        <v>0.4480266786234241</v>
      </c>
    </row>
    <row r="24" spans="1:25" x14ac:dyDescent="0.25">
      <c r="A24" s="110"/>
      <c r="B24" s="27" t="s">
        <v>15</v>
      </c>
      <c r="C24" s="33">
        <v>69</v>
      </c>
      <c r="D24" s="15">
        <v>23</v>
      </c>
      <c r="E24" s="25">
        <f t="shared" si="6"/>
        <v>79.166666666666671</v>
      </c>
      <c r="F24" s="13">
        <f t="shared" si="7"/>
        <v>79.541666666666671</v>
      </c>
      <c r="G24" s="13">
        <f t="shared" si="8"/>
        <v>0.8674698795180722</v>
      </c>
      <c r="H24" s="13">
        <f t="shared" ca="1" si="0"/>
        <v>0.91503738441307336</v>
      </c>
      <c r="I24" s="13">
        <f t="shared" ca="1" si="1"/>
        <v>75.406755150510307</v>
      </c>
      <c r="J24" s="13">
        <f t="shared" si="4"/>
        <v>74.96559337085057</v>
      </c>
      <c r="K24" s="34">
        <f t="shared" ca="1" si="2"/>
        <v>68.596320479037132</v>
      </c>
      <c r="L24" s="13">
        <f t="shared" ca="1" si="3"/>
        <v>0.40367952096286785</v>
      </c>
      <c r="M24" s="16"/>
    </row>
    <row r="25" spans="1:25" x14ac:dyDescent="0.25">
      <c r="A25" s="110"/>
      <c r="B25" s="27" t="s">
        <v>16</v>
      </c>
      <c r="C25" s="33">
        <v>61</v>
      </c>
      <c r="D25" s="15">
        <v>24</v>
      </c>
      <c r="E25" s="25">
        <f t="shared" si="6"/>
        <v>79.916666666666671</v>
      </c>
      <c r="F25" s="13">
        <f t="shared" si="7"/>
        <v>78.625</v>
      </c>
      <c r="G25" s="13">
        <f t="shared" si="8"/>
        <v>0.77583465818759934</v>
      </c>
      <c r="H25" s="13">
        <f t="shared" ca="1" si="0"/>
        <v>0.88553294349748501</v>
      </c>
      <c r="I25" s="13">
        <f t="shared" ca="1" si="1"/>
        <v>68.885071354969014</v>
      </c>
      <c r="J25" s="13">
        <f t="shared" si="4"/>
        <v>75.122117680336714</v>
      </c>
      <c r="K25" s="34">
        <f t="shared" ca="1" si="2"/>
        <v>66.523109991233028</v>
      </c>
      <c r="L25" s="13">
        <f t="shared" ca="1" si="3"/>
        <v>-5.5231099912330279</v>
      </c>
      <c r="M25" s="16"/>
    </row>
    <row r="26" spans="1:25" x14ac:dyDescent="0.25">
      <c r="A26" s="110" t="s">
        <v>4</v>
      </c>
      <c r="B26" s="27" t="s">
        <v>6</v>
      </c>
      <c r="C26" s="33">
        <v>75</v>
      </c>
      <c r="D26" s="15">
        <v>25</v>
      </c>
      <c r="E26" s="25">
        <f t="shared" si="6"/>
        <v>77.333333333333329</v>
      </c>
      <c r="F26" s="13">
        <f t="shared" si="7"/>
        <v>76.25</v>
      </c>
      <c r="G26" s="13">
        <f t="shared" si="8"/>
        <v>0.98360655737704916</v>
      </c>
      <c r="H26" s="13">
        <f t="shared" ca="1" si="0"/>
        <v>0.73849284284182559</v>
      </c>
      <c r="I26" s="13">
        <f t="shared" ca="1" si="1"/>
        <v>101.55819481119048</v>
      </c>
      <c r="J26" s="13">
        <f t="shared" si="4"/>
        <v>75.278641989822873</v>
      </c>
      <c r="K26" s="34">
        <f t="shared" ca="1" si="2"/>
        <v>55.592738328336317</v>
      </c>
      <c r="L26" s="13">
        <f t="shared" ca="1" si="3"/>
        <v>19.407261671663683</v>
      </c>
      <c r="M26" s="16"/>
    </row>
    <row r="27" spans="1:25" x14ac:dyDescent="0.25">
      <c r="A27" s="110"/>
      <c r="B27" s="27" t="s">
        <v>7</v>
      </c>
      <c r="C27" s="33">
        <v>60</v>
      </c>
      <c r="D27" s="15">
        <v>26</v>
      </c>
      <c r="E27" s="25">
        <f t="shared" si="6"/>
        <v>75.166666666666671</v>
      </c>
      <c r="F27" s="13">
        <f t="shared" si="7"/>
        <v>74.5</v>
      </c>
      <c r="G27" s="13">
        <f t="shared" si="8"/>
        <v>0.80536912751677847</v>
      </c>
      <c r="H27" s="13">
        <f t="shared" ca="1" si="0"/>
        <v>0.59057293077043027</v>
      </c>
      <c r="I27" s="13">
        <f t="shared" ca="1" si="1"/>
        <v>101.59625826691239</v>
      </c>
      <c r="J27" s="13">
        <f t="shared" si="4"/>
        <v>75.435166299309017</v>
      </c>
      <c r="K27" s="34">
        <f t="shared" ca="1" si="2"/>
        <v>44.549967244537719</v>
      </c>
      <c r="L27" s="13">
        <f t="shared" ca="1" si="3"/>
        <v>15.450032755462281</v>
      </c>
      <c r="M27" s="16"/>
    </row>
    <row r="28" spans="1:25" x14ac:dyDescent="0.25">
      <c r="A28" s="110"/>
      <c r="B28" s="27" t="s">
        <v>8</v>
      </c>
      <c r="C28" s="33">
        <v>42</v>
      </c>
      <c r="D28" s="15">
        <v>27</v>
      </c>
      <c r="E28" s="25">
        <f t="shared" si="6"/>
        <v>73.833333333333329</v>
      </c>
      <c r="F28" s="13">
        <f t="shared" si="7"/>
        <v>72.375</v>
      </c>
      <c r="G28" s="13">
        <f t="shared" si="8"/>
        <v>0.5803108808290155</v>
      </c>
      <c r="H28" s="13">
        <f t="shared" ca="1" si="0"/>
        <v>0.73168977001976743</v>
      </c>
      <c r="I28" s="13">
        <f t="shared" ca="1" si="1"/>
        <v>57.401376540860099</v>
      </c>
      <c r="J28" s="13">
        <f t="shared" si="4"/>
        <v>75.591690608795162</v>
      </c>
      <c r="K28" s="34">
        <f t="shared" ca="1" si="2"/>
        <v>55.309666716954744</v>
      </c>
      <c r="L28" s="13">
        <f t="shared" ca="1" si="3"/>
        <v>-13.309666716954744</v>
      </c>
      <c r="M28" s="16"/>
    </row>
    <row r="29" spans="1:25" x14ac:dyDescent="0.25">
      <c r="A29" s="110"/>
      <c r="B29" s="27" t="s">
        <v>9</v>
      </c>
      <c r="C29" s="33">
        <v>105</v>
      </c>
      <c r="D29" s="15">
        <v>28</v>
      </c>
      <c r="E29" s="25">
        <f t="shared" si="6"/>
        <v>70.916666666666671</v>
      </c>
      <c r="F29" s="13">
        <f t="shared" si="7"/>
        <v>71.083333333333343</v>
      </c>
      <c r="G29" s="13">
        <f t="shared" si="8"/>
        <v>1.4771395076201639</v>
      </c>
      <c r="H29" s="13">
        <f t="shared" ca="1" si="0"/>
        <v>1.4138777199055437</v>
      </c>
      <c r="I29" s="13">
        <f t="shared" ca="1" si="1"/>
        <v>74.263847942249697</v>
      </c>
      <c r="J29" s="13">
        <f t="shared" si="4"/>
        <v>75.74821491828132</v>
      </c>
      <c r="K29" s="34">
        <f t="shared" ca="1" si="2"/>
        <v>107.09871339557468</v>
      </c>
      <c r="L29" s="13">
        <f t="shared" ca="1" si="3"/>
        <v>-2.0987133955746771</v>
      </c>
      <c r="M29" s="16"/>
    </row>
    <row r="30" spans="1:25" x14ac:dyDescent="0.25">
      <c r="A30" s="110"/>
      <c r="B30" s="27" t="s">
        <v>10</v>
      </c>
      <c r="C30" s="33">
        <v>75</v>
      </c>
      <c r="D30" s="15">
        <v>29</v>
      </c>
      <c r="E30" s="25">
        <f t="shared" si="6"/>
        <v>71.25</v>
      </c>
      <c r="F30" s="13">
        <f t="shared" si="7"/>
        <v>72.208333333333343</v>
      </c>
      <c r="G30" s="13">
        <f t="shared" si="8"/>
        <v>1.0386612810155798</v>
      </c>
      <c r="H30" s="13">
        <f t="shared" ca="1" si="0"/>
        <v>0.96777575682128736</v>
      </c>
      <c r="I30" s="13">
        <f t="shared" ca="1" si="1"/>
        <v>77.497291569218078</v>
      </c>
      <c r="J30" s="13">
        <f t="shared" si="4"/>
        <v>75.904739227767465</v>
      </c>
      <c r="K30" s="34">
        <f t="shared" ca="1" si="2"/>
        <v>73.458766452475118</v>
      </c>
      <c r="L30" s="13">
        <f t="shared" ca="1" si="3"/>
        <v>1.5412335475248824</v>
      </c>
      <c r="M30" s="16"/>
    </row>
    <row r="31" spans="1:25" x14ac:dyDescent="0.25">
      <c r="A31" s="110"/>
      <c r="B31" s="27" t="s">
        <v>11</v>
      </c>
      <c r="C31" s="33">
        <v>81</v>
      </c>
      <c r="D31" s="15">
        <v>30</v>
      </c>
      <c r="E31" s="25">
        <f t="shared" si="6"/>
        <v>73.166666666666671</v>
      </c>
      <c r="F31" s="13">
        <f t="shared" si="7"/>
        <v>72.125</v>
      </c>
      <c r="G31" s="13">
        <f t="shared" si="8"/>
        <v>1.123050259965338</v>
      </c>
      <c r="H31" s="13">
        <f t="shared" ca="1" si="0"/>
        <v>1.0097687741961929</v>
      </c>
      <c r="I31" s="13">
        <f t="shared" ca="1" si="1"/>
        <v>80.216384255374209</v>
      </c>
      <c r="J31" s="13">
        <f t="shared" si="4"/>
        <v>76.061263537253609</v>
      </c>
      <c r="K31" s="34">
        <f t="shared" ca="1" si="2"/>
        <v>76.804288845826164</v>
      </c>
      <c r="L31" s="13">
        <f t="shared" ca="1" si="3"/>
        <v>4.1957111541738357</v>
      </c>
      <c r="M31" s="16"/>
    </row>
    <row r="32" spans="1:25" x14ac:dyDescent="0.25">
      <c r="A32" s="110"/>
      <c r="B32" s="27" t="s">
        <v>12</v>
      </c>
      <c r="C32" s="33">
        <v>77</v>
      </c>
      <c r="D32" s="15">
        <v>31</v>
      </c>
      <c r="E32" s="25">
        <f t="shared" si="6"/>
        <v>71.083333333333329</v>
      </c>
      <c r="F32" s="13">
        <f t="shared" si="7"/>
        <v>69.291666666666657</v>
      </c>
      <c r="G32" s="13">
        <f t="shared" si="8"/>
        <v>1.1112447384245341</v>
      </c>
      <c r="H32" s="13">
        <f t="shared" ca="1" si="0"/>
        <v>1.3148738437077869</v>
      </c>
      <c r="I32" s="13">
        <f t="shared" ca="1" si="1"/>
        <v>58.560751184211874</v>
      </c>
      <c r="J32" s="13">
        <f t="shared" si="4"/>
        <v>76.217787846739768</v>
      </c>
      <c r="K32" s="34">
        <f t="shared" ca="1" si="2"/>
        <v>100.21677566494736</v>
      </c>
      <c r="L32" s="13">
        <f t="shared" ca="1" si="3"/>
        <v>-23.216775664947363</v>
      </c>
      <c r="M32" s="16"/>
    </row>
    <row r="33" spans="1:13" x14ac:dyDescent="0.25">
      <c r="A33" s="110"/>
      <c r="B33" s="27" t="s">
        <v>21</v>
      </c>
      <c r="C33" s="33">
        <v>61</v>
      </c>
      <c r="D33" s="15">
        <v>32</v>
      </c>
      <c r="E33" s="25">
        <f>AVERAGE(C28:C39)</f>
        <v>67.5</v>
      </c>
      <c r="F33" s="13">
        <f t="shared" si="7"/>
        <v>69.083333333333343</v>
      </c>
      <c r="G33" s="13">
        <f t="shared" si="8"/>
        <v>0.88299155609167657</v>
      </c>
      <c r="H33" s="13">
        <f t="shared" ca="1" si="0"/>
        <v>1.0494521131386225</v>
      </c>
      <c r="I33" s="13">
        <f t="shared" ca="1" si="1"/>
        <v>58.12556784279159</v>
      </c>
      <c r="J33" s="13">
        <f t="shared" si="4"/>
        <v>76.374312156225912</v>
      </c>
      <c r="K33" s="34">
        <f t="shared" ca="1" si="2"/>
        <v>80.151183281860071</v>
      </c>
      <c r="L33" s="13">
        <f t="shared" ca="1" si="3"/>
        <v>-19.151183281860071</v>
      </c>
      <c r="M33" s="16"/>
    </row>
    <row r="34" spans="1:13" x14ac:dyDescent="0.25">
      <c r="A34" s="110"/>
      <c r="B34" s="27" t="s">
        <v>13</v>
      </c>
      <c r="C34" s="33">
        <v>76</v>
      </c>
      <c r="D34" s="15">
        <v>33</v>
      </c>
      <c r="E34" s="25">
        <f>AVERAGE(C29:C40)</f>
        <v>70.666666666666671</v>
      </c>
      <c r="F34" s="13">
        <f t="shared" si="7"/>
        <v>71.375</v>
      </c>
      <c r="G34" s="13">
        <f t="shared" si="8"/>
        <v>1.0647985989492119</v>
      </c>
      <c r="H34" s="13">
        <f t="shared" ref="H34:H49" ca="1" si="9">VLOOKUP(B34,$N$3:$O$14,2,FALSE)</f>
        <v>1.186371806053341</v>
      </c>
      <c r="I34" s="13">
        <f t="shared" ca="1" si="1"/>
        <v>64.060861537856653</v>
      </c>
      <c r="J34" s="13">
        <f t="shared" ref="J34:J49" si="10">$R$22+$R$23*D34</f>
        <v>76.530836465712056</v>
      </c>
      <c r="K34" s="34">
        <f t="shared" ref="K34:K49" ca="1" si="11">H34*J34</f>
        <v>90.794026676599699</v>
      </c>
      <c r="L34" s="13">
        <f t="shared" ca="1" si="3"/>
        <v>-14.794026676599699</v>
      </c>
      <c r="M34" s="16"/>
    </row>
    <row r="35" spans="1:13" x14ac:dyDescent="0.25">
      <c r="A35" s="110"/>
      <c r="B35" s="27" t="s">
        <v>14</v>
      </c>
      <c r="C35" s="33">
        <v>69</v>
      </c>
      <c r="D35" s="15">
        <v>34</v>
      </c>
      <c r="E35" s="25">
        <f t="shared" si="6"/>
        <v>72.083333333333329</v>
      </c>
      <c r="F35" s="13">
        <f t="shared" si="7"/>
        <v>73.25</v>
      </c>
      <c r="G35" s="13">
        <f t="shared" si="8"/>
        <v>0.94197952218430037</v>
      </c>
      <c r="H35" s="13">
        <f t="shared" ca="1" si="9"/>
        <v>1.2629421230103823</v>
      </c>
      <c r="I35" s="13">
        <f t="shared" ca="1" si="1"/>
        <v>54.634332597545935</v>
      </c>
      <c r="J35" s="13">
        <f t="shared" si="10"/>
        <v>76.687360775198215</v>
      </c>
      <c r="K35" s="34">
        <f t="shared" ca="1" si="11"/>
        <v>96.851698225491958</v>
      </c>
      <c r="L35" s="13">
        <f t="shared" ca="1" si="3"/>
        <v>-27.851698225491958</v>
      </c>
      <c r="M35" s="16"/>
    </row>
    <row r="36" spans="1:13" x14ac:dyDescent="0.25">
      <c r="A36" s="110"/>
      <c r="B36" s="27" t="s">
        <v>15</v>
      </c>
      <c r="C36" s="33">
        <v>73</v>
      </c>
      <c r="D36" s="15">
        <v>35</v>
      </c>
      <c r="E36" s="25">
        <f t="shared" si="6"/>
        <v>74.416666666666671</v>
      </c>
      <c r="F36" s="13">
        <f t="shared" si="7"/>
        <v>75.083333333333343</v>
      </c>
      <c r="G36" s="13">
        <f t="shared" si="8"/>
        <v>0.97225305216426183</v>
      </c>
      <c r="H36" s="13">
        <f t="shared" ca="1" si="9"/>
        <v>0.91503738441307336</v>
      </c>
      <c r="I36" s="13">
        <f t="shared" ca="1" si="1"/>
        <v>79.77816124619207</v>
      </c>
      <c r="J36" s="13">
        <f t="shared" si="10"/>
        <v>76.843885084684359</v>
      </c>
      <c r="K36" s="34">
        <f t="shared" ca="1" si="11"/>
        <v>70.31502761602836</v>
      </c>
      <c r="L36" s="13">
        <f t="shared" ca="1" si="3"/>
        <v>2.6849723839716404</v>
      </c>
      <c r="M36" s="16"/>
    </row>
    <row r="37" spans="1:13" x14ac:dyDescent="0.25">
      <c r="A37" s="110"/>
      <c r="B37" s="27" t="s">
        <v>16</v>
      </c>
      <c r="C37" s="33">
        <v>84</v>
      </c>
      <c r="D37" s="15">
        <v>36</v>
      </c>
      <c r="E37" s="25">
        <f t="shared" si="6"/>
        <v>75.75</v>
      </c>
      <c r="F37" s="13">
        <f t="shared" si="7"/>
        <v>76.416666666666657</v>
      </c>
      <c r="G37" s="13">
        <f t="shared" si="8"/>
        <v>1.0992366412213741</v>
      </c>
      <c r="H37" s="13">
        <f t="shared" ca="1" si="9"/>
        <v>0.88553294349748501</v>
      </c>
      <c r="I37" s="13">
        <f t="shared" ca="1" si="1"/>
        <v>94.858131046186841</v>
      </c>
      <c r="J37" s="13">
        <f t="shared" si="10"/>
        <v>77.000409394170504</v>
      </c>
      <c r="K37" s="34">
        <f t="shared" ca="1" si="11"/>
        <v>68.186399181331197</v>
      </c>
      <c r="L37" s="13">
        <f t="shared" ca="1" si="3"/>
        <v>15.813600818668803</v>
      </c>
      <c r="M37" s="16"/>
    </row>
    <row r="38" spans="1:13" x14ac:dyDescent="0.25">
      <c r="A38" s="110" t="s">
        <v>5</v>
      </c>
      <c r="B38" s="27" t="s">
        <v>6</v>
      </c>
      <c r="C38" s="45">
        <v>50</v>
      </c>
      <c r="D38" s="15">
        <v>37</v>
      </c>
      <c r="E38" s="25">
        <f t="shared" si="6"/>
        <v>77.083333333333329</v>
      </c>
      <c r="F38" s="13">
        <f t="shared" si="7"/>
        <v>77.833333333333329</v>
      </c>
      <c r="G38" s="13">
        <f t="shared" si="8"/>
        <v>0.64239828693790157</v>
      </c>
      <c r="H38" s="13">
        <f t="shared" ca="1" si="9"/>
        <v>0.73849284284182559</v>
      </c>
      <c r="I38" s="13">
        <f t="shared" ca="1" si="1"/>
        <v>67.705463207460326</v>
      </c>
      <c r="J38" s="13">
        <f t="shared" si="10"/>
        <v>77.156933703656662</v>
      </c>
      <c r="K38" s="34">
        <f t="shared" ca="1" si="11"/>
        <v>56.979843315771674</v>
      </c>
      <c r="L38" s="13">
        <f t="shared" ca="1" si="3"/>
        <v>-6.9798433157716744</v>
      </c>
      <c r="M38" s="16"/>
    </row>
    <row r="39" spans="1:13" x14ac:dyDescent="0.25">
      <c r="A39" s="112"/>
      <c r="B39" s="27" t="s">
        <v>7</v>
      </c>
      <c r="C39" s="33">
        <v>17</v>
      </c>
      <c r="D39" s="15">
        <v>38</v>
      </c>
      <c r="E39" s="25">
        <f t="shared" si="6"/>
        <v>78.583333333333329</v>
      </c>
      <c r="F39" s="13">
        <f t="shared" si="7"/>
        <v>79.375</v>
      </c>
      <c r="G39" s="13">
        <f t="shared" si="8"/>
        <v>0.21417322834645669</v>
      </c>
      <c r="H39" s="13">
        <f t="shared" ca="1" si="9"/>
        <v>0.59057293077043027</v>
      </c>
      <c r="I39" s="13">
        <f t="shared" ca="1" si="1"/>
        <v>28.785606508958509</v>
      </c>
      <c r="J39" s="13">
        <f t="shared" si="10"/>
        <v>77.313458013142807</v>
      </c>
      <c r="K39" s="34">
        <f t="shared" ca="1" si="11"/>
        <v>45.659235486818353</v>
      </c>
      <c r="L39" s="13">
        <f t="shared" ca="1" si="3"/>
        <v>-28.659235486818353</v>
      </c>
      <c r="M39" s="16"/>
    </row>
    <row r="40" spans="1:13" x14ac:dyDescent="0.25">
      <c r="A40" s="112"/>
      <c r="B40" s="27" t="s">
        <v>8</v>
      </c>
      <c r="C40" s="33">
        <v>80</v>
      </c>
      <c r="D40" s="15">
        <v>39</v>
      </c>
      <c r="E40" s="25">
        <f t="shared" si="6"/>
        <v>80.166666666666671</v>
      </c>
      <c r="F40" s="13">
        <f t="shared" si="7"/>
        <v>80.916666666666671</v>
      </c>
      <c r="G40" s="13">
        <f t="shared" si="8"/>
        <v>0.98867147270854783</v>
      </c>
      <c r="H40" s="13">
        <f t="shared" ca="1" si="9"/>
        <v>0.73168977001976743</v>
      </c>
      <c r="I40" s="13">
        <f t="shared" ca="1" si="1"/>
        <v>109.335955315924</v>
      </c>
      <c r="J40" s="13">
        <f t="shared" si="10"/>
        <v>77.469982322628951</v>
      </c>
      <c r="K40" s="34">
        <f t="shared" ca="1" si="11"/>
        <v>56.683993549079823</v>
      </c>
      <c r="L40" s="13">
        <f t="shared" ca="1" si="3"/>
        <v>23.316006450920177</v>
      </c>
      <c r="M40" s="16"/>
    </row>
    <row r="41" spans="1:13" x14ac:dyDescent="0.25">
      <c r="A41" s="112"/>
      <c r="B41" s="27" t="s">
        <v>9</v>
      </c>
      <c r="C41" s="33">
        <v>122</v>
      </c>
      <c r="D41" s="15">
        <v>40</v>
      </c>
      <c r="E41" s="25">
        <f t="shared" si="6"/>
        <v>81.666666666666671</v>
      </c>
      <c r="F41" s="13">
        <f t="shared" si="7"/>
        <v>82.75</v>
      </c>
      <c r="G41" s="13">
        <f t="shared" si="8"/>
        <v>1.4743202416918428</v>
      </c>
      <c r="H41" s="13">
        <f t="shared" ca="1" si="9"/>
        <v>1.4138777199055437</v>
      </c>
      <c r="I41" s="13">
        <f t="shared" ca="1" si="1"/>
        <v>86.287518561471074</v>
      </c>
      <c r="J41" s="13">
        <f t="shared" si="10"/>
        <v>77.62650663211511</v>
      </c>
      <c r="K41" s="34">
        <f t="shared" ca="1" si="11"/>
        <v>109.75438820124748</v>
      </c>
      <c r="L41" s="13">
        <f t="shared" ca="1" si="3"/>
        <v>12.24561179875252</v>
      </c>
      <c r="M41" s="16"/>
    </row>
    <row r="42" spans="1:13" x14ac:dyDescent="0.25">
      <c r="A42" s="112"/>
      <c r="B42" s="27" t="s">
        <v>10</v>
      </c>
      <c r="C42" s="33">
        <v>103</v>
      </c>
      <c r="D42" s="15">
        <v>41</v>
      </c>
      <c r="E42" s="25">
        <f t="shared" si="6"/>
        <v>83.833333333333329</v>
      </c>
      <c r="F42" s="13">
        <f t="shared" si="7"/>
        <v>84.625</v>
      </c>
      <c r="G42" s="13">
        <f t="shared" si="8"/>
        <v>1.2171344165435747</v>
      </c>
      <c r="H42" s="13">
        <f t="shared" ca="1" si="9"/>
        <v>0.96777575682128736</v>
      </c>
      <c r="I42" s="13">
        <f t="shared" ca="1" si="1"/>
        <v>106.42961375505949</v>
      </c>
      <c r="J42" s="13">
        <f t="shared" si="10"/>
        <v>77.783030941601254</v>
      </c>
      <c r="K42" s="34">
        <f t="shared" ca="1" si="11"/>
        <v>75.276531637361771</v>
      </c>
      <c r="L42" s="13">
        <f t="shared" ca="1" si="3"/>
        <v>27.723468362638229</v>
      </c>
      <c r="M42" s="16"/>
    </row>
    <row r="43" spans="1:13" x14ac:dyDescent="0.25">
      <c r="A43" s="112"/>
      <c r="B43" s="27" t="s">
        <v>11</v>
      </c>
      <c r="C43" s="33">
        <v>97</v>
      </c>
      <c r="D43" s="15">
        <v>42</v>
      </c>
      <c r="E43" s="25">
        <f t="shared" si="6"/>
        <v>85.416666666666671</v>
      </c>
      <c r="F43" s="12"/>
      <c r="G43" s="13"/>
      <c r="H43" s="13">
        <f t="shared" ca="1" si="9"/>
        <v>1.0097687741961929</v>
      </c>
      <c r="I43" s="13">
        <f t="shared" ca="1" si="1"/>
        <v>96.061595960139485</v>
      </c>
      <c r="J43" s="13">
        <f t="shared" si="10"/>
        <v>77.939555251087398</v>
      </c>
      <c r="K43" s="34">
        <f t="shared" ca="1" si="11"/>
        <v>78.700929167286972</v>
      </c>
      <c r="L43" s="13">
        <f t="shared" ca="1" si="3"/>
        <v>18.299070832713028</v>
      </c>
      <c r="M43" s="16"/>
    </row>
    <row r="44" spans="1:13" x14ac:dyDescent="0.25">
      <c r="A44" s="112"/>
      <c r="B44" s="27" t="s">
        <v>12</v>
      </c>
      <c r="C44" s="33">
        <v>93</v>
      </c>
      <c r="D44" s="15">
        <v>43</v>
      </c>
      <c r="E44" s="25"/>
      <c r="F44" s="12"/>
      <c r="G44" s="13"/>
      <c r="H44" s="13">
        <f t="shared" ca="1" si="9"/>
        <v>1.3148738437077869</v>
      </c>
      <c r="I44" s="13">
        <f t="shared" ca="1" si="1"/>
        <v>70.7292189627494</v>
      </c>
      <c r="J44" s="13">
        <f t="shared" si="10"/>
        <v>78.096079560573557</v>
      </c>
      <c r="K44" s="34">
        <f t="shared" ca="1" si="11"/>
        <v>102.68649231032049</v>
      </c>
      <c r="L44" s="13">
        <f t="shared" ca="1" si="3"/>
        <v>-9.6864923103204887</v>
      </c>
      <c r="M44" s="16"/>
    </row>
    <row r="45" spans="1:13" x14ac:dyDescent="0.25">
      <c r="A45" s="112"/>
      <c r="B45" s="27" t="s">
        <v>21</v>
      </c>
      <c r="C45" s="33">
        <v>79</v>
      </c>
      <c r="D45" s="15">
        <v>44</v>
      </c>
      <c r="E45" s="25"/>
      <c r="F45" s="12"/>
      <c r="G45" s="13"/>
      <c r="H45" s="13">
        <f t="shared" ca="1" si="9"/>
        <v>1.0494521131386225</v>
      </c>
      <c r="I45" s="13">
        <f t="shared" ca="1" si="1"/>
        <v>75.277374747221899</v>
      </c>
      <c r="J45" s="13">
        <f t="shared" si="10"/>
        <v>78.252603870059701</v>
      </c>
      <c r="K45" s="34">
        <f t="shared" ca="1" si="11"/>
        <v>82.122360490033699</v>
      </c>
      <c r="L45" s="13">
        <f t="shared" ca="1" si="3"/>
        <v>-3.1223604900336994</v>
      </c>
      <c r="M45" s="16"/>
    </row>
    <row r="46" spans="1:13" x14ac:dyDescent="0.25">
      <c r="A46" s="112"/>
      <c r="B46" s="27" t="s">
        <v>13</v>
      </c>
      <c r="C46" s="33">
        <v>95</v>
      </c>
      <c r="D46" s="15">
        <v>45</v>
      </c>
      <c r="E46" s="25"/>
      <c r="F46" s="12"/>
      <c r="G46" s="13"/>
      <c r="H46" s="13">
        <f t="shared" ca="1" si="9"/>
        <v>1.186371806053341</v>
      </c>
      <c r="I46" s="13">
        <f t="shared" ca="1" si="1"/>
        <v>80.076076922320809</v>
      </c>
      <c r="J46" s="13">
        <f t="shared" si="10"/>
        <v>78.40912817954586</v>
      </c>
      <c r="K46" s="34">
        <f t="shared" ca="1" si="11"/>
        <v>93.022379009435738</v>
      </c>
      <c r="L46" s="13">
        <f t="shared" ca="1" si="3"/>
        <v>1.9776209905642617</v>
      </c>
      <c r="M46" s="16"/>
    </row>
    <row r="47" spans="1:13" x14ac:dyDescent="0.25">
      <c r="A47" s="112"/>
      <c r="B47" s="27" t="s">
        <v>14</v>
      </c>
      <c r="C47" s="33">
        <v>87</v>
      </c>
      <c r="D47" s="15">
        <v>46</v>
      </c>
      <c r="E47" s="25"/>
      <c r="F47" s="12"/>
      <c r="G47" s="13"/>
      <c r="H47" s="13">
        <f t="shared" ca="1" si="9"/>
        <v>1.2629421230103823</v>
      </c>
      <c r="I47" s="13">
        <f t="shared" ca="1" si="1"/>
        <v>68.886767188210086</v>
      </c>
      <c r="J47" s="13">
        <f t="shared" si="10"/>
        <v>78.565652489032004</v>
      </c>
      <c r="K47" s="34">
        <f t="shared" ca="1" si="11"/>
        <v>99.22387195019401</v>
      </c>
      <c r="L47" s="13">
        <f t="shared" ca="1" si="3"/>
        <v>-12.22387195019401</v>
      </c>
      <c r="M47" s="16"/>
    </row>
    <row r="48" spans="1:13" x14ac:dyDescent="0.25">
      <c r="A48" s="112"/>
      <c r="B48" s="27" t="s">
        <v>15</v>
      </c>
      <c r="C48" s="33">
        <v>99</v>
      </c>
      <c r="D48" s="15">
        <v>47</v>
      </c>
      <c r="E48" s="25"/>
      <c r="F48" s="12"/>
      <c r="G48" s="13"/>
      <c r="H48" s="13">
        <f t="shared" ca="1" si="9"/>
        <v>0.91503738441307336</v>
      </c>
      <c r="I48" s="13">
        <f t="shared" ca="1" si="1"/>
        <v>108.19230086812348</v>
      </c>
      <c r="J48" s="13">
        <f t="shared" si="10"/>
        <v>78.722176798518149</v>
      </c>
      <c r="K48" s="34">
        <f t="shared" ca="1" si="11"/>
        <v>72.033734753019573</v>
      </c>
      <c r="L48" s="13">
        <f t="shared" ca="1" si="3"/>
        <v>26.966265246980427</v>
      </c>
      <c r="M48" s="16"/>
    </row>
    <row r="49" spans="1:13" x14ac:dyDescent="0.25">
      <c r="A49" s="112"/>
      <c r="B49" s="27" t="s">
        <v>16</v>
      </c>
      <c r="C49" s="33">
        <v>103</v>
      </c>
      <c r="D49" s="15">
        <v>48</v>
      </c>
      <c r="E49" s="25"/>
      <c r="F49" s="12"/>
      <c r="G49" s="13"/>
      <c r="H49" s="13">
        <f t="shared" ca="1" si="9"/>
        <v>0.88553294349748501</v>
      </c>
      <c r="I49" s="13">
        <f t="shared" ca="1" si="1"/>
        <v>116.31413687806243</v>
      </c>
      <c r="J49" s="13">
        <f t="shared" si="10"/>
        <v>78.878701108004293</v>
      </c>
      <c r="K49" s="34">
        <f t="shared" ca="1" si="11"/>
        <v>69.84968837142938</v>
      </c>
      <c r="L49" s="13">
        <f t="shared" ca="1" si="3"/>
        <v>33.15031162857062</v>
      </c>
      <c r="M49" s="16"/>
    </row>
    <row r="50" spans="1:13" x14ac:dyDescent="0.25">
      <c r="A50" s="111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13"/>
      <c r="M50" s="16"/>
    </row>
    <row r="51" spans="1:13" x14ac:dyDescent="0.25">
      <c r="A51" s="111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13"/>
      <c r="M51" s="16"/>
    </row>
    <row r="52" spans="1:13" x14ac:dyDescent="0.25">
      <c r="A52" s="111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13"/>
      <c r="M52" s="16"/>
    </row>
    <row r="53" spans="1:13" x14ac:dyDescent="0.25">
      <c r="A53" s="111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13"/>
      <c r="M53" s="16"/>
    </row>
    <row r="54" spans="1:13" x14ac:dyDescent="0.25">
      <c r="A54" s="111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13"/>
      <c r="M54" s="16"/>
    </row>
    <row r="55" spans="1:13" x14ac:dyDescent="0.25">
      <c r="A55" s="111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13"/>
      <c r="M55" s="16"/>
    </row>
    <row r="56" spans="1:13" x14ac:dyDescent="0.25">
      <c r="A56" s="111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13"/>
      <c r="M56" s="16"/>
    </row>
    <row r="57" spans="1:13" x14ac:dyDescent="0.25">
      <c r="A57" s="111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13"/>
      <c r="M57" s="16"/>
    </row>
    <row r="58" spans="1:13" x14ac:dyDescent="0.25">
      <c r="A58" s="111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13"/>
      <c r="M58" s="16"/>
    </row>
    <row r="59" spans="1:13" x14ac:dyDescent="0.25">
      <c r="A59" s="111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13"/>
      <c r="M59" s="16"/>
    </row>
    <row r="60" spans="1:13" x14ac:dyDescent="0.25">
      <c r="A60" s="111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13"/>
      <c r="M60" s="16"/>
    </row>
    <row r="61" spans="1:13" x14ac:dyDescent="0.25">
      <c r="A61" s="111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13"/>
      <c r="M61" s="16"/>
    </row>
  </sheetData>
  <mergeCells count="6">
    <mergeCell ref="N1:O1"/>
    <mergeCell ref="A2:A13"/>
    <mergeCell ref="A50:A61"/>
    <mergeCell ref="A14:A25"/>
    <mergeCell ref="A26:A37"/>
    <mergeCell ref="A38:A4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5" zoomScaleNormal="85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O21"/>
  <sheetViews>
    <sheetView workbookViewId="0">
      <selection activeCell="E9" sqref="E9:E20"/>
    </sheetView>
  </sheetViews>
  <sheetFormatPr defaultRowHeight="15" x14ac:dyDescent="0.25"/>
  <cols>
    <col min="2" max="2" width="11.5703125" style="38" customWidth="1"/>
    <col min="3" max="3" width="11.140625" style="38" customWidth="1"/>
    <col min="4" max="4" width="10.5703125" style="38" customWidth="1"/>
    <col min="5" max="11" width="9.140625" style="38"/>
    <col min="12" max="12" width="8.85546875" style="38" customWidth="1"/>
    <col min="13" max="15" width="9.140625" style="38"/>
  </cols>
  <sheetData>
    <row r="1" spans="1:12" x14ac:dyDescent="0.25">
      <c r="A1" s="38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25">
      <c r="A2" s="38"/>
      <c r="B2" s="29" t="s">
        <v>63</v>
      </c>
      <c r="C2" s="40" t="s">
        <v>75</v>
      </c>
      <c r="D2" s="40"/>
      <c r="E2" s="40"/>
      <c r="F2" s="40"/>
      <c r="G2" s="40"/>
      <c r="H2" s="41" t="s">
        <v>59</v>
      </c>
      <c r="I2" s="39"/>
      <c r="J2" s="39"/>
      <c r="K2" s="39"/>
      <c r="L2" s="39"/>
    </row>
    <row r="3" spans="1:12" x14ac:dyDescent="0.25">
      <c r="A3" s="38"/>
      <c r="C3" s="114" t="s">
        <v>64</v>
      </c>
      <c r="D3" s="114"/>
      <c r="E3" s="114"/>
      <c r="F3" s="40"/>
      <c r="G3" s="40"/>
      <c r="H3" s="42">
        <v>14.99</v>
      </c>
      <c r="I3" s="39"/>
      <c r="J3" s="39"/>
      <c r="K3" s="39"/>
      <c r="L3" s="39"/>
    </row>
    <row r="4" spans="1:12" x14ac:dyDescent="0.25">
      <c r="A4" s="38"/>
      <c r="C4" s="115" t="s">
        <v>65</v>
      </c>
      <c r="D4" s="115"/>
      <c r="E4" s="115"/>
      <c r="F4" s="115"/>
      <c r="G4" s="14"/>
      <c r="H4" s="42">
        <v>16.859000000000002</v>
      </c>
    </row>
    <row r="5" spans="1:12" x14ac:dyDescent="0.25">
      <c r="A5" s="38"/>
      <c r="C5" s="14" t="s">
        <v>66</v>
      </c>
      <c r="D5" s="14"/>
      <c r="E5" s="14"/>
      <c r="F5" s="14"/>
      <c r="G5" s="14"/>
      <c r="H5" s="42">
        <v>14.07</v>
      </c>
    </row>
    <row r="6" spans="1:12" x14ac:dyDescent="0.25">
      <c r="A6" s="38"/>
    </row>
    <row r="7" spans="1:12" x14ac:dyDescent="0.25">
      <c r="A7" s="38"/>
      <c r="C7" s="38" t="s">
        <v>67</v>
      </c>
    </row>
    <row r="8" spans="1:12" x14ac:dyDescent="0.25">
      <c r="A8" s="38"/>
      <c r="C8" s="38" t="s">
        <v>19</v>
      </c>
      <c r="D8" s="38" t="s">
        <v>30</v>
      </c>
      <c r="E8" s="38" t="s">
        <v>60</v>
      </c>
    </row>
    <row r="9" spans="1:12" x14ac:dyDescent="0.25">
      <c r="A9" s="38"/>
      <c r="C9" s="37"/>
      <c r="D9" s="28" t="s">
        <v>6</v>
      </c>
      <c r="E9" s="22">
        <v>55</v>
      </c>
    </row>
    <row r="10" spans="1:12" x14ac:dyDescent="0.25">
      <c r="A10" s="38"/>
      <c r="C10" s="37"/>
      <c r="D10" s="28" t="s">
        <v>7</v>
      </c>
      <c r="E10" s="22">
        <v>49</v>
      </c>
    </row>
    <row r="11" spans="1:12" x14ac:dyDescent="0.25">
      <c r="A11" s="38"/>
      <c r="C11" s="37"/>
      <c r="D11" s="28" t="s">
        <v>8</v>
      </c>
      <c r="E11" s="22">
        <v>61</v>
      </c>
    </row>
    <row r="12" spans="1:12" x14ac:dyDescent="0.25">
      <c r="A12" s="38"/>
      <c r="C12" s="37"/>
      <c r="D12" s="28" t="s">
        <v>9</v>
      </c>
      <c r="E12" s="22">
        <v>115</v>
      </c>
    </row>
    <row r="13" spans="1:12" x14ac:dyDescent="0.25">
      <c r="A13" s="38"/>
      <c r="C13" s="37"/>
      <c r="D13" s="28" t="s">
        <v>10</v>
      </c>
      <c r="E13" s="22">
        <v>78</v>
      </c>
    </row>
    <row r="14" spans="1:12" x14ac:dyDescent="0.25">
      <c r="A14" s="38"/>
      <c r="C14" s="37" t="s">
        <v>22</v>
      </c>
      <c r="D14" s="28" t="s">
        <v>11</v>
      </c>
      <c r="E14" s="22">
        <v>81</v>
      </c>
    </row>
    <row r="15" spans="1:12" x14ac:dyDescent="0.25">
      <c r="A15" s="38"/>
      <c r="C15" s="37"/>
      <c r="D15" s="28" t="s">
        <v>12</v>
      </c>
      <c r="E15" s="22">
        <v>104</v>
      </c>
    </row>
    <row r="16" spans="1:12" x14ac:dyDescent="0.25">
      <c r="A16" s="38"/>
      <c r="C16" s="37"/>
      <c r="D16" s="28" t="s">
        <v>21</v>
      </c>
      <c r="E16" s="22">
        <v>85</v>
      </c>
    </row>
    <row r="17" spans="1:5" x14ac:dyDescent="0.25">
      <c r="A17" s="38"/>
      <c r="C17" s="37"/>
      <c r="D17" s="28" t="s">
        <v>13</v>
      </c>
      <c r="E17" s="22">
        <v>95</v>
      </c>
    </row>
    <row r="18" spans="1:5" x14ac:dyDescent="0.25">
      <c r="C18" s="37"/>
      <c r="D18" s="28" t="s">
        <v>14</v>
      </c>
      <c r="E18" s="22">
        <v>101</v>
      </c>
    </row>
    <row r="19" spans="1:5" x14ac:dyDescent="0.25">
      <c r="C19" s="37"/>
      <c r="D19" s="28" t="s">
        <v>15</v>
      </c>
      <c r="E19" s="22">
        <v>82</v>
      </c>
    </row>
    <row r="20" spans="1:5" x14ac:dyDescent="0.25">
      <c r="C20" s="37"/>
      <c r="D20" s="28" t="s">
        <v>16</v>
      </c>
      <c r="E20" s="22">
        <v>81</v>
      </c>
    </row>
    <row r="21" spans="1:5" x14ac:dyDescent="0.25">
      <c r="C21" s="43"/>
      <c r="D21" s="44"/>
      <c r="E21" s="22"/>
    </row>
  </sheetData>
  <mergeCells count="3">
    <mergeCell ref="C1:L1"/>
    <mergeCell ref="C3:E3"/>
    <mergeCell ref="C4:F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5AB8-52C6-4937-9F56-2FB81A3D04D6}">
  <dimension ref="A1:AE59"/>
  <sheetViews>
    <sheetView zoomScale="70" zoomScaleNormal="70" workbookViewId="0">
      <selection activeCell="F13" sqref="F13"/>
    </sheetView>
  </sheetViews>
  <sheetFormatPr defaultRowHeight="15" x14ac:dyDescent="0.25"/>
  <cols>
    <col min="1" max="1" width="12" style="46" customWidth="1"/>
    <col min="2" max="2" width="12.140625" style="46" customWidth="1"/>
    <col min="3" max="3" width="12.28515625" style="46" customWidth="1"/>
    <col min="4" max="4" width="11" style="46" customWidth="1"/>
    <col min="5" max="17" width="9.28515625" style="46" bestFit="1" customWidth="1"/>
    <col min="18" max="23" width="18.5703125" style="46" bestFit="1" customWidth="1"/>
    <col min="24" max="29" width="17.140625" style="46" bestFit="1" customWidth="1"/>
    <col min="30" max="30" width="9.28515625" style="46" bestFit="1" customWidth="1"/>
    <col min="31" max="16384" width="9.140625" style="46"/>
  </cols>
  <sheetData>
    <row r="1" spans="1:31" ht="15.75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 t="s">
        <v>76</v>
      </c>
      <c r="R1" s="48">
        <f t="shared" ref="R1:AC1" si="0">MATCH(MIN(R19:R30),R19:R30,0)</f>
        <v>12</v>
      </c>
      <c r="S1" s="48">
        <f t="shared" si="0"/>
        <v>11</v>
      </c>
      <c r="T1" s="48">
        <f t="shared" si="0"/>
        <v>10</v>
      </c>
      <c r="U1" s="48">
        <f t="shared" si="0"/>
        <v>9</v>
      </c>
      <c r="V1" s="48">
        <f t="shared" si="0"/>
        <v>8</v>
      </c>
      <c r="W1" s="48">
        <f t="shared" si="0"/>
        <v>7</v>
      </c>
      <c r="X1" s="48">
        <f t="shared" si="0"/>
        <v>6</v>
      </c>
      <c r="Y1" s="48">
        <f t="shared" si="0"/>
        <v>4</v>
      </c>
      <c r="Z1" s="48">
        <f t="shared" si="0"/>
        <v>4</v>
      </c>
      <c r="AA1" s="48">
        <f t="shared" si="0"/>
        <v>3</v>
      </c>
      <c r="AB1" s="48">
        <f t="shared" si="0"/>
        <v>1</v>
      </c>
      <c r="AC1" s="48">
        <f t="shared" si="0"/>
        <v>1</v>
      </c>
      <c r="AD1" s="47"/>
      <c r="AE1" s="47"/>
    </row>
    <row r="2" spans="1:31" ht="15.75" x14ac:dyDescent="0.25">
      <c r="A2" s="47"/>
      <c r="B2" s="47"/>
      <c r="C2" s="118" t="s">
        <v>77</v>
      </c>
      <c r="D2" s="118"/>
      <c r="E2" s="118"/>
      <c r="F2" s="118"/>
      <c r="G2" s="118"/>
      <c r="H2" s="118"/>
      <c r="I2" s="118"/>
      <c r="J2" s="47"/>
      <c r="K2" s="47"/>
      <c r="L2" s="47"/>
      <c r="M2" s="47"/>
      <c r="N2" s="47"/>
      <c r="O2" s="47"/>
      <c r="P2" s="47"/>
      <c r="Q2" s="47" t="s">
        <v>78</v>
      </c>
      <c r="R2" s="49">
        <f>MIN(R19:R30)</f>
        <v>55532461.979166664</v>
      </c>
      <c r="S2" s="49">
        <f t="shared" ref="S2:AC2" si="1">MIN(S19:S30)</f>
        <v>50971729.166666664</v>
      </c>
      <c r="T2" s="49">
        <f t="shared" si="1"/>
        <v>46355555.208333328</v>
      </c>
      <c r="U2" s="49">
        <f t="shared" si="1"/>
        <v>40685999.479166664</v>
      </c>
      <c r="V2" s="49">
        <f t="shared" si="1"/>
        <v>35349090.625</v>
      </c>
      <c r="W2" s="49">
        <f t="shared" si="1"/>
        <v>30566593.229166668</v>
      </c>
      <c r="X2" s="49">
        <f t="shared" si="1"/>
        <v>24730714.0625</v>
      </c>
      <c r="Y2" s="49">
        <f t="shared" si="1"/>
        <v>20169981.25</v>
      </c>
      <c r="Z2" s="49">
        <f t="shared" si="1"/>
        <v>15776753.125</v>
      </c>
      <c r="AA2" s="49">
        <f t="shared" si="1"/>
        <v>9331021.354166666</v>
      </c>
      <c r="AB2" s="49">
        <f t="shared" si="1"/>
        <v>5879111.458333333</v>
      </c>
      <c r="AC2" s="49">
        <f t="shared" si="1"/>
        <v>3119263.0208333335</v>
      </c>
      <c r="AD2" s="47"/>
      <c r="AE2" s="47"/>
    </row>
    <row r="3" spans="1:31" ht="15.75" x14ac:dyDescent="0.25">
      <c r="A3" s="47"/>
      <c r="B3" s="47"/>
      <c r="C3" s="118"/>
      <c r="D3" s="118"/>
      <c r="E3" s="118"/>
      <c r="F3" s="118"/>
      <c r="G3" s="118"/>
      <c r="H3" s="118"/>
      <c r="I3" s="118"/>
      <c r="J3" s="47"/>
      <c r="K3" s="47"/>
      <c r="L3" s="47"/>
      <c r="M3" s="47"/>
      <c r="N3" s="47"/>
      <c r="O3" s="47"/>
      <c r="P3" s="47"/>
      <c r="Q3" s="47" t="s">
        <v>79</v>
      </c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 spans="1:31" ht="18.75" customHeight="1" x14ac:dyDescent="0.25">
      <c r="A4" s="47"/>
      <c r="B4" s="47"/>
      <c r="C4" s="47"/>
      <c r="D4" s="47"/>
      <c r="E4" s="47"/>
      <c r="F4" s="119" t="s">
        <v>80</v>
      </c>
      <c r="G4" s="119"/>
      <c r="H4" s="119"/>
      <c r="I4" s="119"/>
      <c r="J4" s="119"/>
      <c r="K4" s="119"/>
      <c r="L4" s="119"/>
      <c r="M4" s="47"/>
      <c r="N4" s="47"/>
      <c r="O4" s="47"/>
      <c r="P4" s="47"/>
      <c r="Q4" s="47" t="s">
        <v>81</v>
      </c>
      <c r="R4" s="97" t="s">
        <v>82</v>
      </c>
      <c r="S4" s="97" t="s">
        <v>83</v>
      </c>
      <c r="T4" s="97" t="s">
        <v>84</v>
      </c>
      <c r="U4" s="97" t="s">
        <v>85</v>
      </c>
      <c r="V4" s="97" t="s">
        <v>86</v>
      </c>
      <c r="W4" s="97" t="s">
        <v>87</v>
      </c>
      <c r="X4" s="97" t="s">
        <v>88</v>
      </c>
      <c r="Y4" s="97" t="s">
        <v>89</v>
      </c>
      <c r="Z4" s="97" t="s">
        <v>90</v>
      </c>
      <c r="AA4" s="97" t="s">
        <v>91</v>
      </c>
      <c r="AB4" s="97" t="s">
        <v>92</v>
      </c>
      <c r="AC4" s="97" t="s">
        <v>93</v>
      </c>
      <c r="AD4" s="120" t="s">
        <v>94</v>
      </c>
      <c r="AE4" s="47"/>
    </row>
    <row r="5" spans="1:31" ht="15.75" x14ac:dyDescent="0.25">
      <c r="A5" s="121" t="s">
        <v>95</v>
      </c>
      <c r="B5" s="121"/>
      <c r="C5" s="121"/>
      <c r="D5" s="101">
        <f>($D$6*$D$8)/2</f>
        <v>441.14583333333331</v>
      </c>
      <c r="E5" s="47"/>
      <c r="F5" s="122" t="s">
        <v>96</v>
      </c>
      <c r="G5" s="122"/>
      <c r="H5" s="51">
        <v>7.25</v>
      </c>
      <c r="I5" s="47"/>
      <c r="J5" s="47"/>
      <c r="K5" s="47"/>
      <c r="L5" s="47"/>
      <c r="M5" s="47"/>
      <c r="N5" s="47"/>
      <c r="O5" s="47"/>
      <c r="P5" s="47"/>
      <c r="Q5" s="47">
        <v>1</v>
      </c>
      <c r="R5" s="98">
        <v>0</v>
      </c>
      <c r="S5" s="98">
        <v>0</v>
      </c>
      <c r="T5" s="98">
        <v>0</v>
      </c>
      <c r="U5" s="98">
        <v>0</v>
      </c>
      <c r="V5" s="98">
        <v>0</v>
      </c>
      <c r="W5" s="98">
        <v>0</v>
      </c>
      <c r="X5" s="98">
        <v>0</v>
      </c>
      <c r="Y5" s="98">
        <v>0</v>
      </c>
      <c r="Z5" s="98">
        <v>0</v>
      </c>
      <c r="AA5" s="98">
        <v>0</v>
      </c>
      <c r="AB5" s="98">
        <v>0</v>
      </c>
      <c r="AC5" s="98">
        <v>0</v>
      </c>
      <c r="AD5" s="120"/>
      <c r="AE5" s="47"/>
    </row>
    <row r="6" spans="1:31" ht="15.75" x14ac:dyDescent="0.25">
      <c r="A6" s="121" t="s">
        <v>97</v>
      </c>
      <c r="B6" s="121"/>
      <c r="C6" s="121"/>
      <c r="D6" s="102">
        <v>55000</v>
      </c>
      <c r="E6" s="52"/>
      <c r="F6" s="122" t="s">
        <v>98</v>
      </c>
      <c r="G6" s="122"/>
      <c r="H6" s="51">
        <v>2.5</v>
      </c>
      <c r="I6" s="47"/>
      <c r="J6" s="47"/>
      <c r="K6" s="47"/>
      <c r="L6" s="47"/>
      <c r="M6" s="47"/>
      <c r="N6" s="47"/>
      <c r="O6" s="53"/>
      <c r="P6" s="47"/>
      <c r="Q6" s="47">
        <v>2</v>
      </c>
      <c r="R6" s="99">
        <f t="shared" ref="R6:Z6" si="2">$AB$6</f>
        <v>3119263.0208333335</v>
      </c>
      <c r="S6" s="99">
        <f t="shared" si="2"/>
        <v>3119263.0208333335</v>
      </c>
      <c r="T6" s="99">
        <f t="shared" si="2"/>
        <v>3119263.0208333335</v>
      </c>
      <c r="U6" s="99">
        <f t="shared" si="2"/>
        <v>3119263.0208333335</v>
      </c>
      <c r="V6" s="99">
        <f t="shared" si="2"/>
        <v>3119263.0208333335</v>
      </c>
      <c r="W6" s="99">
        <f t="shared" si="2"/>
        <v>3119263.0208333335</v>
      </c>
      <c r="X6" s="99">
        <f t="shared" si="2"/>
        <v>3119263.0208333335</v>
      </c>
      <c r="Y6" s="99">
        <f t="shared" si="2"/>
        <v>3119263.0208333335</v>
      </c>
      <c r="Z6" s="99">
        <f t="shared" si="2"/>
        <v>3119263.0208333335</v>
      </c>
      <c r="AA6" s="99">
        <f>$AB$6</f>
        <v>3119263.0208333335</v>
      </c>
      <c r="AB6" s="99">
        <f>MIN(AC$19:AC$31)</f>
        <v>3119263.0208333335</v>
      </c>
      <c r="AC6" s="98"/>
      <c r="AD6" s="120"/>
      <c r="AE6" s="47"/>
    </row>
    <row r="7" spans="1:31" ht="15.75" x14ac:dyDescent="0.25">
      <c r="A7" s="121" t="s">
        <v>99</v>
      </c>
      <c r="B7" s="121"/>
      <c r="C7" s="121"/>
      <c r="D7" s="103">
        <v>70000</v>
      </c>
      <c r="E7" s="47"/>
      <c r="F7" s="122" t="s">
        <v>100</v>
      </c>
      <c r="G7" s="122"/>
      <c r="H7" s="51">
        <v>4.75</v>
      </c>
      <c r="I7" s="47"/>
      <c r="J7" s="47"/>
      <c r="K7" s="47"/>
      <c r="L7" s="47"/>
      <c r="M7" s="47"/>
      <c r="N7" s="47"/>
      <c r="O7" s="53"/>
      <c r="P7" s="47"/>
      <c r="Q7" s="47">
        <v>3</v>
      </c>
      <c r="R7" s="99">
        <f t="shared" ref="R7:Y7" si="3">$AA$7</f>
        <v>5879111.458333333</v>
      </c>
      <c r="S7" s="99">
        <f t="shared" si="3"/>
        <v>5879111.458333333</v>
      </c>
      <c r="T7" s="99">
        <f t="shared" si="3"/>
        <v>5879111.458333333</v>
      </c>
      <c r="U7" s="99">
        <f t="shared" si="3"/>
        <v>5879111.458333333</v>
      </c>
      <c r="V7" s="99">
        <f t="shared" si="3"/>
        <v>5879111.458333333</v>
      </c>
      <c r="W7" s="99">
        <f t="shared" si="3"/>
        <v>5879111.458333333</v>
      </c>
      <c r="X7" s="99">
        <f t="shared" si="3"/>
        <v>5879111.458333333</v>
      </c>
      <c r="Y7" s="99">
        <f t="shared" si="3"/>
        <v>5879111.458333333</v>
      </c>
      <c r="Z7" s="99">
        <f>$AA$7</f>
        <v>5879111.458333333</v>
      </c>
      <c r="AA7" s="99">
        <f>MIN(AB$19:AB$31)</f>
        <v>5879111.458333333</v>
      </c>
      <c r="AB7" s="98"/>
      <c r="AC7" s="98"/>
      <c r="AD7" s="120"/>
      <c r="AE7" s="47"/>
    </row>
    <row r="8" spans="1:31" ht="15.75" x14ac:dyDescent="0.25">
      <c r="A8" s="121" t="s">
        <v>101</v>
      </c>
      <c r="B8" s="121"/>
      <c r="C8" s="121"/>
      <c r="D8" s="101">
        <f>(H10/12)/100</f>
        <v>1.6041666666666666E-2</v>
      </c>
      <c r="E8" s="47"/>
      <c r="F8" s="122" t="s">
        <v>102</v>
      </c>
      <c r="G8" s="122"/>
      <c r="H8" s="51">
        <v>1.25</v>
      </c>
      <c r="I8" s="47"/>
      <c r="J8" s="47"/>
      <c r="K8" s="47"/>
      <c r="L8" s="47"/>
      <c r="M8" s="47"/>
      <c r="N8" s="47"/>
      <c r="O8" s="53"/>
      <c r="P8" s="47"/>
      <c r="Q8" s="47">
        <v>4</v>
      </c>
      <c r="R8" s="99">
        <f t="shared" ref="R8:X8" si="4">$Z$8</f>
        <v>9331021.354166666</v>
      </c>
      <c r="S8" s="99">
        <f t="shared" si="4"/>
        <v>9331021.354166666</v>
      </c>
      <c r="T8" s="99">
        <f t="shared" si="4"/>
        <v>9331021.354166666</v>
      </c>
      <c r="U8" s="99">
        <f t="shared" si="4"/>
        <v>9331021.354166666</v>
      </c>
      <c r="V8" s="99">
        <f t="shared" si="4"/>
        <v>9331021.354166666</v>
      </c>
      <c r="W8" s="99">
        <f t="shared" si="4"/>
        <v>9331021.354166666</v>
      </c>
      <c r="X8" s="99">
        <f t="shared" si="4"/>
        <v>9331021.354166666</v>
      </c>
      <c r="Y8" s="99">
        <f>$Z$8</f>
        <v>9331021.354166666</v>
      </c>
      <c r="Z8" s="99">
        <f>MIN(AA$19:AA$31)</f>
        <v>9331021.354166666</v>
      </c>
      <c r="AA8" s="98"/>
      <c r="AB8" s="98"/>
      <c r="AC8" s="98"/>
      <c r="AD8" s="120"/>
      <c r="AE8" s="47"/>
    </row>
    <row r="9" spans="1:31" ht="15.75" x14ac:dyDescent="0.25">
      <c r="A9" s="47"/>
      <c r="B9" s="47"/>
      <c r="C9" s="53"/>
      <c r="D9" s="53"/>
      <c r="E9" s="47"/>
      <c r="F9" s="122" t="s">
        <v>103</v>
      </c>
      <c r="G9" s="122"/>
      <c r="H9" s="51">
        <v>3.5</v>
      </c>
      <c r="I9" s="47"/>
      <c r="J9" s="47"/>
      <c r="K9" s="47"/>
      <c r="L9" s="47"/>
      <c r="M9" s="47"/>
      <c r="N9" s="47"/>
      <c r="O9" s="53"/>
      <c r="P9" s="47"/>
      <c r="Q9" s="47">
        <v>5</v>
      </c>
      <c r="R9" s="99">
        <f t="shared" ref="R9:W9" si="5">$Y$9</f>
        <v>15776753.125</v>
      </c>
      <c r="S9" s="99">
        <f t="shared" si="5"/>
        <v>15776753.125</v>
      </c>
      <c r="T9" s="99">
        <f t="shared" si="5"/>
        <v>15776753.125</v>
      </c>
      <c r="U9" s="99">
        <f t="shared" si="5"/>
        <v>15776753.125</v>
      </c>
      <c r="V9" s="99">
        <f t="shared" si="5"/>
        <v>15776753.125</v>
      </c>
      <c r="W9" s="99">
        <f t="shared" si="5"/>
        <v>15776753.125</v>
      </c>
      <c r="X9" s="99">
        <f>$Y$9</f>
        <v>15776753.125</v>
      </c>
      <c r="Y9" s="99">
        <f>MIN(Z$19:Z$31)</f>
        <v>15776753.125</v>
      </c>
      <c r="Z9" s="98"/>
      <c r="AA9" s="98"/>
      <c r="AB9" s="98"/>
      <c r="AC9" s="98"/>
      <c r="AD9" s="120"/>
      <c r="AE9" s="47"/>
    </row>
    <row r="10" spans="1:31" ht="15.75" x14ac:dyDescent="0.25">
      <c r="A10" s="47"/>
      <c r="B10" s="47"/>
      <c r="C10" s="53"/>
      <c r="D10" s="53"/>
      <c r="E10" s="47"/>
      <c r="F10" s="47"/>
      <c r="G10" s="54" t="s">
        <v>17</v>
      </c>
      <c r="H10" s="55">
        <f>SUM(H5:H9)</f>
        <v>19.25</v>
      </c>
      <c r="J10" s="47"/>
      <c r="K10" s="47"/>
      <c r="L10" s="47"/>
      <c r="M10" s="47"/>
      <c r="N10" s="47"/>
      <c r="O10" s="53"/>
      <c r="P10" s="47"/>
      <c r="Q10" s="47">
        <v>6</v>
      </c>
      <c r="R10" s="99">
        <f t="shared" ref="R10:V10" si="6">$X$10</f>
        <v>20169981.25</v>
      </c>
      <c r="S10" s="99">
        <f t="shared" si="6"/>
        <v>20169981.25</v>
      </c>
      <c r="T10" s="99">
        <f t="shared" si="6"/>
        <v>20169981.25</v>
      </c>
      <c r="U10" s="99">
        <f t="shared" si="6"/>
        <v>20169981.25</v>
      </c>
      <c r="V10" s="99">
        <f t="shared" si="6"/>
        <v>20169981.25</v>
      </c>
      <c r="W10" s="99">
        <f>$X$10</f>
        <v>20169981.25</v>
      </c>
      <c r="X10" s="99">
        <f>MIN(Y$19:Y$31)</f>
        <v>20169981.25</v>
      </c>
      <c r="Y10" s="98"/>
      <c r="Z10" s="98"/>
      <c r="AA10" s="98"/>
      <c r="AB10" s="98"/>
      <c r="AC10" s="98"/>
      <c r="AD10" s="120"/>
      <c r="AE10" s="47"/>
    </row>
    <row r="11" spans="1:31" ht="15.75" x14ac:dyDescent="0.25">
      <c r="A11" s="47"/>
      <c r="B11" s="47"/>
      <c r="C11" s="52"/>
      <c r="D11" s="53"/>
      <c r="E11" s="47"/>
      <c r="F11" s="47"/>
      <c r="I11" s="47"/>
      <c r="J11" s="47"/>
      <c r="K11" s="47"/>
      <c r="L11" s="47"/>
      <c r="M11" s="47"/>
      <c r="N11" s="47"/>
      <c r="O11" s="53"/>
      <c r="P11" s="47"/>
      <c r="Q11" s="47">
        <v>7</v>
      </c>
      <c r="R11" s="99">
        <f t="shared" ref="R11:U11" si="7">$W$11</f>
        <v>24730714.0625</v>
      </c>
      <c r="S11" s="99">
        <f t="shared" si="7"/>
        <v>24730714.0625</v>
      </c>
      <c r="T11" s="99">
        <f t="shared" si="7"/>
        <v>24730714.0625</v>
      </c>
      <c r="U11" s="99">
        <f t="shared" si="7"/>
        <v>24730714.0625</v>
      </c>
      <c r="V11" s="99">
        <f>$W$11</f>
        <v>24730714.0625</v>
      </c>
      <c r="W11" s="99">
        <f>MIN(X$19:X$31)</f>
        <v>24730714.0625</v>
      </c>
      <c r="X11" s="98"/>
      <c r="Y11" s="98"/>
      <c r="Z11" s="98"/>
      <c r="AA11" s="98"/>
      <c r="AB11" s="98"/>
      <c r="AC11" s="98"/>
      <c r="AD11" s="120"/>
      <c r="AE11" s="47"/>
    </row>
    <row r="12" spans="1:31" ht="15.75" x14ac:dyDescent="0.25">
      <c r="A12" s="47"/>
      <c r="B12" s="47"/>
      <c r="C12" s="53"/>
      <c r="D12" s="53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>
        <v>8</v>
      </c>
      <c r="R12" s="99">
        <f t="shared" ref="R12:T12" si="8">$V$12</f>
        <v>30566593.229166668</v>
      </c>
      <c r="S12" s="99">
        <f t="shared" si="8"/>
        <v>30566593.229166668</v>
      </c>
      <c r="T12" s="99">
        <f t="shared" si="8"/>
        <v>30566593.229166668</v>
      </c>
      <c r="U12" s="99">
        <f>$V$12</f>
        <v>30566593.229166668</v>
      </c>
      <c r="V12" s="99">
        <f>MIN(W$19:W$31)</f>
        <v>30566593.229166668</v>
      </c>
      <c r="W12" s="98"/>
      <c r="X12" s="98"/>
      <c r="Y12" s="98"/>
      <c r="Z12" s="98"/>
      <c r="AA12" s="98"/>
      <c r="AB12" s="98"/>
      <c r="AC12" s="98"/>
      <c r="AD12" s="120"/>
      <c r="AE12" s="47"/>
    </row>
    <row r="13" spans="1:31" ht="15.75" x14ac:dyDescent="0.25">
      <c r="A13" s="47"/>
      <c r="B13" s="47"/>
      <c r="C13" s="53"/>
      <c r="D13" s="53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>
        <v>9</v>
      </c>
      <c r="R13" s="99">
        <f t="shared" ref="R13:S13" si="9">$U$13</f>
        <v>35349090.625</v>
      </c>
      <c r="S13" s="99">
        <f t="shared" si="9"/>
        <v>35349090.625</v>
      </c>
      <c r="T13" s="99">
        <f>$U$13</f>
        <v>35349090.625</v>
      </c>
      <c r="U13" s="99">
        <f>MIN(V$19:V$31)</f>
        <v>35349090.625</v>
      </c>
      <c r="V13" s="98"/>
      <c r="W13" s="98"/>
      <c r="X13" s="98"/>
      <c r="Y13" s="98"/>
      <c r="Z13" s="98"/>
      <c r="AA13" s="98"/>
      <c r="AB13" s="98"/>
      <c r="AC13" s="98"/>
      <c r="AD13" s="120"/>
      <c r="AE13" s="47"/>
    </row>
    <row r="14" spans="1:31" ht="15.75" x14ac:dyDescent="0.25">
      <c r="A14" s="47"/>
      <c r="B14" s="47"/>
      <c r="C14" s="53"/>
      <c r="D14" s="53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>
        <v>10</v>
      </c>
      <c r="R14" s="99">
        <f>$T$14</f>
        <v>40685999.479166664</v>
      </c>
      <c r="S14" s="99">
        <f>$T$14</f>
        <v>40685999.479166664</v>
      </c>
      <c r="T14" s="99">
        <f>MIN(U$19:U$31)</f>
        <v>40685999.479166664</v>
      </c>
      <c r="U14" s="98"/>
      <c r="V14" s="98"/>
      <c r="W14" s="98"/>
      <c r="X14" s="98"/>
      <c r="Y14" s="98"/>
      <c r="Z14" s="98"/>
      <c r="AA14" s="98"/>
      <c r="AB14" s="98"/>
      <c r="AC14" s="98"/>
      <c r="AD14" s="120"/>
      <c r="AE14" s="47"/>
    </row>
    <row r="15" spans="1:31" ht="15.75" x14ac:dyDescent="0.25">
      <c r="A15" s="47"/>
      <c r="B15" s="47"/>
      <c r="C15" s="53"/>
      <c r="D15" s="53"/>
      <c r="E15" s="47"/>
      <c r="F15" s="47"/>
      <c r="G15" s="126"/>
      <c r="H15" s="126"/>
      <c r="I15" s="126"/>
      <c r="J15" s="126"/>
      <c r="K15" s="126"/>
      <c r="L15" s="126"/>
      <c r="M15" s="126"/>
      <c r="N15" s="47"/>
      <c r="O15" s="47"/>
      <c r="P15" s="47"/>
      <c r="Q15" s="47">
        <v>11</v>
      </c>
      <c r="R15" s="99">
        <f>S15</f>
        <v>46355555.208333328</v>
      </c>
      <c r="S15" s="99">
        <f>MIN(T$19:T$31)</f>
        <v>46355555.208333328</v>
      </c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120"/>
      <c r="AE15" s="47"/>
    </row>
    <row r="16" spans="1:31" ht="15.75" x14ac:dyDescent="0.25">
      <c r="A16" s="47"/>
      <c r="B16" s="47"/>
      <c r="C16" s="53"/>
      <c r="D16" s="53"/>
      <c r="E16" s="47"/>
      <c r="F16" s="47"/>
      <c r="G16" s="126"/>
      <c r="H16" s="126"/>
      <c r="I16" s="126"/>
      <c r="J16" s="126"/>
      <c r="K16" s="126"/>
      <c r="L16" s="126"/>
      <c r="M16" s="126"/>
      <c r="N16" s="47"/>
      <c r="O16" s="47"/>
      <c r="P16" s="47"/>
      <c r="Q16" s="47">
        <v>12</v>
      </c>
      <c r="R16" s="99">
        <f>MIN(S$19:S$31)</f>
        <v>50971729.166666664</v>
      </c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120"/>
      <c r="AE16" s="47"/>
    </row>
    <row r="17" spans="1:31" ht="15.75" x14ac:dyDescent="0.25">
      <c r="A17" s="47"/>
      <c r="B17" s="47"/>
      <c r="C17" s="47"/>
      <c r="D17" s="47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47"/>
      <c r="R17" s="57" t="s">
        <v>30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120"/>
      <c r="AE17" s="47"/>
    </row>
    <row r="18" spans="1:31" ht="15.75" customHeight="1" x14ac:dyDescent="0.25">
      <c r="A18" s="47"/>
      <c r="B18" s="58"/>
      <c r="C18" s="59" t="s">
        <v>104</v>
      </c>
      <c r="D18" s="60" t="s">
        <v>105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 t="s">
        <v>105</v>
      </c>
      <c r="R18" s="50" t="s">
        <v>82</v>
      </c>
      <c r="S18" s="50" t="s">
        <v>83</v>
      </c>
      <c r="T18" s="50" t="s">
        <v>84</v>
      </c>
      <c r="U18" s="50" t="s">
        <v>85</v>
      </c>
      <c r="V18" s="50" t="s">
        <v>86</v>
      </c>
      <c r="W18" s="50" t="s">
        <v>87</v>
      </c>
      <c r="X18" s="50" t="s">
        <v>88</v>
      </c>
      <c r="Y18" s="50" t="s">
        <v>89</v>
      </c>
      <c r="Z18" s="50" t="s">
        <v>90</v>
      </c>
      <c r="AA18" s="50" t="s">
        <v>91</v>
      </c>
      <c r="AB18" s="50" t="s">
        <v>92</v>
      </c>
      <c r="AC18" s="50" t="s">
        <v>93</v>
      </c>
      <c r="AD18" s="116" t="s">
        <v>106</v>
      </c>
      <c r="AE18" s="63"/>
    </row>
    <row r="19" spans="1:31" ht="15.75" x14ac:dyDescent="0.25">
      <c r="A19" s="47" t="s">
        <v>6</v>
      </c>
      <c r="B19" s="64" t="s">
        <v>107</v>
      </c>
      <c r="C19" s="76">
        <v>55</v>
      </c>
      <c r="D19" s="60">
        <v>1</v>
      </c>
      <c r="E19" s="65">
        <f t="shared" ref="E19:E27" si="10">E20+C19</f>
        <v>987</v>
      </c>
      <c r="F19" s="65">
        <f t="shared" ref="F19:F27" si="11">F20+C19</f>
        <v>906</v>
      </c>
      <c r="G19" s="65">
        <f t="shared" ref="G19:G26" si="12">G20+C19</f>
        <v>824</v>
      </c>
      <c r="H19" s="65">
        <f t="shared" ref="H19:H25" si="13">H20+C19</f>
        <v>723</v>
      </c>
      <c r="I19" s="65">
        <f t="shared" ref="I19:I24" si="14">I20+C19</f>
        <v>628</v>
      </c>
      <c r="J19" s="65">
        <f>J20+C19</f>
        <v>543</v>
      </c>
      <c r="K19" s="65">
        <f>K20+C19</f>
        <v>439</v>
      </c>
      <c r="L19" s="65">
        <f t="shared" ref="L19:L21" si="15">L20+C19</f>
        <v>358</v>
      </c>
      <c r="M19" s="65">
        <f t="shared" ref="M19:M20" si="16">M20+C19</f>
        <v>280</v>
      </c>
      <c r="N19" s="65">
        <f>N20+C19</f>
        <v>165</v>
      </c>
      <c r="O19" s="65">
        <f>O20+C19</f>
        <v>104</v>
      </c>
      <c r="P19" s="65">
        <f>C19</f>
        <v>55</v>
      </c>
      <c r="Q19" s="62">
        <v>1</v>
      </c>
      <c r="R19" s="100">
        <f t="shared" ref="R19:AC25" si="17">($D$7+(E19*$D$6)+(R33)+R5)</f>
        <v>59935935.9375</v>
      </c>
      <c r="S19" s="100">
        <f t="shared" si="17"/>
        <v>54659081.25</v>
      </c>
      <c r="T19" s="100">
        <f t="shared" si="17"/>
        <v>49389428.125</v>
      </c>
      <c r="U19" s="100">
        <f t="shared" si="17"/>
        <v>42987869.270833336</v>
      </c>
      <c r="V19" s="100">
        <f t="shared" si="17"/>
        <v>37050418.75</v>
      </c>
      <c r="W19" s="100">
        <f t="shared" si="17"/>
        <v>31812957.8125</v>
      </c>
      <c r="X19" s="100">
        <f t="shared" si="17"/>
        <v>25496528.645833332</v>
      </c>
      <c r="Y19" s="100">
        <f t="shared" si="17"/>
        <v>20648467.708333332</v>
      </c>
      <c r="Z19" s="100">
        <f t="shared" si="17"/>
        <v>16048783.333333334</v>
      </c>
      <c r="AA19" s="100">
        <f t="shared" si="17"/>
        <v>9368660.9375</v>
      </c>
      <c r="AB19" s="100">
        <f t="shared" si="17"/>
        <v>5879111.458333333</v>
      </c>
      <c r="AC19" s="100">
        <f t="shared" si="17"/>
        <v>3119263.0208333335</v>
      </c>
      <c r="AD19" s="116"/>
      <c r="AE19" s="63"/>
    </row>
    <row r="20" spans="1:31" ht="15.75" x14ac:dyDescent="0.25">
      <c r="A20" s="47" t="s">
        <v>7</v>
      </c>
      <c r="B20" s="64" t="s">
        <v>108</v>
      </c>
      <c r="C20" s="77">
        <v>49</v>
      </c>
      <c r="D20" s="60">
        <v>2</v>
      </c>
      <c r="E20" s="65">
        <f t="shared" si="10"/>
        <v>932</v>
      </c>
      <c r="F20" s="65">
        <f t="shared" si="11"/>
        <v>851</v>
      </c>
      <c r="G20" s="65">
        <f t="shared" si="12"/>
        <v>769</v>
      </c>
      <c r="H20" s="65">
        <f t="shared" si="13"/>
        <v>668</v>
      </c>
      <c r="I20" s="65">
        <f t="shared" si="14"/>
        <v>573</v>
      </c>
      <c r="J20" s="65">
        <f t="shared" ref="J20:J23" si="18">J21+C20</f>
        <v>488</v>
      </c>
      <c r="K20" s="65">
        <f>K21+C20</f>
        <v>384</v>
      </c>
      <c r="L20" s="65">
        <f t="shared" si="15"/>
        <v>303</v>
      </c>
      <c r="M20" s="65">
        <f t="shared" si="16"/>
        <v>225</v>
      </c>
      <c r="N20" s="65">
        <f>N21+C20</f>
        <v>110</v>
      </c>
      <c r="O20" s="65">
        <f>C20</f>
        <v>49</v>
      </c>
      <c r="P20" s="65"/>
      <c r="Q20" s="62">
        <v>2</v>
      </c>
      <c r="R20" s="100">
        <f t="shared" si="17"/>
        <v>59183640.104166672</v>
      </c>
      <c r="S20" s="100">
        <f t="shared" si="17"/>
        <v>53978251.041666672</v>
      </c>
      <c r="T20" s="100">
        <f t="shared" si="17"/>
        <v>48780945.833333336</v>
      </c>
      <c r="U20" s="100">
        <f t="shared" si="17"/>
        <v>42468498.4375</v>
      </c>
      <c r="V20" s="100">
        <f t="shared" si="17"/>
        <v>36614865.625</v>
      </c>
      <c r="W20" s="100">
        <f t="shared" si="17"/>
        <v>31452399.479166664</v>
      </c>
      <c r="X20" s="100">
        <f t="shared" si="17"/>
        <v>25227728.645833332</v>
      </c>
      <c r="Y20" s="100">
        <f t="shared" si="17"/>
        <v>20451133.333333332</v>
      </c>
      <c r="Z20" s="100">
        <f t="shared" si="17"/>
        <v>15920267.708333334</v>
      </c>
      <c r="AA20" s="100">
        <f t="shared" si="17"/>
        <v>9341608.854166666</v>
      </c>
      <c r="AB20" s="100">
        <f t="shared" si="17"/>
        <v>5905879.166666667</v>
      </c>
      <c r="AC20" s="100"/>
      <c r="AD20" s="116"/>
      <c r="AE20" s="63"/>
    </row>
    <row r="21" spans="1:31" ht="15.75" x14ac:dyDescent="0.25">
      <c r="A21" s="47" t="s">
        <v>8</v>
      </c>
      <c r="B21" s="64" t="s">
        <v>109</v>
      </c>
      <c r="C21" s="76">
        <v>61</v>
      </c>
      <c r="D21" s="60">
        <v>3</v>
      </c>
      <c r="E21" s="65">
        <f t="shared" si="10"/>
        <v>883</v>
      </c>
      <c r="F21" s="65">
        <f t="shared" si="11"/>
        <v>802</v>
      </c>
      <c r="G21" s="65">
        <f t="shared" si="12"/>
        <v>720</v>
      </c>
      <c r="H21" s="65">
        <f t="shared" si="13"/>
        <v>619</v>
      </c>
      <c r="I21" s="65">
        <f t="shared" si="14"/>
        <v>524</v>
      </c>
      <c r="J21" s="65">
        <f t="shared" si="18"/>
        <v>439</v>
      </c>
      <c r="K21" s="65">
        <f t="shared" ref="K21:K22" si="19">K22+C21</f>
        <v>335</v>
      </c>
      <c r="L21" s="65">
        <f t="shared" si="15"/>
        <v>254</v>
      </c>
      <c r="M21" s="65">
        <f>M22+C21</f>
        <v>176</v>
      </c>
      <c r="N21" s="65">
        <f>C21</f>
        <v>61</v>
      </c>
      <c r="O21" s="65"/>
      <c r="P21" s="65"/>
      <c r="Q21" s="62">
        <v>3</v>
      </c>
      <c r="R21" s="100">
        <f t="shared" si="17"/>
        <v>58447808.854166672</v>
      </c>
      <c r="S21" s="100">
        <f t="shared" si="17"/>
        <v>53313885.416666672</v>
      </c>
      <c r="T21" s="100">
        <f t="shared" si="17"/>
        <v>48188928.125</v>
      </c>
      <c r="U21" s="100">
        <f t="shared" si="17"/>
        <v>41965592.1875</v>
      </c>
      <c r="V21" s="100">
        <f t="shared" si="17"/>
        <v>36195777.083333336</v>
      </c>
      <c r="W21" s="100">
        <f t="shared" si="17"/>
        <v>31108305.729166664</v>
      </c>
      <c r="X21" s="100">
        <f t="shared" si="17"/>
        <v>24975393.229166664</v>
      </c>
      <c r="Y21" s="100">
        <f t="shared" si="17"/>
        <v>20270263.541666668</v>
      </c>
      <c r="Z21" s="100">
        <f t="shared" si="17"/>
        <v>15808216.666666668</v>
      </c>
      <c r="AA21" s="100">
        <f t="shared" si="17"/>
        <v>9331021.354166666</v>
      </c>
      <c r="AB21" s="100"/>
      <c r="AC21" s="100"/>
      <c r="AD21" s="116"/>
      <c r="AE21" s="63"/>
    </row>
    <row r="22" spans="1:31" ht="15.75" x14ac:dyDescent="0.25">
      <c r="A22" s="47" t="s">
        <v>9</v>
      </c>
      <c r="B22" s="64" t="s">
        <v>110</v>
      </c>
      <c r="C22" s="77">
        <v>115</v>
      </c>
      <c r="D22" s="60">
        <v>4</v>
      </c>
      <c r="E22" s="65">
        <f t="shared" si="10"/>
        <v>822</v>
      </c>
      <c r="F22" s="65">
        <f t="shared" si="11"/>
        <v>741</v>
      </c>
      <c r="G22" s="65">
        <f t="shared" si="12"/>
        <v>659</v>
      </c>
      <c r="H22" s="65">
        <f t="shared" si="13"/>
        <v>558</v>
      </c>
      <c r="I22" s="65">
        <f t="shared" si="14"/>
        <v>463</v>
      </c>
      <c r="J22" s="65">
        <f t="shared" si="18"/>
        <v>378</v>
      </c>
      <c r="K22" s="65">
        <f t="shared" si="19"/>
        <v>274</v>
      </c>
      <c r="L22" s="65">
        <f>L23+C22</f>
        <v>193</v>
      </c>
      <c r="M22" s="65">
        <f>C22</f>
        <v>115</v>
      </c>
      <c r="N22" s="65"/>
      <c r="O22" s="65"/>
      <c r="P22" s="65"/>
      <c r="Q22" s="62">
        <v>4</v>
      </c>
      <c r="R22" s="100">
        <f t="shared" si="17"/>
        <v>57792565.104166664</v>
      </c>
      <c r="S22" s="100">
        <f t="shared" si="17"/>
        <v>52730107.291666664</v>
      </c>
      <c r="T22" s="100">
        <f t="shared" si="17"/>
        <v>47677497.916666664</v>
      </c>
      <c r="U22" s="100">
        <f t="shared" si="17"/>
        <v>41543273.4375</v>
      </c>
      <c r="V22" s="100">
        <f t="shared" si="17"/>
        <v>35857276.041666664</v>
      </c>
      <c r="W22" s="100">
        <f t="shared" si="17"/>
        <v>30844799.479166664</v>
      </c>
      <c r="X22" s="100">
        <f t="shared" si="17"/>
        <v>24803645.3125</v>
      </c>
      <c r="Y22" s="100">
        <f t="shared" si="17"/>
        <v>20169981.25</v>
      </c>
      <c r="Z22" s="100">
        <f t="shared" si="17"/>
        <v>15776753.125</v>
      </c>
      <c r="AA22" s="100"/>
      <c r="AB22" s="100"/>
      <c r="AC22" s="100"/>
      <c r="AD22" s="116"/>
      <c r="AE22" s="63"/>
    </row>
    <row r="23" spans="1:31" ht="15.75" x14ac:dyDescent="0.25">
      <c r="A23" s="47" t="s">
        <v>10</v>
      </c>
      <c r="B23" s="64" t="s">
        <v>111</v>
      </c>
      <c r="C23" s="76">
        <v>78</v>
      </c>
      <c r="D23" s="60">
        <v>5</v>
      </c>
      <c r="E23" s="65">
        <f t="shared" si="10"/>
        <v>707</v>
      </c>
      <c r="F23" s="65">
        <f t="shared" si="11"/>
        <v>626</v>
      </c>
      <c r="G23" s="65">
        <f t="shared" si="12"/>
        <v>544</v>
      </c>
      <c r="H23" s="65">
        <f t="shared" si="13"/>
        <v>443</v>
      </c>
      <c r="I23" s="65">
        <f t="shared" si="14"/>
        <v>348</v>
      </c>
      <c r="J23" s="65">
        <f t="shared" si="18"/>
        <v>263</v>
      </c>
      <c r="K23" s="65">
        <f>K24+C23</f>
        <v>159</v>
      </c>
      <c r="L23" s="65">
        <f>C23</f>
        <v>78</v>
      </c>
      <c r="M23" s="65"/>
      <c r="N23" s="65"/>
      <c r="O23" s="65"/>
      <c r="P23" s="65"/>
      <c r="Q23" s="62">
        <v>5</v>
      </c>
      <c r="R23" s="100">
        <f t="shared" si="17"/>
        <v>57238784.895833336</v>
      </c>
      <c r="S23" s="100">
        <f t="shared" si="17"/>
        <v>52247792.708333336</v>
      </c>
      <c r="T23" s="100">
        <f t="shared" si="17"/>
        <v>47267531.25</v>
      </c>
      <c r="U23" s="100">
        <f t="shared" si="17"/>
        <v>41222418.229166672</v>
      </c>
      <c r="V23" s="100">
        <f t="shared" si="17"/>
        <v>35620238.541666672</v>
      </c>
      <c r="W23" s="100">
        <f t="shared" si="17"/>
        <v>30682756.770833336</v>
      </c>
      <c r="X23" s="100">
        <f t="shared" si="17"/>
        <v>24733360.9375</v>
      </c>
      <c r="Y23" s="100">
        <f t="shared" si="17"/>
        <v>20171162.5</v>
      </c>
      <c r="Z23" s="100"/>
      <c r="AA23" s="100"/>
      <c r="AB23" s="100"/>
      <c r="AC23" s="100"/>
      <c r="AD23" s="116"/>
      <c r="AE23" s="63"/>
    </row>
    <row r="24" spans="1:31" ht="15.75" x14ac:dyDescent="0.25">
      <c r="A24" s="47" t="s">
        <v>11</v>
      </c>
      <c r="B24" s="64" t="s">
        <v>112</v>
      </c>
      <c r="C24" s="77">
        <v>81</v>
      </c>
      <c r="D24" s="60">
        <v>6</v>
      </c>
      <c r="E24" s="65">
        <f t="shared" si="10"/>
        <v>629</v>
      </c>
      <c r="F24" s="65">
        <f t="shared" si="11"/>
        <v>548</v>
      </c>
      <c r="G24" s="65">
        <f t="shared" si="12"/>
        <v>466</v>
      </c>
      <c r="H24" s="65">
        <f t="shared" si="13"/>
        <v>365</v>
      </c>
      <c r="I24" s="65">
        <f t="shared" si="14"/>
        <v>270</v>
      </c>
      <c r="J24" s="65">
        <f>J25+C24</f>
        <v>185</v>
      </c>
      <c r="K24" s="65">
        <f>C24</f>
        <v>81</v>
      </c>
      <c r="L24" s="65"/>
      <c r="M24" s="65"/>
      <c r="N24" s="65"/>
      <c r="O24" s="65"/>
      <c r="P24" s="65"/>
      <c r="Q24" s="62">
        <v>6</v>
      </c>
      <c r="R24" s="100">
        <f t="shared" si="17"/>
        <v>56752642.1875</v>
      </c>
      <c r="S24" s="100">
        <f t="shared" si="17"/>
        <v>51833115.625</v>
      </c>
      <c r="T24" s="100">
        <f t="shared" si="17"/>
        <v>46925202.083333328</v>
      </c>
      <c r="U24" s="100">
        <f t="shared" si="17"/>
        <v>40969200.520833328</v>
      </c>
      <c r="V24" s="100">
        <f t="shared" si="17"/>
        <v>35450838.541666664</v>
      </c>
      <c r="W24" s="100">
        <f t="shared" si="17"/>
        <v>30588351.5625</v>
      </c>
      <c r="X24" s="100">
        <f t="shared" si="17"/>
        <v>24730714.0625</v>
      </c>
      <c r="Y24" s="100"/>
      <c r="Z24" s="100"/>
      <c r="AA24" s="100"/>
      <c r="AB24" s="100"/>
      <c r="AC24" s="100"/>
      <c r="AD24" s="116"/>
      <c r="AE24" s="63"/>
    </row>
    <row r="25" spans="1:31" ht="15.75" x14ac:dyDescent="0.25">
      <c r="A25" s="47" t="s">
        <v>12</v>
      </c>
      <c r="B25" s="64" t="s">
        <v>113</v>
      </c>
      <c r="C25" s="76">
        <v>104</v>
      </c>
      <c r="D25" s="60">
        <v>7</v>
      </c>
      <c r="E25" s="65">
        <f t="shared" si="10"/>
        <v>548</v>
      </c>
      <c r="F25" s="65">
        <f t="shared" si="11"/>
        <v>467</v>
      </c>
      <c r="G25" s="65">
        <f t="shared" si="12"/>
        <v>385</v>
      </c>
      <c r="H25" s="65">
        <f t="shared" si="13"/>
        <v>284</v>
      </c>
      <c r="I25" s="65">
        <f>I26+C25</f>
        <v>189</v>
      </c>
      <c r="J25" s="65">
        <f>C25</f>
        <v>104</v>
      </c>
      <c r="K25" s="65"/>
      <c r="L25" s="65"/>
      <c r="M25" s="65"/>
      <c r="N25" s="65"/>
      <c r="O25" s="65"/>
      <c r="P25" s="65"/>
      <c r="Q25" s="62">
        <v>7</v>
      </c>
      <c r="R25" s="100">
        <f t="shared" si="17"/>
        <v>56339146.354166672</v>
      </c>
      <c r="S25" s="100">
        <f t="shared" si="17"/>
        <v>51491085.416666672</v>
      </c>
      <c r="T25" s="100">
        <f t="shared" si="17"/>
        <v>46655519.791666672</v>
      </c>
      <c r="U25" s="100">
        <f t="shared" si="17"/>
        <v>40788629.6875</v>
      </c>
      <c r="V25" s="100">
        <f t="shared" si="17"/>
        <v>35354085.416666664</v>
      </c>
      <c r="W25" s="100">
        <f t="shared" si="17"/>
        <v>30566593.229166668</v>
      </c>
      <c r="X25" s="100"/>
      <c r="Y25" s="100"/>
      <c r="Z25" s="100"/>
      <c r="AA25" s="100"/>
      <c r="AB25" s="100"/>
      <c r="AC25" s="100"/>
      <c r="AD25" s="116"/>
      <c r="AE25" s="63"/>
    </row>
    <row r="26" spans="1:31" ht="15.75" x14ac:dyDescent="0.25">
      <c r="A26" s="47" t="s">
        <v>21</v>
      </c>
      <c r="B26" s="64" t="s">
        <v>114</v>
      </c>
      <c r="C26" s="77">
        <v>85</v>
      </c>
      <c r="D26" s="60">
        <v>8</v>
      </c>
      <c r="E26" s="65">
        <f t="shared" si="10"/>
        <v>444</v>
      </c>
      <c r="F26" s="65">
        <f t="shared" si="11"/>
        <v>363</v>
      </c>
      <c r="G26" s="65">
        <f t="shared" si="12"/>
        <v>281</v>
      </c>
      <c r="H26" s="65">
        <f>H27+C26</f>
        <v>180</v>
      </c>
      <c r="I26" s="65">
        <f>C26</f>
        <v>85</v>
      </c>
      <c r="J26" s="65"/>
      <c r="K26" s="65"/>
      <c r="L26" s="65"/>
      <c r="M26" s="65"/>
      <c r="N26" s="65"/>
      <c r="O26" s="65"/>
      <c r="P26" s="65"/>
      <c r="Q26" s="62">
        <v>8</v>
      </c>
      <c r="R26" s="100">
        <f>($D$7+(E26*$D$6)+(R40)+R12)</f>
        <v>56017408.854166672</v>
      </c>
      <c r="S26" s="100">
        <f>($D$7+(F26*$D$6)+(S40)+S12)</f>
        <v>51240813.541666672</v>
      </c>
      <c r="T26" s="100">
        <f>($D$7+(G26*$D$6)+(T40)+T12)</f>
        <v>46477595.833333336</v>
      </c>
      <c r="U26" s="100">
        <f>($D$7+(H26*$D$6)+(U40)+U12)</f>
        <v>40699817.1875</v>
      </c>
      <c r="V26" s="100">
        <f>($D$7+(I26*$D$6)+(V40)+V12)</f>
        <v>35349090.625</v>
      </c>
      <c r="W26" s="100"/>
      <c r="X26" s="100"/>
      <c r="Y26" s="100"/>
      <c r="Z26" s="100"/>
      <c r="AA26" s="100"/>
      <c r="AB26" s="100"/>
      <c r="AC26" s="100"/>
      <c r="AD26" s="116"/>
      <c r="AE26" s="63"/>
    </row>
    <row r="27" spans="1:31" ht="15.75" x14ac:dyDescent="0.25">
      <c r="A27" s="47" t="s">
        <v>13</v>
      </c>
      <c r="B27" s="64" t="s">
        <v>115</v>
      </c>
      <c r="C27" s="76">
        <v>95</v>
      </c>
      <c r="D27" s="60">
        <v>9</v>
      </c>
      <c r="E27" s="65">
        <f t="shared" si="10"/>
        <v>359</v>
      </c>
      <c r="F27" s="65">
        <f t="shared" si="11"/>
        <v>278</v>
      </c>
      <c r="G27" s="65">
        <f>G28+C27</f>
        <v>196</v>
      </c>
      <c r="H27" s="65">
        <f>C27</f>
        <v>95</v>
      </c>
      <c r="I27" s="65"/>
      <c r="J27" s="65"/>
      <c r="K27" s="65"/>
      <c r="L27" s="65"/>
      <c r="M27" s="65"/>
      <c r="N27" s="65"/>
      <c r="O27" s="65"/>
      <c r="P27" s="65"/>
      <c r="Q27" s="62">
        <v>9</v>
      </c>
      <c r="R27" s="100">
        <f>($D$7+(E27*$D$6)+(R41)+R13)</f>
        <v>55770666.145833328</v>
      </c>
      <c r="S27" s="100">
        <f>($D$7+(F27*$D$6)+(S41)+S13)</f>
        <v>51065536.458333336</v>
      </c>
      <c r="T27" s="100">
        <f>($D$7+(G27*$D$6)+(T41)+T13)</f>
        <v>46374666.666666664</v>
      </c>
      <c r="U27" s="100">
        <f>($D$7+(H27*$D$6)+(U41)+U13)</f>
        <v>40685999.479166664</v>
      </c>
      <c r="V27" s="100"/>
      <c r="W27" s="100"/>
      <c r="X27" s="100"/>
      <c r="Y27" s="100"/>
      <c r="Z27" s="100"/>
      <c r="AA27" s="100"/>
      <c r="AB27" s="100"/>
      <c r="AC27" s="100"/>
      <c r="AD27" s="116"/>
      <c r="AE27" s="63"/>
    </row>
    <row r="28" spans="1:31" ht="15.75" x14ac:dyDescent="0.25">
      <c r="A28" s="47" t="s">
        <v>14</v>
      </c>
      <c r="B28" s="64" t="s">
        <v>116</v>
      </c>
      <c r="C28" s="77">
        <v>101</v>
      </c>
      <c r="D28" s="60">
        <v>10</v>
      </c>
      <c r="E28" s="65">
        <f>E29+C28</f>
        <v>264</v>
      </c>
      <c r="F28" s="65">
        <f>F29+C28</f>
        <v>183</v>
      </c>
      <c r="G28" s="65">
        <f>C28</f>
        <v>101</v>
      </c>
      <c r="H28" s="65"/>
      <c r="I28" s="65"/>
      <c r="J28" s="65"/>
      <c r="K28" s="65"/>
      <c r="L28" s="65"/>
      <c r="M28" s="65"/>
      <c r="N28" s="65"/>
      <c r="O28" s="65"/>
      <c r="P28" s="65"/>
      <c r="Q28" s="62">
        <v>10</v>
      </c>
      <c r="R28" s="100">
        <f>($D$7+(E28*$D$6)+(R42)+R14)</f>
        <v>55607741.145833328</v>
      </c>
      <c r="S28" s="100">
        <f>($D$7+(F28*$D$6)+(S42)+S14)</f>
        <v>50974077.083333328</v>
      </c>
      <c r="T28" s="100">
        <f>($D$7+(G28*$D$6)+(T42)+T14)</f>
        <v>46355555.208333328</v>
      </c>
      <c r="U28" s="100"/>
      <c r="V28" s="100"/>
      <c r="W28" s="100"/>
      <c r="X28" s="100"/>
      <c r="Y28" s="100"/>
      <c r="Z28" s="100"/>
      <c r="AA28" s="100"/>
      <c r="AB28" s="100"/>
      <c r="AC28" s="100"/>
      <c r="AD28" s="116"/>
      <c r="AE28" s="63"/>
    </row>
    <row r="29" spans="1:31" ht="15.75" x14ac:dyDescent="0.25">
      <c r="A29" s="47" t="s">
        <v>15</v>
      </c>
      <c r="B29" s="64" t="s">
        <v>117</v>
      </c>
      <c r="C29" s="76">
        <v>82</v>
      </c>
      <c r="D29" s="60">
        <v>11</v>
      </c>
      <c r="E29" s="65">
        <f>E30+C29</f>
        <v>163</v>
      </c>
      <c r="F29" s="65">
        <f>C29</f>
        <v>82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2">
        <v>11</v>
      </c>
      <c r="R29" s="100">
        <f>($D$7+(E29*$D$6)+(R43)+R15)</f>
        <v>55533927.604166664</v>
      </c>
      <c r="S29" s="100">
        <f>($D$7+(F29*$D$6)+(S43)+S15)</f>
        <v>50971729.166666664</v>
      </c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16"/>
      <c r="AE29" s="63"/>
    </row>
    <row r="30" spans="1:31" ht="15.75" x14ac:dyDescent="0.25">
      <c r="A30" s="47" t="s">
        <v>16</v>
      </c>
      <c r="B30" s="64" t="s">
        <v>118</v>
      </c>
      <c r="C30" s="77">
        <v>81</v>
      </c>
      <c r="D30" s="60">
        <v>12</v>
      </c>
      <c r="E30" s="65">
        <f>C30</f>
        <v>81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2">
        <v>12</v>
      </c>
      <c r="R30" s="100">
        <f>($D$7+(E30*$D$6)+(R44)+R16)</f>
        <v>55532461.979166664</v>
      </c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16"/>
      <c r="AE30" s="63"/>
    </row>
    <row r="31" spans="1:31" ht="15.7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62" t="s">
        <v>30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127"/>
      <c r="AE31" s="63"/>
    </row>
    <row r="32" spans="1:31" ht="15.75" customHeight="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62" t="s">
        <v>105</v>
      </c>
      <c r="R32" s="66" t="s">
        <v>82</v>
      </c>
      <c r="S32" s="67" t="s">
        <v>83</v>
      </c>
      <c r="T32" s="67" t="s">
        <v>84</v>
      </c>
      <c r="U32" s="67" t="s">
        <v>85</v>
      </c>
      <c r="V32" s="67" t="s">
        <v>86</v>
      </c>
      <c r="W32" s="67" t="s">
        <v>87</v>
      </c>
      <c r="X32" s="67" t="s">
        <v>88</v>
      </c>
      <c r="Y32" s="67" t="s">
        <v>89</v>
      </c>
      <c r="Z32" s="67" t="s">
        <v>90</v>
      </c>
      <c r="AA32" s="67" t="s">
        <v>91</v>
      </c>
      <c r="AB32" s="67" t="s">
        <v>92</v>
      </c>
      <c r="AC32" s="67" t="s">
        <v>93</v>
      </c>
      <c r="AD32" s="68"/>
      <c r="AE32" s="116" t="s">
        <v>119</v>
      </c>
    </row>
    <row r="33" spans="1:31" ht="15.75" x14ac:dyDescent="0.25">
      <c r="A33" s="47"/>
      <c r="B33" s="47"/>
      <c r="C33" s="117" t="s">
        <v>120</v>
      </c>
      <c r="D33" s="69">
        <v>1</v>
      </c>
      <c r="E33" s="69">
        <v>3</v>
      </c>
      <c r="F33" s="69">
        <v>5</v>
      </c>
      <c r="G33" s="69">
        <v>7</v>
      </c>
      <c r="H33" s="69">
        <v>9</v>
      </c>
      <c r="I33" s="69">
        <v>11</v>
      </c>
      <c r="J33" s="69">
        <v>13</v>
      </c>
      <c r="K33" s="69">
        <v>15</v>
      </c>
      <c r="L33" s="69">
        <v>17</v>
      </c>
      <c r="M33" s="69">
        <v>19</v>
      </c>
      <c r="N33" s="69">
        <v>21</v>
      </c>
      <c r="O33" s="69">
        <v>23</v>
      </c>
      <c r="P33" s="47"/>
      <c r="Q33" s="47"/>
      <c r="R33" s="70">
        <f t="shared" ref="R33:AC39" si="20">R48*$D$5</f>
        <v>5580935.9375</v>
      </c>
      <c r="S33" s="70">
        <f t="shared" si="20"/>
        <v>4759081.25</v>
      </c>
      <c r="T33" s="70">
        <f t="shared" si="20"/>
        <v>3999428.125</v>
      </c>
      <c r="U33" s="70">
        <f t="shared" si="20"/>
        <v>3152869.270833333</v>
      </c>
      <c r="V33" s="70">
        <f t="shared" si="20"/>
        <v>2440418.75</v>
      </c>
      <c r="W33" s="70">
        <f t="shared" si="20"/>
        <v>1877957.8125</v>
      </c>
      <c r="X33" s="70">
        <f t="shared" si="20"/>
        <v>1281528.6458333333</v>
      </c>
      <c r="Y33" s="70">
        <f t="shared" si="20"/>
        <v>888467.70833333326</v>
      </c>
      <c r="Z33" s="70">
        <f t="shared" si="20"/>
        <v>578783.33333333326</v>
      </c>
      <c r="AA33" s="70">
        <f t="shared" si="20"/>
        <v>223660.9375</v>
      </c>
      <c r="AB33" s="70">
        <f t="shared" si="20"/>
        <v>89111.458333333328</v>
      </c>
      <c r="AC33" s="70">
        <f t="shared" si="20"/>
        <v>24263.020833333332</v>
      </c>
      <c r="AD33" s="70">
        <v>1</v>
      </c>
      <c r="AE33" s="116"/>
    </row>
    <row r="34" spans="1:31" ht="15.75" x14ac:dyDescent="0.25">
      <c r="A34" s="47"/>
      <c r="B34" s="47"/>
      <c r="C34" s="117"/>
      <c r="D34" s="69"/>
      <c r="E34" s="69">
        <v>1</v>
      </c>
      <c r="F34" s="69">
        <v>3</v>
      </c>
      <c r="G34" s="69">
        <v>5</v>
      </c>
      <c r="H34" s="69">
        <v>7</v>
      </c>
      <c r="I34" s="69">
        <v>9</v>
      </c>
      <c r="J34" s="69">
        <v>11</v>
      </c>
      <c r="K34" s="69">
        <v>13</v>
      </c>
      <c r="L34" s="69">
        <v>15</v>
      </c>
      <c r="M34" s="69">
        <v>17</v>
      </c>
      <c r="N34" s="69">
        <v>19</v>
      </c>
      <c r="O34" s="69">
        <v>21</v>
      </c>
      <c r="P34" s="47"/>
      <c r="Q34" s="47"/>
      <c r="R34" s="70">
        <f t="shared" si="20"/>
        <v>4734377.083333333</v>
      </c>
      <c r="S34" s="70">
        <f t="shared" si="20"/>
        <v>3983988.020833333</v>
      </c>
      <c r="T34" s="70">
        <f t="shared" si="20"/>
        <v>3296682.8125</v>
      </c>
      <c r="U34" s="70">
        <f t="shared" si="20"/>
        <v>2539235.4166666665</v>
      </c>
      <c r="V34" s="70">
        <f t="shared" si="20"/>
        <v>1910602.6041666665</v>
      </c>
      <c r="W34" s="70">
        <f t="shared" si="20"/>
        <v>1423136.4583333333</v>
      </c>
      <c r="X34" s="70">
        <f t="shared" si="20"/>
        <v>918465.625</v>
      </c>
      <c r="Y34" s="70">
        <f t="shared" si="20"/>
        <v>596870.3125</v>
      </c>
      <c r="Z34" s="70">
        <f t="shared" si="20"/>
        <v>356004.6875</v>
      </c>
      <c r="AA34" s="70">
        <f t="shared" si="20"/>
        <v>102345.83333333333</v>
      </c>
      <c r="AB34" s="70">
        <f t="shared" si="20"/>
        <v>21616.145833333332</v>
      </c>
      <c r="AC34" s="70"/>
      <c r="AD34" s="70">
        <v>2</v>
      </c>
      <c r="AE34" s="116"/>
    </row>
    <row r="35" spans="1:31" ht="15.75" x14ac:dyDescent="0.25">
      <c r="A35" s="47"/>
      <c r="B35" s="47"/>
      <c r="C35" s="117"/>
      <c r="D35" s="69"/>
      <c r="E35" s="69"/>
      <c r="F35" s="69">
        <v>1</v>
      </c>
      <c r="G35" s="69">
        <v>3</v>
      </c>
      <c r="H35" s="69">
        <v>5</v>
      </c>
      <c r="I35" s="69">
        <v>7</v>
      </c>
      <c r="J35" s="69">
        <v>9</v>
      </c>
      <c r="K35" s="69">
        <v>11</v>
      </c>
      <c r="L35" s="69">
        <v>13</v>
      </c>
      <c r="M35" s="69">
        <v>15</v>
      </c>
      <c r="N35" s="69">
        <v>17</v>
      </c>
      <c r="O35" s="69">
        <v>19</v>
      </c>
      <c r="P35" s="47"/>
      <c r="Q35" s="47"/>
      <c r="R35" s="70">
        <f t="shared" si="20"/>
        <v>3933697.395833333</v>
      </c>
      <c r="S35" s="70">
        <f t="shared" si="20"/>
        <v>3254773.958333333</v>
      </c>
      <c r="T35" s="70">
        <f t="shared" si="20"/>
        <v>2639816.6666666665</v>
      </c>
      <c r="U35" s="70">
        <f t="shared" si="20"/>
        <v>1971480.7291666665</v>
      </c>
      <c r="V35" s="70">
        <f t="shared" si="20"/>
        <v>1426665.625</v>
      </c>
      <c r="W35" s="70">
        <f t="shared" si="20"/>
        <v>1014194.2708333333</v>
      </c>
      <c r="X35" s="70">
        <f t="shared" si="20"/>
        <v>601281.77083333326</v>
      </c>
      <c r="Y35" s="70">
        <f t="shared" si="20"/>
        <v>351152.08333333331</v>
      </c>
      <c r="Z35" s="70">
        <f t="shared" si="20"/>
        <v>179105.20833333331</v>
      </c>
      <c r="AA35" s="70">
        <f t="shared" si="20"/>
        <v>26909.895833333332</v>
      </c>
      <c r="AB35" s="70"/>
      <c r="AC35" s="70"/>
      <c r="AD35" s="70">
        <v>3</v>
      </c>
      <c r="AE35" s="116"/>
    </row>
    <row r="36" spans="1:31" ht="15.75" x14ac:dyDescent="0.25">
      <c r="A36" s="47"/>
      <c r="B36" s="47"/>
      <c r="C36" s="117"/>
      <c r="D36" s="69"/>
      <c r="E36" s="69"/>
      <c r="F36" s="69"/>
      <c r="G36" s="69">
        <v>1</v>
      </c>
      <c r="H36" s="69">
        <v>3</v>
      </c>
      <c r="I36" s="69">
        <v>5</v>
      </c>
      <c r="J36" s="69">
        <v>7</v>
      </c>
      <c r="K36" s="69">
        <v>9</v>
      </c>
      <c r="L36" s="69">
        <v>11</v>
      </c>
      <c r="M36" s="69">
        <v>13</v>
      </c>
      <c r="N36" s="69">
        <v>15</v>
      </c>
      <c r="O36" s="69">
        <v>17</v>
      </c>
      <c r="P36" s="47"/>
      <c r="Q36" s="47"/>
      <c r="R36" s="70">
        <f t="shared" si="20"/>
        <v>3181543.75</v>
      </c>
      <c r="S36" s="70">
        <f t="shared" si="20"/>
        <v>2574085.9375</v>
      </c>
      <c r="T36" s="70">
        <f t="shared" si="20"/>
        <v>2031476.5625</v>
      </c>
      <c r="U36" s="70">
        <f t="shared" si="20"/>
        <v>1452252.0833333333</v>
      </c>
      <c r="V36" s="70">
        <f t="shared" si="20"/>
        <v>991254.6875</v>
      </c>
      <c r="W36" s="70">
        <f t="shared" si="20"/>
        <v>653778.125</v>
      </c>
      <c r="X36" s="70">
        <f t="shared" si="20"/>
        <v>332623.95833333331</v>
      </c>
      <c r="Y36" s="70">
        <f t="shared" si="20"/>
        <v>153959.89583333331</v>
      </c>
      <c r="Z36" s="70">
        <f t="shared" si="20"/>
        <v>50731.770833333328</v>
      </c>
      <c r="AA36" s="70"/>
      <c r="AB36" s="70"/>
      <c r="AC36" s="70"/>
      <c r="AD36" s="70">
        <v>4</v>
      </c>
      <c r="AE36" s="116"/>
    </row>
    <row r="37" spans="1:31" ht="15.75" x14ac:dyDescent="0.25">
      <c r="A37" s="47"/>
      <c r="B37" s="47"/>
      <c r="C37" s="117"/>
      <c r="D37" s="69"/>
      <c r="E37" s="69"/>
      <c r="F37" s="69"/>
      <c r="G37" s="69"/>
      <c r="H37" s="69">
        <v>1</v>
      </c>
      <c r="I37" s="69">
        <v>3</v>
      </c>
      <c r="J37" s="69">
        <v>5</v>
      </c>
      <c r="K37" s="69">
        <v>7</v>
      </c>
      <c r="L37" s="69">
        <v>9</v>
      </c>
      <c r="M37" s="69">
        <v>11</v>
      </c>
      <c r="N37" s="69">
        <v>13</v>
      </c>
      <c r="O37" s="69">
        <v>15</v>
      </c>
      <c r="P37" s="47"/>
      <c r="Q37" s="47"/>
      <c r="R37" s="70">
        <f t="shared" si="20"/>
        <v>2507031.770833333</v>
      </c>
      <c r="S37" s="70">
        <f t="shared" si="20"/>
        <v>1971039.5833333333</v>
      </c>
      <c r="T37" s="70">
        <f t="shared" si="20"/>
        <v>1500778.125</v>
      </c>
      <c r="U37" s="70">
        <f t="shared" si="20"/>
        <v>1010665.1041666666</v>
      </c>
      <c r="V37" s="70">
        <f t="shared" si="20"/>
        <v>633485.41666666663</v>
      </c>
      <c r="W37" s="70">
        <f t="shared" si="20"/>
        <v>371003.64583333331</v>
      </c>
      <c r="X37" s="70">
        <f t="shared" si="20"/>
        <v>141607.8125</v>
      </c>
      <c r="Y37" s="70">
        <f t="shared" si="20"/>
        <v>34409.375</v>
      </c>
      <c r="Z37" s="70"/>
      <c r="AA37" s="70"/>
      <c r="AB37" s="70"/>
      <c r="AC37" s="70"/>
      <c r="AD37" s="70">
        <v>5</v>
      </c>
      <c r="AE37" s="116"/>
    </row>
    <row r="38" spans="1:31" ht="15.75" x14ac:dyDescent="0.25">
      <c r="A38" s="47"/>
      <c r="B38" s="47"/>
      <c r="C38" s="117"/>
      <c r="D38" s="69"/>
      <c r="E38" s="69"/>
      <c r="F38" s="69"/>
      <c r="G38" s="69"/>
      <c r="H38" s="69"/>
      <c r="I38" s="69">
        <v>1</v>
      </c>
      <c r="J38" s="69">
        <v>3</v>
      </c>
      <c r="K38" s="69">
        <v>5</v>
      </c>
      <c r="L38" s="69">
        <v>7</v>
      </c>
      <c r="M38" s="69">
        <v>9</v>
      </c>
      <c r="N38" s="69">
        <v>11</v>
      </c>
      <c r="O38" s="69">
        <v>13</v>
      </c>
      <c r="P38" s="47"/>
      <c r="Q38" s="47"/>
      <c r="R38" s="70">
        <f t="shared" si="20"/>
        <v>1917660.9375</v>
      </c>
      <c r="S38" s="70">
        <f t="shared" si="20"/>
        <v>1453134.375</v>
      </c>
      <c r="T38" s="70">
        <f t="shared" si="20"/>
        <v>1055220.8333333333</v>
      </c>
      <c r="U38" s="70">
        <f t="shared" si="20"/>
        <v>654219.27083333326</v>
      </c>
      <c r="V38" s="70">
        <f t="shared" si="20"/>
        <v>360857.29166666663</v>
      </c>
      <c r="W38" s="70">
        <f t="shared" si="20"/>
        <v>173370.3125</v>
      </c>
      <c r="X38" s="70">
        <f t="shared" si="20"/>
        <v>35732.8125</v>
      </c>
      <c r="Y38" s="70"/>
      <c r="Z38" s="70"/>
      <c r="AA38" s="70"/>
      <c r="AB38" s="70"/>
      <c r="AC38" s="70"/>
      <c r="AD38" s="70">
        <v>6</v>
      </c>
      <c r="AE38" s="116"/>
    </row>
    <row r="39" spans="1:31" ht="15.75" x14ac:dyDescent="0.25">
      <c r="A39" s="47"/>
      <c r="B39" s="47"/>
      <c r="C39" s="117"/>
      <c r="D39" s="69"/>
      <c r="E39" s="69"/>
      <c r="F39" s="69"/>
      <c r="G39" s="69"/>
      <c r="H39" s="69"/>
      <c r="I39" s="69"/>
      <c r="J39" s="69">
        <v>1</v>
      </c>
      <c r="K39" s="69">
        <v>3</v>
      </c>
      <c r="L39" s="69">
        <v>5</v>
      </c>
      <c r="M39" s="69">
        <v>7</v>
      </c>
      <c r="N39" s="69">
        <v>9</v>
      </c>
      <c r="O39" s="69">
        <v>11</v>
      </c>
      <c r="P39" s="47"/>
      <c r="Q39" s="47"/>
      <c r="R39" s="70">
        <f t="shared" si="20"/>
        <v>1398432.2916666665</v>
      </c>
      <c r="S39" s="70">
        <f t="shared" si="20"/>
        <v>1005371.3541666666</v>
      </c>
      <c r="T39" s="70">
        <f t="shared" si="20"/>
        <v>679805.72916666663</v>
      </c>
      <c r="U39" s="70">
        <f t="shared" si="20"/>
        <v>367915.625</v>
      </c>
      <c r="V39" s="70">
        <f t="shared" si="20"/>
        <v>158371.35416666666</v>
      </c>
      <c r="W39" s="70">
        <f t="shared" si="20"/>
        <v>45879.166666666664</v>
      </c>
      <c r="X39" s="70"/>
      <c r="Y39" s="70"/>
      <c r="Z39" s="70"/>
      <c r="AA39" s="70"/>
      <c r="AB39" s="70"/>
      <c r="AC39" s="70"/>
      <c r="AD39" s="70">
        <v>7</v>
      </c>
      <c r="AE39" s="116"/>
    </row>
    <row r="40" spans="1:31" ht="15.75" x14ac:dyDescent="0.25">
      <c r="A40" s="47"/>
      <c r="B40" s="47"/>
      <c r="C40" s="117"/>
      <c r="D40" s="69"/>
      <c r="E40" s="69"/>
      <c r="F40" s="69"/>
      <c r="G40" s="69"/>
      <c r="H40" s="69"/>
      <c r="I40" s="69"/>
      <c r="J40" s="69"/>
      <c r="K40" s="69">
        <v>1</v>
      </c>
      <c r="L40" s="69">
        <v>3</v>
      </c>
      <c r="M40" s="69">
        <v>5</v>
      </c>
      <c r="N40" s="69">
        <v>7</v>
      </c>
      <c r="O40" s="69">
        <v>9</v>
      </c>
      <c r="P40" s="47"/>
      <c r="Q40" s="47"/>
      <c r="R40" s="70">
        <f>R55*$D$5</f>
        <v>960815.625</v>
      </c>
      <c r="S40" s="70">
        <f>S55*$D$5</f>
        <v>639220.3125</v>
      </c>
      <c r="T40" s="70">
        <f>T55*$D$5</f>
        <v>386002.60416666663</v>
      </c>
      <c r="U40" s="70">
        <f>U55*$D$5</f>
        <v>163223.95833333331</v>
      </c>
      <c r="V40" s="70">
        <f>V55*$D$5</f>
        <v>37497.395833333328</v>
      </c>
      <c r="W40" s="70"/>
      <c r="X40" s="70"/>
      <c r="Y40" s="70"/>
      <c r="Z40" s="70"/>
      <c r="AA40" s="70"/>
      <c r="AB40" s="70"/>
      <c r="AC40" s="70"/>
      <c r="AD40" s="70">
        <v>8</v>
      </c>
      <c r="AE40" s="116"/>
    </row>
    <row r="41" spans="1:31" ht="15.75" x14ac:dyDescent="0.25">
      <c r="A41" s="47"/>
      <c r="B41" s="47"/>
      <c r="C41" s="117"/>
      <c r="D41" s="69"/>
      <c r="E41" s="69"/>
      <c r="F41" s="69"/>
      <c r="G41" s="69"/>
      <c r="H41" s="69"/>
      <c r="I41" s="69"/>
      <c r="J41" s="69"/>
      <c r="K41" s="69"/>
      <c r="L41" s="69">
        <v>1</v>
      </c>
      <c r="M41" s="69">
        <v>3</v>
      </c>
      <c r="N41" s="69">
        <v>5</v>
      </c>
      <c r="O41" s="69">
        <v>7</v>
      </c>
      <c r="P41" s="47"/>
      <c r="Q41" s="47"/>
      <c r="R41" s="70">
        <f>R56*$D$5</f>
        <v>606575.52083333326</v>
      </c>
      <c r="S41" s="70">
        <f>S56*$D$5</f>
        <v>356445.83333333331</v>
      </c>
      <c r="T41" s="70">
        <f>T56*$D$5</f>
        <v>175576.04166666666</v>
      </c>
      <c r="U41" s="70">
        <f>U56*$D$5</f>
        <v>41908.854166666664</v>
      </c>
      <c r="V41" s="70"/>
      <c r="W41" s="70"/>
      <c r="X41" s="70"/>
      <c r="Y41" s="70"/>
      <c r="Z41" s="70"/>
      <c r="AA41" s="70"/>
      <c r="AB41" s="70"/>
      <c r="AC41" s="70"/>
      <c r="AD41" s="70">
        <v>9</v>
      </c>
      <c r="AE41" s="116"/>
    </row>
    <row r="42" spans="1:31" ht="15.75" x14ac:dyDescent="0.25">
      <c r="A42" s="47"/>
      <c r="B42" s="47"/>
      <c r="C42" s="117"/>
      <c r="D42" s="69"/>
      <c r="E42" s="69"/>
      <c r="F42" s="69"/>
      <c r="G42" s="69"/>
      <c r="H42" s="69"/>
      <c r="I42" s="69"/>
      <c r="J42" s="69"/>
      <c r="K42" s="69"/>
      <c r="L42" s="69"/>
      <c r="M42" s="69">
        <v>1</v>
      </c>
      <c r="N42" s="69">
        <v>3</v>
      </c>
      <c r="O42" s="69">
        <v>5</v>
      </c>
      <c r="P42" s="47"/>
      <c r="Q42" s="47"/>
      <c r="R42" s="70">
        <f>R57*$D$5</f>
        <v>331741.66666666663</v>
      </c>
      <c r="S42" s="70">
        <f>S57*$D$5</f>
        <v>153077.60416666666</v>
      </c>
      <c r="T42" s="70">
        <f>T57*$D$5</f>
        <v>44555.729166666664</v>
      </c>
      <c r="U42" s="70"/>
      <c r="V42" s="70"/>
      <c r="W42" s="70"/>
      <c r="X42" s="70"/>
      <c r="Y42" s="70"/>
      <c r="Z42" s="70"/>
      <c r="AA42" s="70"/>
      <c r="AB42" s="70"/>
      <c r="AC42" s="70"/>
      <c r="AD42" s="70">
        <v>10</v>
      </c>
      <c r="AE42" s="116"/>
    </row>
    <row r="43" spans="1:31" ht="15.75" x14ac:dyDescent="0.25">
      <c r="A43" s="47"/>
      <c r="B43" s="47"/>
      <c r="C43" s="117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>
        <v>1</v>
      </c>
      <c r="O43" s="69">
        <v>3</v>
      </c>
      <c r="P43" s="47"/>
      <c r="Q43" s="47"/>
      <c r="R43" s="70">
        <f>R58*$D$5</f>
        <v>143372.39583333331</v>
      </c>
      <c r="S43" s="70">
        <f>S58*$D$5</f>
        <v>36173.958333333328</v>
      </c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>
        <v>11</v>
      </c>
      <c r="AE43" s="116"/>
    </row>
    <row r="44" spans="1:31" ht="15.75" x14ac:dyDescent="0.25">
      <c r="A44" s="47"/>
      <c r="B44" s="47"/>
      <c r="C44" s="117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>
        <v>1</v>
      </c>
      <c r="P44" s="47"/>
      <c r="Q44" s="47"/>
      <c r="R44" s="71">
        <f>R59*$D$5</f>
        <v>35732.8125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0">
        <v>12</v>
      </c>
      <c r="AE44" s="116"/>
    </row>
    <row r="45" spans="1:31" ht="15.75" x14ac:dyDescent="0.25">
      <c r="A45" s="47"/>
      <c r="B45" s="47"/>
      <c r="C45" s="47"/>
      <c r="D45" s="72" t="s">
        <v>107</v>
      </c>
      <c r="E45" s="72" t="s">
        <v>108</v>
      </c>
      <c r="F45" s="72" t="s">
        <v>109</v>
      </c>
      <c r="G45" s="72" t="s">
        <v>110</v>
      </c>
      <c r="H45" s="72" t="s">
        <v>111</v>
      </c>
      <c r="I45" s="72" t="s">
        <v>112</v>
      </c>
      <c r="J45" s="72" t="s">
        <v>113</v>
      </c>
      <c r="K45" s="72" t="s">
        <v>114</v>
      </c>
      <c r="L45" s="72" t="s">
        <v>115</v>
      </c>
      <c r="M45" s="72" t="s">
        <v>116</v>
      </c>
      <c r="N45" s="72" t="s">
        <v>117</v>
      </c>
      <c r="O45" s="72" t="s">
        <v>118</v>
      </c>
      <c r="P45" s="47"/>
      <c r="Q45" s="47"/>
      <c r="AD45" s="47"/>
      <c r="AE45" s="116"/>
    </row>
    <row r="46" spans="1:31" ht="15.75" x14ac:dyDescent="0.25">
      <c r="A46" s="47"/>
      <c r="B46" s="47"/>
      <c r="C46" s="47"/>
      <c r="D46" s="53">
        <f>C19</f>
        <v>55</v>
      </c>
      <c r="E46" s="53">
        <f>C20</f>
        <v>49</v>
      </c>
      <c r="F46" s="53">
        <f>C21</f>
        <v>61</v>
      </c>
      <c r="G46" s="53">
        <f>C22</f>
        <v>115</v>
      </c>
      <c r="H46" s="53">
        <f>C23</f>
        <v>78</v>
      </c>
      <c r="I46" s="53">
        <f>C24</f>
        <v>81</v>
      </c>
      <c r="J46" s="53">
        <f>C25</f>
        <v>104</v>
      </c>
      <c r="K46" s="53">
        <f>C26</f>
        <v>85</v>
      </c>
      <c r="L46" s="53">
        <f>C27</f>
        <v>95</v>
      </c>
      <c r="M46" s="53">
        <f>C28</f>
        <v>101</v>
      </c>
      <c r="N46" s="53">
        <f>C29</f>
        <v>82</v>
      </c>
      <c r="O46" s="53">
        <f>C30</f>
        <v>81</v>
      </c>
      <c r="P46" s="47"/>
      <c r="Q46" s="47"/>
      <c r="R46" s="123" t="s">
        <v>121</v>
      </c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5"/>
      <c r="AD46" s="47"/>
      <c r="AE46" s="47"/>
    </row>
    <row r="47" spans="1:31" ht="15.75" x14ac:dyDescent="0.25">
      <c r="A47" s="47"/>
      <c r="B47" s="47"/>
      <c r="C47" s="47">
        <v>1</v>
      </c>
      <c r="D47" s="53">
        <f>D46</f>
        <v>55</v>
      </c>
      <c r="E47" s="53">
        <f>E33*$E$46</f>
        <v>147</v>
      </c>
      <c r="F47" s="53">
        <f>F33*$F$46</f>
        <v>305</v>
      </c>
      <c r="G47" s="53">
        <f>G33*$G$46</f>
        <v>805</v>
      </c>
      <c r="H47" s="53">
        <f>H33*$H$46</f>
        <v>702</v>
      </c>
      <c r="I47" s="53">
        <f t="shared" ref="I47:I52" si="21">I33*$I$46</f>
        <v>891</v>
      </c>
      <c r="J47" s="53">
        <f t="shared" ref="J47:J53" si="22">J33*$J$46</f>
        <v>1352</v>
      </c>
      <c r="K47" s="53">
        <f t="shared" ref="K47:K54" si="23">K33*$K$46</f>
        <v>1275</v>
      </c>
      <c r="L47" s="53">
        <f t="shared" ref="L47:L55" si="24">L33*$L$46</f>
        <v>1615</v>
      </c>
      <c r="M47" s="53">
        <f t="shared" ref="M47:M56" si="25">M33*$M$46</f>
        <v>1919</v>
      </c>
      <c r="N47" s="53">
        <f>N33*N46</f>
        <v>1722</v>
      </c>
      <c r="O47" s="53">
        <f t="shared" ref="O47:O58" si="26">O33*O$46</f>
        <v>1863</v>
      </c>
      <c r="P47" s="47"/>
      <c r="Q47" s="47"/>
      <c r="R47" s="73" t="s">
        <v>82</v>
      </c>
      <c r="S47" s="73" t="s">
        <v>83</v>
      </c>
      <c r="T47" s="73" t="s">
        <v>84</v>
      </c>
      <c r="U47" s="73" t="s">
        <v>85</v>
      </c>
      <c r="V47" s="73" t="s">
        <v>86</v>
      </c>
      <c r="W47" s="73" t="s">
        <v>87</v>
      </c>
      <c r="X47" s="73" t="s">
        <v>88</v>
      </c>
      <c r="Y47" s="73" t="s">
        <v>89</v>
      </c>
      <c r="Z47" s="73" t="s">
        <v>90</v>
      </c>
      <c r="AA47" s="73" t="s">
        <v>91</v>
      </c>
      <c r="AB47" s="73" t="s">
        <v>92</v>
      </c>
      <c r="AC47" s="73" t="s">
        <v>93</v>
      </c>
      <c r="AD47" s="47"/>
      <c r="AE47" s="47"/>
    </row>
    <row r="48" spans="1:31" ht="15.75" x14ac:dyDescent="0.25">
      <c r="A48" s="47"/>
      <c r="B48" s="47"/>
      <c r="C48" s="47">
        <v>2</v>
      </c>
      <c r="D48" s="47"/>
      <c r="E48" s="53">
        <f>E34*$E$46</f>
        <v>49</v>
      </c>
      <c r="F48" s="53">
        <f>F34*$F$46</f>
        <v>183</v>
      </c>
      <c r="G48" s="53">
        <f>G34*$G$46</f>
        <v>575</v>
      </c>
      <c r="H48" s="53">
        <f>H34*$H$46</f>
        <v>546</v>
      </c>
      <c r="I48" s="53">
        <f t="shared" si="21"/>
        <v>729</v>
      </c>
      <c r="J48" s="53">
        <f t="shared" si="22"/>
        <v>1144</v>
      </c>
      <c r="K48" s="53">
        <f t="shared" si="23"/>
        <v>1105</v>
      </c>
      <c r="L48" s="53">
        <f t="shared" si="24"/>
        <v>1425</v>
      </c>
      <c r="M48" s="53">
        <f t="shared" si="25"/>
        <v>1717</v>
      </c>
      <c r="N48" s="53">
        <f t="shared" ref="N48:N57" si="27">N34*$N$46</f>
        <v>1558</v>
      </c>
      <c r="O48" s="53">
        <f t="shared" si="26"/>
        <v>1701</v>
      </c>
      <c r="P48" s="47"/>
      <c r="Q48" s="47"/>
      <c r="R48" s="74">
        <f t="shared" ref="R48:R59" si="28">SUM(D47:O47)</f>
        <v>12651</v>
      </c>
      <c r="S48" s="74">
        <f t="shared" ref="S48:S58" si="29">SUM(D47:N47)</f>
        <v>10788</v>
      </c>
      <c r="T48" s="74">
        <f t="shared" ref="T48:T57" si="30">SUM(D47:M47)</f>
        <v>9066</v>
      </c>
      <c r="U48" s="74">
        <f t="shared" ref="U48:U56" si="31">SUM(D47:L47)</f>
        <v>7147</v>
      </c>
      <c r="V48" s="74">
        <f t="shared" ref="V48:V55" si="32">SUM(D47:K47)</f>
        <v>5532</v>
      </c>
      <c r="W48" s="74">
        <f t="shared" ref="W48:W54" si="33">SUM(D47:J47)</f>
        <v>4257</v>
      </c>
      <c r="X48" s="74">
        <f t="shared" ref="X48:X53" si="34">SUM(D47:I47)</f>
        <v>2905</v>
      </c>
      <c r="Y48" s="74">
        <f>SUM(D47:H47)</f>
        <v>2014</v>
      </c>
      <c r="Z48" s="74">
        <f>SUM(D47:G47)</f>
        <v>1312</v>
      </c>
      <c r="AA48" s="74">
        <f>SUM(D47:F47)</f>
        <v>507</v>
      </c>
      <c r="AB48" s="74">
        <f>SUM(D47:E47)</f>
        <v>202</v>
      </c>
      <c r="AC48" s="74">
        <f>SUM(D47:D47)</f>
        <v>55</v>
      </c>
      <c r="AD48" s="47"/>
      <c r="AE48" s="47"/>
    </row>
    <row r="49" spans="1:31" ht="15.75" x14ac:dyDescent="0.25">
      <c r="A49" s="47"/>
      <c r="B49" s="47"/>
      <c r="C49" s="47">
        <v>3</v>
      </c>
      <c r="D49" s="47"/>
      <c r="E49" s="47"/>
      <c r="F49" s="53">
        <f>F35*$F$46</f>
        <v>61</v>
      </c>
      <c r="G49" s="53">
        <f>G35*$G$46</f>
        <v>345</v>
      </c>
      <c r="H49" s="53">
        <f>H35*$H$46</f>
        <v>390</v>
      </c>
      <c r="I49" s="53">
        <f t="shared" si="21"/>
        <v>567</v>
      </c>
      <c r="J49" s="53">
        <f t="shared" si="22"/>
        <v>936</v>
      </c>
      <c r="K49" s="53">
        <f t="shared" si="23"/>
        <v>935</v>
      </c>
      <c r="L49" s="53">
        <f t="shared" si="24"/>
        <v>1235</v>
      </c>
      <c r="M49" s="53">
        <f t="shared" si="25"/>
        <v>1515</v>
      </c>
      <c r="N49" s="53">
        <f t="shared" si="27"/>
        <v>1394</v>
      </c>
      <c r="O49" s="53">
        <f t="shared" si="26"/>
        <v>1539</v>
      </c>
      <c r="P49" s="47"/>
      <c r="Q49" s="47"/>
      <c r="R49" s="74">
        <f t="shared" si="28"/>
        <v>10732</v>
      </c>
      <c r="S49" s="74">
        <f t="shared" si="29"/>
        <v>9031</v>
      </c>
      <c r="T49" s="74">
        <f t="shared" si="30"/>
        <v>7473</v>
      </c>
      <c r="U49" s="74">
        <f t="shared" si="31"/>
        <v>5756</v>
      </c>
      <c r="V49" s="74">
        <f t="shared" si="32"/>
        <v>4331</v>
      </c>
      <c r="W49" s="74">
        <f t="shared" si="33"/>
        <v>3226</v>
      </c>
      <c r="X49" s="74">
        <f t="shared" si="34"/>
        <v>2082</v>
      </c>
      <c r="Y49" s="74">
        <f>SUM(D48:H48)</f>
        <v>1353</v>
      </c>
      <c r="Z49" s="74">
        <f>SUM(D48:G48)</f>
        <v>807</v>
      </c>
      <c r="AA49" s="74">
        <f>SUM(D48:F48)</f>
        <v>232</v>
      </c>
      <c r="AB49" s="74">
        <f>SUM(D48:E48)</f>
        <v>49</v>
      </c>
      <c r="AC49" s="74"/>
      <c r="AD49" s="47"/>
      <c r="AE49" s="47"/>
    </row>
    <row r="50" spans="1:31" ht="15.75" x14ac:dyDescent="0.25">
      <c r="A50" s="47"/>
      <c r="B50" s="47"/>
      <c r="C50" s="47">
        <v>4</v>
      </c>
      <c r="D50" s="47"/>
      <c r="E50" s="47"/>
      <c r="F50" s="47"/>
      <c r="G50" s="53">
        <f>G36*$G$46</f>
        <v>115</v>
      </c>
      <c r="H50" s="53">
        <f>H36*$H$46</f>
        <v>234</v>
      </c>
      <c r="I50" s="53">
        <f t="shared" si="21"/>
        <v>405</v>
      </c>
      <c r="J50" s="53">
        <f t="shared" si="22"/>
        <v>728</v>
      </c>
      <c r="K50" s="53">
        <f t="shared" si="23"/>
        <v>765</v>
      </c>
      <c r="L50" s="53">
        <f t="shared" si="24"/>
        <v>1045</v>
      </c>
      <c r="M50" s="53">
        <f t="shared" si="25"/>
        <v>1313</v>
      </c>
      <c r="N50" s="53">
        <f t="shared" si="27"/>
        <v>1230</v>
      </c>
      <c r="O50" s="53">
        <f t="shared" si="26"/>
        <v>1377</v>
      </c>
      <c r="P50" s="47"/>
      <c r="Q50" s="47"/>
      <c r="R50" s="74">
        <f t="shared" si="28"/>
        <v>8917</v>
      </c>
      <c r="S50" s="74">
        <f t="shared" si="29"/>
        <v>7378</v>
      </c>
      <c r="T50" s="74">
        <f t="shared" si="30"/>
        <v>5984</v>
      </c>
      <c r="U50" s="74">
        <f t="shared" si="31"/>
        <v>4469</v>
      </c>
      <c r="V50" s="74">
        <f t="shared" si="32"/>
        <v>3234</v>
      </c>
      <c r="W50" s="74">
        <f t="shared" si="33"/>
        <v>2299</v>
      </c>
      <c r="X50" s="74">
        <f t="shared" si="34"/>
        <v>1363</v>
      </c>
      <c r="Y50" s="74">
        <f>SUM(D49:H49)</f>
        <v>796</v>
      </c>
      <c r="Z50" s="74">
        <f>SUM(D49:G49)</f>
        <v>406</v>
      </c>
      <c r="AA50" s="74">
        <f>SUM(D49:F49)</f>
        <v>61</v>
      </c>
      <c r="AB50" s="74"/>
      <c r="AC50" s="74"/>
      <c r="AD50" s="47"/>
      <c r="AE50" s="47"/>
    </row>
    <row r="51" spans="1:31" ht="15.75" x14ac:dyDescent="0.25">
      <c r="A51" s="47"/>
      <c r="B51" s="47"/>
      <c r="C51" s="47">
        <v>5</v>
      </c>
      <c r="D51" s="47"/>
      <c r="E51" s="47"/>
      <c r="F51" s="47"/>
      <c r="G51" s="47"/>
      <c r="H51" s="53">
        <f>H37*$H$46</f>
        <v>78</v>
      </c>
      <c r="I51" s="53">
        <f t="shared" si="21"/>
        <v>243</v>
      </c>
      <c r="J51" s="53">
        <f t="shared" si="22"/>
        <v>520</v>
      </c>
      <c r="K51" s="53">
        <f t="shared" si="23"/>
        <v>595</v>
      </c>
      <c r="L51" s="53">
        <f t="shared" si="24"/>
        <v>855</v>
      </c>
      <c r="M51" s="53">
        <f t="shared" si="25"/>
        <v>1111</v>
      </c>
      <c r="N51" s="53">
        <f t="shared" si="27"/>
        <v>1066</v>
      </c>
      <c r="O51" s="53">
        <f t="shared" si="26"/>
        <v>1215</v>
      </c>
      <c r="P51" s="47"/>
      <c r="Q51" s="47"/>
      <c r="R51" s="74">
        <f t="shared" si="28"/>
        <v>7212</v>
      </c>
      <c r="S51" s="74">
        <f t="shared" si="29"/>
        <v>5835</v>
      </c>
      <c r="T51" s="74">
        <f t="shared" si="30"/>
        <v>4605</v>
      </c>
      <c r="U51" s="74">
        <f t="shared" si="31"/>
        <v>3292</v>
      </c>
      <c r="V51" s="74">
        <f t="shared" si="32"/>
        <v>2247</v>
      </c>
      <c r="W51" s="74">
        <f t="shared" si="33"/>
        <v>1482</v>
      </c>
      <c r="X51" s="74">
        <f t="shared" si="34"/>
        <v>754</v>
      </c>
      <c r="Y51" s="74">
        <f>SUM(D50:H50)</f>
        <v>349</v>
      </c>
      <c r="Z51" s="74">
        <f>SUM(D50:G50)</f>
        <v>115</v>
      </c>
      <c r="AA51" s="74"/>
      <c r="AB51" s="74"/>
      <c r="AC51" s="74"/>
      <c r="AD51" s="47"/>
      <c r="AE51" s="47"/>
    </row>
    <row r="52" spans="1:31" ht="15.75" x14ac:dyDescent="0.25">
      <c r="A52" s="47"/>
      <c r="B52" s="47"/>
      <c r="C52" s="47">
        <v>6</v>
      </c>
      <c r="D52" s="47"/>
      <c r="E52" s="47"/>
      <c r="F52" s="47"/>
      <c r="G52" s="47"/>
      <c r="H52" s="47"/>
      <c r="I52" s="53">
        <f t="shared" si="21"/>
        <v>81</v>
      </c>
      <c r="J52" s="53">
        <f t="shared" si="22"/>
        <v>312</v>
      </c>
      <c r="K52" s="53">
        <f t="shared" si="23"/>
        <v>425</v>
      </c>
      <c r="L52" s="53">
        <f t="shared" si="24"/>
        <v>665</v>
      </c>
      <c r="M52" s="53">
        <f t="shared" si="25"/>
        <v>909</v>
      </c>
      <c r="N52" s="53">
        <f t="shared" si="27"/>
        <v>902</v>
      </c>
      <c r="O52" s="53">
        <f t="shared" si="26"/>
        <v>1053</v>
      </c>
      <c r="P52" s="47"/>
      <c r="Q52" s="47"/>
      <c r="R52" s="74">
        <f t="shared" si="28"/>
        <v>5683</v>
      </c>
      <c r="S52" s="74">
        <f t="shared" si="29"/>
        <v>4468</v>
      </c>
      <c r="T52" s="74">
        <f t="shared" si="30"/>
        <v>3402</v>
      </c>
      <c r="U52" s="74">
        <f t="shared" si="31"/>
        <v>2291</v>
      </c>
      <c r="V52" s="74">
        <f t="shared" si="32"/>
        <v>1436</v>
      </c>
      <c r="W52" s="74">
        <f t="shared" si="33"/>
        <v>841</v>
      </c>
      <c r="X52" s="74">
        <f t="shared" si="34"/>
        <v>321</v>
      </c>
      <c r="Y52" s="74">
        <f>SUM(D51:H51)</f>
        <v>78</v>
      </c>
      <c r="Z52" s="74"/>
      <c r="AA52" s="74"/>
      <c r="AB52" s="74"/>
      <c r="AC52" s="74"/>
      <c r="AD52" s="47"/>
      <c r="AE52" s="47"/>
    </row>
    <row r="53" spans="1:31" ht="15.75" x14ac:dyDescent="0.25">
      <c r="A53" s="47"/>
      <c r="B53" s="47"/>
      <c r="C53" s="47">
        <v>7</v>
      </c>
      <c r="D53" s="47"/>
      <c r="E53" s="47"/>
      <c r="F53" s="47"/>
      <c r="G53" s="47"/>
      <c r="H53" s="47"/>
      <c r="I53" s="47"/>
      <c r="J53" s="53">
        <f t="shared" si="22"/>
        <v>104</v>
      </c>
      <c r="K53" s="53">
        <f t="shared" si="23"/>
        <v>255</v>
      </c>
      <c r="L53" s="53">
        <f t="shared" si="24"/>
        <v>475</v>
      </c>
      <c r="M53" s="53">
        <f t="shared" si="25"/>
        <v>707</v>
      </c>
      <c r="N53" s="53">
        <f t="shared" si="27"/>
        <v>738</v>
      </c>
      <c r="O53" s="53">
        <f t="shared" si="26"/>
        <v>891</v>
      </c>
      <c r="P53" s="47"/>
      <c r="Q53" s="47"/>
      <c r="R53" s="74">
        <f t="shared" si="28"/>
        <v>4347</v>
      </c>
      <c r="S53" s="74">
        <f t="shared" si="29"/>
        <v>3294</v>
      </c>
      <c r="T53" s="74">
        <f t="shared" si="30"/>
        <v>2392</v>
      </c>
      <c r="U53" s="74">
        <f t="shared" si="31"/>
        <v>1483</v>
      </c>
      <c r="V53" s="74">
        <f t="shared" si="32"/>
        <v>818</v>
      </c>
      <c r="W53" s="74">
        <f t="shared" si="33"/>
        <v>393</v>
      </c>
      <c r="X53" s="74">
        <f t="shared" si="34"/>
        <v>81</v>
      </c>
      <c r="Y53" s="74"/>
      <c r="Z53" s="74"/>
      <c r="AA53" s="74"/>
      <c r="AB53" s="74"/>
      <c r="AC53" s="74"/>
      <c r="AD53" s="47"/>
      <c r="AE53" s="47"/>
    </row>
    <row r="54" spans="1:31" ht="15.75" x14ac:dyDescent="0.25">
      <c r="A54" s="47"/>
      <c r="B54" s="47"/>
      <c r="C54" s="47">
        <v>8</v>
      </c>
      <c r="D54" s="47"/>
      <c r="E54" s="47"/>
      <c r="F54" s="47"/>
      <c r="G54" s="47"/>
      <c r="H54" s="47"/>
      <c r="I54" s="47"/>
      <c r="J54" s="47"/>
      <c r="K54" s="53">
        <f t="shared" si="23"/>
        <v>85</v>
      </c>
      <c r="L54" s="53">
        <f t="shared" si="24"/>
        <v>285</v>
      </c>
      <c r="M54" s="53">
        <f t="shared" si="25"/>
        <v>505</v>
      </c>
      <c r="N54" s="53">
        <f t="shared" si="27"/>
        <v>574</v>
      </c>
      <c r="O54" s="53">
        <f t="shared" si="26"/>
        <v>729</v>
      </c>
      <c r="P54" s="47"/>
      <c r="Q54" s="47"/>
      <c r="R54" s="74">
        <f t="shared" si="28"/>
        <v>3170</v>
      </c>
      <c r="S54" s="74">
        <f t="shared" si="29"/>
        <v>2279</v>
      </c>
      <c r="T54" s="74">
        <f t="shared" si="30"/>
        <v>1541</v>
      </c>
      <c r="U54" s="74">
        <f t="shared" si="31"/>
        <v>834</v>
      </c>
      <c r="V54" s="74">
        <f t="shared" si="32"/>
        <v>359</v>
      </c>
      <c r="W54" s="74">
        <f t="shared" si="33"/>
        <v>104</v>
      </c>
      <c r="X54" s="74"/>
      <c r="Y54" s="74"/>
      <c r="Z54" s="74"/>
      <c r="AA54" s="74"/>
      <c r="AB54" s="74"/>
      <c r="AC54" s="74"/>
      <c r="AD54" s="47"/>
      <c r="AE54" s="47"/>
    </row>
    <row r="55" spans="1:31" ht="15.75" x14ac:dyDescent="0.25">
      <c r="A55" s="47"/>
      <c r="B55" s="47"/>
      <c r="C55" s="47">
        <v>9</v>
      </c>
      <c r="D55" s="47"/>
      <c r="E55" s="47"/>
      <c r="F55" s="47"/>
      <c r="G55" s="47"/>
      <c r="H55" s="47"/>
      <c r="I55" s="47"/>
      <c r="J55" s="47"/>
      <c r="K55" s="47"/>
      <c r="L55" s="53">
        <f t="shared" si="24"/>
        <v>95</v>
      </c>
      <c r="M55" s="53">
        <f t="shared" si="25"/>
        <v>303</v>
      </c>
      <c r="N55" s="53">
        <f t="shared" si="27"/>
        <v>410</v>
      </c>
      <c r="O55" s="53">
        <f t="shared" si="26"/>
        <v>567</v>
      </c>
      <c r="P55" s="47"/>
      <c r="Q55" s="47"/>
      <c r="R55" s="74">
        <f t="shared" si="28"/>
        <v>2178</v>
      </c>
      <c r="S55" s="74">
        <f t="shared" si="29"/>
        <v>1449</v>
      </c>
      <c r="T55" s="74">
        <f t="shared" si="30"/>
        <v>875</v>
      </c>
      <c r="U55" s="74">
        <f t="shared" si="31"/>
        <v>370</v>
      </c>
      <c r="V55" s="74">
        <f t="shared" si="32"/>
        <v>85</v>
      </c>
      <c r="W55" s="74"/>
      <c r="X55" s="74"/>
      <c r="Y55" s="74"/>
      <c r="Z55" s="74"/>
      <c r="AA55" s="74"/>
      <c r="AB55" s="74"/>
      <c r="AC55" s="74"/>
      <c r="AD55" s="47"/>
      <c r="AE55" s="47"/>
    </row>
    <row r="56" spans="1:31" ht="15.75" x14ac:dyDescent="0.25">
      <c r="A56" s="47"/>
      <c r="B56" s="47"/>
      <c r="C56" s="47">
        <v>10</v>
      </c>
      <c r="D56" s="47"/>
      <c r="E56" s="47"/>
      <c r="F56" s="47"/>
      <c r="G56" s="47"/>
      <c r="H56" s="47"/>
      <c r="I56" s="47"/>
      <c r="J56" s="47"/>
      <c r="K56" s="47"/>
      <c r="L56" s="47"/>
      <c r="M56" s="53">
        <f t="shared" si="25"/>
        <v>101</v>
      </c>
      <c r="N56" s="53">
        <f t="shared" si="27"/>
        <v>246</v>
      </c>
      <c r="O56" s="53">
        <f t="shared" si="26"/>
        <v>405</v>
      </c>
      <c r="P56" s="47"/>
      <c r="Q56" s="47"/>
      <c r="R56" s="74">
        <f t="shared" si="28"/>
        <v>1375</v>
      </c>
      <c r="S56" s="74">
        <f t="shared" si="29"/>
        <v>808</v>
      </c>
      <c r="T56" s="74">
        <f t="shared" si="30"/>
        <v>398</v>
      </c>
      <c r="U56" s="74">
        <f t="shared" si="31"/>
        <v>95</v>
      </c>
      <c r="V56" s="74"/>
      <c r="W56" s="74"/>
      <c r="X56" s="74"/>
      <c r="Y56" s="74"/>
      <c r="Z56" s="74"/>
      <c r="AA56" s="74"/>
      <c r="AB56" s="74"/>
      <c r="AC56" s="74"/>
      <c r="AD56" s="47"/>
      <c r="AE56" s="47"/>
    </row>
    <row r="57" spans="1:31" ht="15.75" x14ac:dyDescent="0.25">
      <c r="A57" s="47"/>
      <c r="B57" s="47"/>
      <c r="C57" s="47">
        <v>11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53">
        <f t="shared" si="27"/>
        <v>82</v>
      </c>
      <c r="O57" s="53">
        <f t="shared" si="26"/>
        <v>243</v>
      </c>
      <c r="P57" s="47"/>
      <c r="Q57" s="47"/>
      <c r="R57" s="74">
        <f t="shared" si="28"/>
        <v>752</v>
      </c>
      <c r="S57" s="74">
        <f t="shared" si="29"/>
        <v>347</v>
      </c>
      <c r="T57" s="74">
        <f t="shared" si="30"/>
        <v>101</v>
      </c>
      <c r="U57" s="74"/>
      <c r="V57" s="74"/>
      <c r="W57" s="74"/>
      <c r="X57" s="74"/>
      <c r="Y57" s="74"/>
      <c r="Z57" s="74"/>
      <c r="AA57" s="74"/>
      <c r="AB57" s="74"/>
      <c r="AC57" s="74"/>
      <c r="AD57" s="47"/>
      <c r="AE57" s="47"/>
    </row>
    <row r="58" spans="1:31" ht="15.75" x14ac:dyDescent="0.25">
      <c r="A58" s="47"/>
      <c r="B58" s="75"/>
      <c r="C58" s="47">
        <v>12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53">
        <f t="shared" si="26"/>
        <v>81</v>
      </c>
      <c r="P58" s="47"/>
      <c r="Q58" s="47"/>
      <c r="R58" s="74">
        <f t="shared" si="28"/>
        <v>325</v>
      </c>
      <c r="S58" s="74">
        <f t="shared" si="29"/>
        <v>82</v>
      </c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47"/>
      <c r="AE58" s="47"/>
    </row>
    <row r="59" spans="1:31" ht="15.75" x14ac:dyDescent="0.25">
      <c r="R59" s="74">
        <f t="shared" si="28"/>
        <v>81</v>
      </c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</sheetData>
  <mergeCells count="17">
    <mergeCell ref="R46:AC46"/>
    <mergeCell ref="F8:G8"/>
    <mergeCell ref="F9:G9"/>
    <mergeCell ref="G15:M16"/>
    <mergeCell ref="AD18:AD31"/>
    <mergeCell ref="AE32:AE45"/>
    <mergeCell ref="C33:C44"/>
    <mergeCell ref="C2:I3"/>
    <mergeCell ref="F4:L4"/>
    <mergeCell ref="AD4:AD17"/>
    <mergeCell ref="A5:C5"/>
    <mergeCell ref="F5:G5"/>
    <mergeCell ref="A6:C6"/>
    <mergeCell ref="F6:G6"/>
    <mergeCell ref="A7:C7"/>
    <mergeCell ref="F7:G7"/>
    <mergeCell ref="A8:C8"/>
  </mergeCells>
  <conditionalFormatting sqref="AC19:AC31 R19:R30 S19:AB29">
    <cfRule type="cellIs" dxfId="3" priority="2" operator="equal">
      <formula>#REF!</formula>
    </cfRule>
  </conditionalFormatting>
  <conditionalFormatting sqref="S30:AB30">
    <cfRule type="cellIs" dxfId="2" priority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82D9-E16E-4D56-A85F-3707073F6330}">
  <dimension ref="A1:R32"/>
  <sheetViews>
    <sheetView topLeftCell="F26" zoomScale="80" zoomScaleNormal="80" workbookViewId="0">
      <selection activeCell="O39" sqref="O39"/>
    </sheetView>
  </sheetViews>
  <sheetFormatPr defaultColWidth="12.5703125" defaultRowHeight="15" x14ac:dyDescent="0.25"/>
  <cols>
    <col min="1" max="1" width="14" style="46" bestFit="1" customWidth="1"/>
    <col min="2" max="2" width="21.85546875" style="46" bestFit="1" customWidth="1"/>
    <col min="3" max="3" width="21" style="46" bestFit="1" customWidth="1"/>
    <col min="4" max="4" width="20.5703125" style="46" bestFit="1" customWidth="1"/>
    <col min="5" max="5" width="21.5703125" style="46" bestFit="1" customWidth="1"/>
    <col min="6" max="6" width="25.140625" style="46" bestFit="1" customWidth="1"/>
    <col min="7" max="7" width="21.5703125" style="46" bestFit="1" customWidth="1"/>
    <col min="8" max="8" width="20.5703125" style="46" bestFit="1" customWidth="1"/>
    <col min="9" max="10" width="20.28515625" style="46" bestFit="1" customWidth="1"/>
    <col min="11" max="11" width="20.5703125" style="46" bestFit="1" customWidth="1"/>
    <col min="12" max="12" width="20" style="46" bestFit="1" customWidth="1"/>
    <col min="13" max="13" width="19.7109375" style="46" bestFit="1" customWidth="1"/>
    <col min="14" max="16384" width="12.5703125" style="46"/>
  </cols>
  <sheetData>
    <row r="1" spans="1:13" x14ac:dyDescent="0.25">
      <c r="A1" s="29" t="s">
        <v>76</v>
      </c>
      <c r="B1" s="93">
        <f>MATCH(MIN(B6:B17),B6:B17,0)</f>
        <v>12</v>
      </c>
      <c r="C1" s="93">
        <f t="shared" ref="C1:M1" si="0">MATCH(MIN(C6:C17),C6:C17,0)</f>
        <v>11</v>
      </c>
      <c r="D1" s="93">
        <f t="shared" si="0"/>
        <v>10</v>
      </c>
      <c r="E1" s="93">
        <f t="shared" si="0"/>
        <v>9</v>
      </c>
      <c r="F1" s="93">
        <f t="shared" si="0"/>
        <v>8</v>
      </c>
      <c r="G1" s="93">
        <f t="shared" si="0"/>
        <v>7</v>
      </c>
      <c r="H1" s="93">
        <f t="shared" si="0"/>
        <v>6</v>
      </c>
      <c r="I1" s="93">
        <f t="shared" si="0"/>
        <v>4</v>
      </c>
      <c r="J1" s="93">
        <f t="shared" si="0"/>
        <v>4</v>
      </c>
      <c r="K1" s="93">
        <f t="shared" si="0"/>
        <v>3</v>
      </c>
      <c r="L1" s="93">
        <f t="shared" si="0"/>
        <v>1</v>
      </c>
      <c r="M1" s="93">
        <f t="shared" si="0"/>
        <v>1</v>
      </c>
    </row>
    <row r="2" spans="1:13" x14ac:dyDescent="0.25">
      <c r="A2" s="29" t="s">
        <v>122</v>
      </c>
      <c r="B2" s="94">
        <f>MIN(B6:B17)</f>
        <v>55532461.979166664</v>
      </c>
      <c r="C2" s="94">
        <f t="shared" ref="C2:M2" si="1">MIN(C6:C17)</f>
        <v>50971729.166666664</v>
      </c>
      <c r="D2" s="94">
        <f t="shared" si="1"/>
        <v>46355555.208333328</v>
      </c>
      <c r="E2" s="94">
        <f t="shared" si="1"/>
        <v>40685999.479166664</v>
      </c>
      <c r="F2" s="94">
        <f t="shared" si="1"/>
        <v>35349090.625</v>
      </c>
      <c r="G2" s="94">
        <f t="shared" si="1"/>
        <v>30566593.229166668</v>
      </c>
      <c r="H2" s="94">
        <f t="shared" si="1"/>
        <v>24730714.0625</v>
      </c>
      <c r="I2" s="94">
        <f t="shared" si="1"/>
        <v>20169981.25</v>
      </c>
      <c r="J2" s="94">
        <f t="shared" si="1"/>
        <v>15776753.125</v>
      </c>
      <c r="K2" s="94">
        <f t="shared" si="1"/>
        <v>9331021.354166666</v>
      </c>
      <c r="L2" s="94">
        <f t="shared" si="1"/>
        <v>5879111.458333333</v>
      </c>
      <c r="M2" s="94">
        <f t="shared" si="1"/>
        <v>3119263.0208333335</v>
      </c>
    </row>
    <row r="3" spans="1:13" x14ac:dyDescent="0.25">
      <c r="A3" s="29"/>
    </row>
    <row r="4" spans="1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4" t="s">
        <v>81</v>
      </c>
      <c r="B5" s="78" t="s">
        <v>82</v>
      </c>
      <c r="C5" s="79" t="s">
        <v>83</v>
      </c>
      <c r="D5" s="79" t="s">
        <v>84</v>
      </c>
      <c r="E5" s="79" t="s">
        <v>85</v>
      </c>
      <c r="F5" s="79" t="s">
        <v>86</v>
      </c>
      <c r="G5" s="79" t="s">
        <v>87</v>
      </c>
      <c r="H5" s="79" t="s">
        <v>88</v>
      </c>
      <c r="I5" s="79" t="s">
        <v>89</v>
      </c>
      <c r="J5" s="79" t="s">
        <v>90</v>
      </c>
      <c r="K5" s="79" t="s">
        <v>91</v>
      </c>
      <c r="L5" s="79" t="s">
        <v>92</v>
      </c>
      <c r="M5" s="79" t="s">
        <v>93</v>
      </c>
    </row>
    <row r="6" spans="1:13" x14ac:dyDescent="0.25">
      <c r="A6" s="14">
        <v>1</v>
      </c>
      <c r="B6" s="95">
        <v>59935935.9375</v>
      </c>
      <c r="C6" s="95">
        <v>54659081.25</v>
      </c>
      <c r="D6" s="95">
        <v>49389428.125</v>
      </c>
      <c r="E6" s="95">
        <v>42987869.270833336</v>
      </c>
      <c r="F6" s="95">
        <v>37050418.75</v>
      </c>
      <c r="G6" s="95">
        <v>31812957.8125</v>
      </c>
      <c r="H6" s="95">
        <v>25496528.645833332</v>
      </c>
      <c r="I6" s="95">
        <v>20648467.708333332</v>
      </c>
      <c r="J6" s="95">
        <v>16048783.333333334</v>
      </c>
      <c r="K6" s="95">
        <v>9368660.9375</v>
      </c>
      <c r="L6" s="95">
        <v>5879111.458333333</v>
      </c>
      <c r="M6" s="95">
        <v>3119263.0208333335</v>
      </c>
    </row>
    <row r="7" spans="1:13" x14ac:dyDescent="0.25">
      <c r="A7" s="14">
        <v>2</v>
      </c>
      <c r="B7" s="95">
        <v>59183640.104166672</v>
      </c>
      <c r="C7" s="95">
        <v>53978251.041666672</v>
      </c>
      <c r="D7" s="95">
        <v>48780945.833333336</v>
      </c>
      <c r="E7" s="95">
        <v>42468498.4375</v>
      </c>
      <c r="F7" s="95">
        <v>36614865.625</v>
      </c>
      <c r="G7" s="95">
        <v>31452399.479166664</v>
      </c>
      <c r="H7" s="95">
        <v>25227728.645833332</v>
      </c>
      <c r="I7" s="95">
        <v>20451133.333333332</v>
      </c>
      <c r="J7" s="95">
        <v>15920267.708333334</v>
      </c>
      <c r="K7" s="95">
        <v>9341608.854166666</v>
      </c>
      <c r="L7" s="95">
        <v>5905879.166666667</v>
      </c>
      <c r="M7" s="95"/>
    </row>
    <row r="8" spans="1:13" x14ac:dyDescent="0.25">
      <c r="A8" s="14">
        <v>3</v>
      </c>
      <c r="B8" s="95">
        <v>58447808.854166672</v>
      </c>
      <c r="C8" s="95">
        <v>53313885.416666672</v>
      </c>
      <c r="D8" s="95">
        <v>48188928.125</v>
      </c>
      <c r="E8" s="95">
        <v>41965592.1875</v>
      </c>
      <c r="F8" s="95">
        <v>36195777.083333336</v>
      </c>
      <c r="G8" s="95">
        <v>31108305.729166664</v>
      </c>
      <c r="H8" s="95">
        <v>24975393.229166664</v>
      </c>
      <c r="I8" s="95">
        <v>20270263.541666668</v>
      </c>
      <c r="J8" s="95">
        <v>15808216.666666668</v>
      </c>
      <c r="K8" s="95">
        <v>9331021.354166666</v>
      </c>
      <c r="L8" s="95"/>
      <c r="M8" s="95"/>
    </row>
    <row r="9" spans="1:13" x14ac:dyDescent="0.25">
      <c r="A9" s="14">
        <v>4</v>
      </c>
      <c r="B9" s="95">
        <v>57792565.104166664</v>
      </c>
      <c r="C9" s="95">
        <v>52730107.291666664</v>
      </c>
      <c r="D9" s="95">
        <v>47677497.916666664</v>
      </c>
      <c r="E9" s="95">
        <v>41543273.4375</v>
      </c>
      <c r="F9" s="95">
        <v>35857276.041666664</v>
      </c>
      <c r="G9" s="95">
        <v>30844799.479166664</v>
      </c>
      <c r="H9" s="95">
        <v>24803645.3125</v>
      </c>
      <c r="I9" s="95">
        <v>20169981.25</v>
      </c>
      <c r="J9" s="95">
        <v>15776753.125</v>
      </c>
      <c r="K9" s="95"/>
      <c r="L9" s="95"/>
      <c r="M9" s="95"/>
    </row>
    <row r="10" spans="1:13" x14ac:dyDescent="0.25">
      <c r="A10" s="14">
        <v>5</v>
      </c>
      <c r="B10" s="95">
        <v>57238784.895833336</v>
      </c>
      <c r="C10" s="95">
        <v>52247792.708333336</v>
      </c>
      <c r="D10" s="95">
        <v>47267531.25</v>
      </c>
      <c r="E10" s="95">
        <v>41222418.229166672</v>
      </c>
      <c r="F10" s="95">
        <v>35620238.541666672</v>
      </c>
      <c r="G10" s="95">
        <v>30682756.770833336</v>
      </c>
      <c r="H10" s="95">
        <v>24733360.9375</v>
      </c>
      <c r="I10" s="95">
        <v>20171162.5</v>
      </c>
      <c r="J10" s="95"/>
      <c r="K10" s="95"/>
      <c r="L10" s="95"/>
      <c r="M10" s="95"/>
    </row>
    <row r="11" spans="1:13" x14ac:dyDescent="0.25">
      <c r="A11" s="14">
        <v>6</v>
      </c>
      <c r="B11" s="95">
        <v>56752642.1875</v>
      </c>
      <c r="C11" s="95">
        <v>51833115.625</v>
      </c>
      <c r="D11" s="95">
        <v>46925202.083333328</v>
      </c>
      <c r="E11" s="95">
        <v>40969200.520833328</v>
      </c>
      <c r="F11" s="95">
        <v>35450838.541666664</v>
      </c>
      <c r="G11" s="95">
        <v>30588351.5625</v>
      </c>
      <c r="H11" s="95">
        <v>24730714.0625</v>
      </c>
      <c r="I11" s="95"/>
      <c r="J11" s="95"/>
      <c r="K11" s="95"/>
      <c r="L11" s="95"/>
      <c r="M11" s="95"/>
    </row>
    <row r="12" spans="1:13" x14ac:dyDescent="0.25">
      <c r="A12" s="14">
        <v>7</v>
      </c>
      <c r="B12" s="95">
        <v>56339146.354166672</v>
      </c>
      <c r="C12" s="95">
        <v>51491085.416666672</v>
      </c>
      <c r="D12" s="95">
        <v>46655519.791666672</v>
      </c>
      <c r="E12" s="95">
        <v>40788629.6875</v>
      </c>
      <c r="F12" s="95">
        <v>35354085.416666664</v>
      </c>
      <c r="G12" s="95">
        <v>30566593.229166668</v>
      </c>
      <c r="H12" s="95"/>
      <c r="I12" s="95"/>
      <c r="J12" s="95"/>
      <c r="K12" s="95"/>
      <c r="L12" s="95"/>
      <c r="M12" s="95"/>
    </row>
    <row r="13" spans="1:13" x14ac:dyDescent="0.25">
      <c r="A13" s="14">
        <v>8</v>
      </c>
      <c r="B13" s="95">
        <v>56017408.854166672</v>
      </c>
      <c r="C13" s="95">
        <v>51240813.541666672</v>
      </c>
      <c r="D13" s="95">
        <v>46477595.833333336</v>
      </c>
      <c r="E13" s="95">
        <v>40699817.1875</v>
      </c>
      <c r="F13" s="95">
        <v>35349090.625</v>
      </c>
      <c r="G13" s="95"/>
      <c r="H13" s="95"/>
      <c r="I13" s="95"/>
      <c r="J13" s="95"/>
      <c r="K13" s="95"/>
      <c r="L13" s="95"/>
      <c r="M13" s="95"/>
    </row>
    <row r="14" spans="1:13" x14ac:dyDescent="0.25">
      <c r="A14" s="14">
        <v>9</v>
      </c>
      <c r="B14" s="95">
        <v>55770666.145833328</v>
      </c>
      <c r="C14" s="95">
        <v>51065536.458333336</v>
      </c>
      <c r="D14" s="95">
        <v>46374666.666666664</v>
      </c>
      <c r="E14" s="95">
        <v>40685999.479166664</v>
      </c>
      <c r="F14" s="95"/>
      <c r="G14" s="95"/>
      <c r="H14" s="95"/>
      <c r="I14" s="95"/>
      <c r="J14" s="95"/>
      <c r="K14" s="95"/>
      <c r="L14" s="95"/>
      <c r="M14" s="95"/>
    </row>
    <row r="15" spans="1:13" x14ac:dyDescent="0.25">
      <c r="A15" s="14">
        <v>10</v>
      </c>
      <c r="B15" s="95">
        <v>55607741.145833328</v>
      </c>
      <c r="C15" s="95">
        <v>50974077.083333328</v>
      </c>
      <c r="D15" s="95">
        <v>46355555.208333328</v>
      </c>
      <c r="E15" s="95"/>
      <c r="F15" s="95"/>
      <c r="G15" s="95"/>
      <c r="H15" s="95"/>
      <c r="I15" s="95"/>
      <c r="J15" s="95"/>
      <c r="K15" s="95"/>
      <c r="L15" s="95"/>
      <c r="M15" s="95"/>
    </row>
    <row r="16" spans="1:13" x14ac:dyDescent="0.25">
      <c r="A16" s="14">
        <v>11</v>
      </c>
      <c r="B16" s="95">
        <v>55533927.604166664</v>
      </c>
      <c r="C16" s="95">
        <v>50971729.166666664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spans="1:18" x14ac:dyDescent="0.25">
      <c r="A17" s="14">
        <v>12</v>
      </c>
      <c r="B17" s="95">
        <v>55532461.979166664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20" spans="1:18" x14ac:dyDescent="0.25">
      <c r="A20" s="80" t="s">
        <v>19</v>
      </c>
      <c r="B20" s="80" t="s">
        <v>30</v>
      </c>
      <c r="C20" s="80" t="s">
        <v>23</v>
      </c>
      <c r="E20" s="80" t="s">
        <v>30</v>
      </c>
      <c r="F20" s="80" t="s">
        <v>123</v>
      </c>
    </row>
    <row r="21" spans="1:18" x14ac:dyDescent="0.25">
      <c r="A21" s="128" t="s">
        <v>22</v>
      </c>
      <c r="B21" s="81" t="s">
        <v>6</v>
      </c>
      <c r="C21" s="76">
        <v>55</v>
      </c>
      <c r="E21" s="96" t="s">
        <v>6</v>
      </c>
      <c r="F21" s="96">
        <v>104</v>
      </c>
      <c r="G21" s="82">
        <f>F21</f>
        <v>104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1:18" x14ac:dyDescent="0.25">
      <c r="A22" s="129"/>
      <c r="B22" s="81" t="s">
        <v>7</v>
      </c>
      <c r="C22" s="77">
        <v>49</v>
      </c>
      <c r="E22" s="96" t="s">
        <v>7</v>
      </c>
      <c r="F22" s="96">
        <v>0</v>
      </c>
      <c r="G22" s="85">
        <f>G21/2</f>
        <v>52</v>
      </c>
      <c r="H22" s="1">
        <f>G22</f>
        <v>52</v>
      </c>
      <c r="R22" s="86"/>
    </row>
    <row r="23" spans="1:18" x14ac:dyDescent="0.25">
      <c r="A23" s="129"/>
      <c r="B23" s="81" t="s">
        <v>8</v>
      </c>
      <c r="C23" s="76">
        <v>61</v>
      </c>
      <c r="E23" s="96" t="s">
        <v>8</v>
      </c>
      <c r="F23" s="96">
        <v>61</v>
      </c>
      <c r="G23" s="85"/>
      <c r="H23" s="46">
        <v>0</v>
      </c>
      <c r="I23" s="1">
        <f>F23</f>
        <v>61</v>
      </c>
      <c r="R23" s="86"/>
    </row>
    <row r="24" spans="1:18" x14ac:dyDescent="0.25">
      <c r="A24" s="129"/>
      <c r="B24" s="81" t="s">
        <v>9</v>
      </c>
      <c r="C24" s="77">
        <v>115</v>
      </c>
      <c r="E24" s="96" t="s">
        <v>9</v>
      </c>
      <c r="F24" s="96">
        <v>193</v>
      </c>
      <c r="G24" s="85"/>
      <c r="I24" s="46">
        <v>0</v>
      </c>
      <c r="J24" s="46">
        <v>193</v>
      </c>
      <c r="R24" s="86"/>
    </row>
    <row r="25" spans="1:18" x14ac:dyDescent="0.25">
      <c r="A25" s="129"/>
      <c r="B25" s="81" t="s">
        <v>10</v>
      </c>
      <c r="C25" s="76">
        <v>78</v>
      </c>
      <c r="E25" s="96" t="s">
        <v>10</v>
      </c>
      <c r="F25" s="96">
        <v>0</v>
      </c>
      <c r="G25" s="85"/>
      <c r="J25" s="46">
        <f>J24/2</f>
        <v>96.5</v>
      </c>
      <c r="K25" s="91">
        <v>96.5</v>
      </c>
      <c r="R25" s="86"/>
    </row>
    <row r="26" spans="1:18" x14ac:dyDescent="0.25">
      <c r="A26" s="129"/>
      <c r="B26" s="81" t="s">
        <v>11</v>
      </c>
      <c r="C26" s="77">
        <v>81</v>
      </c>
      <c r="E26" s="96" t="s">
        <v>11</v>
      </c>
      <c r="F26" s="96">
        <v>81</v>
      </c>
      <c r="G26" s="85"/>
      <c r="K26" s="46">
        <v>0</v>
      </c>
      <c r="L26" s="1">
        <f>F26</f>
        <v>81</v>
      </c>
      <c r="R26" s="86"/>
    </row>
    <row r="27" spans="1:18" x14ac:dyDescent="0.25">
      <c r="A27" s="129"/>
      <c r="B27" s="81" t="s">
        <v>12</v>
      </c>
      <c r="C27" s="76">
        <v>104</v>
      </c>
      <c r="E27" s="96" t="s">
        <v>12</v>
      </c>
      <c r="F27" s="96">
        <v>104</v>
      </c>
      <c r="G27" s="85"/>
      <c r="L27" s="1">
        <v>0</v>
      </c>
      <c r="M27" s="1">
        <f>F27</f>
        <v>104</v>
      </c>
      <c r="R27" s="86"/>
    </row>
    <row r="28" spans="1:18" x14ac:dyDescent="0.25">
      <c r="A28" s="129"/>
      <c r="B28" s="81" t="s">
        <v>21</v>
      </c>
      <c r="C28" s="77">
        <v>85</v>
      </c>
      <c r="E28" s="96" t="s">
        <v>21</v>
      </c>
      <c r="F28" s="96">
        <v>85</v>
      </c>
      <c r="G28" s="85"/>
      <c r="L28" s="1"/>
      <c r="M28" s="46">
        <v>0</v>
      </c>
      <c r="N28" s="91">
        <v>85</v>
      </c>
      <c r="R28" s="86"/>
    </row>
    <row r="29" spans="1:18" x14ac:dyDescent="0.25">
      <c r="A29" s="129"/>
      <c r="B29" s="81" t="s">
        <v>13</v>
      </c>
      <c r="C29" s="76">
        <v>95</v>
      </c>
      <c r="E29" s="96" t="s">
        <v>13</v>
      </c>
      <c r="F29" s="96">
        <v>95</v>
      </c>
      <c r="G29" s="85"/>
      <c r="L29" s="1"/>
      <c r="N29" s="46">
        <v>0</v>
      </c>
      <c r="O29" s="1">
        <f>F29</f>
        <v>95</v>
      </c>
      <c r="R29" s="86"/>
    </row>
    <row r="30" spans="1:18" x14ac:dyDescent="0.25">
      <c r="A30" s="129"/>
      <c r="B30" s="81" t="s">
        <v>14</v>
      </c>
      <c r="C30" s="77">
        <v>101</v>
      </c>
      <c r="E30" s="96" t="s">
        <v>14</v>
      </c>
      <c r="F30" s="96">
        <v>101</v>
      </c>
      <c r="G30" s="85"/>
      <c r="L30" s="1"/>
      <c r="O30" s="46">
        <v>0</v>
      </c>
      <c r="P30" s="1">
        <f>F30</f>
        <v>101</v>
      </c>
      <c r="R30" s="86"/>
    </row>
    <row r="31" spans="1:18" x14ac:dyDescent="0.25">
      <c r="A31" s="129"/>
      <c r="B31" s="81" t="s">
        <v>15</v>
      </c>
      <c r="C31" s="76">
        <v>82</v>
      </c>
      <c r="E31" s="96" t="s">
        <v>15</v>
      </c>
      <c r="F31" s="96">
        <v>82</v>
      </c>
      <c r="G31" s="85"/>
      <c r="L31" s="1"/>
      <c r="P31" s="46">
        <v>0</v>
      </c>
      <c r="Q31" s="1">
        <f>F31</f>
        <v>82</v>
      </c>
      <c r="R31" s="86"/>
    </row>
    <row r="32" spans="1:18" x14ac:dyDescent="0.25">
      <c r="A32" s="129"/>
      <c r="B32" s="81" t="s">
        <v>16</v>
      </c>
      <c r="C32" s="77">
        <v>81</v>
      </c>
      <c r="E32" s="96" t="s">
        <v>16</v>
      </c>
      <c r="F32" s="96">
        <v>81</v>
      </c>
      <c r="G32" s="87"/>
      <c r="H32" s="88"/>
      <c r="I32" s="88"/>
      <c r="J32" s="88"/>
      <c r="K32" s="88"/>
      <c r="L32" s="89"/>
      <c r="M32" s="88"/>
      <c r="N32" s="88"/>
      <c r="O32" s="88"/>
      <c r="P32" s="88"/>
      <c r="Q32" s="88">
        <v>0</v>
      </c>
      <c r="R32" s="90">
        <v>81</v>
      </c>
    </row>
  </sheetData>
  <mergeCells count="1">
    <mergeCell ref="A21:A32"/>
  </mergeCells>
  <conditionalFormatting sqref="M6:M17 B6:B17 C6:L16">
    <cfRule type="cellIs" dxfId="1" priority="2" operator="equal">
      <formula>#REF!</formula>
    </cfRule>
  </conditionalFormatting>
  <conditionalFormatting sqref="C17:L17">
    <cfRule type="cellIs" dxfId="0" priority="1" operator="equal">
      <formula>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7487-1E3B-4462-8829-A117CC36FD91}">
  <dimension ref="A1:E14"/>
  <sheetViews>
    <sheetView workbookViewId="0">
      <selection activeCell="N5" sqref="N5"/>
    </sheetView>
  </sheetViews>
  <sheetFormatPr defaultRowHeight="15" x14ac:dyDescent="0.25"/>
  <cols>
    <col min="6" max="16384" width="9.140625" style="92"/>
  </cols>
  <sheetData>
    <row r="1" spans="1:5" customFormat="1" x14ac:dyDescent="0.25">
      <c r="A1" s="130" t="s">
        <v>124</v>
      </c>
      <c r="B1" s="130"/>
      <c r="C1" s="130"/>
      <c r="D1" s="130"/>
      <c r="E1" s="131"/>
    </row>
    <row r="2" spans="1:5" ht="94.5" x14ac:dyDescent="0.25">
      <c r="A2" s="80" t="s">
        <v>19</v>
      </c>
      <c r="B2" s="80" t="s">
        <v>30</v>
      </c>
      <c r="C2" s="104" t="s">
        <v>125</v>
      </c>
      <c r="D2" s="104" t="s">
        <v>126</v>
      </c>
      <c r="E2" s="104" t="s">
        <v>127</v>
      </c>
    </row>
    <row r="3" spans="1:5" x14ac:dyDescent="0.25">
      <c r="A3" s="128" t="s">
        <v>22</v>
      </c>
      <c r="B3" s="81" t="s">
        <v>6</v>
      </c>
      <c r="C3" s="92">
        <v>1</v>
      </c>
      <c r="D3" s="92">
        <v>3119263.0208333335</v>
      </c>
      <c r="E3" s="76">
        <v>55</v>
      </c>
    </row>
    <row r="4" spans="1:5" x14ac:dyDescent="0.25">
      <c r="A4" s="129"/>
      <c r="B4" s="81" t="s">
        <v>7</v>
      </c>
      <c r="C4" s="92">
        <v>1</v>
      </c>
      <c r="D4" s="92">
        <v>5879111.458333333</v>
      </c>
      <c r="E4" s="77">
        <v>49</v>
      </c>
    </row>
    <row r="5" spans="1:5" x14ac:dyDescent="0.25">
      <c r="A5" s="129"/>
      <c r="B5" s="81" t="s">
        <v>8</v>
      </c>
      <c r="C5" s="92">
        <v>3</v>
      </c>
      <c r="D5" s="92">
        <v>9331021.354166666</v>
      </c>
      <c r="E5" s="76">
        <v>61</v>
      </c>
    </row>
    <row r="6" spans="1:5" x14ac:dyDescent="0.25">
      <c r="A6" s="129"/>
      <c r="B6" s="81" t="s">
        <v>9</v>
      </c>
      <c r="C6" s="92">
        <v>4</v>
      </c>
      <c r="D6" s="92">
        <v>15776753.125</v>
      </c>
      <c r="E6" s="77">
        <v>115</v>
      </c>
    </row>
    <row r="7" spans="1:5" x14ac:dyDescent="0.25">
      <c r="A7" s="129"/>
      <c r="B7" s="81" t="s">
        <v>10</v>
      </c>
      <c r="C7" s="92">
        <v>4</v>
      </c>
      <c r="D7" s="92">
        <v>20169981.25</v>
      </c>
      <c r="E7" s="76">
        <v>78</v>
      </c>
    </row>
    <row r="8" spans="1:5" x14ac:dyDescent="0.25">
      <c r="A8" s="129"/>
      <c r="B8" s="81" t="s">
        <v>11</v>
      </c>
      <c r="C8" s="92">
        <v>6</v>
      </c>
      <c r="D8" s="92">
        <v>24730714.0625</v>
      </c>
      <c r="E8" s="77">
        <v>81</v>
      </c>
    </row>
    <row r="9" spans="1:5" x14ac:dyDescent="0.25">
      <c r="A9" s="129"/>
      <c r="B9" s="81" t="s">
        <v>12</v>
      </c>
      <c r="C9" s="92">
        <v>7</v>
      </c>
      <c r="D9" s="92">
        <v>30566593.229166668</v>
      </c>
      <c r="E9" s="76">
        <v>104</v>
      </c>
    </row>
    <row r="10" spans="1:5" x14ac:dyDescent="0.25">
      <c r="A10" s="129"/>
      <c r="B10" s="81" t="s">
        <v>21</v>
      </c>
      <c r="C10" s="92">
        <v>8</v>
      </c>
      <c r="D10" s="92">
        <v>35349090.625</v>
      </c>
      <c r="E10" s="77">
        <v>85</v>
      </c>
    </row>
    <row r="11" spans="1:5" x14ac:dyDescent="0.25">
      <c r="A11" s="129"/>
      <c r="B11" s="81" t="s">
        <v>13</v>
      </c>
      <c r="C11" s="92">
        <v>9</v>
      </c>
      <c r="D11" s="92">
        <v>40685999.479166664</v>
      </c>
      <c r="E11" s="76">
        <v>95</v>
      </c>
    </row>
    <row r="12" spans="1:5" x14ac:dyDescent="0.25">
      <c r="A12" s="129"/>
      <c r="B12" s="81" t="s">
        <v>14</v>
      </c>
      <c r="C12" s="92">
        <v>10</v>
      </c>
      <c r="D12" s="92">
        <v>46355555.208333328</v>
      </c>
      <c r="E12" s="77">
        <v>101</v>
      </c>
    </row>
    <row r="13" spans="1:5" x14ac:dyDescent="0.25">
      <c r="A13" s="129"/>
      <c r="B13" s="81" t="s">
        <v>15</v>
      </c>
      <c r="C13" s="92">
        <v>11</v>
      </c>
      <c r="D13" s="92">
        <v>50971729.166666664</v>
      </c>
      <c r="E13" s="76">
        <v>82</v>
      </c>
    </row>
    <row r="14" spans="1:5" x14ac:dyDescent="0.25">
      <c r="A14" s="129"/>
      <c r="B14" s="81" t="s">
        <v>16</v>
      </c>
      <c r="C14" s="92">
        <v>12</v>
      </c>
      <c r="D14" s="92">
        <v>55532461.979166664</v>
      </c>
      <c r="E14" s="77">
        <v>81</v>
      </c>
    </row>
  </sheetData>
  <mergeCells count="2">
    <mergeCell ref="A1:E1"/>
    <mergeCell ref="A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Decomposition method</vt:lpstr>
      <vt:lpstr>Exp. smoothing</vt:lpstr>
      <vt:lpstr>Holt-winter</vt:lpstr>
      <vt:lpstr>Forecast</vt:lpstr>
      <vt:lpstr>Procurement analysis</vt:lpstr>
      <vt:lpstr>procurement graph</vt:lpstr>
      <vt:lpstr>optimal order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2021-04-18T19:34:38Z</dcterms:created>
  <dcterms:modified xsi:type="dcterms:W3CDTF">2021-05-14T13:13:52Z</dcterms:modified>
</cp:coreProperties>
</file>