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OneDrive\Desktop\PROJECT\DENTEQP016XXX\"/>
    </mc:Choice>
  </mc:AlternateContent>
  <xr:revisionPtr revIDLastSave="0" documentId="13_ncr:1_{0E71D1BB-1349-4900-9789-1EA541B8110F}" xr6:coauthVersionLast="45" xr6:coauthVersionMax="45" xr10:uidLastSave="{00000000-0000-0000-0000-000000000000}"/>
  <bookViews>
    <workbookView xWindow="-120" yWindow="-120" windowWidth="20730" windowHeight="11160" firstSheet="4" activeTab="7" xr2:uid="{E02030EA-53C6-4742-AB93-4AA211AAE8CC}"/>
  </bookViews>
  <sheets>
    <sheet name="ORIGINIAL" sheetId="1" r:id="rId1"/>
    <sheet name="DECOMPOSITION" sheetId="2" r:id="rId2"/>
    <sheet name="SPSS" sheetId="9" r:id="rId3"/>
    <sheet name="holt winter(damped)" sheetId="3" r:id="rId4"/>
    <sheet name="FORECAST" sheetId="4" r:id="rId5"/>
    <sheet name="Procurement analysis" sheetId="7" r:id="rId6"/>
    <sheet name="procurement graph" sheetId="8" r:id="rId7"/>
    <sheet name="optimal order policy" sheetId="10" r:id="rId8"/>
  </sheets>
  <externalReferences>
    <externalReference r:id="rId9"/>
  </externalReferences>
  <definedNames>
    <definedName name="_xlnm._FilterDatabase" localSheetId="7" hidden="1">'optimal order policy'!$F$2:$G$2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7" i="8" l="1"/>
  <c r="O29" i="8"/>
  <c r="N29" i="8"/>
  <c r="L27" i="8"/>
  <c r="J25" i="8"/>
  <c r="H22" i="8"/>
  <c r="G22" i="8"/>
  <c r="F30" i="8"/>
  <c r="F28" i="8"/>
  <c r="F26" i="8"/>
  <c r="F24" i="8"/>
  <c r="F21" i="8"/>
  <c r="J52" i="2" l="1"/>
  <c r="J53" i="2"/>
  <c r="J54" i="2"/>
  <c r="J55" i="2"/>
  <c r="J56" i="2"/>
  <c r="J57" i="2"/>
  <c r="J58" i="2"/>
  <c r="J59" i="2"/>
  <c r="J60" i="2"/>
  <c r="J61" i="2"/>
  <c r="J51" i="2"/>
  <c r="J50" i="2"/>
  <c r="J2" i="2"/>
  <c r="F5" i="1" l="1"/>
  <c r="D17" i="1"/>
  <c r="C17" i="1"/>
  <c r="B17" i="1"/>
  <c r="P30" i="8" l="1"/>
  <c r="N28" i="8"/>
  <c r="L26" i="8"/>
  <c r="I23" i="8"/>
  <c r="G21" i="8"/>
  <c r="O46" i="7"/>
  <c r="O47" i="7" s="1"/>
  <c r="N46" i="7"/>
  <c r="N51" i="7" s="1"/>
  <c r="M46" i="7"/>
  <c r="M56" i="7" s="1"/>
  <c r="L46" i="7"/>
  <c r="L54" i="7" s="1"/>
  <c r="K46" i="7"/>
  <c r="K47" i="7" s="1"/>
  <c r="J46" i="7"/>
  <c r="J48" i="7" s="1"/>
  <c r="I46" i="7"/>
  <c r="I49" i="7" s="1"/>
  <c r="H46" i="7"/>
  <c r="H50" i="7" s="1"/>
  <c r="G46" i="7"/>
  <c r="G47" i="7" s="1"/>
  <c r="F46" i="7"/>
  <c r="F49" i="7" s="1"/>
  <c r="E46" i="7"/>
  <c r="E48" i="7" s="1"/>
  <c r="D46" i="7"/>
  <c r="D47" i="7" s="1"/>
  <c r="E30" i="7"/>
  <c r="F29" i="7"/>
  <c r="E29" i="7"/>
  <c r="E28" i="7" s="1"/>
  <c r="G28" i="7"/>
  <c r="H27" i="7"/>
  <c r="I26" i="7"/>
  <c r="I25" i="7" s="1"/>
  <c r="J25" i="7"/>
  <c r="K24" i="7"/>
  <c r="K23" i="7" s="1"/>
  <c r="K22" i="7" s="1"/>
  <c r="L23" i="7"/>
  <c r="M22" i="7"/>
  <c r="M21" i="7" s="1"/>
  <c r="M20" i="7" s="1"/>
  <c r="N21" i="7"/>
  <c r="O20" i="7"/>
  <c r="N20" i="7"/>
  <c r="N19" i="7" s="1"/>
  <c r="P19" i="7"/>
  <c r="O19" i="7"/>
  <c r="H10" i="7"/>
  <c r="D8" i="7" s="1"/>
  <c r="D5" i="7" s="1"/>
  <c r="J47" i="7" l="1"/>
  <c r="K54" i="7"/>
  <c r="K48" i="7"/>
  <c r="O57" i="7"/>
  <c r="O49" i="7"/>
  <c r="K51" i="7"/>
  <c r="N52" i="7"/>
  <c r="L47" i="7"/>
  <c r="O48" i="7"/>
  <c r="G50" i="7"/>
  <c r="O52" i="7"/>
  <c r="O54" i="7"/>
  <c r="O58" i="7"/>
  <c r="R59" i="7" s="1"/>
  <c r="E47" i="7"/>
  <c r="AB48" i="7" s="1"/>
  <c r="AB33" i="7" s="1"/>
  <c r="AB19" i="7" s="1"/>
  <c r="G48" i="7"/>
  <c r="G49" i="7"/>
  <c r="K50" i="7"/>
  <c r="O51" i="7"/>
  <c r="K53" i="7"/>
  <c r="O55" i="7"/>
  <c r="H47" i="7"/>
  <c r="K49" i="7"/>
  <c r="O50" i="7"/>
  <c r="K52" i="7"/>
  <c r="O53" i="7"/>
  <c r="O56" i="7"/>
  <c r="AB49" i="7"/>
  <c r="AB34" i="7" s="1"/>
  <c r="T57" i="7"/>
  <c r="T42" i="7" s="1"/>
  <c r="I51" i="7"/>
  <c r="L22" i="7"/>
  <c r="H26" i="7"/>
  <c r="I52" i="7"/>
  <c r="M19" i="7"/>
  <c r="E27" i="7"/>
  <c r="AC48" i="7"/>
  <c r="AC33" i="7" s="1"/>
  <c r="AC19" i="7" s="1"/>
  <c r="I24" i="7"/>
  <c r="I50" i="7"/>
  <c r="W51" i="7" s="1"/>
  <c r="W36" i="7" s="1"/>
  <c r="I48" i="7"/>
  <c r="I47" i="7"/>
  <c r="M54" i="7"/>
  <c r="T55" i="7" s="1"/>
  <c r="T40" i="7" s="1"/>
  <c r="M52" i="7"/>
  <c r="M51" i="7"/>
  <c r="M49" i="7"/>
  <c r="M55" i="7"/>
  <c r="M53" i="7"/>
  <c r="M50" i="7"/>
  <c r="M48" i="7"/>
  <c r="M47" i="7"/>
  <c r="J24" i="7"/>
  <c r="F28" i="7"/>
  <c r="J53" i="7"/>
  <c r="J50" i="7"/>
  <c r="V51" i="7" s="1"/>
  <c r="V36" i="7" s="1"/>
  <c r="J49" i="7"/>
  <c r="N57" i="7"/>
  <c r="N54" i="7"/>
  <c r="N53" i="7"/>
  <c r="N50" i="7"/>
  <c r="N49" i="7"/>
  <c r="F47" i="7"/>
  <c r="AA48" i="7" s="1"/>
  <c r="AA33" i="7" s="1"/>
  <c r="AA19" i="7" s="1"/>
  <c r="F48" i="7"/>
  <c r="Z51" i="7"/>
  <c r="Z36" i="7" s="1"/>
  <c r="L50" i="7"/>
  <c r="J51" i="7"/>
  <c r="J52" i="7"/>
  <c r="L53" i="7"/>
  <c r="V55" i="7"/>
  <c r="V40" i="7" s="1"/>
  <c r="S55" i="7"/>
  <c r="S40" i="7" s="1"/>
  <c r="N56" i="7"/>
  <c r="R57" i="7" s="1"/>
  <c r="R42" i="7" s="1"/>
  <c r="R44" i="7"/>
  <c r="L49" i="7"/>
  <c r="Z50" i="7"/>
  <c r="Z35" i="7" s="1"/>
  <c r="X51" i="7"/>
  <c r="X36" i="7" s="1"/>
  <c r="K21" i="7"/>
  <c r="G27" i="7"/>
  <c r="H51" i="7"/>
  <c r="H48" i="7"/>
  <c r="L55" i="7"/>
  <c r="L52" i="7"/>
  <c r="L51" i="7"/>
  <c r="L48" i="7"/>
  <c r="N47" i="7"/>
  <c r="N48" i="7"/>
  <c r="H49" i="7"/>
  <c r="X50" i="7" s="1"/>
  <c r="X35" i="7" s="1"/>
  <c r="AA50" i="7"/>
  <c r="AA35" i="7" s="1"/>
  <c r="Y51" i="7"/>
  <c r="Y36" i="7" s="1"/>
  <c r="N55" i="7"/>
  <c r="U55" i="7"/>
  <c r="U40" i="7" s="1"/>
  <c r="T51" i="7" l="1"/>
  <c r="T36" i="7" s="1"/>
  <c r="R51" i="7"/>
  <c r="R36" i="7" s="1"/>
  <c r="V50" i="7"/>
  <c r="V35" i="7" s="1"/>
  <c r="S49" i="7"/>
  <c r="S34" i="7" s="1"/>
  <c r="S50" i="7"/>
  <c r="S35" i="7" s="1"/>
  <c r="Z49" i="7"/>
  <c r="Z34" i="7" s="1"/>
  <c r="U51" i="7"/>
  <c r="U36" i="7" s="1"/>
  <c r="V49" i="7"/>
  <c r="V34" i="7" s="1"/>
  <c r="Z48" i="7"/>
  <c r="Z33" i="7" s="1"/>
  <c r="T49" i="7"/>
  <c r="T34" i="7" s="1"/>
  <c r="AB6" i="7"/>
  <c r="AC2" i="7"/>
  <c r="AC1" i="7"/>
  <c r="R56" i="7"/>
  <c r="R41" i="7" s="1"/>
  <c r="S56" i="7"/>
  <c r="S41" i="7" s="1"/>
  <c r="U56" i="7"/>
  <c r="U41" i="7" s="1"/>
  <c r="T56" i="7"/>
  <c r="T41" i="7" s="1"/>
  <c r="S51" i="7"/>
  <c r="S36" i="7" s="1"/>
  <c r="R55" i="7"/>
  <c r="R40" i="7" s="1"/>
  <c r="F27" i="7"/>
  <c r="I23" i="7"/>
  <c r="T48" i="7"/>
  <c r="T33" i="7" s="1"/>
  <c r="R48" i="7"/>
  <c r="R33" i="7" s="1"/>
  <c r="X53" i="7"/>
  <c r="X38" i="7" s="1"/>
  <c r="T53" i="7"/>
  <c r="T38" i="7" s="1"/>
  <c r="V53" i="7"/>
  <c r="V38" i="7" s="1"/>
  <c r="U53" i="7"/>
  <c r="U38" i="7" s="1"/>
  <c r="S53" i="7"/>
  <c r="S38" i="7" s="1"/>
  <c r="W53" i="7"/>
  <c r="W38" i="7" s="1"/>
  <c r="R53" i="7"/>
  <c r="R38" i="7" s="1"/>
  <c r="L21" i="7"/>
  <c r="S57" i="7"/>
  <c r="S42" i="7" s="1"/>
  <c r="AA49" i="7"/>
  <c r="AA34" i="7" s="1"/>
  <c r="Y49" i="7"/>
  <c r="Y34" i="7" s="1"/>
  <c r="X49" i="7"/>
  <c r="X34" i="7" s="1"/>
  <c r="K20" i="7"/>
  <c r="T54" i="7"/>
  <c r="T39" i="7" s="1"/>
  <c r="U54" i="7"/>
  <c r="U39" i="7" s="1"/>
  <c r="S54" i="7"/>
  <c r="S39" i="7" s="1"/>
  <c r="W54" i="7"/>
  <c r="W39" i="7" s="1"/>
  <c r="R54" i="7"/>
  <c r="R39" i="7" s="1"/>
  <c r="V54" i="7"/>
  <c r="V39" i="7" s="1"/>
  <c r="S48" i="7"/>
  <c r="S33" i="7" s="1"/>
  <c r="Y48" i="7"/>
  <c r="Y33" i="7" s="1"/>
  <c r="V48" i="7"/>
  <c r="V33" i="7" s="1"/>
  <c r="R49" i="7"/>
  <c r="R34" i="7" s="1"/>
  <c r="U49" i="7"/>
  <c r="U34" i="7" s="1"/>
  <c r="G26" i="7"/>
  <c r="J23" i="7"/>
  <c r="E26" i="7"/>
  <c r="W50" i="7"/>
  <c r="W35" i="7" s="1"/>
  <c r="R50" i="7"/>
  <c r="R35" i="7" s="1"/>
  <c r="V52" i="7"/>
  <c r="V37" i="7" s="1"/>
  <c r="R52" i="7"/>
  <c r="R37" i="7" s="1"/>
  <c r="Y52" i="7"/>
  <c r="Y37" i="7" s="1"/>
  <c r="T52" i="7"/>
  <c r="T37" i="7" s="1"/>
  <c r="X52" i="7"/>
  <c r="X37" i="7" s="1"/>
  <c r="S52" i="7"/>
  <c r="S37" i="7" s="1"/>
  <c r="W52" i="7"/>
  <c r="W37" i="7" s="1"/>
  <c r="U52" i="7"/>
  <c r="U37" i="7" s="1"/>
  <c r="U50" i="7"/>
  <c r="U35" i="7" s="1"/>
  <c r="Y50" i="7"/>
  <c r="Y35" i="7" s="1"/>
  <c r="S58" i="7"/>
  <c r="S43" i="7" s="1"/>
  <c r="R58" i="7"/>
  <c r="R43" i="7" s="1"/>
  <c r="T50" i="7"/>
  <c r="T35" i="7" s="1"/>
  <c r="W48" i="7"/>
  <c r="W33" i="7" s="1"/>
  <c r="X48" i="7"/>
  <c r="X33" i="7" s="1"/>
  <c r="U48" i="7"/>
  <c r="U33" i="7" s="1"/>
  <c r="Z19" i="7"/>
  <c r="H25" i="7"/>
  <c r="W49" i="7"/>
  <c r="W34" i="7" s="1"/>
  <c r="Z6" i="7" l="1"/>
  <c r="Z20" i="7" s="1"/>
  <c r="V6" i="7"/>
  <c r="R6" i="7"/>
  <c r="X6" i="7"/>
  <c r="X20" i="7" s="1"/>
  <c r="T6" i="7"/>
  <c r="U6" i="7"/>
  <c r="AA6" i="7"/>
  <c r="AA20" i="7" s="1"/>
  <c r="S6" i="7"/>
  <c r="Y6" i="7"/>
  <c r="W6" i="7"/>
  <c r="H24" i="7"/>
  <c r="G25" i="7"/>
  <c r="F26" i="7"/>
  <c r="K19" i="7"/>
  <c r="X19" i="7" s="1"/>
  <c r="E25" i="7"/>
  <c r="I22" i="7"/>
  <c r="J22" i="7"/>
  <c r="L20" i="7"/>
  <c r="AB20" i="7"/>
  <c r="G24" i="7" l="1"/>
  <c r="J21" i="7"/>
  <c r="E24" i="7"/>
  <c r="AA7" i="7"/>
  <c r="AB2" i="7"/>
  <c r="AB1" i="7"/>
  <c r="L19" i="7"/>
  <c r="Y19" i="7" s="1"/>
  <c r="Y20" i="7"/>
  <c r="I21" i="7"/>
  <c r="H23" i="7"/>
  <c r="F25" i="7"/>
  <c r="H22" i="7" l="1"/>
  <c r="E23" i="7"/>
  <c r="F24" i="7"/>
  <c r="I20" i="7"/>
  <c r="J20" i="7"/>
  <c r="W7" i="7"/>
  <c r="W21" i="7" s="1"/>
  <c r="S7" i="7"/>
  <c r="Y7" i="7"/>
  <c r="Y21" i="7" s="1"/>
  <c r="U7" i="7"/>
  <c r="T7" i="7"/>
  <c r="Z7" i="7"/>
  <c r="Z21" i="7" s="1"/>
  <c r="X7" i="7"/>
  <c r="X21" i="7" s="1"/>
  <c r="V7" i="7"/>
  <c r="V21" i="7" s="1"/>
  <c r="R7" i="7"/>
  <c r="AA21" i="7"/>
  <c r="G23" i="7"/>
  <c r="E22" i="7" l="1"/>
  <c r="Z8" i="7"/>
  <c r="AA2" i="7"/>
  <c r="AA1" i="7"/>
  <c r="I19" i="7"/>
  <c r="V19" i="7" s="1"/>
  <c r="V20" i="7"/>
  <c r="G22" i="7"/>
  <c r="W20" i="7"/>
  <c r="J19" i="7"/>
  <c r="W19" i="7" s="1"/>
  <c r="F23" i="7"/>
  <c r="H21" i="7"/>
  <c r="H20" i="7" l="1"/>
  <c r="U21" i="7"/>
  <c r="X8" i="7"/>
  <c r="X22" i="7" s="1"/>
  <c r="T8" i="7"/>
  <c r="T22" i="7" s="1"/>
  <c r="V8" i="7"/>
  <c r="V22" i="7" s="1"/>
  <c r="R8" i="7"/>
  <c r="R22" i="7" s="1"/>
  <c r="W8" i="7"/>
  <c r="W22" i="7" s="1"/>
  <c r="U8" i="7"/>
  <c r="U22" i="7" s="1"/>
  <c r="S8" i="7"/>
  <c r="Y8" i="7"/>
  <c r="Y22" i="7" s="1"/>
  <c r="Z22" i="7"/>
  <c r="E21" i="7"/>
  <c r="F22" i="7"/>
  <c r="G21" i="7"/>
  <c r="T21" i="7" l="1"/>
  <c r="G20" i="7"/>
  <c r="Z1" i="7"/>
  <c r="Y9" i="7"/>
  <c r="Z2" i="7"/>
  <c r="E20" i="7"/>
  <c r="R21" i="7"/>
  <c r="F21" i="7"/>
  <c r="S22" i="7"/>
  <c r="H19" i="7"/>
  <c r="U19" i="7" s="1"/>
  <c r="U20" i="7"/>
  <c r="S21" i="7" l="1"/>
  <c r="F20" i="7"/>
  <c r="G19" i="7"/>
  <c r="T19" i="7" s="1"/>
  <c r="T20" i="7"/>
  <c r="E19" i="7"/>
  <c r="R19" i="7" s="1"/>
  <c r="R20" i="7"/>
  <c r="W9" i="7"/>
  <c r="W23" i="7" s="1"/>
  <c r="S9" i="7"/>
  <c r="S23" i="7" s="1"/>
  <c r="V9" i="7"/>
  <c r="V23" i="7" s="1"/>
  <c r="R9" i="7"/>
  <c r="R23" i="7" s="1"/>
  <c r="U9" i="7"/>
  <c r="U23" i="7" s="1"/>
  <c r="X9" i="7"/>
  <c r="X23" i="7" s="1"/>
  <c r="T9" i="7"/>
  <c r="T23" i="7" s="1"/>
  <c r="Y23" i="7"/>
  <c r="S20" i="7" l="1"/>
  <c r="F19" i="7"/>
  <c r="S19" i="7" s="1"/>
  <c r="Y1" i="7"/>
  <c r="X10" i="7"/>
  <c r="Y2" i="7"/>
  <c r="V10" i="7" l="1"/>
  <c r="V24" i="7" s="1"/>
  <c r="R10" i="7"/>
  <c r="R24" i="7" s="1"/>
  <c r="U10" i="7"/>
  <c r="U24" i="7" s="1"/>
  <c r="T10" i="7"/>
  <c r="T24" i="7" s="1"/>
  <c r="W10" i="7"/>
  <c r="W24" i="7" s="1"/>
  <c r="S10" i="7"/>
  <c r="S24" i="7" s="1"/>
  <c r="X24" i="7"/>
  <c r="W11" i="7" l="1"/>
  <c r="X1" i="7"/>
  <c r="X2" i="7"/>
  <c r="S11" i="7" l="1"/>
  <c r="S25" i="7" s="1"/>
  <c r="V11" i="7"/>
  <c r="V25" i="7" s="1"/>
  <c r="R11" i="7"/>
  <c r="R25" i="7" s="1"/>
  <c r="U11" i="7"/>
  <c r="U25" i="7" s="1"/>
  <c r="T11" i="7"/>
  <c r="T25" i="7" s="1"/>
  <c r="W25" i="7"/>
  <c r="W1" i="7" l="1"/>
  <c r="V12" i="7"/>
  <c r="W2" i="7"/>
  <c r="U12" i="7" l="1"/>
  <c r="U26" i="7" s="1"/>
  <c r="T12" i="7"/>
  <c r="T26" i="7" s="1"/>
  <c r="S12" i="7"/>
  <c r="S26" i="7" s="1"/>
  <c r="R12" i="7"/>
  <c r="R26" i="7" s="1"/>
  <c r="V26" i="7"/>
  <c r="V1" i="7" l="1"/>
  <c r="V2" i="7"/>
  <c r="U13" i="7"/>
  <c r="T13" i="7" l="1"/>
  <c r="T27" i="7" s="1"/>
  <c r="S13" i="7"/>
  <c r="S27" i="7" s="1"/>
  <c r="R13" i="7"/>
  <c r="R27" i="7" s="1"/>
  <c r="U27" i="7"/>
  <c r="U1" i="7" l="1"/>
  <c r="T14" i="7"/>
  <c r="U2" i="7"/>
  <c r="S14" i="7" l="1"/>
  <c r="S28" i="7" s="1"/>
  <c r="R14" i="7"/>
  <c r="R28" i="7" s="1"/>
  <c r="T28" i="7"/>
  <c r="T2" i="7" l="1"/>
  <c r="S15" i="7"/>
  <c r="T1" i="7"/>
  <c r="R15" i="7" l="1"/>
  <c r="R29" i="7" s="1"/>
  <c r="S29" i="7"/>
  <c r="S2" i="7" l="1"/>
  <c r="R16" i="7"/>
  <c r="R30" i="7" s="1"/>
  <c r="R2" i="7" s="1"/>
  <c r="S1" i="7"/>
  <c r="R1" i="7" l="1"/>
  <c r="E17" i="1" l="1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E43" i="2" l="1"/>
  <c r="E42" i="2"/>
  <c r="F42" i="2" s="1"/>
  <c r="G42" i="2" s="1"/>
  <c r="E41" i="2"/>
  <c r="F41" i="2" s="1"/>
  <c r="G41" i="2" s="1"/>
  <c r="E40" i="2"/>
  <c r="F40" i="2" s="1"/>
  <c r="G40" i="2" s="1"/>
  <c r="E39" i="2"/>
  <c r="F39" i="2" s="1"/>
  <c r="G39" i="2" s="1"/>
  <c r="E38" i="2"/>
  <c r="F38" i="2" s="1"/>
  <c r="G38" i="2" s="1"/>
  <c r="E37" i="2"/>
  <c r="E36" i="2"/>
  <c r="F36" i="2" s="1"/>
  <c r="G36" i="2" s="1"/>
  <c r="E35" i="2"/>
  <c r="F35" i="2" s="1"/>
  <c r="G35" i="2" s="1"/>
  <c r="E34" i="2"/>
  <c r="E33" i="2"/>
  <c r="F33" i="2" s="1"/>
  <c r="G33" i="2" s="1"/>
  <c r="E32" i="2"/>
  <c r="F32" i="2" s="1"/>
  <c r="G32" i="2" s="1"/>
  <c r="E31" i="2"/>
  <c r="E30" i="2"/>
  <c r="F30" i="2" s="1"/>
  <c r="G30" i="2" s="1"/>
  <c r="E29" i="2"/>
  <c r="F29" i="2" s="1"/>
  <c r="G29" i="2" s="1"/>
  <c r="F28" i="2"/>
  <c r="G28" i="2" s="1"/>
  <c r="E28" i="2"/>
  <c r="E27" i="2"/>
  <c r="F27" i="2" s="1"/>
  <c r="G27" i="2" s="1"/>
  <c r="E26" i="2"/>
  <c r="F26" i="2" s="1"/>
  <c r="G26" i="2" s="1"/>
  <c r="E25" i="2"/>
  <c r="F25" i="2" s="1"/>
  <c r="G25" i="2" s="1"/>
  <c r="E24" i="2"/>
  <c r="F24" i="2" s="1"/>
  <c r="G24" i="2" s="1"/>
  <c r="E23" i="2"/>
  <c r="F23" i="2" s="1"/>
  <c r="G23" i="2" s="1"/>
  <c r="E22" i="2"/>
  <c r="F22" i="2" s="1"/>
  <c r="G22" i="2" s="1"/>
  <c r="E21" i="2"/>
  <c r="E20" i="2"/>
  <c r="F20" i="2" s="1"/>
  <c r="G20" i="2" s="1"/>
  <c r="E19" i="2"/>
  <c r="F19" i="2" s="1"/>
  <c r="G19" i="2" s="1"/>
  <c r="E18" i="2"/>
  <c r="E17" i="2"/>
  <c r="F17" i="2" s="1"/>
  <c r="G17" i="2" s="1"/>
  <c r="E16" i="2"/>
  <c r="F16" i="2" s="1"/>
  <c r="G16" i="2" s="1"/>
  <c r="O5" i="2" s="1"/>
  <c r="E15" i="2"/>
  <c r="E14" i="2"/>
  <c r="E13" i="2"/>
  <c r="E12" i="2"/>
  <c r="E11" i="2"/>
  <c r="E10" i="2"/>
  <c r="F10" i="2" s="1"/>
  <c r="G10" i="2" s="1"/>
  <c r="E9" i="2"/>
  <c r="E8" i="2"/>
  <c r="F8" i="2" s="1"/>
  <c r="G8" i="2" s="1"/>
  <c r="E7" i="2"/>
  <c r="F7" i="2" s="1"/>
  <c r="G7" i="2" s="1"/>
  <c r="H28" i="2" l="1"/>
  <c r="K28" i="2" s="1"/>
  <c r="L28" i="2" s="1"/>
  <c r="H52" i="2"/>
  <c r="K52" i="2" s="1"/>
  <c r="O9" i="2"/>
  <c r="F11" i="2"/>
  <c r="G11" i="2" s="1"/>
  <c r="O12" i="2" s="1"/>
  <c r="F15" i="2"/>
  <c r="G15" i="2" s="1"/>
  <c r="F18" i="2"/>
  <c r="G18" i="2" s="1"/>
  <c r="O7" i="2" s="1"/>
  <c r="F21" i="2"/>
  <c r="G21" i="2" s="1"/>
  <c r="F31" i="2"/>
  <c r="G31" i="2" s="1"/>
  <c r="F34" i="2"/>
  <c r="G34" i="2" s="1"/>
  <c r="F37" i="2"/>
  <c r="G37" i="2" s="1"/>
  <c r="O4" i="2"/>
  <c r="O6" i="2"/>
  <c r="O11" i="2"/>
  <c r="F12" i="2"/>
  <c r="G12" i="2" s="1"/>
  <c r="O13" i="2" s="1"/>
  <c r="F9" i="2"/>
  <c r="G9" i="2" s="1"/>
  <c r="O10" i="2" s="1"/>
  <c r="F14" i="2"/>
  <c r="G14" i="2" s="1"/>
  <c r="O3" i="2" s="1"/>
  <c r="O8" i="2"/>
  <c r="I28" i="2"/>
  <c r="H16" i="2"/>
  <c r="H40" i="2"/>
  <c r="H4" i="2"/>
  <c r="F13" i="2"/>
  <c r="G13" i="2" s="1"/>
  <c r="O14" i="2" s="1"/>
  <c r="H61" i="2" s="1"/>
  <c r="K61" i="2" s="1"/>
  <c r="H10" i="2" l="1"/>
  <c r="H58" i="2"/>
  <c r="K58" i="2" s="1"/>
  <c r="H26" i="2"/>
  <c r="K26" i="2" s="1"/>
  <c r="L26" i="2" s="1"/>
  <c r="H50" i="2"/>
  <c r="K50" i="2" s="1"/>
  <c r="H41" i="2"/>
  <c r="K41" i="2" s="1"/>
  <c r="L41" i="2" s="1"/>
  <c r="H53" i="2"/>
  <c r="K53" i="2" s="1"/>
  <c r="H32" i="2"/>
  <c r="K32" i="2" s="1"/>
  <c r="L32" i="2" s="1"/>
  <c r="H56" i="2"/>
  <c r="K56" i="2" s="1"/>
  <c r="H11" i="2"/>
  <c r="K11" i="2" s="1"/>
  <c r="L11" i="2" s="1"/>
  <c r="H59" i="2"/>
  <c r="K59" i="2" s="1"/>
  <c r="H9" i="2"/>
  <c r="K9" i="2" s="1"/>
  <c r="L9" i="2" s="1"/>
  <c r="H57" i="2"/>
  <c r="K57" i="2" s="1"/>
  <c r="H42" i="2"/>
  <c r="K42" i="2" s="1"/>
  <c r="L42" i="2" s="1"/>
  <c r="H54" i="2"/>
  <c r="K54" i="2" s="1"/>
  <c r="H7" i="2"/>
  <c r="K7" i="2" s="1"/>
  <c r="L7" i="2" s="1"/>
  <c r="H55" i="2"/>
  <c r="K55" i="2" s="1"/>
  <c r="H39" i="2"/>
  <c r="K39" i="2" s="1"/>
  <c r="L39" i="2" s="1"/>
  <c r="H51" i="2"/>
  <c r="K51" i="2" s="1"/>
  <c r="H24" i="2"/>
  <c r="I24" i="2" s="1"/>
  <c r="H60" i="2"/>
  <c r="K60" i="2" s="1"/>
  <c r="H8" i="2"/>
  <c r="K8" i="2" s="1"/>
  <c r="L8" i="2" s="1"/>
  <c r="H20" i="2"/>
  <c r="I20" i="2" s="1"/>
  <c r="H44" i="2"/>
  <c r="K44" i="2" s="1"/>
  <c r="L44" i="2" s="1"/>
  <c r="H47" i="2"/>
  <c r="I47" i="2" s="1"/>
  <c r="H30" i="2"/>
  <c r="K30" i="2" s="1"/>
  <c r="L30" i="2" s="1"/>
  <c r="H6" i="2"/>
  <c r="I6" i="2" s="1"/>
  <c r="H23" i="2"/>
  <c r="K23" i="2" s="1"/>
  <c r="L23" i="2" s="1"/>
  <c r="H35" i="2"/>
  <c r="I35" i="2" s="1"/>
  <c r="H18" i="2"/>
  <c r="I18" i="2" s="1"/>
  <c r="H38" i="2"/>
  <c r="I38" i="2" s="1"/>
  <c r="H3" i="2"/>
  <c r="I3" i="2" s="1"/>
  <c r="H15" i="2"/>
  <c r="I15" i="2" s="1"/>
  <c r="H21" i="2"/>
  <c r="K21" i="2" s="1"/>
  <c r="L21" i="2" s="1"/>
  <c r="H45" i="2"/>
  <c r="I45" i="2" s="1"/>
  <c r="H48" i="2"/>
  <c r="I48" i="2" s="1"/>
  <c r="H34" i="2"/>
  <c r="K34" i="2" s="1"/>
  <c r="L34" i="2" s="1"/>
  <c r="H19" i="2"/>
  <c r="K19" i="2" s="1"/>
  <c r="L19" i="2" s="1"/>
  <c r="H31" i="2"/>
  <c r="K31" i="2" s="1"/>
  <c r="L31" i="2" s="1"/>
  <c r="H33" i="2"/>
  <c r="K33" i="2" s="1"/>
  <c r="L33" i="2" s="1"/>
  <c r="H22" i="2"/>
  <c r="I22" i="2" s="1"/>
  <c r="H43" i="2"/>
  <c r="I43" i="2" s="1"/>
  <c r="H46" i="2"/>
  <c r="K46" i="2" s="1"/>
  <c r="L46" i="2" s="1"/>
  <c r="H36" i="2"/>
  <c r="K36" i="2" s="1"/>
  <c r="L36" i="2" s="1"/>
  <c r="H2" i="2"/>
  <c r="K2" i="2" s="1"/>
  <c r="L2" i="2" s="1"/>
  <c r="H17" i="2"/>
  <c r="I17" i="2" s="1"/>
  <c r="I41" i="2"/>
  <c r="H5" i="2"/>
  <c r="K5" i="2" s="1"/>
  <c r="L5" i="2" s="1"/>
  <c r="H27" i="2"/>
  <c r="K27" i="2" s="1"/>
  <c r="L27" i="2" s="1"/>
  <c r="H12" i="2"/>
  <c r="I12" i="2" s="1"/>
  <c r="H14" i="2"/>
  <c r="I14" i="2" s="1"/>
  <c r="H29" i="2"/>
  <c r="I29" i="2" s="1"/>
  <c r="I26" i="2"/>
  <c r="K40" i="2"/>
  <c r="L40" i="2" s="1"/>
  <c r="I40" i="2"/>
  <c r="I9" i="2"/>
  <c r="I10" i="2"/>
  <c r="K10" i="2"/>
  <c r="L10" i="2" s="1"/>
  <c r="K4" i="2"/>
  <c r="L4" i="2" s="1"/>
  <c r="I4" i="2"/>
  <c r="K16" i="2"/>
  <c r="L16" i="2" s="1"/>
  <c r="I16" i="2"/>
  <c r="H49" i="2"/>
  <c r="H37" i="2"/>
  <c r="H13" i="2"/>
  <c r="H25" i="2"/>
  <c r="I8" i="2" l="1"/>
  <c r="I7" i="2"/>
  <c r="I32" i="2"/>
  <c r="K24" i="2"/>
  <c r="L24" i="2" s="1"/>
  <c r="K18" i="2"/>
  <c r="L18" i="2" s="1"/>
  <c r="I11" i="2"/>
  <c r="I42" i="2"/>
  <c r="I39" i="2"/>
  <c r="K20" i="2"/>
  <c r="L20" i="2" s="1"/>
  <c r="K35" i="2"/>
  <c r="L35" i="2" s="1"/>
  <c r="I44" i="2"/>
  <c r="I30" i="2"/>
  <c r="K6" i="2"/>
  <c r="L6" i="2" s="1"/>
  <c r="K47" i="2"/>
  <c r="L47" i="2" s="1"/>
  <c r="I23" i="2"/>
  <c r="K38" i="2"/>
  <c r="L38" i="2" s="1"/>
  <c r="K45" i="2"/>
  <c r="L45" i="2" s="1"/>
  <c r="K3" i="2"/>
  <c r="L3" i="2" s="1"/>
  <c r="K15" i="2"/>
  <c r="L15" i="2" s="1"/>
  <c r="I33" i="2"/>
  <c r="I19" i="2"/>
  <c r="K22" i="2"/>
  <c r="L22" i="2" s="1"/>
  <c r="I36" i="2"/>
  <c r="I34" i="2"/>
  <c r="I21" i="2"/>
  <c r="I2" i="2"/>
  <c r="I27" i="2"/>
  <c r="K48" i="2"/>
  <c r="L48" i="2" s="1"/>
  <c r="I31" i="2"/>
  <c r="K17" i="2"/>
  <c r="L17" i="2" s="1"/>
  <c r="K43" i="2"/>
  <c r="L43" i="2" s="1"/>
  <c r="K12" i="2"/>
  <c r="L12" i="2" s="1"/>
  <c r="I46" i="2"/>
  <c r="K14" i="2"/>
  <c r="L14" i="2" s="1"/>
  <c r="K29" i="2"/>
  <c r="L29" i="2" s="1"/>
  <c r="I5" i="2"/>
  <c r="K25" i="2"/>
  <c r="L25" i="2" s="1"/>
  <c r="I25" i="2"/>
  <c r="I13" i="2"/>
  <c r="K13" i="2"/>
  <c r="L13" i="2" s="1"/>
  <c r="K37" i="2"/>
  <c r="L37" i="2" s="1"/>
  <c r="I37" i="2"/>
  <c r="K49" i="2"/>
  <c r="L49" i="2" s="1"/>
  <c r="I49" i="2"/>
  <c r="M2" i="2" l="1"/>
  <c r="C2" i="8" l="1"/>
  <c r="C1" i="8"/>
  <c r="G1" i="8"/>
  <c r="G2" i="8"/>
  <c r="I1" i="8"/>
  <c r="I2" i="8"/>
  <c r="F2" i="8"/>
  <c r="F1" i="8"/>
  <c r="K2" i="8"/>
  <c r="K1" i="8"/>
  <c r="M2" i="8"/>
  <c r="M1" i="8"/>
  <c r="B1" i="8"/>
  <c r="B2" i="8"/>
  <c r="E1" i="8"/>
  <c r="E2" i="8"/>
  <c r="H1" i="8"/>
  <c r="H2" i="8"/>
  <c r="J2" i="8"/>
  <c r="J1" i="8"/>
  <c r="D2" i="8"/>
  <c r="D1" i="8"/>
  <c r="L1" i="8"/>
  <c r="L2" i="8"/>
</calcChain>
</file>

<file path=xl/sharedStrings.xml><?xml version="1.0" encoding="utf-8"?>
<sst xmlns="http://schemas.openxmlformats.org/spreadsheetml/2006/main" count="454" uniqueCount="138">
  <si>
    <t>Month/Year</t>
  </si>
  <si>
    <t>2017-2018</t>
  </si>
  <si>
    <t>2018-2019</t>
  </si>
  <si>
    <t>2019-2020</t>
  </si>
  <si>
    <t>2020-2021</t>
  </si>
  <si>
    <t>April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</si>
  <si>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</si>
  <si>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</si>
  <si>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</si>
  <si>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</si>
  <si>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</si>
  <si>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</si>
  <si>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</si>
  <si>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</si>
  <si>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</si>
  <si>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</si>
  <si>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>may</t>
  </si>
  <si>
    <t>june</t>
  </si>
  <si>
    <t>YEAR</t>
  </si>
  <si>
    <t>MONTH</t>
  </si>
  <si>
    <t>DEMAND</t>
  </si>
  <si>
    <t>2017-18</t>
  </si>
  <si>
    <t>2018-19</t>
  </si>
  <si>
    <t>2019-20</t>
  </si>
  <si>
    <t>2020-21</t>
  </si>
  <si>
    <t>Monthly Demand of last 4 years</t>
  </si>
  <si>
    <t>Material Code: DENTEQP016XXX</t>
  </si>
  <si>
    <t>Year</t>
  </si>
  <si>
    <t>Time</t>
  </si>
  <si>
    <t>Demand</t>
  </si>
  <si>
    <t>Time period</t>
  </si>
  <si>
    <t>Moving average(12)</t>
  </si>
  <si>
    <t>Cummulative moving avg(CMA -12)</t>
  </si>
  <si>
    <r>
      <t>Seasonal and Irregular Components, (Y</t>
    </r>
    <r>
      <rPr>
        <b/>
        <vertAlign val="subscript"/>
        <sz val="10"/>
        <color theme="1"/>
        <rFont val="Calibri"/>
        <family val="2"/>
        <scheme val="minor"/>
      </rPr>
      <t xml:space="preserve">t </t>
    </r>
    <r>
      <rPr>
        <b/>
        <sz val="8"/>
        <color theme="1"/>
        <rFont val="Calibri"/>
        <family val="2"/>
        <scheme val="minor"/>
      </rPr>
      <t>/CMA)</t>
    </r>
  </si>
  <si>
    <r>
      <t>Seasonal index(S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</si>
  <si>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Deseasonalize(Y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/S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</t>
    </r>
  </si>
  <si>
    <t>Trend</t>
  </si>
  <si>
    <r>
      <t>Forecast(S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*T</t>
    </r>
    <r>
      <rPr>
        <b/>
        <vertAlign val="subscript"/>
        <sz val="11"/>
        <color theme="1"/>
        <rFont val="Calibri"/>
        <family val="2"/>
        <scheme val="minor"/>
      </rPr>
      <t>t)</t>
    </r>
  </si>
  <si>
    <t>Error</t>
  </si>
  <si>
    <t>RMSE</t>
  </si>
  <si>
    <t>Seasonal index</t>
  </si>
  <si>
    <t>Month</t>
  </si>
  <si>
    <t>St</t>
  </si>
  <si>
    <t>May</t>
  </si>
  <si>
    <t>June</t>
  </si>
  <si>
    <t xml:space="preserve"> 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</si>
  <si>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</si>
  <si>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</si>
  <si>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</si>
  <si>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</si>
  <si>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</si>
  <si>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</si>
  <si>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</si>
  <si>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</si>
  <si>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</si>
  <si>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</si>
  <si>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</si>
  <si>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</si>
  <si>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</si>
  <si>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</si>
  <si>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</si>
  <si>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</si>
  <si>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</si>
  <si>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</si>
  <si>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</si>
  <si>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</si>
  <si>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</si>
  <si>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</si>
  <si>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</si>
  <si>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Conclusion:</t>
  </si>
  <si>
    <t>1) Decomposition Method(Excel)</t>
  </si>
  <si>
    <t>2) Exponential smoothing method(SPSS)</t>
  </si>
  <si>
    <t>3) Holt-winter(damped) method (R)</t>
  </si>
  <si>
    <t>Forecast</t>
  </si>
  <si>
    <t>2021-2022</t>
  </si>
  <si>
    <t>We have used three method for forecasting</t>
  </si>
  <si>
    <t>RMSE for Holt-winter(damped) method is less compare to other two method. Therefore, we have finally forecasted value via. this method.</t>
  </si>
  <si>
    <t>Index=</t>
  </si>
  <si>
    <t>Min</t>
  </si>
  <si>
    <t>Units</t>
  </si>
  <si>
    <t>period</t>
  </si>
  <si>
    <t>12th month</t>
  </si>
  <si>
    <t>11th month</t>
  </si>
  <si>
    <t>10th month</t>
  </si>
  <si>
    <t>9th month</t>
  </si>
  <si>
    <t>8th month</t>
  </si>
  <si>
    <t>7th month</t>
  </si>
  <si>
    <t>6th month</t>
  </si>
  <si>
    <t>5th month</t>
  </si>
  <si>
    <t>4th month</t>
  </si>
  <si>
    <t>3rd month</t>
  </si>
  <si>
    <t>2nd month</t>
  </si>
  <si>
    <t>1st month</t>
  </si>
  <si>
    <t>Minimum Value Column for (Zis)</t>
  </si>
  <si>
    <t>FORECASTED demand</t>
  </si>
  <si>
    <t>Cost for different periods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</si>
  <si>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</si>
  <si>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</si>
  <si>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</si>
  <si>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</si>
  <si>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</si>
  <si>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</si>
  <si>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</si>
  <si>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</si>
  <si>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</si>
  <si>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</si>
  <si>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</si>
  <si>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</si>
  <si>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Inventory carrying cost</t>
  </si>
  <si>
    <t>TOTAL Components for ICC</t>
  </si>
  <si>
    <t>IC COST PER UNIT PER MONTH</t>
  </si>
  <si>
    <t>Cost per unit of item</t>
  </si>
  <si>
    <t>Components of inventory carrying cost in percentage</t>
  </si>
  <si>
    <t>SETUP COST/ORDER COST</t>
  </si>
  <si>
    <t>Capital cost</t>
  </si>
  <si>
    <t>Inventory carrying charge</t>
  </si>
  <si>
    <t>Storage Cost</t>
  </si>
  <si>
    <t>Taxes and Insurance</t>
  </si>
  <si>
    <t xml:space="preserve">Administrative cost </t>
  </si>
  <si>
    <t>Handling cost</t>
  </si>
  <si>
    <t>Period</t>
  </si>
  <si>
    <t>Procurement</t>
  </si>
  <si>
    <t>Multiplied constants</t>
  </si>
  <si>
    <t xml:space="preserve"> Min Cost</t>
  </si>
  <si>
    <t>Demand Procurred</t>
  </si>
  <si>
    <t>november</t>
  </si>
  <si>
    <t>DATE</t>
  </si>
  <si>
    <t>FORECAST</t>
  </si>
  <si>
    <t/>
  </si>
  <si>
    <t>Model Description</t>
  </si>
  <si>
    <t>Model Type</t>
  </si>
  <si>
    <t>Model ID</t>
  </si>
  <si>
    <t>Model_1</t>
  </si>
  <si>
    <t>Winters' Multiplicative</t>
  </si>
  <si>
    <t>OPTIMAL POLICY TABLE</t>
  </si>
  <si>
    <t>Period in which the order is placed</t>
  </si>
  <si>
    <t>Minimum Cost</t>
  </si>
  <si>
    <t>Units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</si>
</sst>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&quot;₹&quot;\ #,##0.00"/>
    <numFmt numFmtId="165" formatCode="0.0000"/>
    <numFmt numFmtId="166" formatCode="_(* #,##0_);_(* \(#,##0\);_(* &quot;-&quot;??_);_(@_)"/>
    <numFmt numFmtId="167" formatCode="_(* #,##0.00_);_(* \(#,##0.00\);_(* &quot;-&quot;??_);_(@_)"/>
    <numFmt numFmtId="168" formatCode="[$-F800]dddd\,\ mmmm\ dd\,\ yyyy"/>
    <numFmt numFmtId="175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  <font>
      <b/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4" fillId="0" borderId="3" applyNumberFormat="0" applyFill="0" applyAlignment="0" applyProtection="0"/>
    <xf numFmtId="0" fontId="3" fillId="4" borderId="0" applyNumberFormat="0" applyBorder="0" applyAlignment="0" applyProtection="0"/>
    <xf numFmtId="0" fontId="10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/>
    <xf numFmtId="43" fontId="3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17" fillId="0" borderId="0"/>
  </cellStyleXfs>
  <cellXfs count="137">
    <xf numFmtId="0" fontId="0" fillId="0" borderId="0" xfId="0"/>
    <xf numFmtId="0" fontId="1" fillId="0" borderId="1" xfId="0" applyFont="1" applyBorder="1"/>
    <xf numFmtId="1" fontId="0" fillId="0" borderId="1" xfId="0" applyNumberFormat="1" applyBorder="1"/>
    <xf numFmtId="1" fontId="0" fillId="0" borderId="2" xfId="0" applyNumberFormat="1" applyFill="1" applyBorder="1"/>
    <xf numFmtId="1" fontId="0" fillId="0" borderId="0" xfId="0" applyNumberFormat="1"/>
    <xf numFmtId="0" fontId="0" fillId="0" borderId="1" xfId="0" applyBorder="1"/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3" fillId="4" borderId="1" xfId="2" applyNumberFormat="1" applyBorder="1"/>
    <xf numFmtId="0" fontId="4" fillId="3" borderId="3" xfId="1" applyFill="1" applyAlignment="1">
      <alignment horizontal="center"/>
    </xf>
    <xf numFmtId="2" fontId="0" fillId="0" borderId="1" xfId="0" applyNumberFormat="1" applyBorder="1"/>
    <xf numFmtId="0" fontId="1" fillId="0" borderId="5" xfId="0" applyFont="1" applyBorder="1" applyAlignment="1">
      <alignment horizontal="center"/>
    </xf>
    <xf numFmtId="1" fontId="0" fillId="0" borderId="1" xfId="0" applyNumberFormat="1" applyBorder="1" applyAlignment="1">
      <alignment horizontal="center" wrapText="1"/>
    </xf>
    <xf numFmtId="0" fontId="0" fillId="0" borderId="0" xfId="0" applyFill="1" applyBorder="1" applyAlignment="1"/>
    <xf numFmtId="0" fontId="0" fillId="0" borderId="6" xfId="0" applyFill="1" applyBorder="1" applyAlignment="1"/>
    <xf numFmtId="0" fontId="9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Continuous"/>
    </xf>
    <xf numFmtId="0" fontId="0" fillId="0" borderId="0" xfId="0"/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/>
    </xf>
    <xf numFmtId="0" fontId="3" fillId="9" borderId="1" xfId="5" applyBorder="1"/>
    <xf numFmtId="0" fontId="0" fillId="0" borderId="0" xfId="0" applyAlignment="1">
      <alignment horizontal="left"/>
    </xf>
    <xf numFmtId="0" fontId="10" fillId="7" borderId="1" xfId="3" applyBorder="1" applyAlignment="1">
      <alignment horizontal="center"/>
    </xf>
    <xf numFmtId="0" fontId="3" fillId="6" borderId="1" xfId="4" applyFill="1" applyBorder="1" applyAlignment="1">
      <alignment horizontal="center" vertical="center"/>
    </xf>
    <xf numFmtId="0" fontId="3" fillId="6" borderId="1" xfId="4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/>
    <xf numFmtId="1" fontId="0" fillId="10" borderId="0" xfId="0" applyNumberFormat="1" applyFont="1" applyFill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1" fillId="0" borderId="0" xfId="7"/>
    <xf numFmtId="0" fontId="12" fillId="11" borderId="1" xfId="7" applyFont="1" applyFill="1" applyBorder="1" applyAlignment="1">
      <alignment horizontal="center" vertical="center"/>
    </xf>
    <xf numFmtId="164" fontId="12" fillId="11" borderId="1" xfId="7" applyNumberFormat="1" applyFont="1" applyFill="1" applyBorder="1" applyAlignment="1">
      <alignment horizontal="center" vertical="center"/>
    </xf>
    <xf numFmtId="1" fontId="12" fillId="12" borderId="1" xfId="7" applyNumberFormat="1" applyFont="1" applyFill="1" applyBorder="1"/>
    <xf numFmtId="165" fontId="11" fillId="13" borderId="1" xfId="7" applyNumberFormat="1" applyFill="1" applyBorder="1"/>
    <xf numFmtId="0" fontId="0" fillId="13" borderId="1" xfId="0" applyFill="1" applyBorder="1"/>
    <xf numFmtId="0" fontId="11" fillId="2" borderId="1" xfId="7" applyFill="1" applyBorder="1"/>
    <xf numFmtId="2" fontId="0" fillId="13" borderId="1" xfId="0" applyNumberFormat="1" applyFill="1" applyBorder="1"/>
    <xf numFmtId="2" fontId="11" fillId="0" borderId="0" xfId="7" applyNumberFormat="1"/>
    <xf numFmtId="1" fontId="11" fillId="0" borderId="0" xfId="7" applyNumberFormat="1"/>
    <xf numFmtId="166" fontId="11" fillId="2" borderId="1" xfId="7" applyNumberFormat="1" applyFill="1" applyBorder="1"/>
    <xf numFmtId="0" fontId="11" fillId="13" borderId="1" xfId="7" applyFill="1" applyBorder="1"/>
    <xf numFmtId="165" fontId="0" fillId="13" borderId="1" xfId="8" applyNumberFormat="1" applyFont="1" applyFill="1" applyBorder="1"/>
    <xf numFmtId="0" fontId="12" fillId="0" borderId="1" xfId="7" applyFont="1" applyBorder="1"/>
    <xf numFmtId="2" fontId="12" fillId="0" borderId="1" xfId="7" applyNumberFormat="1" applyFont="1" applyBorder="1"/>
    <xf numFmtId="0" fontId="11" fillId="0" borderId="0" xfId="7" applyAlignment="1">
      <alignment horizontal="right"/>
    </xf>
    <xf numFmtId="1" fontId="12" fillId="0" borderId="0" xfId="7" applyNumberFormat="1" applyFont="1"/>
    <xf numFmtId="0" fontId="11" fillId="0" borderId="17" xfId="7" applyBorder="1" applyAlignment="1">
      <alignment horizontal="right"/>
    </xf>
    <xf numFmtId="0" fontId="12" fillId="0" borderId="1" xfId="7" applyFont="1" applyBorder="1" applyAlignment="1">
      <alignment horizontal="right"/>
    </xf>
    <xf numFmtId="0" fontId="12" fillId="13" borderId="1" xfId="7" applyFont="1" applyFill="1" applyBorder="1"/>
    <xf numFmtId="0" fontId="11" fillId="13" borderId="1" xfId="7" applyFill="1" applyBorder="1" applyAlignment="1">
      <alignment horizontal="right"/>
    </xf>
    <xf numFmtId="0" fontId="12" fillId="0" borderId="0" xfId="7" applyFont="1"/>
    <xf numFmtId="0" fontId="13" fillId="0" borderId="0" xfId="7" applyFont="1" applyAlignment="1">
      <alignment vertical="center" textRotation="90"/>
    </xf>
    <xf numFmtId="0" fontId="12" fillId="0" borderId="17" xfId="7" applyFont="1" applyBorder="1" applyAlignment="1">
      <alignment horizontal="right"/>
    </xf>
    <xf numFmtId="1" fontId="11" fillId="13" borderId="1" xfId="7" applyNumberFormat="1" applyFill="1" applyBorder="1"/>
    <xf numFmtId="166" fontId="0" fillId="2" borderId="1" xfId="9" applyNumberFormat="1" applyFont="1" applyFill="1" applyBorder="1"/>
    <xf numFmtId="0" fontId="12" fillId="12" borderId="19" xfId="7" applyFont="1" applyFill="1" applyBorder="1"/>
    <xf numFmtId="0" fontId="12" fillId="12" borderId="20" xfId="7" applyFont="1" applyFill="1" applyBorder="1"/>
    <xf numFmtId="0" fontId="11" fillId="12" borderId="21" xfId="7" applyFill="1" applyBorder="1"/>
    <xf numFmtId="0" fontId="11" fillId="0" borderId="1" xfId="7" applyBorder="1"/>
    <xf numFmtId="0" fontId="11" fillId="2" borderId="22" xfId="7" applyFill="1" applyBorder="1"/>
    <xf numFmtId="0" fontId="11" fillId="2" borderId="23" xfId="7" applyFill="1" applyBorder="1"/>
    <xf numFmtId="0" fontId="12" fillId="14" borderId="0" xfId="7" applyFont="1" applyFill="1" applyAlignment="1">
      <alignment horizontal="right"/>
    </xf>
    <xf numFmtId="0" fontId="11" fillId="12" borderId="1" xfId="7" applyFill="1" applyBorder="1"/>
    <xf numFmtId="1" fontId="11" fillId="2" borderId="1" xfId="7" applyNumberFormat="1" applyFill="1" applyBorder="1"/>
    <xf numFmtId="168" fontId="11" fillId="0" borderId="0" xfId="7" applyNumberFormat="1"/>
    <xf numFmtId="0" fontId="12" fillId="15" borderId="1" xfId="0" applyFont="1" applyFill="1" applyBorder="1" applyAlignment="1">
      <alignment horizontal="center" vertical="center"/>
    </xf>
    <xf numFmtId="166" fontId="12" fillId="15" borderId="1" xfId="0" applyNumberFormat="1" applyFont="1" applyFill="1" applyBorder="1" applyAlignment="1">
      <alignment horizontal="center" vertical="center"/>
    </xf>
    <xf numFmtId="1" fontId="0" fillId="12" borderId="5" xfId="0" applyNumberFormat="1" applyFill="1" applyBorder="1"/>
    <xf numFmtId="1" fontId="0" fillId="12" borderId="1" xfId="0" applyNumberFormat="1" applyFill="1" applyBorder="1"/>
    <xf numFmtId="166" fontId="0" fillId="2" borderId="1" xfId="6" applyNumberFormat="1" applyFont="1" applyFill="1" applyBorder="1"/>
    <xf numFmtId="166" fontId="0" fillId="2" borderId="1" xfId="0" applyNumberFormat="1" applyFill="1" applyBorder="1"/>
    <xf numFmtId="0" fontId="1" fillId="16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0" fillId="2" borderId="4" xfId="0" applyFill="1" applyBorder="1"/>
    <xf numFmtId="1" fontId="0" fillId="0" borderId="12" xfId="0" applyNumberFormat="1" applyBorder="1"/>
    <xf numFmtId="1" fontId="0" fillId="0" borderId="16" xfId="0" applyNumberFormat="1" applyBorder="1"/>
    <xf numFmtId="0" fontId="1" fillId="2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/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6" fillId="11" borderId="4" xfId="7" applyFont="1" applyFill="1" applyBorder="1" applyAlignment="1">
      <alignment horizontal="center"/>
    </xf>
    <xf numFmtId="0" fontId="16" fillId="11" borderId="24" xfId="7" applyFont="1" applyFill="1" applyBorder="1" applyAlignment="1">
      <alignment horizontal="center"/>
    </xf>
    <xf numFmtId="0" fontId="16" fillId="11" borderId="5" xfId="7" applyFont="1" applyFill="1" applyBorder="1" applyAlignment="1">
      <alignment horizontal="center"/>
    </xf>
    <xf numFmtId="0" fontId="11" fillId="0" borderId="1" xfId="7" applyBorder="1" applyAlignment="1">
      <alignment horizontal="center"/>
    </xf>
    <xf numFmtId="0" fontId="14" fillId="0" borderId="0" xfId="7" applyFont="1" applyAlignment="1">
      <alignment horizontal="center" vertical="center"/>
    </xf>
    <xf numFmtId="0" fontId="13" fillId="0" borderId="0" xfId="7" applyFont="1" applyAlignment="1">
      <alignment horizontal="center" vertical="center" textRotation="90"/>
    </xf>
    <xf numFmtId="0" fontId="13" fillId="0" borderId="18" xfId="7" applyFont="1" applyBorder="1" applyAlignment="1">
      <alignment horizontal="center" vertical="center" textRotation="90"/>
    </xf>
    <xf numFmtId="0" fontId="15" fillId="0" borderId="15" xfId="7" applyFont="1" applyBorder="1" applyAlignment="1">
      <alignment horizontal="center" textRotation="90"/>
    </xf>
    <xf numFmtId="0" fontId="13" fillId="0" borderId="0" xfId="7" applyFont="1" applyAlignment="1">
      <alignment horizontal="center" vertical="center"/>
    </xf>
    <xf numFmtId="0" fontId="12" fillId="0" borderId="0" xfId="7" applyFont="1" applyAlignment="1">
      <alignment horizontal="center"/>
    </xf>
    <xf numFmtId="0" fontId="5" fillId="0" borderId="0" xfId="7" applyFont="1" applyAlignment="1">
      <alignment horizontal="center" vertical="center" textRotation="90"/>
    </xf>
    <xf numFmtId="0" fontId="12" fillId="0" borderId="1" xfId="7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0" xfId="0" applyFill="1" applyBorder="1" applyAlignment="1"/>
    <xf numFmtId="0" fontId="0" fillId="17" borderId="6" xfId="0" applyFill="1" applyBorder="1" applyAlignment="1"/>
    <xf numFmtId="17" fontId="0" fillId="0" borderId="0" xfId="0" applyNumberFormat="1"/>
    <xf numFmtId="0" fontId="17" fillId="0" borderId="0" xfId="10"/>
    <xf numFmtId="0" fontId="18" fillId="0" borderId="1" xfId="10" applyFont="1" applyBorder="1" applyAlignment="1">
      <alignment horizontal="center" vertical="center" wrapText="1"/>
    </xf>
    <xf numFmtId="0" fontId="19" fillId="0" borderId="1" xfId="10" applyFont="1" applyBorder="1" applyAlignment="1">
      <alignment horizontal="left" wrapText="1"/>
    </xf>
    <xf numFmtId="0" fontId="19" fillId="0" borderId="1" xfId="10" applyFont="1" applyBorder="1" applyAlignment="1">
      <alignment horizontal="center" wrapText="1"/>
    </xf>
    <xf numFmtId="0" fontId="19" fillId="18" borderId="1" xfId="10" applyFont="1" applyFill="1" applyBorder="1" applyAlignment="1">
      <alignment horizontal="left" vertical="top" wrapText="1"/>
    </xf>
    <xf numFmtId="0" fontId="20" fillId="0" borderId="1" xfId="10" applyFont="1" applyBorder="1" applyAlignment="1">
      <alignment horizontal="left" vertical="top" wrapText="1"/>
    </xf>
    <xf numFmtId="0" fontId="10" fillId="7" borderId="1" xfId="3" applyBorder="1" applyAlignment="1">
      <alignment horizontal="center" vertical="center"/>
    </xf>
    <xf numFmtId="0" fontId="10" fillId="7" borderId="0" xfId="3"/>
    <xf numFmtId="0" fontId="10" fillId="7" borderId="2" xfId="3" applyBorder="1" applyAlignment="1">
      <alignment horizontal="center"/>
    </xf>
    <xf numFmtId="2" fontId="10" fillId="7" borderId="1" xfId="3" applyNumberFormat="1" applyBorder="1" applyAlignment="1">
      <alignment horizontal="center"/>
    </xf>
    <xf numFmtId="2" fontId="10" fillId="7" borderId="2" xfId="3" applyNumberFormat="1" applyBorder="1" applyAlignment="1">
      <alignment horizontal="center"/>
    </xf>
    <xf numFmtId="1" fontId="10" fillId="7" borderId="1" xfId="3" applyNumberFormat="1" applyBorder="1" applyAlignment="1">
      <alignment horizontal="center"/>
    </xf>
    <xf numFmtId="2" fontId="10" fillId="7" borderId="1" xfId="3" applyNumberFormat="1" applyBorder="1"/>
    <xf numFmtId="0" fontId="3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/>
    </xf>
    <xf numFmtId="1" fontId="0" fillId="2" borderId="4" xfId="0" applyNumberFormat="1" applyFill="1" applyBorder="1"/>
    <xf numFmtId="2" fontId="0" fillId="0" borderId="0" xfId="0" applyNumberFormat="1"/>
    <xf numFmtId="175" fontId="0" fillId="0" borderId="0" xfId="0" applyNumberFormat="1"/>
    <xf numFmtId="175" fontId="0" fillId="0" borderId="14" xfId="0" applyNumberFormat="1" applyBorder="1"/>
    <xf numFmtId="0" fontId="0" fillId="19" borderId="16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21" fillId="16" borderId="1" xfId="0" applyFont="1" applyFill="1" applyBorder="1" applyAlignment="1">
      <alignment horizontal="center" vertical="center" wrapText="1"/>
    </xf>
  </cellXfs>
  <cellStyles count="11">
    <cellStyle name="40% - Accent5" xfId="4" builtinId="47"/>
    <cellStyle name="60% - Accent2" xfId="2" builtinId="36"/>
    <cellStyle name="Comma" xfId="6" builtinId="3"/>
    <cellStyle name="Comma 2" xfId="9" xr:uid="{23E6B36B-2918-407A-96B1-E2245FACFA2E}"/>
    <cellStyle name="Good" xfId="3" builtinId="26"/>
    <cellStyle name="Linked Cell" xfId="1" builtinId="24"/>
    <cellStyle name="Normal" xfId="0" builtinId="0"/>
    <cellStyle name="Normal 2" xfId="7" xr:uid="{AA8E62F4-3FD0-44B0-AF78-73A6A6F13A87}"/>
    <cellStyle name="Normal_SPSS" xfId="10" xr:uid="{F21FDA05-E2A8-46A3-8915-B8747BA56650}"/>
    <cellStyle name="Percent 2" xfId="8" xr:uid="{87793363-0B89-4A40-A240-588D07B4D040}"/>
    <cellStyle name="Style 1" xfId="5" xr:uid="{09C69EF1-FDFC-4FB7-A0F7-E63C6B8A9769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ORIGINIAL!$A$23:$B$70</c:f>
              <c:multiLvlStrCache>
                <c:ptCount val="48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</c:lvl>
                <c:lvl>
                  <c:pt idx="0">
                    <c:v>2017-18</c:v>
                  </c:pt>
                  <c:pt idx="12">
                    <c:v>2018-19</c:v>
                  </c:pt>
                  <c:pt idx="24">
                    <c:v>2019-20</c:v>
                  </c:pt>
                  <c:pt idx="36">
                    <c:v>2020-21</c:v>
                  </c:pt>
                </c:lvl>
              </c:multiLvlStrCache>
            </c:multiLvlStrRef>
          </c:cat>
          <c:val>
            <c:numRef>
              <c:f>ORIGINIAL!$C$23:$C$70</c:f>
              <c:numCache>
                <c:formatCode>0</c:formatCode>
                <c:ptCount val="48"/>
                <c:pt idx="0">
                  <c:v>12</c:v>
                </c:pt>
                <c:pt idx="1">
                  <c:v>7</c:v>
                </c:pt>
                <c:pt idx="2">
                  <c:v>17</c:v>
                </c:pt>
                <c:pt idx="3">
                  <c:v>32</c:v>
                </c:pt>
                <c:pt idx="4">
                  <c:v>14</c:v>
                </c:pt>
                <c:pt idx="5">
                  <c:v>21</c:v>
                </c:pt>
                <c:pt idx="6">
                  <c:v>14</c:v>
                </c:pt>
                <c:pt idx="7">
                  <c:v>16</c:v>
                </c:pt>
                <c:pt idx="8">
                  <c:v>15</c:v>
                </c:pt>
                <c:pt idx="9">
                  <c:v>23</c:v>
                </c:pt>
                <c:pt idx="10">
                  <c:v>17</c:v>
                </c:pt>
                <c:pt idx="11">
                  <c:v>23</c:v>
                </c:pt>
                <c:pt idx="12">
                  <c:v>15</c:v>
                </c:pt>
                <c:pt idx="13">
                  <c:v>12</c:v>
                </c:pt>
                <c:pt idx="14">
                  <c:v>28</c:v>
                </c:pt>
                <c:pt idx="15">
                  <c:v>32</c:v>
                </c:pt>
                <c:pt idx="16">
                  <c:v>16</c:v>
                </c:pt>
                <c:pt idx="17">
                  <c:v>26</c:v>
                </c:pt>
                <c:pt idx="18">
                  <c:v>13</c:v>
                </c:pt>
                <c:pt idx="19">
                  <c:v>22</c:v>
                </c:pt>
                <c:pt idx="20">
                  <c:v>25</c:v>
                </c:pt>
                <c:pt idx="21">
                  <c:v>29</c:v>
                </c:pt>
                <c:pt idx="22">
                  <c:v>22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37</c:v>
                </c:pt>
                <c:pt idx="27">
                  <c:v>45</c:v>
                </c:pt>
                <c:pt idx="28">
                  <c:v>17</c:v>
                </c:pt>
                <c:pt idx="29">
                  <c:v>56</c:v>
                </c:pt>
                <c:pt idx="30">
                  <c:v>12</c:v>
                </c:pt>
                <c:pt idx="31">
                  <c:v>35</c:v>
                </c:pt>
                <c:pt idx="32">
                  <c:v>27</c:v>
                </c:pt>
                <c:pt idx="33">
                  <c:v>55</c:v>
                </c:pt>
                <c:pt idx="34">
                  <c:v>19</c:v>
                </c:pt>
                <c:pt idx="35">
                  <c:v>37</c:v>
                </c:pt>
                <c:pt idx="36">
                  <c:v>16</c:v>
                </c:pt>
                <c:pt idx="37">
                  <c:v>5</c:v>
                </c:pt>
                <c:pt idx="38">
                  <c:v>50</c:v>
                </c:pt>
                <c:pt idx="39">
                  <c:v>61</c:v>
                </c:pt>
                <c:pt idx="40">
                  <c:v>30</c:v>
                </c:pt>
                <c:pt idx="41">
                  <c:v>44</c:v>
                </c:pt>
                <c:pt idx="42">
                  <c:v>23</c:v>
                </c:pt>
                <c:pt idx="43">
                  <c:v>49</c:v>
                </c:pt>
                <c:pt idx="44">
                  <c:v>39</c:v>
                </c:pt>
                <c:pt idx="45">
                  <c:v>63</c:v>
                </c:pt>
                <c:pt idx="46">
                  <c:v>37</c:v>
                </c:pt>
                <c:pt idx="4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B-41E6-B865-ECB833712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959384"/>
        <c:axId val="417958400"/>
      </c:lineChart>
      <c:catAx>
        <c:axId val="417959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</a:t>
                </a:r>
              </a:p>
            </c:rich>
          </c:tx>
          <c:layout>
            <c:manualLayout>
              <c:xMode val="edge"/>
              <c:yMode val="edge"/>
              <c:x val="0.49680219392101049"/>
              <c:y val="0.902673948486244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58400"/>
        <c:crosses val="autoZero"/>
        <c:auto val="1"/>
        <c:lblAlgn val="ctr"/>
        <c:lblOffset val="100"/>
        <c:noMultiLvlLbl val="0"/>
      </c:catAx>
      <c:valAx>
        <c:axId val="41795840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5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2020-21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ORIGINIAL!$A$5:$A$16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ORIGINIAL!$E$5:$E$16</c:f>
              <c:numCache>
                <c:formatCode>0</c:formatCode>
                <c:ptCount val="12"/>
                <c:pt idx="0">
                  <c:v>16</c:v>
                </c:pt>
                <c:pt idx="1">
                  <c:v>5</c:v>
                </c:pt>
                <c:pt idx="2">
                  <c:v>50</c:v>
                </c:pt>
                <c:pt idx="3">
                  <c:v>61</c:v>
                </c:pt>
                <c:pt idx="4">
                  <c:v>30</c:v>
                </c:pt>
                <c:pt idx="5">
                  <c:v>44</c:v>
                </c:pt>
                <c:pt idx="6">
                  <c:v>23</c:v>
                </c:pt>
                <c:pt idx="7">
                  <c:v>49</c:v>
                </c:pt>
                <c:pt idx="8">
                  <c:v>39</c:v>
                </c:pt>
                <c:pt idx="9">
                  <c:v>63</c:v>
                </c:pt>
                <c:pt idx="10">
                  <c:v>37</c:v>
                </c:pt>
                <c:pt idx="1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3-4C3B-94A6-22231B441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244504"/>
        <c:axId val="488716512"/>
      </c:lineChart>
      <c:catAx>
        <c:axId val="29824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16512"/>
        <c:crosses val="autoZero"/>
        <c:auto val="1"/>
        <c:lblAlgn val="ctr"/>
        <c:lblOffset val="100"/>
        <c:noMultiLvlLbl val="0"/>
      </c:catAx>
      <c:valAx>
        <c:axId val="4887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DEMAND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2634514435695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4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SEASONAL</a:t>
            </a:r>
            <a:r>
              <a:rPr lang="en-IN" b="1" baseline="0"/>
              <a:t> PLOT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ORIGINIAL!$A$5:$A$16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ORIGINIAL!$B$5:$B$16</c:f>
              <c:numCache>
                <c:formatCode>0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17</c:v>
                </c:pt>
                <c:pt idx="3">
                  <c:v>32</c:v>
                </c:pt>
                <c:pt idx="4">
                  <c:v>14</c:v>
                </c:pt>
                <c:pt idx="5">
                  <c:v>21</c:v>
                </c:pt>
                <c:pt idx="6">
                  <c:v>14</c:v>
                </c:pt>
                <c:pt idx="7">
                  <c:v>16</c:v>
                </c:pt>
                <c:pt idx="8">
                  <c:v>15</c:v>
                </c:pt>
                <c:pt idx="9">
                  <c:v>23</c:v>
                </c:pt>
                <c:pt idx="10">
                  <c:v>17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E-4B46-959C-C3AA09A6D972}"/>
            </c:ext>
          </c:extLst>
        </c:ser>
        <c:ser>
          <c:idx val="1"/>
          <c:order val="1"/>
          <c:tx>
            <c:strRef>
              <c:f>ORIGINIAL!$C$5:$C$16</c:f>
              <c:strCache>
                <c:ptCount val="12"/>
                <c:pt idx="0">
                  <c:v>15</c:v>
                </c:pt>
                <c:pt idx="1">
                  <c:v>12</c:v>
                </c:pt>
                <c:pt idx="2">
                  <c:v>28</c:v>
                </c:pt>
                <c:pt idx="3">
                  <c:v>32</c:v>
                </c:pt>
                <c:pt idx="4">
                  <c:v>16</c:v>
                </c:pt>
                <c:pt idx="5">
                  <c:v>26</c:v>
                </c:pt>
                <c:pt idx="6">
                  <c:v>13</c:v>
                </c:pt>
                <c:pt idx="7">
                  <c:v>22</c:v>
                </c:pt>
                <c:pt idx="8">
                  <c:v>25</c:v>
                </c:pt>
                <c:pt idx="9">
                  <c:v>29</c:v>
                </c:pt>
                <c:pt idx="10">
                  <c:v>22</c:v>
                </c:pt>
                <c:pt idx="11">
                  <c:v>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ORIGINIAL!$A$5:$A$16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ORIGINIAL!$C$5:$C$16</c:f>
              <c:numCache>
                <c:formatCode>0</c:formatCode>
                <c:ptCount val="12"/>
                <c:pt idx="0">
                  <c:v>15</c:v>
                </c:pt>
                <c:pt idx="1">
                  <c:v>12</c:v>
                </c:pt>
                <c:pt idx="2">
                  <c:v>28</c:v>
                </c:pt>
                <c:pt idx="3">
                  <c:v>32</c:v>
                </c:pt>
                <c:pt idx="4">
                  <c:v>16</c:v>
                </c:pt>
                <c:pt idx="5">
                  <c:v>26</c:v>
                </c:pt>
                <c:pt idx="6">
                  <c:v>13</c:v>
                </c:pt>
                <c:pt idx="7">
                  <c:v>22</c:v>
                </c:pt>
                <c:pt idx="8">
                  <c:v>25</c:v>
                </c:pt>
                <c:pt idx="9">
                  <c:v>29</c:v>
                </c:pt>
                <c:pt idx="10">
                  <c:v>22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E-4B46-959C-C3AA09A6D972}"/>
            </c:ext>
          </c:extLst>
        </c:ser>
        <c:ser>
          <c:idx val="2"/>
          <c:order val="2"/>
          <c:tx>
            <c:strRef>
              <c:f>ORIGINIAL!$D$4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ORIGINIAL!$A$5:$A$16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ORIGINIAL!$D$5:$D$16</c:f>
              <c:numCache>
                <c:formatCode>0</c:formatCode>
                <c:ptCount val="12"/>
                <c:pt idx="0">
                  <c:v>21</c:v>
                </c:pt>
                <c:pt idx="1">
                  <c:v>10</c:v>
                </c:pt>
                <c:pt idx="2">
                  <c:v>37</c:v>
                </c:pt>
                <c:pt idx="3">
                  <c:v>45</c:v>
                </c:pt>
                <c:pt idx="4">
                  <c:v>17</c:v>
                </c:pt>
                <c:pt idx="5">
                  <c:v>56</c:v>
                </c:pt>
                <c:pt idx="6">
                  <c:v>12</c:v>
                </c:pt>
                <c:pt idx="7">
                  <c:v>35</c:v>
                </c:pt>
                <c:pt idx="8">
                  <c:v>27</c:v>
                </c:pt>
                <c:pt idx="9">
                  <c:v>55</c:v>
                </c:pt>
                <c:pt idx="10">
                  <c:v>19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E-4B46-959C-C3AA09A6D972}"/>
            </c:ext>
          </c:extLst>
        </c:ser>
        <c:ser>
          <c:idx val="3"/>
          <c:order val="3"/>
          <c:tx>
            <c:strRef>
              <c:f>ORIGINIAL!$E$4</c:f>
              <c:strCache>
                <c:ptCount val="1"/>
                <c:pt idx="0">
                  <c:v>2020-2021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ORIGINIAL!$A$5:$A$16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ORIGINIAL!$E$5:$E$16</c:f>
              <c:numCache>
                <c:formatCode>0</c:formatCode>
                <c:ptCount val="12"/>
                <c:pt idx="0">
                  <c:v>16</c:v>
                </c:pt>
                <c:pt idx="1">
                  <c:v>5</c:v>
                </c:pt>
                <c:pt idx="2">
                  <c:v>50</c:v>
                </c:pt>
                <c:pt idx="3">
                  <c:v>61</c:v>
                </c:pt>
                <c:pt idx="4">
                  <c:v>30</c:v>
                </c:pt>
                <c:pt idx="5">
                  <c:v>44</c:v>
                </c:pt>
                <c:pt idx="6">
                  <c:v>23</c:v>
                </c:pt>
                <c:pt idx="7">
                  <c:v>49</c:v>
                </c:pt>
                <c:pt idx="8">
                  <c:v>39</c:v>
                </c:pt>
                <c:pt idx="9">
                  <c:v>63</c:v>
                </c:pt>
                <c:pt idx="10">
                  <c:v>37</c:v>
                </c:pt>
                <c:pt idx="1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0E-4B46-959C-C3AA09A6D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426328"/>
        <c:axId val="468420752"/>
      </c:lineChart>
      <c:catAx>
        <c:axId val="46842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20752"/>
        <c:crosses val="autoZero"/>
        <c:auto val="1"/>
        <c:lblAlgn val="ctr"/>
        <c:lblOffset val="100"/>
        <c:noMultiLvlLbl val="0"/>
      </c:catAx>
      <c:valAx>
        <c:axId val="4684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2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021863246475637E-2"/>
          <c:y val="6.9444444444444448E-2"/>
          <c:w val="0.92237774401911099"/>
          <c:h val="0.64003900554097404"/>
        </c:manualLayout>
      </c:layout>
      <c:lineChart>
        <c:grouping val="standard"/>
        <c:varyColors val="0"/>
        <c:ser>
          <c:idx val="0"/>
          <c:order val="0"/>
          <c:tx>
            <c:strRef>
              <c:f>DECOMPOSITION!$K$1</c:f>
              <c:strCache>
                <c:ptCount val="1"/>
                <c:pt idx="0">
                  <c:v>Forecast(St*Tt)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DECOMPOSITION!$A$2:$B$61</c:f>
              <c:multiLvlStrCache>
                <c:ptCount val="60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  <c:pt idx="48">
                    <c:v>April</c:v>
                  </c:pt>
                  <c:pt idx="49">
                    <c:v>May</c:v>
                  </c:pt>
                  <c:pt idx="50">
                    <c:v>June</c:v>
                  </c:pt>
                  <c:pt idx="51">
                    <c:v>July</c:v>
                  </c:pt>
                  <c:pt idx="52">
                    <c:v>August</c:v>
                  </c:pt>
                  <c:pt idx="53">
                    <c:v>September</c:v>
                  </c:pt>
                  <c:pt idx="54">
                    <c:v>October</c:v>
                  </c:pt>
                  <c:pt idx="55">
                    <c:v>November</c:v>
                  </c:pt>
                  <c:pt idx="56">
                    <c:v>December</c:v>
                  </c:pt>
                  <c:pt idx="57">
                    <c:v>January</c:v>
                  </c:pt>
                  <c:pt idx="58">
                    <c:v>February</c:v>
                  </c:pt>
                  <c:pt idx="59">
                    <c:v>March</c:v>
                  </c:pt>
                </c:lvl>
                <c:lvl>
                  <c:pt idx="0">
                    <c:v>2017-2018</c:v>
                  </c:pt>
                  <c:pt idx="12">
                    <c:v>2018-2019</c:v>
                  </c:pt>
                  <c:pt idx="24">
                    <c:v>2019-2020</c:v>
                  </c:pt>
                  <c:pt idx="36">
                    <c:v>2020-2021</c:v>
                  </c:pt>
                  <c:pt idx="48">
                    <c:v>2021-2022</c:v>
                  </c:pt>
                </c:lvl>
              </c:multiLvlStrCache>
            </c:multiLvlStrRef>
          </c:cat>
          <c:val>
            <c:numRef>
              <c:f>DECOMPOSITION!$K$2:$K$61</c:f>
              <c:numCache>
                <c:formatCode>0</c:formatCode>
                <c:ptCount val="60"/>
                <c:pt idx="0">
                  <c:v>9.666874203052215</c:v>
                </c:pt>
                <c:pt idx="1">
                  <c:v>5.4642788837011302</c:v>
                </c:pt>
                <c:pt idx="2">
                  <c:v>20.825166361759109</c:v>
                </c:pt>
                <c:pt idx="3">
                  <c:v>25.043445910884888</c:v>
                </c:pt>
                <c:pt idx="4">
                  <c:v>11.60362204850288</c:v>
                </c:pt>
                <c:pt idx="5">
                  <c:v>24.221982025317125</c:v>
                </c:pt>
                <c:pt idx="6">
                  <c:v>10.48623731117484</c:v>
                </c:pt>
                <c:pt idx="7">
                  <c:v>18.321341441912686</c:v>
                </c:pt>
                <c:pt idx="8">
                  <c:v>17.108901929319572</c:v>
                </c:pt>
                <c:pt idx="9">
                  <c:v>26.604342298125129</c:v>
                </c:pt>
                <c:pt idx="10">
                  <c:v>15.558815881529055</c:v>
                </c:pt>
                <c:pt idx="11">
                  <c:v>22.619849800353084</c:v>
                </c:pt>
                <c:pt idx="12">
                  <c:v>14.208562935669441</c:v>
                </c:pt>
                <c:pt idx="13">
                  <c:v>7.9347809693944313</c:v>
                </c:pt>
                <c:pt idx="14">
                  <c:v>29.898749973390114</c:v>
                </c:pt>
                <c:pt idx="15">
                  <c:v>35.572645634066802</c:v>
                </c:pt>
                <c:pt idx="16">
                  <c:v>16.317075362282235</c:v>
                </c:pt>
                <c:pt idx="17">
                  <c:v>33.738927770946063</c:v>
                </c:pt>
                <c:pt idx="18">
                  <c:v>14.475711980643705</c:v>
                </c:pt>
                <c:pt idx="19">
                  <c:v>25.077473997658736</c:v>
                </c:pt>
                <c:pt idx="20">
                  <c:v>23.229843030679405</c:v>
                </c:pt>
                <c:pt idx="21">
                  <c:v>35.846852873163542</c:v>
                </c:pt>
                <c:pt idx="22">
                  <c:v>20.811962047351411</c:v>
                </c:pt>
                <c:pt idx="23">
                  <c:v>30.048024550574645</c:v>
                </c:pt>
                <c:pt idx="24">
                  <c:v>18.750251668286669</c:v>
                </c:pt>
                <c:pt idx="25">
                  <c:v>10.405283055087732</c:v>
                </c:pt>
                <c:pt idx="26">
                  <c:v>38.972333585021119</c:v>
                </c:pt>
                <c:pt idx="27">
                  <c:v>46.101845357248727</c:v>
                </c:pt>
                <c:pt idx="28">
                  <c:v>21.030528676061596</c:v>
                </c:pt>
                <c:pt idx="29">
                  <c:v>43.255873516575008</c:v>
                </c:pt>
                <c:pt idx="30">
                  <c:v>18.465186650112571</c:v>
                </c:pt>
                <c:pt idx="31">
                  <c:v>31.833606553404792</c:v>
                </c:pt>
                <c:pt idx="32">
                  <c:v>29.35078413203923</c:v>
                </c:pt>
                <c:pt idx="33">
                  <c:v>45.089363448201958</c:v>
                </c:pt>
                <c:pt idx="34">
                  <c:v>26.065108213173765</c:v>
                </c:pt>
                <c:pt idx="35">
                  <c:v>37.476199300796203</c:v>
                </c:pt>
                <c:pt idx="36">
                  <c:v>23.291940400903894</c:v>
                </c:pt>
                <c:pt idx="37">
                  <c:v>12.875785140781034</c:v>
                </c:pt>
                <c:pt idx="38">
                  <c:v>48.045917196652127</c:v>
                </c:pt>
                <c:pt idx="39">
                  <c:v>56.631045080430653</c:v>
                </c:pt>
                <c:pt idx="40">
                  <c:v>25.74398198984095</c:v>
                </c:pt>
                <c:pt idx="41">
                  <c:v>52.772819262203939</c:v>
                </c:pt>
                <c:pt idx="42">
                  <c:v>22.454661319581437</c:v>
                </c:pt>
                <c:pt idx="43">
                  <c:v>38.589739109150834</c:v>
                </c:pt>
                <c:pt idx="44">
                  <c:v>35.47172523339907</c:v>
                </c:pt>
                <c:pt idx="45">
                  <c:v>54.33187402324036</c:v>
                </c:pt>
                <c:pt idx="46">
                  <c:v>31.318254378996127</c:v>
                </c:pt>
                <c:pt idx="47">
                  <c:v>44.904374051017768</c:v>
                </c:pt>
                <c:pt idx="48">
                  <c:v>27.833629133521121</c:v>
                </c:pt>
                <c:pt idx="49">
                  <c:v>15.346287226474336</c:v>
                </c:pt>
                <c:pt idx="50">
                  <c:v>57.119500808283135</c:v>
                </c:pt>
                <c:pt idx="51">
                  <c:v>67.160244803612585</c:v>
                </c:pt>
                <c:pt idx="52">
                  <c:v>30.457435303620308</c:v>
                </c:pt>
                <c:pt idx="53">
                  <c:v>62.289765007832884</c:v>
                </c:pt>
                <c:pt idx="54">
                  <c:v>26.444135989050299</c:v>
                </c:pt>
                <c:pt idx="55">
                  <c:v>45.34587166489689</c:v>
                </c:pt>
                <c:pt idx="56">
                  <c:v>41.592666334758896</c:v>
                </c:pt>
                <c:pt idx="57">
                  <c:v>63.574384598278783</c:v>
                </c:pt>
                <c:pt idx="58">
                  <c:v>36.571400544818488</c:v>
                </c:pt>
                <c:pt idx="59">
                  <c:v>52.332548801239327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2-4CD3-989E-B38B75E2FBAD}"/>
            </c:ext>
          </c:extLst>
        </c:ser>
        <c:ser>
          <c:idx val="2"/>
          <c:order val="1"/>
          <c:tx>
            <c:strRef>
              <c:f>DECOMPOSITION!$C$1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DECOMPOSITION!$A$2:$B$61</c:f>
              <c:multiLvlStrCache>
                <c:ptCount val="60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  <c:pt idx="48">
                    <c:v>April</c:v>
                  </c:pt>
                  <c:pt idx="49">
                    <c:v>May</c:v>
                  </c:pt>
                  <c:pt idx="50">
                    <c:v>June</c:v>
                  </c:pt>
                  <c:pt idx="51">
                    <c:v>July</c:v>
                  </c:pt>
                  <c:pt idx="52">
                    <c:v>August</c:v>
                  </c:pt>
                  <c:pt idx="53">
                    <c:v>September</c:v>
                  </c:pt>
                  <c:pt idx="54">
                    <c:v>October</c:v>
                  </c:pt>
                  <c:pt idx="55">
                    <c:v>November</c:v>
                  </c:pt>
                  <c:pt idx="56">
                    <c:v>December</c:v>
                  </c:pt>
                  <c:pt idx="57">
                    <c:v>January</c:v>
                  </c:pt>
                  <c:pt idx="58">
                    <c:v>February</c:v>
                  </c:pt>
                  <c:pt idx="59">
                    <c:v>March</c:v>
                  </c:pt>
                </c:lvl>
                <c:lvl>
                  <c:pt idx="0">
                    <c:v>2017-2018</c:v>
                  </c:pt>
                  <c:pt idx="12">
                    <c:v>2018-2019</c:v>
                  </c:pt>
                  <c:pt idx="24">
                    <c:v>2019-2020</c:v>
                  </c:pt>
                  <c:pt idx="36">
                    <c:v>2020-2021</c:v>
                  </c:pt>
                  <c:pt idx="48">
                    <c:v>2021-2022</c:v>
                  </c:pt>
                </c:lvl>
              </c:multiLvlStrCache>
            </c:multiLvlStrRef>
          </c:cat>
          <c:val>
            <c:numRef>
              <c:f>DECOMPOSITION!$C$2:$C$49</c:f>
              <c:numCache>
                <c:formatCode>0</c:formatCode>
                <c:ptCount val="48"/>
                <c:pt idx="0">
                  <c:v>12</c:v>
                </c:pt>
                <c:pt idx="1">
                  <c:v>7</c:v>
                </c:pt>
                <c:pt idx="2">
                  <c:v>17</c:v>
                </c:pt>
                <c:pt idx="3">
                  <c:v>32</c:v>
                </c:pt>
                <c:pt idx="4">
                  <c:v>14</c:v>
                </c:pt>
                <c:pt idx="5">
                  <c:v>21</c:v>
                </c:pt>
                <c:pt idx="6">
                  <c:v>14</c:v>
                </c:pt>
                <c:pt idx="7">
                  <c:v>16</c:v>
                </c:pt>
                <c:pt idx="8">
                  <c:v>15</c:v>
                </c:pt>
                <c:pt idx="9">
                  <c:v>23</c:v>
                </c:pt>
                <c:pt idx="10">
                  <c:v>17</c:v>
                </c:pt>
                <c:pt idx="11">
                  <c:v>23</c:v>
                </c:pt>
                <c:pt idx="12">
                  <c:v>15</c:v>
                </c:pt>
                <c:pt idx="13">
                  <c:v>12</c:v>
                </c:pt>
                <c:pt idx="14">
                  <c:v>28</c:v>
                </c:pt>
                <c:pt idx="15">
                  <c:v>32</c:v>
                </c:pt>
                <c:pt idx="16">
                  <c:v>16</c:v>
                </c:pt>
                <c:pt idx="17">
                  <c:v>26</c:v>
                </c:pt>
                <c:pt idx="18">
                  <c:v>13</c:v>
                </c:pt>
                <c:pt idx="19">
                  <c:v>22</c:v>
                </c:pt>
                <c:pt idx="20">
                  <c:v>25</c:v>
                </c:pt>
                <c:pt idx="21">
                  <c:v>29</c:v>
                </c:pt>
                <c:pt idx="22">
                  <c:v>22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37</c:v>
                </c:pt>
                <c:pt idx="27">
                  <c:v>45</c:v>
                </c:pt>
                <c:pt idx="28">
                  <c:v>17</c:v>
                </c:pt>
                <c:pt idx="29">
                  <c:v>56</c:v>
                </c:pt>
                <c:pt idx="30">
                  <c:v>12</c:v>
                </c:pt>
                <c:pt idx="31">
                  <c:v>35</c:v>
                </c:pt>
                <c:pt idx="32">
                  <c:v>27</c:v>
                </c:pt>
                <c:pt idx="33">
                  <c:v>55</c:v>
                </c:pt>
                <c:pt idx="34">
                  <c:v>19</c:v>
                </c:pt>
                <c:pt idx="35">
                  <c:v>37</c:v>
                </c:pt>
                <c:pt idx="36">
                  <c:v>16</c:v>
                </c:pt>
                <c:pt idx="37">
                  <c:v>5</c:v>
                </c:pt>
                <c:pt idx="38">
                  <c:v>50</c:v>
                </c:pt>
                <c:pt idx="39">
                  <c:v>61</c:v>
                </c:pt>
                <c:pt idx="40">
                  <c:v>30</c:v>
                </c:pt>
                <c:pt idx="41">
                  <c:v>44</c:v>
                </c:pt>
                <c:pt idx="42">
                  <c:v>23</c:v>
                </c:pt>
                <c:pt idx="43">
                  <c:v>49</c:v>
                </c:pt>
                <c:pt idx="44">
                  <c:v>39</c:v>
                </c:pt>
                <c:pt idx="45">
                  <c:v>63</c:v>
                </c:pt>
                <c:pt idx="46">
                  <c:v>37</c:v>
                </c:pt>
                <c:pt idx="4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2-4CD3-989E-B38B75E2FBAD}"/>
            </c:ext>
          </c:extLst>
        </c:ser>
        <c:ser>
          <c:idx val="1"/>
          <c:order val="2"/>
          <c:tx>
            <c:strRef>
              <c:f>DECOMPOSITION!$F$1</c:f>
              <c:strCache>
                <c:ptCount val="1"/>
                <c:pt idx="0">
                  <c:v>Cummulative moving avg(CMA -12)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DECOMPOSITION!$A$2:$B$61</c:f>
              <c:multiLvlStrCache>
                <c:ptCount val="60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  <c:pt idx="48">
                    <c:v>April</c:v>
                  </c:pt>
                  <c:pt idx="49">
                    <c:v>May</c:v>
                  </c:pt>
                  <c:pt idx="50">
                    <c:v>June</c:v>
                  </c:pt>
                  <c:pt idx="51">
                    <c:v>July</c:v>
                  </c:pt>
                  <c:pt idx="52">
                    <c:v>August</c:v>
                  </c:pt>
                  <c:pt idx="53">
                    <c:v>September</c:v>
                  </c:pt>
                  <c:pt idx="54">
                    <c:v>October</c:v>
                  </c:pt>
                  <c:pt idx="55">
                    <c:v>November</c:v>
                  </c:pt>
                  <c:pt idx="56">
                    <c:v>December</c:v>
                  </c:pt>
                  <c:pt idx="57">
                    <c:v>January</c:v>
                  </c:pt>
                  <c:pt idx="58">
                    <c:v>February</c:v>
                  </c:pt>
                  <c:pt idx="59">
                    <c:v>March</c:v>
                  </c:pt>
                </c:lvl>
                <c:lvl>
                  <c:pt idx="0">
                    <c:v>2017-2018</c:v>
                  </c:pt>
                  <c:pt idx="12">
                    <c:v>2018-2019</c:v>
                  </c:pt>
                  <c:pt idx="24">
                    <c:v>2019-2020</c:v>
                  </c:pt>
                  <c:pt idx="36">
                    <c:v>2020-2021</c:v>
                  </c:pt>
                  <c:pt idx="48">
                    <c:v>2021-2022</c:v>
                  </c:pt>
                </c:lvl>
              </c:multiLvlStrCache>
            </c:multiLvlStrRef>
          </c:cat>
          <c:val>
            <c:numRef>
              <c:f>DECOMPOSITION!$F$2:$F$42</c:f>
              <c:numCache>
                <c:formatCode>General</c:formatCode>
                <c:ptCount val="41"/>
                <c:pt idx="5" formatCode="0.00">
                  <c:v>17.708333333333332</c:v>
                </c:pt>
                <c:pt idx="6" formatCode="0.00">
                  <c:v>18.041666666666664</c:v>
                </c:pt>
                <c:pt idx="7" formatCode="0.00">
                  <c:v>18.708333333333336</c:v>
                </c:pt>
                <c:pt idx="8" formatCode="0.00">
                  <c:v>19.166666666666668</c:v>
                </c:pt>
                <c:pt idx="9" formatCode="0.00">
                  <c:v>19.25</c:v>
                </c:pt>
                <c:pt idx="10" formatCode="0.00">
                  <c:v>19.541666666666664</c:v>
                </c:pt>
                <c:pt idx="11" formatCode="0.00">
                  <c:v>19.708333333333336</c:v>
                </c:pt>
                <c:pt idx="12" formatCode="0.00">
                  <c:v>19.916666666666668</c:v>
                </c:pt>
                <c:pt idx="13" formatCode="0.00">
                  <c:v>20.583333333333336</c:v>
                </c:pt>
                <c:pt idx="14" formatCode="0.00">
                  <c:v>21.25</c:v>
                </c:pt>
                <c:pt idx="15" formatCode="0.00">
                  <c:v>21.708333333333336</c:v>
                </c:pt>
                <c:pt idx="16" formatCode="0.00">
                  <c:v>22.041666666666668</c:v>
                </c:pt>
                <c:pt idx="17" formatCode="0.00">
                  <c:v>22.416666666666668</c:v>
                </c:pt>
                <c:pt idx="18" formatCode="0.00">
                  <c:v>22.583333333333336</c:v>
                </c:pt>
                <c:pt idx="19" formatCode="0.00">
                  <c:v>22.875</c:v>
                </c:pt>
                <c:pt idx="20" formatCode="0.00">
                  <c:v>23.791666666666664</c:v>
                </c:pt>
                <c:pt idx="21" formatCode="0.00">
                  <c:v>24.375</c:v>
                </c:pt>
                <c:pt idx="22" formatCode="0.00">
                  <c:v>25.666666666666668</c:v>
                </c:pt>
                <c:pt idx="23" formatCode="0.00">
                  <c:v>26.875</c:v>
                </c:pt>
                <c:pt idx="24" formatCode="0.00">
                  <c:v>27.375</c:v>
                </c:pt>
                <c:pt idx="25" formatCode="0.00">
                  <c:v>28</c:v>
                </c:pt>
                <c:pt idx="26" formatCode="0.00">
                  <c:v>29.166666666666664</c:v>
                </c:pt>
                <c:pt idx="27" formatCode="0.00">
                  <c:v>30.125</c:v>
                </c:pt>
                <c:pt idx="28" formatCode="0.00">
                  <c:v>30.458333333333336</c:v>
                </c:pt>
                <c:pt idx="29" formatCode="0.00">
                  <c:v>30.708333333333336</c:v>
                </c:pt>
                <c:pt idx="30" formatCode="0.00">
                  <c:v>30.291666666666664</c:v>
                </c:pt>
                <c:pt idx="31" formatCode="0.00">
                  <c:v>30.625</c:v>
                </c:pt>
                <c:pt idx="32" formatCode="0.00">
                  <c:v>31.833333333333336</c:v>
                </c:pt>
                <c:pt idx="33" formatCode="0.00">
                  <c:v>33.041666666666671</c:v>
                </c:pt>
                <c:pt idx="34" formatCode="0.00">
                  <c:v>33.083333333333336</c:v>
                </c:pt>
                <c:pt idx="35" formatCode="0.00">
                  <c:v>33.041666666666671</c:v>
                </c:pt>
                <c:pt idx="36" formatCode="0.00">
                  <c:v>34.083333333333329</c:v>
                </c:pt>
                <c:pt idx="37" formatCode="0.00">
                  <c:v>35.166666666666664</c:v>
                </c:pt>
                <c:pt idx="38" formatCode="0.00">
                  <c:v>36</c:v>
                </c:pt>
                <c:pt idx="39" formatCode="0.00">
                  <c:v>37.083333333333336</c:v>
                </c:pt>
                <c:pt idx="40" formatCode="0.00">
                  <c:v>38.416666666666671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B-4C50-8D62-13E3BAD96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541520"/>
        <c:axId val="545551360"/>
      </c:lineChart>
      <c:catAx>
        <c:axId val="54554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51360"/>
        <c:crosses val="autoZero"/>
        <c:auto val="1"/>
        <c:lblAlgn val="ctr"/>
        <c:lblOffset val="100"/>
        <c:noMultiLvlLbl val="0"/>
      </c:catAx>
      <c:valAx>
        <c:axId val="5455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4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Procurement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graph'!$F$21:$F$32</c:f>
              <c:numCache>
                <c:formatCode>General</c:formatCode>
                <c:ptCount val="12"/>
                <c:pt idx="0" formatCode="0">
                  <c:v>43.17991635999546</c:v>
                </c:pt>
                <c:pt idx="1">
                  <c:v>0</c:v>
                </c:pt>
                <c:pt idx="2" formatCode="0">
                  <c:v>57</c:v>
                </c:pt>
                <c:pt idx="3" formatCode="0">
                  <c:v>97.6176801072329</c:v>
                </c:pt>
                <c:pt idx="4">
                  <c:v>0</c:v>
                </c:pt>
                <c:pt idx="5" formatCode="0">
                  <c:v>88.733900996883179</c:v>
                </c:pt>
                <c:pt idx="6">
                  <c:v>0</c:v>
                </c:pt>
                <c:pt idx="7" formatCode="0">
                  <c:v>86.938537999655779</c:v>
                </c:pt>
                <c:pt idx="8">
                  <c:v>0</c:v>
                </c:pt>
                <c:pt idx="9" formatCode="0">
                  <c:v>100.14578514309727</c:v>
                </c:pt>
                <c:pt idx="10">
                  <c:v>0</c:v>
                </c:pt>
                <c:pt idx="1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A-478F-B357-A1C5CDE7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9890888"/>
        <c:axId val="46989121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24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9BA-478F-B357-A1C5CDE73CB0}"/>
              </c:ext>
            </c:extLst>
          </c:dPt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graph'!$G$21:$G$32</c:f>
              <c:numCache>
                <c:formatCode>0.000</c:formatCode>
                <c:ptCount val="12"/>
                <c:pt idx="0" formatCode="0">
                  <c:v>43.17991635999546</c:v>
                </c:pt>
                <c:pt idx="1">
                  <c:v>21.58995817999773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A-478F-B357-A1C5CDE73CB0}"/>
            </c:ext>
          </c:extLst>
        </c:ser>
        <c:ser>
          <c:idx val="2"/>
          <c:order val="2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graph'!$H$21:$H$32</c:f>
              <c:numCache>
                <c:formatCode>0.000</c:formatCode>
                <c:ptCount val="12"/>
                <c:pt idx="1">
                  <c:v>21.58995817999773</c:v>
                </c:pt>
                <c:pt idx="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BA-478F-B357-A1C5CDE73CB0}"/>
            </c:ext>
          </c:extLst>
        </c:ser>
        <c:ser>
          <c:idx val="3"/>
          <c:order val="3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graph'!$I$21:$I$32</c:f>
              <c:numCache>
                <c:formatCode>General</c:formatCode>
                <c:ptCount val="12"/>
                <c:pt idx="2" formatCode="0">
                  <c:v>57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BA-478F-B357-A1C5CDE73CB0}"/>
            </c:ext>
          </c:extLst>
        </c:ser>
        <c:ser>
          <c:idx val="4"/>
          <c:order val="4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graph'!$J$21:$J$32</c:f>
              <c:numCache>
                <c:formatCode>General</c:formatCode>
                <c:ptCount val="12"/>
                <c:pt idx="3" formatCode="0">
                  <c:v>98</c:v>
                </c:pt>
                <c:pt idx="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BA-478F-B357-A1C5CDE73CB0}"/>
            </c:ext>
          </c:extLst>
        </c:ser>
        <c:ser>
          <c:idx val="5"/>
          <c:order val="5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graph'!$K$21:$K$32</c:f>
              <c:numCache>
                <c:formatCode>General</c:formatCode>
                <c:ptCount val="12"/>
                <c:pt idx="4" formatCode="0">
                  <c:v>49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BA-478F-B357-A1C5CDE73CB0}"/>
            </c:ext>
          </c:extLst>
        </c:ser>
        <c:ser>
          <c:idx val="6"/>
          <c:order val="6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graph'!$L$21:$L$32</c:f>
              <c:numCache>
                <c:formatCode>General</c:formatCode>
                <c:ptCount val="12"/>
                <c:pt idx="5" formatCode="0">
                  <c:v>88.733900996883179</c:v>
                </c:pt>
                <c:pt idx="6" formatCode="0.00">
                  <c:v>44.366950498441589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BA-478F-B357-A1C5CDE73CB0}"/>
            </c:ext>
          </c:extLst>
        </c:ser>
        <c:ser>
          <c:idx val="7"/>
          <c:order val="7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graph'!$M$21:$M$32</c:f>
              <c:numCache>
                <c:formatCode>General</c:formatCode>
                <c:ptCount val="12"/>
                <c:pt idx="6" formatCode="0.000">
                  <c:v>44.366950498441589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BA-478F-B357-A1C5CDE73CB0}"/>
            </c:ext>
          </c:extLst>
        </c:ser>
        <c:ser>
          <c:idx val="8"/>
          <c:order val="8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graph'!$N$21:$N$32</c:f>
              <c:numCache>
                <c:formatCode>General</c:formatCode>
                <c:ptCount val="12"/>
                <c:pt idx="7" formatCode="0">
                  <c:v>86.938537999655779</c:v>
                </c:pt>
                <c:pt idx="8" formatCode="0.00">
                  <c:v>43.469268999827889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BA-478F-B357-A1C5CDE73CB0}"/>
            </c:ext>
          </c:extLst>
        </c:ser>
        <c:ser>
          <c:idx val="9"/>
          <c:order val="9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graph'!$O$21:$O$32</c:f>
              <c:numCache>
                <c:formatCode>General</c:formatCode>
                <c:ptCount val="12"/>
                <c:pt idx="8" formatCode="0.00">
                  <c:v>43.469268999827889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BA-478F-B357-A1C5CDE73CB0}"/>
            </c:ext>
          </c:extLst>
        </c:ser>
        <c:ser>
          <c:idx val="10"/>
          <c:order val="10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graph'!$P$21:$P$32</c:f>
              <c:numCache>
                <c:formatCode>General</c:formatCode>
                <c:ptCount val="12"/>
                <c:pt idx="9" formatCode="0">
                  <c:v>100.14578514309727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9BA-478F-B357-A1C5CDE73CB0}"/>
            </c:ext>
          </c:extLst>
        </c:ser>
        <c:ser>
          <c:idx val="11"/>
          <c:order val="11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graph'!$Q$21:$Q$32</c:f>
              <c:numCache>
                <c:formatCode>General</c:formatCode>
                <c:ptCount val="12"/>
                <c:pt idx="10" formatCode="0">
                  <c:v>50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BA-478F-B357-A1C5CDE73CB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graph'!$R$21:$R$32</c:f>
              <c:numCache>
                <c:formatCode>General</c:formatCode>
                <c:ptCount val="12"/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9BA-478F-B357-A1C5CDE7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890888"/>
        <c:axId val="469891216"/>
      </c:lineChart>
      <c:catAx>
        <c:axId val="469890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  <a:r>
                  <a:rPr lang="en-IN" baseline="0"/>
                  <a:t> in which order is placed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91216"/>
        <c:crosses val="autoZero"/>
        <c:auto val="1"/>
        <c:lblAlgn val="ctr"/>
        <c:lblOffset val="100"/>
        <c:noMultiLvlLbl val="0"/>
      </c:catAx>
      <c:valAx>
        <c:axId val="4698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ordered</a:t>
                </a:r>
                <a:r>
                  <a:rPr lang="en-IN" sz="1100" baseline="0"/>
                  <a:t> demand</a:t>
                </a:r>
                <a:endParaRPr lang="en-IN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9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42</xdr:row>
      <xdr:rowOff>190499</xdr:rowOff>
    </xdr:from>
    <xdr:to>
      <xdr:col>16</xdr:col>
      <xdr:colOff>190500</xdr:colOff>
      <xdr:row>60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8D3A9-7DA2-4F6E-AE96-1C240820F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0</xdr:row>
      <xdr:rowOff>171450</xdr:rowOff>
    </xdr:from>
    <xdr:to>
      <xdr:col>13</xdr:col>
      <xdr:colOff>571500</xdr:colOff>
      <xdr:row>15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5E73B0-FBAB-4189-BAC2-9BFB9A229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581024</xdr:colOff>
      <xdr:row>17</xdr:row>
      <xdr:rowOff>176211</xdr:rowOff>
    </xdr:from>
    <xdr:to>
      <xdr:col>15</xdr:col>
      <xdr:colOff>57149</xdr:colOff>
      <xdr:row>34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B94EE-76CE-40D4-A716-0D762B9BB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361949</xdr:colOff>
      <xdr:row>0</xdr:row>
      <xdr:rowOff>381000</xdr:rowOff>
    </xdr:from>
    <xdr:to>
      <xdr:col>30</xdr:col>
      <xdr:colOff>171450</xdr:colOff>
      <xdr:row>13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349559-1831-4559-9759-95AC57115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11</xdr:row>
      <xdr:rowOff>0</xdr:rowOff>
    </xdr:from>
    <xdr:to>
      <xdr:col>17</xdr:col>
      <xdr:colOff>152400</xdr:colOff>
      <xdr:row>29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0F532A-4B8B-4C2A-B84D-37E2B758A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1450" y="2724150"/>
          <a:ext cx="6467475" cy="3505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23</xdr:col>
      <xdr:colOff>418209</xdr:colOff>
      <xdr:row>7</xdr:row>
      <xdr:rowOff>56975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3B97D9-3032-40D5-B650-87F6B9762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48525" y="381000"/>
          <a:ext cx="7123809" cy="14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22</xdr:row>
      <xdr:rowOff>0</xdr:rowOff>
    </xdr:from>
    <xdr:to>
      <xdr:col>7</xdr:col>
      <xdr:colOff>0</xdr:colOff>
      <xdr:row>33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CE7A5F-C233-45E3-8D7C-FDBAFC4ECCE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4191000"/>
          <a:ext cx="1828800" cy="2257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75429</xdr:colOff>
      <xdr:row>10</xdr:row>
      <xdr:rowOff>114048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F33072-E3CD-4EC6-BCAB-8C4238B62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171429" cy="2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11</xdr:row>
      <xdr:rowOff>180975</xdr:rowOff>
    </xdr:from>
    <xdr:to>
      <xdr:col>9</xdr:col>
      <xdr:colOff>285069</xdr:colOff>
      <xdr:row>27</xdr:row>
      <xdr:rowOff>132975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5438761-4995-4674-A75B-9B9CB11FD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2276475"/>
          <a:ext cx="5447619" cy="30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219075</xdr:colOff>
      <xdr:row>2</xdr:row>
      <xdr:rowOff>0</xdr:rowOff>
    </xdr:from>
    <xdr:to>
      <xdr:col>20</xdr:col>
      <xdr:colOff>419979</xdr:colOff>
      <xdr:row>20</xdr:row>
      <xdr:rowOff>162426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ADB7AB3-209F-4E1D-8CE0-0F603EABD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5075" y="381000"/>
          <a:ext cx="6296904" cy="35914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</xdr:colOff>
      <xdr:row>33</xdr:row>
      <xdr:rowOff>122633</xdr:rowOff>
    </xdr:from>
    <xdr:to>
      <xdr:col>13</xdr:col>
      <xdr:colOff>345281</xdr:colOff>
      <xdr:row>52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EEBAA0-5429-4AAE-9F50-D124814B8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hit\Downloads\F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st 4 Year Demand"/>
      <sheetName val="Decomposition Method"/>
      <sheetName val="Using SPSS"/>
      <sheetName val="Holt-winter(Damped Trend) "/>
      <sheetName val="Final Forecast"/>
      <sheetName val="Procurement Analysis"/>
      <sheetName val="Procurement-Graph"/>
      <sheetName val="Optimal Policy Table"/>
    </sheetNames>
    <sheetDataSet>
      <sheetData sheetId="0"/>
      <sheetData sheetId="1"/>
      <sheetData sheetId="2"/>
      <sheetData sheetId="3"/>
      <sheetData sheetId="4"/>
      <sheetData sheetId="5"/>
      <sheetData sheetId="6">
        <row r="20">
          <cell r="F20" t="str">
            <v>Demand Procurred</v>
          </cell>
        </row>
        <row r="21">
          <cell r="E21" t="str">
            <v>April</v>
          </cell>
          <cell r="F21">
            <v>3114</v>
          </cell>
          <cell r="G21">
            <v>3114</v>
          </cell>
        </row>
        <row r="22">
          <cell r="E22" t="str">
            <v>May</v>
          </cell>
          <cell r="F22">
            <v>4284</v>
          </cell>
          <cell r="G22">
            <v>0</v>
          </cell>
          <cell r="H22">
            <v>4284</v>
          </cell>
        </row>
        <row r="23">
          <cell r="E23" t="str">
            <v>June</v>
          </cell>
          <cell r="F23">
            <v>7692</v>
          </cell>
          <cell r="H23">
            <v>0</v>
          </cell>
          <cell r="I23">
            <v>7692</v>
          </cell>
        </row>
        <row r="24">
          <cell r="E24" t="str">
            <v>July</v>
          </cell>
          <cell r="F24">
            <v>0</v>
          </cell>
          <cell r="I24">
            <v>3846</v>
          </cell>
          <cell r="J24">
            <v>3846</v>
          </cell>
        </row>
        <row r="25">
          <cell r="E25" t="str">
            <v>August</v>
          </cell>
          <cell r="F25">
            <v>3266</v>
          </cell>
          <cell r="J25">
            <v>0</v>
          </cell>
          <cell r="K25">
            <v>3266</v>
          </cell>
        </row>
        <row r="26">
          <cell r="E26" t="str">
            <v>September</v>
          </cell>
          <cell r="F26">
            <v>5485</v>
          </cell>
          <cell r="K26">
            <v>0</v>
          </cell>
          <cell r="L26">
            <v>5485</v>
          </cell>
        </row>
        <row r="27">
          <cell r="E27" t="str">
            <v>October</v>
          </cell>
          <cell r="F27">
            <v>9433</v>
          </cell>
          <cell r="L27">
            <v>0</v>
          </cell>
          <cell r="M27">
            <v>9433</v>
          </cell>
        </row>
        <row r="28">
          <cell r="E28" t="str">
            <v>November</v>
          </cell>
          <cell r="F28">
            <v>7937</v>
          </cell>
          <cell r="M28">
            <v>0</v>
          </cell>
          <cell r="N28">
            <v>7937</v>
          </cell>
        </row>
        <row r="29">
          <cell r="E29" t="str">
            <v>December</v>
          </cell>
          <cell r="F29">
            <v>5424</v>
          </cell>
          <cell r="N29">
            <v>0</v>
          </cell>
          <cell r="O29">
            <v>5424</v>
          </cell>
        </row>
        <row r="30">
          <cell r="E30" t="str">
            <v>January</v>
          </cell>
          <cell r="F30">
            <v>4034</v>
          </cell>
          <cell r="O30">
            <v>0</v>
          </cell>
          <cell r="P30">
            <v>4034</v>
          </cell>
        </row>
        <row r="31">
          <cell r="E31" t="str">
            <v>February</v>
          </cell>
          <cell r="F31">
            <v>4015</v>
          </cell>
          <cell r="P31">
            <v>0</v>
          </cell>
          <cell r="Q31">
            <v>4015</v>
          </cell>
        </row>
        <row r="32">
          <cell r="E32" t="str">
            <v>March</v>
          </cell>
          <cell r="F32">
            <v>8431</v>
          </cell>
          <cell r="Q32">
            <v>0</v>
          </cell>
        </row>
      </sheetData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61DA7-6115-4E7B-AD05-46DA8BEC3A46}" name="Table13" displayName="Table13" ref="C8:E21" totalsRowCount="1">
  <autoFilter ref="C8:E20" xr:uid="{DE1836C6-EBEB-4458-8108-77F1F7ED5466}"/>
  <tableColumns count="3">
    <tableColumn id="1" xr3:uid="{B7E96B5B-5D40-487E-BA10-5F1D270A4352}" name="Year" dataDxfId="9" totalsRowDxfId="7" dataCellStyle="Normal 2" totalsRowCellStyle="40% - Accent5"/>
    <tableColumn id="2" xr3:uid="{D58161A4-4FC3-4293-AB28-46DB54FD76AD}" name="Month" dataDxfId="8" totalsRowDxfId="6" dataCellStyle="Normal 2" totalsRowCellStyle="40% - Accent5"/>
    <tableColumn id="3" xr3:uid="{F17FF6F4-0FBF-44DB-A9FC-C7315A540A38}" name="Forecast" dataDxfId="10" totalsRowDxfId="5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BEC43-4C03-435A-994B-CA710AA26B2F}">
  <dimension ref="A1:F70"/>
  <sheetViews>
    <sheetView topLeftCell="A49" workbookViewId="0">
      <selection activeCell="C23" sqref="C23:C70"/>
    </sheetView>
  </sheetViews>
  <sheetFormatPr defaultRowHeight="15" x14ac:dyDescent="0.25"/>
  <cols>
    <col min="1" max="1" width="11" customWidth="1"/>
  </cols>
  <sheetData>
    <row r="1" spans="1:6" x14ac:dyDescent="0.25">
      <c r="A1" s="88" t="s">
        <v>26</v>
      </c>
      <c r="B1" s="88"/>
      <c r="C1" s="88"/>
      <c r="D1" s="88"/>
      <c r="E1" s="88"/>
    </row>
    <row r="2" spans="1:6" x14ac:dyDescent="0.25">
      <c r="A2" s="89" t="s">
        <v>25</v>
      </c>
      <c r="B2" s="89"/>
      <c r="C2" s="89"/>
      <c r="D2" s="89"/>
      <c r="E2" s="89"/>
    </row>
    <row r="3" spans="1:6" x14ac:dyDescent="0.25">
      <c r="A3" s="89"/>
      <c r="B3" s="89"/>
      <c r="C3" s="89"/>
      <c r="D3" s="89"/>
      <c r="E3" s="89"/>
    </row>
    <row r="4" spans="1:6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6" x14ac:dyDescent="0.25">
      <c r="A5" s="1" t="s">
        <v>5</v>
      </c>
      <c r="B5" s="2">
        <v>12</v>
      </c>
      <c r="C5" s="2">
        <v>15</v>
      </c>
      <c r="D5" s="2">
        <v>21</v>
      </c>
      <c r="E5" s="2">
        <v>16</v>
      </c>
      <c r="F5" s="4">
        <f>AVERAGE(B5:D5)</f>
        <v>16</v>
      </c>
    </row>
    <row r="6" spans="1:6" ht="15" customHeight="1" x14ac:dyDescent="0.25">
      <c r="A6" s="1" t="s">
        <v>16</v>
      </c>
      <c r="B6" s="2">
        <v>7</v>
      </c>
      <c r="C6" s="2">
        <v>12</v>
      </c>
      <c r="D6" s="2">
        <v>10</v>
      </c>
      <c r="E6" s="2">
        <v>5</v>
      </c>
    </row>
    <row r="7" spans="1:6" ht="15" customHeight="1" x14ac:dyDescent="0.25">
      <c r="A7" s="1" t="s">
        <v>17</v>
      </c>
      <c r="B7" s="2">
        <v>17</v>
      </c>
      <c r="C7" s="2">
        <v>28</v>
      </c>
      <c r="D7" s="2">
        <v>37</v>
      </c>
      <c r="E7" s="2">
        <v>50</v>
      </c>
    </row>
    <row r="8" spans="1:6" ht="15" customHeight="1" x14ac:dyDescent="0.25">
      <c r="A8" s="1" t="s">
        <v>6</v>
      </c>
      <c r="B8" s="2">
        <v>32</v>
      </c>
      <c r="C8" s="2">
        <v>32</v>
      </c>
      <c r="D8" s="2">
        <v>45</v>
      </c>
      <c r="E8" s="2">
        <v>61</v>
      </c>
    </row>
    <row r="9" spans="1:6" x14ac:dyDescent="0.25">
      <c r="A9" s="1" t="s">
        <v>7</v>
      </c>
      <c r="B9" s="2">
        <v>14</v>
      </c>
      <c r="C9" s="2">
        <v>16</v>
      </c>
      <c r="D9" s="2">
        <v>17</v>
      </c>
      <c r="E9" s="2">
        <v>30</v>
      </c>
    </row>
    <row r="10" spans="1:6" x14ac:dyDescent="0.25">
      <c r="A10" s="1" t="s">
        <v>8</v>
      </c>
      <c r="B10" s="2">
        <v>21</v>
      </c>
      <c r="C10" s="2">
        <v>26</v>
      </c>
      <c r="D10" s="2">
        <v>56</v>
      </c>
      <c r="E10" s="2">
        <v>44</v>
      </c>
    </row>
    <row r="11" spans="1:6" ht="15" customHeight="1" x14ac:dyDescent="0.25">
      <c r="A11" s="1" t="s">
        <v>9</v>
      </c>
      <c r="B11" s="2">
        <v>14</v>
      </c>
      <c r="C11" s="2">
        <v>13</v>
      </c>
      <c r="D11" s="2">
        <v>12</v>
      </c>
      <c r="E11" s="2">
        <v>23</v>
      </c>
    </row>
    <row r="12" spans="1:6" ht="15" customHeight="1" x14ac:dyDescent="0.25">
      <c r="A12" s="1" t="s">
        <v>10</v>
      </c>
      <c r="B12" s="2">
        <v>16</v>
      </c>
      <c r="C12" s="2">
        <v>22</v>
      </c>
      <c r="D12" s="2">
        <v>35</v>
      </c>
      <c r="E12" s="2">
        <v>49</v>
      </c>
    </row>
    <row r="13" spans="1:6" ht="15" customHeight="1" x14ac:dyDescent="0.25">
      <c r="A13" s="1" t="s">
        <v>11</v>
      </c>
      <c r="B13" s="2">
        <v>15</v>
      </c>
      <c r="C13" s="2">
        <v>25</v>
      </c>
      <c r="D13" s="2">
        <v>27</v>
      </c>
      <c r="E13" s="2">
        <v>39</v>
      </c>
    </row>
    <row r="14" spans="1:6" x14ac:dyDescent="0.25">
      <c r="A14" s="1" t="s">
        <v>12</v>
      </c>
      <c r="B14" s="2">
        <v>23</v>
      </c>
      <c r="C14" s="2">
        <v>29</v>
      </c>
      <c r="D14" s="2">
        <v>55</v>
      </c>
      <c r="E14" s="2">
        <v>63</v>
      </c>
    </row>
    <row r="15" spans="1:6" x14ac:dyDescent="0.25">
      <c r="A15" s="1" t="s">
        <v>13</v>
      </c>
      <c r="B15" s="2">
        <v>17</v>
      </c>
      <c r="C15" s="2">
        <v>22</v>
      </c>
      <c r="D15" s="2">
        <v>19</v>
      </c>
      <c r="E15" s="2">
        <v>37</v>
      </c>
    </row>
    <row r="16" spans="1:6" ht="15" customHeight="1" x14ac:dyDescent="0.25">
      <c r="A16" s="1" t="s">
        <v>14</v>
      </c>
      <c r="B16" s="2">
        <v>23</v>
      </c>
      <c r="C16" s="2">
        <v>26</v>
      </c>
      <c r="D16" s="2">
        <v>37</v>
      </c>
      <c r="E16" s="2">
        <v>51</v>
      </c>
    </row>
    <row r="17" spans="1:5" ht="15" customHeight="1" x14ac:dyDescent="0.25">
      <c r="A17" s="1" t="s">
        <v>15</v>
      </c>
      <c r="B17" s="2">
        <f>SUM(B5:B16)</f>
        <v>211</v>
      </c>
      <c r="C17" s="2">
        <f>SUM(C5:C16)</f>
        <v>266</v>
      </c>
      <c r="D17" s="2">
        <f>SUM(D5:D16)</f>
        <v>371</v>
      </c>
      <c r="E17" s="2">
        <f>SUM(E5:E16)</f>
        <v>468</v>
      </c>
    </row>
    <row r="18" spans="1:5" ht="15" customHeight="1" x14ac:dyDescent="0.25">
      <c r="B18" s="3"/>
      <c r="C18" s="3"/>
      <c r="D18" s="3"/>
      <c r="E18" s="3"/>
    </row>
    <row r="22" spans="1:5" x14ac:dyDescent="0.25">
      <c r="A22" s="5" t="s">
        <v>18</v>
      </c>
      <c r="B22" s="5" t="s">
        <v>19</v>
      </c>
      <c r="C22" s="5" t="s">
        <v>20</v>
      </c>
    </row>
    <row r="23" spans="1:5" x14ac:dyDescent="0.25">
      <c r="A23" s="5" t="s">
        <v>21</v>
      </c>
      <c r="B23" s="1" t="s">
        <v>5</v>
      </c>
      <c r="C23" s="2">
        <v>12</v>
      </c>
    </row>
    <row r="24" spans="1:5" x14ac:dyDescent="0.25">
      <c r="A24" s="5"/>
      <c r="B24" s="1" t="s">
        <v>16</v>
      </c>
      <c r="C24" s="2">
        <v>7</v>
      </c>
    </row>
    <row r="25" spans="1:5" x14ac:dyDescent="0.25">
      <c r="A25" s="5"/>
      <c r="B25" s="1" t="s">
        <v>17</v>
      </c>
      <c r="C25" s="2">
        <v>17</v>
      </c>
    </row>
    <row r="26" spans="1:5" x14ac:dyDescent="0.25">
      <c r="A26" s="5"/>
      <c r="B26" s="1" t="s">
        <v>6</v>
      </c>
      <c r="C26" s="2">
        <v>32</v>
      </c>
    </row>
    <row r="27" spans="1:5" x14ac:dyDescent="0.25">
      <c r="A27" s="5"/>
      <c r="B27" s="1" t="s">
        <v>7</v>
      </c>
      <c r="C27" s="2">
        <v>14</v>
      </c>
    </row>
    <row r="28" spans="1:5" x14ac:dyDescent="0.25">
      <c r="A28" s="5"/>
      <c r="B28" s="1" t="s">
        <v>8</v>
      </c>
      <c r="C28" s="2">
        <v>21</v>
      </c>
    </row>
    <row r="29" spans="1:5" x14ac:dyDescent="0.25">
      <c r="A29" s="5"/>
      <c r="B29" s="1" t="s">
        <v>9</v>
      </c>
      <c r="C29" s="2">
        <v>14</v>
      </c>
    </row>
    <row r="30" spans="1:5" x14ac:dyDescent="0.25">
      <c r="A30" s="5"/>
      <c r="B30" s="1" t="s">
        <v>10</v>
      </c>
      <c r="C30" s="2">
        <v>16</v>
      </c>
    </row>
    <row r="31" spans="1:5" x14ac:dyDescent="0.25">
      <c r="A31" s="5"/>
      <c r="B31" s="1" t="s">
        <v>11</v>
      </c>
      <c r="C31" s="2">
        <v>15</v>
      </c>
    </row>
    <row r="32" spans="1:5" x14ac:dyDescent="0.25">
      <c r="A32" s="5"/>
      <c r="B32" s="1" t="s">
        <v>12</v>
      </c>
      <c r="C32" s="2">
        <v>23</v>
      </c>
    </row>
    <row r="33" spans="1:3" x14ac:dyDescent="0.25">
      <c r="A33" s="5"/>
      <c r="B33" s="1" t="s">
        <v>13</v>
      </c>
      <c r="C33" s="2">
        <v>17</v>
      </c>
    </row>
    <row r="34" spans="1:3" x14ac:dyDescent="0.25">
      <c r="A34" s="5"/>
      <c r="B34" s="1" t="s">
        <v>14</v>
      </c>
      <c r="C34" s="2">
        <v>23</v>
      </c>
    </row>
    <row r="35" spans="1:3" x14ac:dyDescent="0.25">
      <c r="A35" s="5" t="s">
        <v>22</v>
      </c>
      <c r="B35" s="1" t="s">
        <v>5</v>
      </c>
      <c r="C35" s="2">
        <v>15</v>
      </c>
    </row>
    <row r="36" spans="1:3" x14ac:dyDescent="0.25">
      <c r="A36" s="5"/>
      <c r="B36" s="1" t="s">
        <v>16</v>
      </c>
      <c r="C36" s="2">
        <v>12</v>
      </c>
    </row>
    <row r="37" spans="1:3" x14ac:dyDescent="0.25">
      <c r="A37" s="5"/>
      <c r="B37" s="1" t="s">
        <v>17</v>
      </c>
      <c r="C37" s="2">
        <v>28</v>
      </c>
    </row>
    <row r="38" spans="1:3" x14ac:dyDescent="0.25">
      <c r="A38" s="5"/>
      <c r="B38" s="1" t="s">
        <v>6</v>
      </c>
      <c r="C38" s="2">
        <v>32</v>
      </c>
    </row>
    <row r="39" spans="1:3" x14ac:dyDescent="0.25">
      <c r="A39" s="5"/>
      <c r="B39" s="1" t="s">
        <v>7</v>
      </c>
      <c r="C39" s="2">
        <v>16</v>
      </c>
    </row>
    <row r="40" spans="1:3" x14ac:dyDescent="0.25">
      <c r="A40" s="5"/>
      <c r="B40" s="1" t="s">
        <v>8</v>
      </c>
      <c r="C40" s="2">
        <v>26</v>
      </c>
    </row>
    <row r="41" spans="1:3" x14ac:dyDescent="0.25">
      <c r="A41" s="5"/>
      <c r="B41" s="1" t="s">
        <v>9</v>
      </c>
      <c r="C41" s="2">
        <v>13</v>
      </c>
    </row>
    <row r="42" spans="1:3" x14ac:dyDescent="0.25">
      <c r="A42" s="5"/>
      <c r="B42" s="1" t="s">
        <v>10</v>
      </c>
      <c r="C42" s="2">
        <v>22</v>
      </c>
    </row>
    <row r="43" spans="1:3" x14ac:dyDescent="0.25">
      <c r="A43" s="5"/>
      <c r="B43" s="1" t="s">
        <v>11</v>
      </c>
      <c r="C43" s="2">
        <v>25</v>
      </c>
    </row>
    <row r="44" spans="1:3" x14ac:dyDescent="0.25">
      <c r="A44" s="5"/>
      <c r="B44" s="1" t="s">
        <v>12</v>
      </c>
      <c r="C44" s="2">
        <v>29</v>
      </c>
    </row>
    <row r="45" spans="1:3" x14ac:dyDescent="0.25">
      <c r="A45" s="5"/>
      <c r="B45" s="1" t="s">
        <v>13</v>
      </c>
      <c r="C45" s="2">
        <v>22</v>
      </c>
    </row>
    <row r="46" spans="1:3" x14ac:dyDescent="0.25">
      <c r="A46" s="5"/>
      <c r="B46" s="1" t="s">
        <v>14</v>
      </c>
      <c r="C46" s="2">
        <v>26</v>
      </c>
    </row>
    <row r="47" spans="1:3" x14ac:dyDescent="0.25">
      <c r="A47" s="5" t="s">
        <v>23</v>
      </c>
      <c r="B47" s="1" t="s">
        <v>5</v>
      </c>
      <c r="C47" s="2">
        <v>21</v>
      </c>
    </row>
    <row r="48" spans="1:3" x14ac:dyDescent="0.25">
      <c r="A48" s="5"/>
      <c r="B48" s="1" t="s">
        <v>16</v>
      </c>
      <c r="C48" s="2">
        <v>10</v>
      </c>
    </row>
    <row r="49" spans="1:3" x14ac:dyDescent="0.25">
      <c r="A49" s="5"/>
      <c r="B49" s="1" t="s">
        <v>17</v>
      </c>
      <c r="C49" s="2">
        <v>37</v>
      </c>
    </row>
    <row r="50" spans="1:3" x14ac:dyDescent="0.25">
      <c r="A50" s="5"/>
      <c r="B50" s="1" t="s">
        <v>6</v>
      </c>
      <c r="C50" s="2">
        <v>45</v>
      </c>
    </row>
    <row r="51" spans="1:3" x14ac:dyDescent="0.25">
      <c r="A51" s="5"/>
      <c r="B51" s="1" t="s">
        <v>7</v>
      </c>
      <c r="C51" s="2">
        <v>17</v>
      </c>
    </row>
    <row r="52" spans="1:3" x14ac:dyDescent="0.25">
      <c r="A52" s="5"/>
      <c r="B52" s="1" t="s">
        <v>8</v>
      </c>
      <c r="C52" s="2">
        <v>56</v>
      </c>
    </row>
    <row r="53" spans="1:3" x14ac:dyDescent="0.25">
      <c r="A53" s="5"/>
      <c r="B53" s="1" t="s">
        <v>9</v>
      </c>
      <c r="C53" s="2">
        <v>12</v>
      </c>
    </row>
    <row r="54" spans="1:3" x14ac:dyDescent="0.25">
      <c r="A54" s="5"/>
      <c r="B54" s="1" t="s">
        <v>10</v>
      </c>
      <c r="C54" s="2">
        <v>35</v>
      </c>
    </row>
    <row r="55" spans="1:3" x14ac:dyDescent="0.25">
      <c r="A55" s="5"/>
      <c r="B55" s="1" t="s">
        <v>11</v>
      </c>
      <c r="C55" s="2">
        <v>27</v>
      </c>
    </row>
    <row r="56" spans="1:3" x14ac:dyDescent="0.25">
      <c r="A56" s="5"/>
      <c r="B56" s="1" t="s">
        <v>12</v>
      </c>
      <c r="C56" s="2">
        <v>55</v>
      </c>
    </row>
    <row r="57" spans="1:3" x14ac:dyDescent="0.25">
      <c r="A57" s="5"/>
      <c r="B57" s="1" t="s">
        <v>13</v>
      </c>
      <c r="C57" s="2">
        <v>19</v>
      </c>
    </row>
    <row r="58" spans="1:3" x14ac:dyDescent="0.25">
      <c r="A58" s="5"/>
      <c r="B58" s="1" t="s">
        <v>14</v>
      </c>
      <c r="C58" s="2">
        <v>37</v>
      </c>
    </row>
    <row r="59" spans="1:3" x14ac:dyDescent="0.25">
      <c r="A59" s="5" t="s">
        <v>24</v>
      </c>
      <c r="B59" s="1" t="s">
        <v>5</v>
      </c>
      <c r="C59" s="2">
        <v>16</v>
      </c>
    </row>
    <row r="60" spans="1:3" x14ac:dyDescent="0.25">
      <c r="A60" s="5"/>
      <c r="B60" s="1" t="s">
        <v>16</v>
      </c>
      <c r="C60" s="2">
        <v>5</v>
      </c>
    </row>
    <row r="61" spans="1:3" x14ac:dyDescent="0.25">
      <c r="A61" s="5"/>
      <c r="B61" s="1" t="s">
        <v>17</v>
      </c>
      <c r="C61" s="2">
        <v>50</v>
      </c>
    </row>
    <row r="62" spans="1:3" x14ac:dyDescent="0.25">
      <c r="A62" s="5"/>
      <c r="B62" s="1" t="s">
        <v>6</v>
      </c>
      <c r="C62" s="2">
        <v>61</v>
      </c>
    </row>
    <row r="63" spans="1:3" x14ac:dyDescent="0.25">
      <c r="A63" s="5"/>
      <c r="B63" s="1" t="s">
        <v>7</v>
      </c>
      <c r="C63" s="2">
        <v>30</v>
      </c>
    </row>
    <row r="64" spans="1:3" x14ac:dyDescent="0.25">
      <c r="A64" s="5"/>
      <c r="B64" s="1" t="s">
        <v>8</v>
      </c>
      <c r="C64" s="2">
        <v>44</v>
      </c>
    </row>
    <row r="65" spans="1:3" x14ac:dyDescent="0.25">
      <c r="A65" s="5"/>
      <c r="B65" s="1" t="s">
        <v>9</v>
      </c>
      <c r="C65" s="2">
        <v>23</v>
      </c>
    </row>
    <row r="66" spans="1:3" x14ac:dyDescent="0.25">
      <c r="A66" s="5"/>
      <c r="B66" s="1" t="s">
        <v>10</v>
      </c>
      <c r="C66" s="2">
        <v>49</v>
      </c>
    </row>
    <row r="67" spans="1:3" x14ac:dyDescent="0.25">
      <c r="A67" s="5"/>
      <c r="B67" s="1" t="s">
        <v>11</v>
      </c>
      <c r="C67" s="2">
        <v>39</v>
      </c>
    </row>
    <row r="68" spans="1:3" x14ac:dyDescent="0.25">
      <c r="A68" s="5"/>
      <c r="B68" s="1" t="s">
        <v>12</v>
      </c>
      <c r="C68" s="2">
        <v>63</v>
      </c>
    </row>
    <row r="69" spans="1:3" x14ac:dyDescent="0.25">
      <c r="A69" s="5"/>
      <c r="B69" s="1" t="s">
        <v>13</v>
      </c>
      <c r="C69" s="2">
        <v>37</v>
      </c>
    </row>
    <row r="70" spans="1:3" x14ac:dyDescent="0.25">
      <c r="A70" s="5"/>
      <c r="B70" s="1" t="s">
        <v>14</v>
      </c>
      <c r="C70" s="2">
        <v>51</v>
      </c>
    </row>
  </sheetData>
  <mergeCells count="2">
    <mergeCell ref="A1:E1"/>
    <mergeCell ref="A2:E3"/>
  </mergeCells>
  <phoneticPr fontId="2" type="noConversion"/>
  <conditionalFormatting sqref="A4 A17">
    <cfRule type="duplicateValues" dxfId="4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5F78-B30E-42C5-9FCC-66DA5CD9B8B7}">
  <dimension ref="A1:X61"/>
  <sheetViews>
    <sheetView topLeftCell="R1" workbookViewId="0">
      <selection activeCell="K50" sqref="K50:K61"/>
    </sheetView>
  </sheetViews>
  <sheetFormatPr defaultRowHeight="15" x14ac:dyDescent="0.25"/>
  <cols>
    <col min="2" max="2" width="10.85546875" bestFit="1" customWidth="1"/>
    <col min="4" max="4" width="9.5703125" customWidth="1"/>
    <col min="5" max="5" width="10.7109375" bestFit="1" customWidth="1"/>
    <col min="6" max="6" width="17.42578125" customWidth="1"/>
    <col min="7" max="7" width="12.7109375" customWidth="1"/>
    <col min="8" max="8" width="11.5703125" customWidth="1"/>
    <col min="12" max="13" width="9.85546875" customWidth="1"/>
    <col min="14" max="14" width="10.5703125" customWidth="1"/>
  </cols>
  <sheetData>
    <row r="1" spans="1:21" ht="60" x14ac:dyDescent="0.25">
      <c r="A1" s="6" t="s">
        <v>27</v>
      </c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39</v>
      </c>
      <c r="N1" s="91" t="s">
        <v>40</v>
      </c>
      <c r="O1" s="92"/>
    </row>
    <row r="2" spans="1:21" ht="15.75" thickBot="1" x14ac:dyDescent="0.3">
      <c r="A2" s="93" t="s">
        <v>1</v>
      </c>
      <c r="B2" s="7" t="s">
        <v>5</v>
      </c>
      <c r="C2" s="2">
        <v>12</v>
      </c>
      <c r="D2" s="8">
        <v>1</v>
      </c>
      <c r="E2" s="9"/>
      <c r="F2" s="8"/>
      <c r="G2" s="8"/>
      <c r="H2" s="10">
        <f t="shared" ref="H2:H61" ca="1" si="0">VLOOKUP(B2,$N$3:$O$14,2,FALSE)</f>
        <v>0.66323300526559203</v>
      </c>
      <c r="I2" s="10">
        <f t="shared" ref="I2:I49" ca="1" si="1">C2/H2</f>
        <v>18.093188826142018</v>
      </c>
      <c r="J2" s="10">
        <f>$Q$21+$Q$22*D2</f>
        <v>14.575381692865406</v>
      </c>
      <c r="K2" s="11">
        <f t="shared" ref="K2:K61" ca="1" si="2">H2*J2</f>
        <v>9.666874203052215</v>
      </c>
      <c r="L2" s="10">
        <f t="shared" ref="L2:L61" ca="1" si="3">C2-K2</f>
        <v>2.333125796947785</v>
      </c>
      <c r="M2" s="12">
        <f ca="1">SQRT(SUMSQ(L2:L49)/COUNT(L2:L49))</f>
        <v>4.9810022637201712</v>
      </c>
      <c r="N2" s="13" t="s">
        <v>41</v>
      </c>
      <c r="O2" s="13" t="s">
        <v>42</v>
      </c>
    </row>
    <row r="3" spans="1:21" ht="15.75" thickTop="1" x14ac:dyDescent="0.25">
      <c r="A3" s="93"/>
      <c r="B3" s="7" t="s">
        <v>43</v>
      </c>
      <c r="C3" s="2">
        <v>7</v>
      </c>
      <c r="D3" s="8">
        <v>2</v>
      </c>
      <c r="E3" s="9"/>
      <c r="F3" s="8"/>
      <c r="G3" s="8"/>
      <c r="H3" s="10">
        <f t="shared" ca="1" si="0"/>
        <v>0.36077296778219697</v>
      </c>
      <c r="I3" s="10">
        <f t="shared" ca="1" si="1"/>
        <v>19.402784091700532</v>
      </c>
      <c r="J3" s="10">
        <f t="shared" ref="J3:J61" si="4">$Q$21+$Q$22*D3</f>
        <v>15.146031913898776</v>
      </c>
      <c r="K3" s="11">
        <f t="shared" ca="1" si="2"/>
        <v>5.4642788837011302</v>
      </c>
      <c r="L3" s="10">
        <f t="shared" ca="1" si="3"/>
        <v>1.5357211162988698</v>
      </c>
      <c r="M3" s="14"/>
      <c r="N3" s="15" t="s">
        <v>5</v>
      </c>
      <c r="O3" s="10">
        <f t="shared" ref="O3:O14" ca="1" si="5">AVERAGEIF($B$7:$B$43,N3,$G$7:$G$42)</f>
        <v>0.66323300526559203</v>
      </c>
    </row>
    <row r="4" spans="1:21" x14ac:dyDescent="0.25">
      <c r="A4" s="93"/>
      <c r="B4" s="7" t="s">
        <v>44</v>
      </c>
      <c r="C4" s="2">
        <v>17</v>
      </c>
      <c r="D4" s="8">
        <v>3</v>
      </c>
      <c r="E4" s="9"/>
      <c r="F4" s="8"/>
      <c r="G4" s="8"/>
      <c r="H4" s="10">
        <f t="shared" ca="1" si="0"/>
        <v>1.3250357920946156</v>
      </c>
      <c r="I4" s="10">
        <f t="shared" ca="1" si="1"/>
        <v>12.829842107982918</v>
      </c>
      <c r="J4" s="10">
        <f t="shared" si="4"/>
        <v>15.716682134932144</v>
      </c>
      <c r="K4" s="11">
        <f t="shared" ca="1" si="2"/>
        <v>20.825166361759109</v>
      </c>
      <c r="L4" s="10">
        <f t="shared" ca="1" si="3"/>
        <v>-3.8251663617591092</v>
      </c>
      <c r="M4" s="14"/>
      <c r="N4" s="15" t="s">
        <v>43</v>
      </c>
      <c r="O4" s="10">
        <f t="shared" ca="1" si="5"/>
        <v>0.36077296778219697</v>
      </c>
    </row>
    <row r="5" spans="1:21" x14ac:dyDescent="0.25">
      <c r="A5" s="93"/>
      <c r="B5" s="7" t="s">
        <v>6</v>
      </c>
      <c r="C5" s="2">
        <v>32</v>
      </c>
      <c r="D5" s="8">
        <v>4</v>
      </c>
      <c r="E5" s="9"/>
      <c r="F5" s="8"/>
      <c r="G5" s="8" t="s">
        <v>45</v>
      </c>
      <c r="H5" s="10">
        <f t="shared" ca="1" si="0"/>
        <v>1.5376026818604396</v>
      </c>
      <c r="I5" s="10">
        <f t="shared" ca="1" si="1"/>
        <v>20.811618227201087</v>
      </c>
      <c r="J5" s="10">
        <f t="shared" si="4"/>
        <v>16.287332355965514</v>
      </c>
      <c r="K5" s="11">
        <f t="shared" ca="1" si="2"/>
        <v>25.043445910884888</v>
      </c>
      <c r="L5" s="10">
        <f t="shared" ca="1" si="3"/>
        <v>6.9565540891151123</v>
      </c>
      <c r="M5" s="14"/>
      <c r="N5" s="15" t="s">
        <v>44</v>
      </c>
      <c r="O5" s="10">
        <f t="shared" ca="1" si="5"/>
        <v>1.3250357920946156</v>
      </c>
      <c r="P5" t="s">
        <v>46</v>
      </c>
    </row>
    <row r="6" spans="1:21" ht="15.75" thickBot="1" x14ac:dyDescent="0.3">
      <c r="A6" s="93"/>
      <c r="B6" s="7" t="s">
        <v>7</v>
      </c>
      <c r="C6" s="2">
        <v>14</v>
      </c>
      <c r="D6" s="8">
        <v>5</v>
      </c>
      <c r="E6" s="9"/>
      <c r="F6" s="8"/>
      <c r="G6" s="8"/>
      <c r="H6" s="10">
        <f t="shared" ca="1" si="0"/>
        <v>0.68831617279845336</v>
      </c>
      <c r="I6" s="10">
        <f t="shared" ca="1" si="1"/>
        <v>20.339490125709069</v>
      </c>
      <c r="J6" s="10">
        <f t="shared" si="4"/>
        <v>16.857982576998882</v>
      </c>
      <c r="K6" s="11">
        <f t="shared" ca="1" si="2"/>
        <v>11.60362204850288</v>
      </c>
      <c r="L6" s="10">
        <f t="shared" ca="1" si="3"/>
        <v>2.3963779514971204</v>
      </c>
      <c r="M6" s="14"/>
      <c r="N6" s="15" t="s">
        <v>6</v>
      </c>
      <c r="O6" s="10">
        <f t="shared" ca="1" si="5"/>
        <v>1.5376026818604396</v>
      </c>
    </row>
    <row r="7" spans="1:21" x14ac:dyDescent="0.25">
      <c r="A7" s="93"/>
      <c r="B7" s="7" t="s">
        <v>8</v>
      </c>
      <c r="C7" s="2">
        <v>21</v>
      </c>
      <c r="D7" s="8">
        <v>6</v>
      </c>
      <c r="E7" s="16">
        <f>AVERAGE(C2:C13)</f>
        <v>17.583333333333332</v>
      </c>
      <c r="F7" s="10">
        <f>AVERAGE(E7:E8)</f>
        <v>17.708333333333332</v>
      </c>
      <c r="G7" s="10">
        <f>C7/F7</f>
        <v>1.1858823529411766</v>
      </c>
      <c r="H7" s="10">
        <f t="shared" ca="1" si="0"/>
        <v>1.3897809602169062</v>
      </c>
      <c r="I7" s="10">
        <f t="shared" ca="1" si="1"/>
        <v>15.110294788268277</v>
      </c>
      <c r="J7" s="10">
        <f t="shared" si="4"/>
        <v>17.42863279803225</v>
      </c>
      <c r="K7" s="11">
        <f t="shared" ca="1" si="2"/>
        <v>24.221982025317125</v>
      </c>
      <c r="L7" s="10">
        <f t="shared" ca="1" si="3"/>
        <v>-3.221982025317125</v>
      </c>
      <c r="M7" s="14"/>
      <c r="N7" s="15" t="s">
        <v>7</v>
      </c>
      <c r="O7" s="10">
        <f t="shared" ca="1" si="5"/>
        <v>0.68831617279845336</v>
      </c>
      <c r="P7" s="20" t="s">
        <v>47</v>
      </c>
      <c r="Q7" s="20"/>
    </row>
    <row r="8" spans="1:21" x14ac:dyDescent="0.25">
      <c r="A8" s="93"/>
      <c r="B8" s="7" t="s">
        <v>9</v>
      </c>
      <c r="C8" s="2">
        <v>14</v>
      </c>
      <c r="D8" s="8">
        <v>7</v>
      </c>
      <c r="E8" s="16">
        <f t="shared" ref="E8:E43" si="6">AVERAGE(C3:C14)</f>
        <v>17.833333333333332</v>
      </c>
      <c r="F8" s="10">
        <f t="shared" ref="F8:F42" si="7">AVERAGE(E8:E9)</f>
        <v>18.041666666666664</v>
      </c>
      <c r="G8" s="10">
        <f t="shared" ref="G8:G42" si="8">C8/F8</f>
        <v>0.77598152424942268</v>
      </c>
      <c r="H8" s="10">
        <f t="shared" ca="1" si="0"/>
        <v>0.5825919454717926</v>
      </c>
      <c r="I8" s="10">
        <f t="shared" ca="1" si="1"/>
        <v>24.030541631780661</v>
      </c>
      <c r="J8" s="10">
        <f t="shared" si="4"/>
        <v>17.999283019065619</v>
      </c>
      <c r="K8" s="11">
        <f t="shared" ca="1" si="2"/>
        <v>10.48623731117484</v>
      </c>
      <c r="L8" s="10">
        <f t="shared" ca="1" si="3"/>
        <v>3.5137626888251603</v>
      </c>
      <c r="M8" s="14"/>
      <c r="N8" s="15" t="s">
        <v>8</v>
      </c>
      <c r="O8" s="10">
        <f t="shared" ca="1" si="5"/>
        <v>1.3897809602169062</v>
      </c>
      <c r="P8" s="17" t="s">
        <v>48</v>
      </c>
      <c r="Q8" s="17">
        <v>0.79734544176245081</v>
      </c>
    </row>
    <row r="9" spans="1:21" x14ac:dyDescent="0.25">
      <c r="A9" s="93"/>
      <c r="B9" s="7" t="s">
        <v>10</v>
      </c>
      <c r="C9" s="2">
        <v>16</v>
      </c>
      <c r="D9" s="8">
        <v>8</v>
      </c>
      <c r="E9" s="16">
        <f t="shared" si="6"/>
        <v>18.25</v>
      </c>
      <c r="F9" s="10">
        <f t="shared" si="7"/>
        <v>18.708333333333336</v>
      </c>
      <c r="G9" s="10">
        <f t="shared" si="8"/>
        <v>0.85523385300668142</v>
      </c>
      <c r="H9" s="10">
        <f t="shared" ca="1" si="0"/>
        <v>0.98661320991453516</v>
      </c>
      <c r="I9" s="10">
        <f t="shared" ca="1" si="1"/>
        <v>16.217094844479117</v>
      </c>
      <c r="J9" s="10">
        <f t="shared" si="4"/>
        <v>18.569933240098987</v>
      </c>
      <c r="K9" s="11">
        <f t="shared" ca="1" si="2"/>
        <v>18.321341441912686</v>
      </c>
      <c r="L9" s="10">
        <f t="shared" ca="1" si="3"/>
        <v>-2.3213414419126863</v>
      </c>
      <c r="M9" s="14"/>
      <c r="N9" s="15" t="s">
        <v>9</v>
      </c>
      <c r="O9" s="10">
        <f t="shared" ca="1" si="5"/>
        <v>0.5825919454717926</v>
      </c>
      <c r="P9" s="17" t="s">
        <v>49</v>
      </c>
      <c r="Q9" s="17">
        <v>0.63575975349935776</v>
      </c>
    </row>
    <row r="10" spans="1:21" x14ac:dyDescent="0.25">
      <c r="A10" s="93"/>
      <c r="B10" s="7" t="s">
        <v>11</v>
      </c>
      <c r="C10" s="2">
        <v>15</v>
      </c>
      <c r="D10" s="8">
        <v>9</v>
      </c>
      <c r="E10" s="16">
        <f t="shared" si="6"/>
        <v>19.166666666666668</v>
      </c>
      <c r="F10" s="10">
        <f t="shared" si="7"/>
        <v>19.166666666666668</v>
      </c>
      <c r="G10" s="10">
        <f t="shared" si="8"/>
        <v>0.78260869565217384</v>
      </c>
      <c r="H10" s="10">
        <f t="shared" ca="1" si="0"/>
        <v>0.89385477532916369</v>
      </c>
      <c r="I10" s="10">
        <f t="shared" ca="1" si="1"/>
        <v>16.781249498249</v>
      </c>
      <c r="J10" s="10">
        <f t="shared" si="4"/>
        <v>19.140583461132358</v>
      </c>
      <c r="K10" s="11">
        <f t="shared" ca="1" si="2"/>
        <v>17.108901929319572</v>
      </c>
      <c r="L10" s="10">
        <f t="shared" ca="1" si="3"/>
        <v>-2.1089019293195719</v>
      </c>
      <c r="M10" s="14"/>
      <c r="N10" s="15" t="s">
        <v>10</v>
      </c>
      <c r="O10" s="10">
        <f t="shared" ca="1" si="5"/>
        <v>0.98661320991453516</v>
      </c>
      <c r="P10" s="17" t="s">
        <v>50</v>
      </c>
      <c r="Q10" s="17">
        <v>0.62784148727108291</v>
      </c>
    </row>
    <row r="11" spans="1:21" x14ac:dyDescent="0.25">
      <c r="A11" s="93"/>
      <c r="B11" s="7" t="s">
        <v>12</v>
      </c>
      <c r="C11" s="2">
        <v>23</v>
      </c>
      <c r="D11" s="8">
        <v>10</v>
      </c>
      <c r="E11" s="16">
        <f t="shared" si="6"/>
        <v>19.166666666666668</v>
      </c>
      <c r="F11" s="10">
        <f t="shared" si="7"/>
        <v>19.25</v>
      </c>
      <c r="G11" s="10">
        <f t="shared" si="8"/>
        <v>1.1948051948051948</v>
      </c>
      <c r="H11" s="10">
        <f t="shared" ca="1" si="0"/>
        <v>1.3497045759340842</v>
      </c>
      <c r="I11" s="10">
        <f t="shared" ca="1" si="1"/>
        <v>17.040766112897327</v>
      </c>
      <c r="J11" s="10">
        <f t="shared" si="4"/>
        <v>19.711233682165727</v>
      </c>
      <c r="K11" s="11">
        <f t="shared" ca="1" si="2"/>
        <v>26.604342298125129</v>
      </c>
      <c r="L11" s="10">
        <f t="shared" ca="1" si="3"/>
        <v>-3.604342298125129</v>
      </c>
      <c r="M11" s="14"/>
      <c r="N11" s="15" t="s">
        <v>11</v>
      </c>
      <c r="O11" s="10">
        <f t="shared" ca="1" si="5"/>
        <v>0.89385477532916369</v>
      </c>
      <c r="P11" s="17" t="s">
        <v>51</v>
      </c>
      <c r="Q11" s="17">
        <v>6.1124523759569342</v>
      </c>
    </row>
    <row r="12" spans="1:21" ht="15.75" thickBot="1" x14ac:dyDescent="0.3">
      <c r="A12" s="93"/>
      <c r="B12" s="7" t="s">
        <v>13</v>
      </c>
      <c r="C12" s="2">
        <v>17</v>
      </c>
      <c r="D12" s="8">
        <v>11</v>
      </c>
      <c r="E12" s="16">
        <f t="shared" si="6"/>
        <v>19.333333333333332</v>
      </c>
      <c r="F12" s="10">
        <f t="shared" si="7"/>
        <v>19.541666666666664</v>
      </c>
      <c r="G12" s="10">
        <f t="shared" si="8"/>
        <v>0.86993603411513865</v>
      </c>
      <c r="H12" s="10">
        <f t="shared" ca="1" si="0"/>
        <v>0.76712873201462994</v>
      </c>
      <c r="I12" s="10">
        <f t="shared" ca="1" si="1"/>
        <v>22.16055701023566</v>
      </c>
      <c r="J12" s="10">
        <f t="shared" si="4"/>
        <v>20.281883903199095</v>
      </c>
      <c r="K12" s="11">
        <f t="shared" ca="1" si="2"/>
        <v>15.558815881529055</v>
      </c>
      <c r="L12" s="10">
        <f t="shared" ca="1" si="3"/>
        <v>1.4411841184709449</v>
      </c>
      <c r="M12" s="14"/>
      <c r="N12" s="15" t="s">
        <v>12</v>
      </c>
      <c r="O12" s="10">
        <f t="shared" ca="1" si="5"/>
        <v>1.3497045759340842</v>
      </c>
      <c r="P12" s="18" t="s">
        <v>52</v>
      </c>
      <c r="Q12" s="18">
        <v>48</v>
      </c>
    </row>
    <row r="13" spans="1:21" x14ac:dyDescent="0.25">
      <c r="A13" s="93"/>
      <c r="B13" s="7" t="s">
        <v>14</v>
      </c>
      <c r="C13" s="2">
        <v>23</v>
      </c>
      <c r="D13" s="8">
        <v>12</v>
      </c>
      <c r="E13" s="16">
        <f t="shared" si="6"/>
        <v>19.75</v>
      </c>
      <c r="F13" s="10">
        <f t="shared" si="7"/>
        <v>19.708333333333336</v>
      </c>
      <c r="G13" s="10">
        <f t="shared" si="8"/>
        <v>1.1670190274841437</v>
      </c>
      <c r="H13" s="10">
        <f t="shared" ca="1" si="0"/>
        <v>1.0847530408338641</v>
      </c>
      <c r="I13" s="10">
        <f t="shared" ca="1" si="1"/>
        <v>21.202982738190428</v>
      </c>
      <c r="J13" s="10">
        <f t="shared" si="4"/>
        <v>20.852534124232463</v>
      </c>
      <c r="K13" s="11">
        <f t="shared" ca="1" si="2"/>
        <v>22.619849800353084</v>
      </c>
      <c r="L13" s="10">
        <f t="shared" ca="1" si="3"/>
        <v>0.38015019964691632</v>
      </c>
      <c r="M13" s="14"/>
      <c r="N13" s="15" t="s">
        <v>13</v>
      </c>
      <c r="O13" s="10">
        <f t="shared" ca="1" si="5"/>
        <v>0.76712873201462994</v>
      </c>
    </row>
    <row r="14" spans="1:21" ht="15.75" thickBot="1" x14ac:dyDescent="0.3">
      <c r="A14" s="93" t="s">
        <v>2</v>
      </c>
      <c r="B14" s="7" t="s">
        <v>5</v>
      </c>
      <c r="C14" s="2">
        <v>15</v>
      </c>
      <c r="D14" s="8">
        <v>13</v>
      </c>
      <c r="E14" s="16">
        <f t="shared" si="6"/>
        <v>19.666666666666668</v>
      </c>
      <c r="F14" s="10">
        <f t="shared" si="7"/>
        <v>19.916666666666668</v>
      </c>
      <c r="G14" s="10">
        <f t="shared" si="8"/>
        <v>0.7531380753138075</v>
      </c>
      <c r="H14" s="10">
        <f t="shared" ca="1" si="0"/>
        <v>0.66323300526559203</v>
      </c>
      <c r="I14" s="10">
        <f t="shared" ca="1" si="1"/>
        <v>22.616486032677521</v>
      </c>
      <c r="J14" s="10">
        <f t="shared" si="4"/>
        <v>21.423184345265831</v>
      </c>
      <c r="K14" s="11">
        <f t="shared" ca="1" si="2"/>
        <v>14.208562935669441</v>
      </c>
      <c r="L14" s="10">
        <f t="shared" ca="1" si="3"/>
        <v>0.79143706433055883</v>
      </c>
      <c r="M14" s="14"/>
      <c r="N14" s="15" t="s">
        <v>14</v>
      </c>
      <c r="O14" s="10">
        <f t="shared" ca="1" si="5"/>
        <v>1.0847530408338641</v>
      </c>
      <c r="P14" t="s">
        <v>53</v>
      </c>
    </row>
    <row r="15" spans="1:21" x14ac:dyDescent="0.25">
      <c r="A15" s="93"/>
      <c r="B15" s="7" t="s">
        <v>43</v>
      </c>
      <c r="C15" s="2">
        <v>12</v>
      </c>
      <c r="D15" s="8">
        <v>14</v>
      </c>
      <c r="E15" s="16">
        <f t="shared" si="6"/>
        <v>20.166666666666668</v>
      </c>
      <c r="F15" s="10">
        <f t="shared" si="7"/>
        <v>20.583333333333336</v>
      </c>
      <c r="G15" s="10">
        <f t="shared" si="8"/>
        <v>0.582995951417004</v>
      </c>
      <c r="H15" s="10">
        <f t="shared" ca="1" si="0"/>
        <v>0.36077296778219697</v>
      </c>
      <c r="I15" s="10">
        <f t="shared" ca="1" si="1"/>
        <v>33.261915585772343</v>
      </c>
      <c r="J15" s="10">
        <f t="shared" si="4"/>
        <v>21.993834566299199</v>
      </c>
      <c r="K15" s="11">
        <f t="shared" ca="1" si="2"/>
        <v>7.9347809693944313</v>
      </c>
      <c r="L15" s="10">
        <f t="shared" ca="1" si="3"/>
        <v>4.0652190306055687</v>
      </c>
      <c r="M15" s="14"/>
      <c r="P15" s="19"/>
      <c r="Q15" s="19" t="s">
        <v>57</v>
      </c>
      <c r="R15" s="19" t="s">
        <v>58</v>
      </c>
      <c r="S15" s="19" t="s">
        <v>59</v>
      </c>
      <c r="T15" s="19" t="s">
        <v>60</v>
      </c>
      <c r="U15" s="19" t="s">
        <v>61</v>
      </c>
    </row>
    <row r="16" spans="1:21" x14ac:dyDescent="0.25">
      <c r="A16" s="93"/>
      <c r="B16" s="7" t="s">
        <v>44</v>
      </c>
      <c r="C16" s="2">
        <v>28</v>
      </c>
      <c r="D16" s="8">
        <v>15</v>
      </c>
      <c r="E16" s="16">
        <f t="shared" si="6"/>
        <v>21</v>
      </c>
      <c r="F16" s="10">
        <f t="shared" si="7"/>
        <v>21.25</v>
      </c>
      <c r="G16" s="10">
        <f t="shared" si="8"/>
        <v>1.3176470588235294</v>
      </c>
      <c r="H16" s="10">
        <f t="shared" ca="1" si="0"/>
        <v>1.3250357920946156</v>
      </c>
      <c r="I16" s="10">
        <f t="shared" ca="1" si="1"/>
        <v>21.131504648442455</v>
      </c>
      <c r="J16" s="10">
        <f t="shared" si="4"/>
        <v>22.564484787332567</v>
      </c>
      <c r="K16" s="11">
        <f t="shared" ca="1" si="2"/>
        <v>29.898749973390114</v>
      </c>
      <c r="L16" s="10">
        <f t="shared" ca="1" si="3"/>
        <v>-1.8987499733901139</v>
      </c>
      <c r="M16" s="14"/>
      <c r="P16" s="17" t="s">
        <v>54</v>
      </c>
      <c r="Q16" s="17">
        <v>1</v>
      </c>
      <c r="R16" s="17">
        <v>2999.8111079391638</v>
      </c>
      <c r="S16" s="17">
        <v>2999.8111079391638</v>
      </c>
      <c r="T16" s="17">
        <v>80.290272538344794</v>
      </c>
      <c r="U16" s="17">
        <v>1.1842220041795496E-11</v>
      </c>
    </row>
    <row r="17" spans="1:24" x14ac:dyDescent="0.25">
      <c r="A17" s="93"/>
      <c r="B17" s="7" t="s">
        <v>6</v>
      </c>
      <c r="C17" s="2">
        <v>32</v>
      </c>
      <c r="D17" s="8">
        <v>16</v>
      </c>
      <c r="E17" s="16">
        <f t="shared" si="6"/>
        <v>21.5</v>
      </c>
      <c r="F17" s="10">
        <f t="shared" si="7"/>
        <v>21.708333333333336</v>
      </c>
      <c r="G17" s="10">
        <f t="shared" si="8"/>
        <v>1.4740882917466409</v>
      </c>
      <c r="H17" s="10">
        <f t="shared" ca="1" si="0"/>
        <v>1.5376026818604396</v>
      </c>
      <c r="I17" s="10">
        <f t="shared" ca="1" si="1"/>
        <v>20.811618227201087</v>
      </c>
      <c r="J17" s="10">
        <f t="shared" si="4"/>
        <v>23.135135008365936</v>
      </c>
      <c r="K17" s="11">
        <f t="shared" ca="1" si="2"/>
        <v>35.572645634066802</v>
      </c>
      <c r="L17" s="10">
        <f t="shared" ca="1" si="3"/>
        <v>-3.5726456340668022</v>
      </c>
      <c r="M17" s="14"/>
      <c r="P17" s="17" t="s">
        <v>55</v>
      </c>
      <c r="Q17" s="17">
        <v>46</v>
      </c>
      <c r="R17" s="17">
        <v>1718.6554062237121</v>
      </c>
      <c r="S17" s="17">
        <v>37.362074048341569</v>
      </c>
      <c r="T17" s="17"/>
      <c r="U17" s="17"/>
    </row>
    <row r="18" spans="1:24" ht="15.75" thickBot="1" x14ac:dyDescent="0.3">
      <c r="A18" s="93"/>
      <c r="B18" s="7" t="s">
        <v>7</v>
      </c>
      <c r="C18" s="2">
        <v>16</v>
      </c>
      <c r="D18" s="8">
        <v>17</v>
      </c>
      <c r="E18" s="16">
        <f t="shared" si="6"/>
        <v>21.916666666666668</v>
      </c>
      <c r="F18" s="10">
        <f t="shared" si="7"/>
        <v>22.041666666666668</v>
      </c>
      <c r="G18" s="10">
        <f t="shared" si="8"/>
        <v>0.72589792060491487</v>
      </c>
      <c r="H18" s="10">
        <f t="shared" ca="1" si="0"/>
        <v>0.68831617279845336</v>
      </c>
      <c r="I18" s="10">
        <f t="shared" ca="1" si="1"/>
        <v>23.245131572238936</v>
      </c>
      <c r="J18" s="10">
        <f t="shared" si="4"/>
        <v>23.705785229399304</v>
      </c>
      <c r="K18" s="11">
        <f t="shared" ca="1" si="2"/>
        <v>16.317075362282235</v>
      </c>
      <c r="L18" s="10">
        <f t="shared" ca="1" si="3"/>
        <v>-0.31707536228223532</v>
      </c>
      <c r="M18" s="14"/>
      <c r="P18" s="18" t="s">
        <v>15</v>
      </c>
      <c r="Q18" s="18">
        <v>47</v>
      </c>
      <c r="R18" s="18">
        <v>4718.4665141628757</v>
      </c>
      <c r="S18" s="18"/>
      <c r="T18" s="18"/>
      <c r="U18" s="18"/>
    </row>
    <row r="19" spans="1:24" ht="15.75" thickBot="1" x14ac:dyDescent="0.3">
      <c r="A19" s="93"/>
      <c r="B19" s="7" t="s">
        <v>8</v>
      </c>
      <c r="C19" s="2">
        <v>26</v>
      </c>
      <c r="D19" s="8">
        <v>18</v>
      </c>
      <c r="E19" s="16">
        <f t="shared" si="6"/>
        <v>22.166666666666668</v>
      </c>
      <c r="F19" s="10">
        <f t="shared" si="7"/>
        <v>22.416666666666668</v>
      </c>
      <c r="G19" s="10">
        <f t="shared" si="8"/>
        <v>1.1598513011152416</v>
      </c>
      <c r="H19" s="10">
        <f t="shared" ca="1" si="0"/>
        <v>1.3897809602169062</v>
      </c>
      <c r="I19" s="10">
        <f t="shared" ca="1" si="1"/>
        <v>18.707984023570248</v>
      </c>
      <c r="J19" s="10">
        <f t="shared" si="4"/>
        <v>24.276435450432675</v>
      </c>
      <c r="K19" s="11">
        <f t="shared" ca="1" si="2"/>
        <v>33.738927770946063</v>
      </c>
      <c r="L19" s="10">
        <f t="shared" ca="1" si="3"/>
        <v>-7.7389277709460629</v>
      </c>
      <c r="M19" s="14"/>
    </row>
    <row r="20" spans="1:24" x14ac:dyDescent="0.25">
      <c r="A20" s="93"/>
      <c r="B20" s="7" t="s">
        <v>9</v>
      </c>
      <c r="C20" s="2">
        <v>13</v>
      </c>
      <c r="D20" s="8">
        <v>19</v>
      </c>
      <c r="E20" s="16">
        <f t="shared" si="6"/>
        <v>22.666666666666668</v>
      </c>
      <c r="F20" s="10">
        <f t="shared" si="7"/>
        <v>22.583333333333336</v>
      </c>
      <c r="G20" s="10">
        <f t="shared" si="8"/>
        <v>0.57564575645756455</v>
      </c>
      <c r="H20" s="10">
        <f t="shared" ca="1" si="0"/>
        <v>0.5825919454717926</v>
      </c>
      <c r="I20" s="10">
        <f t="shared" ca="1" si="1"/>
        <v>22.314074372367756</v>
      </c>
      <c r="J20" s="10">
        <f t="shared" si="4"/>
        <v>24.847085671466044</v>
      </c>
      <c r="K20" s="11">
        <f t="shared" ca="1" si="2"/>
        <v>14.475711980643705</v>
      </c>
      <c r="L20" s="10">
        <f t="shared" ca="1" si="3"/>
        <v>-1.4757119806437053</v>
      </c>
      <c r="M20" s="14"/>
      <c r="P20" s="19"/>
      <c r="Q20" s="19" t="s">
        <v>62</v>
      </c>
      <c r="R20" s="19" t="s">
        <v>51</v>
      </c>
      <c r="S20" s="19" t="s">
        <v>63</v>
      </c>
      <c r="T20" s="19" t="s">
        <v>64</v>
      </c>
      <c r="U20" s="19" t="s">
        <v>65</v>
      </c>
      <c r="V20" s="19" t="s">
        <v>66</v>
      </c>
      <c r="W20" s="19" t="s">
        <v>67</v>
      </c>
      <c r="X20" s="19" t="s">
        <v>68</v>
      </c>
    </row>
    <row r="21" spans="1:24" x14ac:dyDescent="0.25">
      <c r="A21" s="93"/>
      <c r="B21" s="7" t="s">
        <v>10</v>
      </c>
      <c r="C21" s="2">
        <v>22</v>
      </c>
      <c r="D21" s="8">
        <v>20</v>
      </c>
      <c r="E21" s="16">
        <f t="shared" si="6"/>
        <v>22.5</v>
      </c>
      <c r="F21" s="10">
        <f t="shared" si="7"/>
        <v>22.875</v>
      </c>
      <c r="G21" s="10">
        <f t="shared" si="8"/>
        <v>0.96174863387978138</v>
      </c>
      <c r="H21" s="10">
        <f t="shared" ca="1" si="0"/>
        <v>0.98661320991453516</v>
      </c>
      <c r="I21" s="10">
        <f t="shared" ca="1" si="1"/>
        <v>22.298505411158786</v>
      </c>
      <c r="J21" s="10">
        <f t="shared" si="4"/>
        <v>25.417735892499412</v>
      </c>
      <c r="K21" s="11">
        <f t="shared" ca="1" si="2"/>
        <v>25.077473997658736</v>
      </c>
      <c r="L21" s="10">
        <f t="shared" ca="1" si="3"/>
        <v>-3.0774739976587355</v>
      </c>
      <c r="M21" s="14"/>
      <c r="P21" s="17" t="s">
        <v>56</v>
      </c>
      <c r="Q21" s="112">
        <v>14.004731471832038</v>
      </c>
      <c r="R21" s="17">
        <v>1.7924489919963709</v>
      </c>
      <c r="S21" s="17">
        <v>7.8131827094471609</v>
      </c>
      <c r="T21" s="17">
        <v>5.5834769362474317E-10</v>
      </c>
      <c r="U21" s="17">
        <v>10.396718784554974</v>
      </c>
      <c r="V21" s="17">
        <v>17.612744159109102</v>
      </c>
      <c r="W21" s="17">
        <v>10.396718784554974</v>
      </c>
      <c r="X21" s="17">
        <v>17.612744159109102</v>
      </c>
    </row>
    <row r="22" spans="1:24" ht="15.75" thickBot="1" x14ac:dyDescent="0.3">
      <c r="A22" s="93"/>
      <c r="B22" s="7" t="s">
        <v>11</v>
      </c>
      <c r="C22" s="2">
        <v>25</v>
      </c>
      <c r="D22" s="8">
        <v>21</v>
      </c>
      <c r="E22" s="16">
        <f t="shared" si="6"/>
        <v>23.25</v>
      </c>
      <c r="F22" s="10">
        <f t="shared" si="7"/>
        <v>23.791666666666664</v>
      </c>
      <c r="G22" s="10">
        <f t="shared" si="8"/>
        <v>1.0507880910683014</v>
      </c>
      <c r="H22" s="10">
        <f t="shared" ca="1" si="0"/>
        <v>0.89385477532916369</v>
      </c>
      <c r="I22" s="10">
        <f t="shared" ca="1" si="1"/>
        <v>27.968749163748331</v>
      </c>
      <c r="J22" s="10">
        <f t="shared" si="4"/>
        <v>25.988386113532783</v>
      </c>
      <c r="K22" s="11">
        <f t="shared" ca="1" si="2"/>
        <v>23.229843030679405</v>
      </c>
      <c r="L22" s="10">
        <f t="shared" ca="1" si="3"/>
        <v>1.7701569693205954</v>
      </c>
      <c r="M22" s="14"/>
      <c r="P22" s="18" t="s">
        <v>30</v>
      </c>
      <c r="Q22" s="113">
        <v>0.57065022103336871</v>
      </c>
      <c r="R22" s="18">
        <v>6.3685200989303123E-2</v>
      </c>
      <c r="S22" s="18">
        <v>8.9604839455436114</v>
      </c>
      <c r="T22" s="18">
        <v>1.1842220041795496E-11</v>
      </c>
      <c r="U22" s="18">
        <v>0.44245856024570113</v>
      </c>
      <c r="V22" s="18">
        <v>0.69884188182103624</v>
      </c>
      <c r="W22" s="18">
        <v>0.44245856024570113</v>
      </c>
      <c r="X22" s="18">
        <v>0.69884188182103624</v>
      </c>
    </row>
    <row r="23" spans="1:24" x14ac:dyDescent="0.25">
      <c r="A23" s="93"/>
      <c r="B23" s="7" t="s">
        <v>12</v>
      </c>
      <c r="C23" s="2">
        <v>29</v>
      </c>
      <c r="D23" s="8">
        <v>22</v>
      </c>
      <c r="E23" s="16">
        <f t="shared" si="6"/>
        <v>24.333333333333332</v>
      </c>
      <c r="F23" s="10">
        <f t="shared" si="7"/>
        <v>24.375</v>
      </c>
      <c r="G23" s="10">
        <f t="shared" si="8"/>
        <v>1.1897435897435897</v>
      </c>
      <c r="H23" s="10">
        <f t="shared" ca="1" si="0"/>
        <v>1.3497045759340842</v>
      </c>
      <c r="I23" s="10">
        <f t="shared" ca="1" si="1"/>
        <v>21.48618335974011</v>
      </c>
      <c r="J23" s="10">
        <f t="shared" si="4"/>
        <v>26.559036334566152</v>
      </c>
      <c r="K23" s="11">
        <f t="shared" ca="1" si="2"/>
        <v>35.846852873163542</v>
      </c>
      <c r="L23" s="10">
        <f t="shared" ca="1" si="3"/>
        <v>-6.8468528731635416</v>
      </c>
      <c r="M23" s="14"/>
    </row>
    <row r="24" spans="1:24" x14ac:dyDescent="0.25">
      <c r="A24" s="93"/>
      <c r="B24" s="7" t="s">
        <v>13</v>
      </c>
      <c r="C24" s="2">
        <v>22</v>
      </c>
      <c r="D24" s="8">
        <v>23</v>
      </c>
      <c r="E24" s="16">
        <f t="shared" si="6"/>
        <v>24.416666666666668</v>
      </c>
      <c r="F24" s="10">
        <f t="shared" si="7"/>
        <v>25.666666666666668</v>
      </c>
      <c r="G24" s="10">
        <f t="shared" si="8"/>
        <v>0.8571428571428571</v>
      </c>
      <c r="H24" s="10">
        <f t="shared" ca="1" si="0"/>
        <v>0.76712873201462994</v>
      </c>
      <c r="I24" s="10">
        <f t="shared" ca="1" si="1"/>
        <v>28.678367895599088</v>
      </c>
      <c r="J24" s="10">
        <f t="shared" si="4"/>
        <v>27.12968655559952</v>
      </c>
      <c r="K24" s="11">
        <f t="shared" ca="1" si="2"/>
        <v>20.811962047351411</v>
      </c>
      <c r="L24" s="10">
        <f t="shared" ca="1" si="3"/>
        <v>1.1880379526485889</v>
      </c>
      <c r="M24" s="14"/>
    </row>
    <row r="25" spans="1:24" x14ac:dyDescent="0.25">
      <c r="A25" s="93"/>
      <c r="B25" s="7" t="s">
        <v>14</v>
      </c>
      <c r="C25" s="2">
        <v>26</v>
      </c>
      <c r="D25" s="8">
        <v>24</v>
      </c>
      <c r="E25" s="16">
        <f t="shared" si="6"/>
        <v>26.916666666666668</v>
      </c>
      <c r="F25" s="10">
        <f t="shared" si="7"/>
        <v>26.875</v>
      </c>
      <c r="G25" s="10">
        <f t="shared" si="8"/>
        <v>0.96744186046511627</v>
      </c>
      <c r="H25" s="10">
        <f t="shared" ca="1" si="0"/>
        <v>1.0847530408338641</v>
      </c>
      <c r="I25" s="10">
        <f t="shared" ca="1" si="1"/>
        <v>23.968589182302225</v>
      </c>
      <c r="J25" s="10">
        <f t="shared" si="4"/>
        <v>27.700336776632888</v>
      </c>
      <c r="K25" s="11">
        <f t="shared" ca="1" si="2"/>
        <v>30.048024550574645</v>
      </c>
      <c r="L25" s="10">
        <f t="shared" ca="1" si="3"/>
        <v>-4.0480245505746453</v>
      </c>
      <c r="M25" s="14"/>
    </row>
    <row r="26" spans="1:24" x14ac:dyDescent="0.25">
      <c r="A26" s="93" t="s">
        <v>3</v>
      </c>
      <c r="B26" s="7" t="s">
        <v>5</v>
      </c>
      <c r="C26" s="2">
        <v>21</v>
      </c>
      <c r="D26" s="8">
        <v>25</v>
      </c>
      <c r="E26" s="16">
        <f t="shared" si="6"/>
        <v>26.833333333333332</v>
      </c>
      <c r="F26" s="10">
        <f t="shared" si="7"/>
        <v>27.375</v>
      </c>
      <c r="G26" s="10">
        <f t="shared" si="8"/>
        <v>0.76712328767123283</v>
      </c>
      <c r="H26" s="10">
        <f t="shared" ca="1" si="0"/>
        <v>0.66323300526559203</v>
      </c>
      <c r="I26" s="10">
        <f t="shared" ca="1" si="1"/>
        <v>31.66308044574853</v>
      </c>
      <c r="J26" s="10">
        <f t="shared" si="4"/>
        <v>28.270986997666256</v>
      </c>
      <c r="K26" s="11">
        <f t="shared" ca="1" si="2"/>
        <v>18.750251668286669</v>
      </c>
      <c r="L26" s="10">
        <f t="shared" ca="1" si="3"/>
        <v>2.2497483317133309</v>
      </c>
      <c r="M26" s="14"/>
    </row>
    <row r="27" spans="1:24" x14ac:dyDescent="0.25">
      <c r="A27" s="93"/>
      <c r="B27" s="7" t="s">
        <v>43</v>
      </c>
      <c r="C27" s="2">
        <v>10</v>
      </c>
      <c r="D27" s="8">
        <v>26</v>
      </c>
      <c r="E27" s="16">
        <f t="shared" si="6"/>
        <v>27.916666666666668</v>
      </c>
      <c r="F27" s="10">
        <f t="shared" si="7"/>
        <v>28</v>
      </c>
      <c r="G27" s="10">
        <f t="shared" si="8"/>
        <v>0.35714285714285715</v>
      </c>
      <c r="H27" s="10">
        <f t="shared" ca="1" si="0"/>
        <v>0.36077296778219697</v>
      </c>
      <c r="I27" s="10">
        <f t="shared" ca="1" si="1"/>
        <v>27.718262988143618</v>
      </c>
      <c r="J27" s="10">
        <f t="shared" si="4"/>
        <v>28.841637218699624</v>
      </c>
      <c r="K27" s="11">
        <f t="shared" ca="1" si="2"/>
        <v>10.405283055087732</v>
      </c>
      <c r="L27" s="10">
        <f t="shared" ca="1" si="3"/>
        <v>-0.40528305508773244</v>
      </c>
      <c r="M27" s="14"/>
    </row>
    <row r="28" spans="1:24" x14ac:dyDescent="0.25">
      <c r="A28" s="93"/>
      <c r="B28" s="7" t="s">
        <v>44</v>
      </c>
      <c r="C28" s="2">
        <v>37</v>
      </c>
      <c r="D28" s="8">
        <v>27</v>
      </c>
      <c r="E28" s="16">
        <f t="shared" si="6"/>
        <v>28.083333333333332</v>
      </c>
      <c r="F28" s="10">
        <f t="shared" si="7"/>
        <v>29.166666666666664</v>
      </c>
      <c r="G28" s="10">
        <f t="shared" si="8"/>
        <v>1.2685714285714287</v>
      </c>
      <c r="H28" s="10">
        <f t="shared" ca="1" si="0"/>
        <v>1.3250357920946156</v>
      </c>
      <c r="I28" s="10">
        <f t="shared" ca="1" si="1"/>
        <v>27.92377399972753</v>
      </c>
      <c r="J28" s="10">
        <f t="shared" si="4"/>
        <v>29.412287439732992</v>
      </c>
      <c r="K28" s="11">
        <f t="shared" ca="1" si="2"/>
        <v>38.972333585021119</v>
      </c>
      <c r="L28" s="10">
        <f t="shared" ca="1" si="3"/>
        <v>-1.9723335850211186</v>
      </c>
      <c r="M28" s="14"/>
    </row>
    <row r="29" spans="1:24" x14ac:dyDescent="0.25">
      <c r="A29" s="93"/>
      <c r="B29" s="7" t="s">
        <v>6</v>
      </c>
      <c r="C29" s="2">
        <v>45</v>
      </c>
      <c r="D29" s="8">
        <v>28</v>
      </c>
      <c r="E29" s="16">
        <f t="shared" si="6"/>
        <v>30.25</v>
      </c>
      <c r="F29" s="10">
        <f t="shared" si="7"/>
        <v>30.125</v>
      </c>
      <c r="G29" s="10">
        <f t="shared" si="8"/>
        <v>1.4937759336099585</v>
      </c>
      <c r="H29" s="10">
        <f t="shared" ca="1" si="0"/>
        <v>1.5376026818604396</v>
      </c>
      <c r="I29" s="10">
        <f t="shared" ca="1" si="1"/>
        <v>29.266338132001529</v>
      </c>
      <c r="J29" s="10">
        <f t="shared" si="4"/>
        <v>29.98293766076636</v>
      </c>
      <c r="K29" s="11">
        <f t="shared" ca="1" si="2"/>
        <v>46.101845357248727</v>
      </c>
      <c r="L29" s="10">
        <f t="shared" ca="1" si="3"/>
        <v>-1.1018453572487275</v>
      </c>
      <c r="M29" s="14"/>
    </row>
    <row r="30" spans="1:24" x14ac:dyDescent="0.25">
      <c r="A30" s="93"/>
      <c r="B30" s="7" t="s">
        <v>7</v>
      </c>
      <c r="C30" s="2">
        <v>17</v>
      </c>
      <c r="D30" s="8">
        <v>29</v>
      </c>
      <c r="E30" s="16">
        <f t="shared" si="6"/>
        <v>30</v>
      </c>
      <c r="F30" s="10">
        <f t="shared" si="7"/>
        <v>30.458333333333336</v>
      </c>
      <c r="G30" s="10">
        <f t="shared" si="8"/>
        <v>0.55813953488372092</v>
      </c>
      <c r="H30" s="10">
        <f t="shared" ca="1" si="0"/>
        <v>0.68831617279845336</v>
      </c>
      <c r="I30" s="10">
        <f t="shared" ca="1" si="1"/>
        <v>24.697952295503871</v>
      </c>
      <c r="J30" s="10">
        <f t="shared" si="4"/>
        <v>30.553587881799732</v>
      </c>
      <c r="K30" s="11">
        <f t="shared" ca="1" si="2"/>
        <v>21.030528676061596</v>
      </c>
      <c r="L30" s="10">
        <f t="shared" ca="1" si="3"/>
        <v>-4.0305286760615964</v>
      </c>
      <c r="M30" s="14"/>
    </row>
    <row r="31" spans="1:24" x14ac:dyDescent="0.25">
      <c r="A31" s="93"/>
      <c r="B31" s="7" t="s">
        <v>8</v>
      </c>
      <c r="C31" s="2">
        <v>56</v>
      </c>
      <c r="D31" s="8">
        <v>30</v>
      </c>
      <c r="E31" s="16">
        <f t="shared" si="6"/>
        <v>30.916666666666668</v>
      </c>
      <c r="F31" s="10">
        <f t="shared" si="7"/>
        <v>30.708333333333336</v>
      </c>
      <c r="G31" s="10">
        <f t="shared" si="8"/>
        <v>1.8236092265943011</v>
      </c>
      <c r="H31" s="10">
        <f t="shared" ca="1" si="0"/>
        <v>1.3897809602169062</v>
      </c>
      <c r="I31" s="10">
        <f t="shared" ca="1" si="1"/>
        <v>40.294119435382072</v>
      </c>
      <c r="J31" s="10">
        <f t="shared" si="4"/>
        <v>31.1242381028331</v>
      </c>
      <c r="K31" s="11">
        <f t="shared" ca="1" si="2"/>
        <v>43.255873516575008</v>
      </c>
      <c r="L31" s="10">
        <f t="shared" ca="1" si="3"/>
        <v>12.744126483424992</v>
      </c>
      <c r="M31" s="14"/>
    </row>
    <row r="32" spans="1:24" x14ac:dyDescent="0.25">
      <c r="A32" s="93"/>
      <c r="B32" s="7" t="s">
        <v>9</v>
      </c>
      <c r="C32" s="2">
        <v>12</v>
      </c>
      <c r="D32" s="8">
        <v>31</v>
      </c>
      <c r="E32" s="16">
        <f t="shared" si="6"/>
        <v>30.5</v>
      </c>
      <c r="F32" s="10">
        <f t="shared" si="7"/>
        <v>30.291666666666664</v>
      </c>
      <c r="G32" s="10">
        <f t="shared" si="8"/>
        <v>0.39614855570839069</v>
      </c>
      <c r="H32" s="10">
        <f t="shared" ca="1" si="0"/>
        <v>0.5825919454717926</v>
      </c>
      <c r="I32" s="10">
        <f t="shared" ca="1" si="1"/>
        <v>20.597607112954851</v>
      </c>
      <c r="J32" s="10">
        <f t="shared" si="4"/>
        <v>31.694888323866468</v>
      </c>
      <c r="K32" s="11">
        <f t="shared" ca="1" si="2"/>
        <v>18.465186650112571</v>
      </c>
      <c r="L32" s="10">
        <f t="shared" ca="1" si="3"/>
        <v>-6.465186650112571</v>
      </c>
      <c r="M32" s="14"/>
    </row>
    <row r="33" spans="1:13" x14ac:dyDescent="0.25">
      <c r="A33" s="93"/>
      <c r="B33" s="7" t="s">
        <v>10</v>
      </c>
      <c r="C33" s="2">
        <v>35</v>
      </c>
      <c r="D33" s="8">
        <v>32</v>
      </c>
      <c r="E33" s="16">
        <f>AVERAGE(C28:C39)</f>
        <v>30.083333333333332</v>
      </c>
      <c r="F33" s="10">
        <f t="shared" si="7"/>
        <v>30.625</v>
      </c>
      <c r="G33" s="10">
        <f t="shared" si="8"/>
        <v>1.1428571428571428</v>
      </c>
      <c r="H33" s="10">
        <f t="shared" ca="1" si="0"/>
        <v>0.98661320991453516</v>
      </c>
      <c r="I33" s="10">
        <f t="shared" ca="1" si="1"/>
        <v>35.474894972298067</v>
      </c>
      <c r="J33" s="10">
        <f t="shared" si="4"/>
        <v>32.26553854489984</v>
      </c>
      <c r="K33" s="11">
        <f t="shared" ca="1" si="2"/>
        <v>31.833606553404792</v>
      </c>
      <c r="L33" s="10">
        <f t="shared" ca="1" si="3"/>
        <v>3.1663934465952082</v>
      </c>
      <c r="M33" s="14"/>
    </row>
    <row r="34" spans="1:13" x14ac:dyDescent="0.25">
      <c r="A34" s="93"/>
      <c r="B34" s="7" t="s">
        <v>11</v>
      </c>
      <c r="C34" s="2">
        <v>27</v>
      </c>
      <c r="D34" s="8">
        <v>33</v>
      </c>
      <c r="E34" s="16">
        <f>AVERAGE(C29:C40)</f>
        <v>31.166666666666668</v>
      </c>
      <c r="F34" s="10">
        <f t="shared" si="7"/>
        <v>31.833333333333336</v>
      </c>
      <c r="G34" s="10">
        <f t="shared" si="8"/>
        <v>0.8481675392670156</v>
      </c>
      <c r="H34" s="10">
        <f t="shared" ca="1" si="0"/>
        <v>0.89385477532916369</v>
      </c>
      <c r="I34" s="10">
        <f t="shared" ca="1" si="1"/>
        <v>30.2062490968482</v>
      </c>
      <c r="J34" s="10">
        <f t="shared" si="4"/>
        <v>32.836188765933201</v>
      </c>
      <c r="K34" s="11">
        <f t="shared" ca="1" si="2"/>
        <v>29.35078413203923</v>
      </c>
      <c r="L34" s="10">
        <f t="shared" ca="1" si="3"/>
        <v>-2.3507841320392302</v>
      </c>
      <c r="M34" s="14"/>
    </row>
    <row r="35" spans="1:13" x14ac:dyDescent="0.25">
      <c r="A35" s="93"/>
      <c r="B35" s="7" t="s">
        <v>12</v>
      </c>
      <c r="C35" s="2">
        <v>55</v>
      </c>
      <c r="D35" s="8">
        <v>34</v>
      </c>
      <c r="E35" s="16">
        <f t="shared" si="6"/>
        <v>32.5</v>
      </c>
      <c r="F35" s="10">
        <f t="shared" si="7"/>
        <v>33.041666666666671</v>
      </c>
      <c r="G35" s="10">
        <f t="shared" si="8"/>
        <v>1.6645649432534677</v>
      </c>
      <c r="H35" s="10">
        <f t="shared" ca="1" si="0"/>
        <v>1.3497045759340842</v>
      </c>
      <c r="I35" s="10">
        <f t="shared" ca="1" si="1"/>
        <v>40.749658096058823</v>
      </c>
      <c r="J35" s="10">
        <f t="shared" si="4"/>
        <v>33.406838986966576</v>
      </c>
      <c r="K35" s="11">
        <f t="shared" ca="1" si="2"/>
        <v>45.089363448201958</v>
      </c>
      <c r="L35" s="10">
        <f t="shared" ca="1" si="3"/>
        <v>9.9106365517980421</v>
      </c>
      <c r="M35" s="14"/>
    </row>
    <row r="36" spans="1:13" x14ac:dyDescent="0.25">
      <c r="A36" s="93"/>
      <c r="B36" s="7" t="s">
        <v>13</v>
      </c>
      <c r="C36" s="2">
        <v>19</v>
      </c>
      <c r="D36" s="8">
        <v>35</v>
      </c>
      <c r="E36" s="16">
        <f t="shared" si="6"/>
        <v>33.583333333333336</v>
      </c>
      <c r="F36" s="10">
        <f t="shared" si="7"/>
        <v>33.083333333333336</v>
      </c>
      <c r="G36" s="10">
        <f t="shared" si="8"/>
        <v>0.5743073047858942</v>
      </c>
      <c r="H36" s="10">
        <f t="shared" ca="1" si="0"/>
        <v>0.76712873201462994</v>
      </c>
      <c r="I36" s="10">
        <f t="shared" ca="1" si="1"/>
        <v>24.76768136438103</v>
      </c>
      <c r="J36" s="10">
        <f t="shared" si="4"/>
        <v>33.977489207999938</v>
      </c>
      <c r="K36" s="11">
        <f t="shared" ca="1" si="2"/>
        <v>26.065108213173765</v>
      </c>
      <c r="L36" s="10">
        <f t="shared" ca="1" si="3"/>
        <v>-7.0651082131737653</v>
      </c>
      <c r="M36" s="14"/>
    </row>
    <row r="37" spans="1:13" x14ac:dyDescent="0.25">
      <c r="A37" s="93"/>
      <c r="B37" s="7" t="s">
        <v>14</v>
      </c>
      <c r="C37" s="2">
        <v>37</v>
      </c>
      <c r="D37" s="8">
        <v>36</v>
      </c>
      <c r="E37" s="16">
        <f t="shared" si="6"/>
        <v>32.583333333333336</v>
      </c>
      <c r="F37" s="10">
        <f t="shared" si="7"/>
        <v>33.041666666666671</v>
      </c>
      <c r="G37" s="10">
        <f t="shared" si="8"/>
        <v>1.1197982345523327</v>
      </c>
      <c r="H37" s="10">
        <f t="shared" ca="1" si="0"/>
        <v>1.0847530408338641</v>
      </c>
      <c r="I37" s="10">
        <f t="shared" ca="1" si="1"/>
        <v>34.109146144045475</v>
      </c>
      <c r="J37" s="10">
        <f t="shared" si="4"/>
        <v>34.548139429033313</v>
      </c>
      <c r="K37" s="11">
        <f t="shared" ca="1" si="2"/>
        <v>37.476199300796203</v>
      </c>
      <c r="L37" s="10">
        <f t="shared" ca="1" si="3"/>
        <v>-0.47619930079620332</v>
      </c>
      <c r="M37" s="14"/>
    </row>
    <row r="38" spans="1:13" x14ac:dyDescent="0.25">
      <c r="A38" s="93" t="s">
        <v>4</v>
      </c>
      <c r="B38" s="7" t="s">
        <v>5</v>
      </c>
      <c r="C38" s="2">
        <v>16</v>
      </c>
      <c r="D38" s="8">
        <v>37</v>
      </c>
      <c r="E38" s="16">
        <f t="shared" si="6"/>
        <v>33.5</v>
      </c>
      <c r="F38" s="10">
        <f t="shared" si="7"/>
        <v>34.083333333333329</v>
      </c>
      <c r="G38" s="10">
        <f t="shared" si="8"/>
        <v>0.46943765281173599</v>
      </c>
      <c r="H38" s="10">
        <f t="shared" ca="1" si="0"/>
        <v>0.66323300526559203</v>
      </c>
      <c r="I38" s="10">
        <f t="shared" ca="1" si="1"/>
        <v>24.124251768189357</v>
      </c>
      <c r="J38" s="10">
        <f t="shared" si="4"/>
        <v>35.118789650066681</v>
      </c>
      <c r="K38" s="11">
        <f t="shared" ca="1" si="2"/>
        <v>23.291940400903894</v>
      </c>
      <c r="L38" s="10">
        <f t="shared" ca="1" si="3"/>
        <v>-7.2919404009038935</v>
      </c>
      <c r="M38" s="14"/>
    </row>
    <row r="39" spans="1:13" x14ac:dyDescent="0.25">
      <c r="A39" s="94"/>
      <c r="B39" s="7" t="s">
        <v>43</v>
      </c>
      <c r="C39" s="2">
        <v>5</v>
      </c>
      <c r="D39" s="8">
        <v>38</v>
      </c>
      <c r="E39" s="16">
        <f t="shared" si="6"/>
        <v>34.666666666666664</v>
      </c>
      <c r="F39" s="10">
        <f t="shared" si="7"/>
        <v>35.166666666666664</v>
      </c>
      <c r="G39" s="10">
        <f t="shared" si="8"/>
        <v>0.14218009478672985</v>
      </c>
      <c r="H39" s="10">
        <f t="shared" ca="1" si="0"/>
        <v>0.36077296778219697</v>
      </c>
      <c r="I39" s="10">
        <f t="shared" ca="1" si="1"/>
        <v>13.859131494071809</v>
      </c>
      <c r="J39" s="10">
        <f t="shared" si="4"/>
        <v>35.689439871100049</v>
      </c>
      <c r="K39" s="11">
        <f t="shared" ca="1" si="2"/>
        <v>12.875785140781034</v>
      </c>
      <c r="L39" s="10">
        <f t="shared" ca="1" si="3"/>
        <v>-7.8757851407810335</v>
      </c>
      <c r="M39" s="14"/>
    </row>
    <row r="40" spans="1:13" x14ac:dyDescent="0.25">
      <c r="A40" s="94"/>
      <c r="B40" s="7" t="s">
        <v>44</v>
      </c>
      <c r="C40" s="2">
        <v>50</v>
      </c>
      <c r="D40" s="8">
        <v>39</v>
      </c>
      <c r="E40" s="16">
        <f t="shared" si="6"/>
        <v>35.666666666666664</v>
      </c>
      <c r="F40" s="10">
        <f t="shared" si="7"/>
        <v>36</v>
      </c>
      <c r="G40" s="10">
        <f t="shared" si="8"/>
        <v>1.3888888888888888</v>
      </c>
      <c r="H40" s="10">
        <f t="shared" ca="1" si="0"/>
        <v>1.3250357920946156</v>
      </c>
      <c r="I40" s="10">
        <f t="shared" ca="1" si="1"/>
        <v>37.734829729361529</v>
      </c>
      <c r="J40" s="10">
        <f t="shared" si="4"/>
        <v>36.260090092133417</v>
      </c>
      <c r="K40" s="11">
        <f t="shared" ca="1" si="2"/>
        <v>48.045917196652127</v>
      </c>
      <c r="L40" s="10">
        <f t="shared" ca="1" si="3"/>
        <v>1.9540828033478732</v>
      </c>
      <c r="M40" s="14"/>
    </row>
    <row r="41" spans="1:13" x14ac:dyDescent="0.25">
      <c r="A41" s="94"/>
      <c r="B41" s="7" t="s">
        <v>6</v>
      </c>
      <c r="C41" s="2">
        <v>61</v>
      </c>
      <c r="D41" s="8">
        <v>40</v>
      </c>
      <c r="E41" s="16">
        <f t="shared" si="6"/>
        <v>36.333333333333336</v>
      </c>
      <c r="F41" s="10">
        <f t="shared" si="7"/>
        <v>37.083333333333336</v>
      </c>
      <c r="G41" s="10">
        <f t="shared" si="8"/>
        <v>1.6449438202247191</v>
      </c>
      <c r="H41" s="10">
        <f t="shared" ca="1" si="0"/>
        <v>1.5376026818604396</v>
      </c>
      <c r="I41" s="10">
        <f t="shared" ca="1" si="1"/>
        <v>39.672147245602076</v>
      </c>
      <c r="J41" s="10">
        <f t="shared" si="4"/>
        <v>36.830740313166785</v>
      </c>
      <c r="K41" s="11">
        <f t="shared" ca="1" si="2"/>
        <v>56.631045080430653</v>
      </c>
      <c r="L41" s="10">
        <f t="shared" ca="1" si="3"/>
        <v>4.3689549195693473</v>
      </c>
      <c r="M41" s="14"/>
    </row>
    <row r="42" spans="1:13" x14ac:dyDescent="0.25">
      <c r="A42" s="94"/>
      <c r="B42" s="7" t="s">
        <v>7</v>
      </c>
      <c r="C42" s="2">
        <v>30</v>
      </c>
      <c r="D42" s="8">
        <v>41</v>
      </c>
      <c r="E42" s="16">
        <f t="shared" si="6"/>
        <v>37.833333333333336</v>
      </c>
      <c r="F42" s="10">
        <f t="shared" si="7"/>
        <v>38.416666666666671</v>
      </c>
      <c r="G42" s="10">
        <f t="shared" si="8"/>
        <v>0.78091106290672441</v>
      </c>
      <c r="H42" s="10">
        <f t="shared" ca="1" si="0"/>
        <v>0.68831617279845336</v>
      </c>
      <c r="I42" s="10">
        <f t="shared" ca="1" si="1"/>
        <v>43.584621697948009</v>
      </c>
      <c r="J42" s="10">
        <f t="shared" si="4"/>
        <v>37.401390534200154</v>
      </c>
      <c r="K42" s="11">
        <f t="shared" ca="1" si="2"/>
        <v>25.74398198984095</v>
      </c>
      <c r="L42" s="10">
        <f t="shared" ca="1" si="3"/>
        <v>4.2560180101590497</v>
      </c>
      <c r="M42" s="14"/>
    </row>
    <row r="43" spans="1:13" x14ac:dyDescent="0.25">
      <c r="A43" s="94"/>
      <c r="B43" s="7" t="s">
        <v>8</v>
      </c>
      <c r="C43" s="2">
        <v>44</v>
      </c>
      <c r="D43" s="8">
        <v>42</v>
      </c>
      <c r="E43" s="16">
        <f t="shared" si="6"/>
        <v>39</v>
      </c>
      <c r="F43" s="11"/>
      <c r="G43" s="10"/>
      <c r="H43" s="10">
        <f t="shared" ca="1" si="0"/>
        <v>1.3897809602169062</v>
      </c>
      <c r="I43" s="10">
        <f t="shared" ca="1" si="1"/>
        <v>31.659665270657342</v>
      </c>
      <c r="J43" s="10">
        <f t="shared" si="4"/>
        <v>37.972040755233522</v>
      </c>
      <c r="K43" s="11">
        <f t="shared" ca="1" si="2"/>
        <v>52.772819262203939</v>
      </c>
      <c r="L43" s="10">
        <f t="shared" ca="1" si="3"/>
        <v>-8.7728192622039387</v>
      </c>
      <c r="M43" s="14"/>
    </row>
    <row r="44" spans="1:13" x14ac:dyDescent="0.25">
      <c r="A44" s="94"/>
      <c r="B44" s="7" t="s">
        <v>9</v>
      </c>
      <c r="C44" s="2">
        <v>23</v>
      </c>
      <c r="D44" s="8">
        <v>43</v>
      </c>
      <c r="E44" s="16"/>
      <c r="F44" s="11"/>
      <c r="G44" s="10"/>
      <c r="H44" s="10">
        <f t="shared" ca="1" si="0"/>
        <v>0.5825919454717926</v>
      </c>
      <c r="I44" s="10">
        <f t="shared" ca="1" si="1"/>
        <v>39.4787469664968</v>
      </c>
      <c r="J44" s="10">
        <f t="shared" si="4"/>
        <v>38.542690976266897</v>
      </c>
      <c r="K44" s="11">
        <f t="shared" ca="1" si="2"/>
        <v>22.454661319581437</v>
      </c>
      <c r="L44" s="10">
        <f t="shared" ca="1" si="3"/>
        <v>0.54533868041856337</v>
      </c>
      <c r="M44" s="14"/>
    </row>
    <row r="45" spans="1:13" x14ac:dyDescent="0.25">
      <c r="A45" s="94"/>
      <c r="B45" s="7" t="s">
        <v>10</v>
      </c>
      <c r="C45" s="2">
        <v>49</v>
      </c>
      <c r="D45" s="8">
        <v>44</v>
      </c>
      <c r="E45" s="16"/>
      <c r="F45" s="11"/>
      <c r="G45" s="10"/>
      <c r="H45" s="10">
        <f t="shared" ca="1" si="0"/>
        <v>0.98661320991453516</v>
      </c>
      <c r="I45" s="10">
        <f t="shared" ca="1" si="1"/>
        <v>49.664852961217292</v>
      </c>
      <c r="J45" s="10">
        <f t="shared" si="4"/>
        <v>39.113341197300258</v>
      </c>
      <c r="K45" s="11">
        <f t="shared" ca="1" si="2"/>
        <v>38.589739109150834</v>
      </c>
      <c r="L45" s="10">
        <f t="shared" ca="1" si="3"/>
        <v>10.410260890849166</v>
      </c>
      <c r="M45" s="14"/>
    </row>
    <row r="46" spans="1:13" x14ac:dyDescent="0.25">
      <c r="A46" s="94"/>
      <c r="B46" s="7" t="s">
        <v>11</v>
      </c>
      <c r="C46" s="2">
        <v>39</v>
      </c>
      <c r="D46" s="8">
        <v>45</v>
      </c>
      <c r="E46" s="16"/>
      <c r="F46" s="11"/>
      <c r="G46" s="10"/>
      <c r="H46" s="10">
        <f t="shared" ca="1" si="0"/>
        <v>0.89385477532916369</v>
      </c>
      <c r="I46" s="10">
        <f t="shared" ca="1" si="1"/>
        <v>43.631248695447397</v>
      </c>
      <c r="J46" s="10">
        <f t="shared" si="4"/>
        <v>39.683991418333633</v>
      </c>
      <c r="K46" s="11">
        <f t="shared" ca="1" si="2"/>
        <v>35.47172523339907</v>
      </c>
      <c r="L46" s="10">
        <f t="shared" ca="1" si="3"/>
        <v>3.52827476660093</v>
      </c>
      <c r="M46" s="14"/>
    </row>
    <row r="47" spans="1:13" x14ac:dyDescent="0.25">
      <c r="A47" s="94"/>
      <c r="B47" s="7" t="s">
        <v>12</v>
      </c>
      <c r="C47" s="2">
        <v>63</v>
      </c>
      <c r="D47" s="8">
        <v>46</v>
      </c>
      <c r="E47" s="16"/>
      <c r="F47" s="11"/>
      <c r="G47" s="10"/>
      <c r="H47" s="10">
        <f t="shared" ca="1" si="0"/>
        <v>1.3497045759340842</v>
      </c>
      <c r="I47" s="10">
        <f t="shared" ca="1" si="1"/>
        <v>46.676881091849204</v>
      </c>
      <c r="J47" s="10">
        <f t="shared" si="4"/>
        <v>40.254641639366994</v>
      </c>
      <c r="K47" s="11">
        <f t="shared" ca="1" si="2"/>
        <v>54.33187402324036</v>
      </c>
      <c r="L47" s="10">
        <f t="shared" ca="1" si="3"/>
        <v>8.6681259767596401</v>
      </c>
      <c r="M47" s="14"/>
    </row>
    <row r="48" spans="1:13" x14ac:dyDescent="0.25">
      <c r="A48" s="94"/>
      <c r="B48" s="7" t="s">
        <v>13</v>
      </c>
      <c r="C48" s="2">
        <v>37</v>
      </c>
      <c r="D48" s="8">
        <v>47</v>
      </c>
      <c r="E48" s="16"/>
      <c r="F48" s="11"/>
      <c r="G48" s="10"/>
      <c r="H48" s="10">
        <f t="shared" ca="1" si="0"/>
        <v>0.76712873201462994</v>
      </c>
      <c r="I48" s="10">
        <f t="shared" ca="1" si="1"/>
        <v>48.231800551689375</v>
      </c>
      <c r="J48" s="10">
        <f t="shared" si="4"/>
        <v>40.82529186040037</v>
      </c>
      <c r="K48" s="11">
        <f t="shared" ca="1" si="2"/>
        <v>31.318254378996127</v>
      </c>
      <c r="L48" s="10">
        <f t="shared" ca="1" si="3"/>
        <v>5.6817456210038735</v>
      </c>
      <c r="M48" s="14"/>
    </row>
    <row r="49" spans="1:13" x14ac:dyDescent="0.25">
      <c r="A49" s="94"/>
      <c r="B49" s="7" t="s">
        <v>14</v>
      </c>
      <c r="C49" s="2">
        <v>51</v>
      </c>
      <c r="D49" s="8">
        <v>48</v>
      </c>
      <c r="E49" s="16"/>
      <c r="F49" s="11"/>
      <c r="G49" s="10"/>
      <c r="H49" s="10">
        <f t="shared" ca="1" si="0"/>
        <v>1.0847530408338641</v>
      </c>
      <c r="I49" s="10">
        <f t="shared" ca="1" si="1"/>
        <v>47.015309549900522</v>
      </c>
      <c r="J49" s="10">
        <f t="shared" si="4"/>
        <v>41.395942081433738</v>
      </c>
      <c r="K49" s="11">
        <f t="shared" ca="1" si="2"/>
        <v>44.904374051017768</v>
      </c>
      <c r="L49" s="10">
        <f t="shared" ca="1" si="3"/>
        <v>6.0956259489822315</v>
      </c>
      <c r="M49" s="14"/>
    </row>
    <row r="50" spans="1:13" x14ac:dyDescent="0.25">
      <c r="A50" s="121" t="s">
        <v>74</v>
      </c>
      <c r="B50" s="27" t="s">
        <v>5</v>
      </c>
      <c r="C50" s="122"/>
      <c r="D50" s="123">
        <v>49</v>
      </c>
      <c r="E50" s="122"/>
      <c r="F50" s="122"/>
      <c r="G50" s="122"/>
      <c r="H50" s="124">
        <f t="shared" ca="1" si="0"/>
        <v>0.66323300526559203</v>
      </c>
      <c r="I50" s="122"/>
      <c r="J50" s="125">
        <f t="shared" si="4"/>
        <v>41.966592302467106</v>
      </c>
      <c r="K50" s="126">
        <f t="shared" ca="1" si="2"/>
        <v>27.833629133521121</v>
      </c>
      <c r="L50" s="124"/>
      <c r="M50" s="127"/>
    </row>
    <row r="51" spans="1:13" x14ac:dyDescent="0.25">
      <c r="A51" s="121"/>
      <c r="B51" s="27" t="s">
        <v>43</v>
      </c>
      <c r="C51" s="122"/>
      <c r="D51" s="123">
        <v>50</v>
      </c>
      <c r="E51" s="122"/>
      <c r="F51" s="122"/>
      <c r="G51" s="122"/>
      <c r="H51" s="124">
        <f t="shared" ca="1" si="0"/>
        <v>0.36077296778219697</v>
      </c>
      <c r="I51" s="122"/>
      <c r="J51" s="125">
        <f t="shared" si="4"/>
        <v>42.537242523500474</v>
      </c>
      <c r="K51" s="126">
        <f t="shared" ca="1" si="2"/>
        <v>15.346287226474336</v>
      </c>
      <c r="L51" s="124"/>
      <c r="M51" s="127"/>
    </row>
    <row r="52" spans="1:13" x14ac:dyDescent="0.25">
      <c r="A52" s="121"/>
      <c r="B52" s="27" t="s">
        <v>44</v>
      </c>
      <c r="C52" s="122"/>
      <c r="D52" s="123">
        <v>51</v>
      </c>
      <c r="E52" s="122"/>
      <c r="F52" s="122"/>
      <c r="G52" s="122"/>
      <c r="H52" s="124">
        <f t="shared" ca="1" si="0"/>
        <v>1.3250357920946156</v>
      </c>
      <c r="I52" s="122"/>
      <c r="J52" s="125">
        <f t="shared" si="4"/>
        <v>43.107892744533842</v>
      </c>
      <c r="K52" s="126">
        <f t="shared" ca="1" si="2"/>
        <v>57.119500808283135</v>
      </c>
      <c r="L52" s="124"/>
      <c r="M52" s="127"/>
    </row>
    <row r="53" spans="1:13" x14ac:dyDescent="0.25">
      <c r="A53" s="121"/>
      <c r="B53" s="27" t="s">
        <v>6</v>
      </c>
      <c r="C53" s="122"/>
      <c r="D53" s="123">
        <v>52</v>
      </c>
      <c r="E53" s="122"/>
      <c r="F53" s="122"/>
      <c r="G53" s="122"/>
      <c r="H53" s="124">
        <f t="shared" ca="1" si="0"/>
        <v>1.5376026818604396</v>
      </c>
      <c r="I53" s="122"/>
      <c r="J53" s="125">
        <f t="shared" si="4"/>
        <v>43.67854296556721</v>
      </c>
      <c r="K53" s="126">
        <f t="shared" ca="1" si="2"/>
        <v>67.160244803612585</v>
      </c>
      <c r="L53" s="124"/>
      <c r="M53" s="127"/>
    </row>
    <row r="54" spans="1:13" x14ac:dyDescent="0.25">
      <c r="A54" s="121"/>
      <c r="B54" s="27" t="s">
        <v>7</v>
      </c>
      <c r="C54" s="122"/>
      <c r="D54" s="123">
        <v>53</v>
      </c>
      <c r="E54" s="122"/>
      <c r="F54" s="122"/>
      <c r="G54" s="122"/>
      <c r="H54" s="124">
        <f t="shared" ca="1" si="0"/>
        <v>0.68831617279845336</v>
      </c>
      <c r="I54" s="122"/>
      <c r="J54" s="125">
        <f t="shared" si="4"/>
        <v>44.249193186600579</v>
      </c>
      <c r="K54" s="126">
        <f t="shared" ca="1" si="2"/>
        <v>30.457435303620308</v>
      </c>
      <c r="L54" s="124"/>
      <c r="M54" s="127"/>
    </row>
    <row r="55" spans="1:13" x14ac:dyDescent="0.25">
      <c r="A55" s="121"/>
      <c r="B55" s="27" t="s">
        <v>8</v>
      </c>
      <c r="C55" s="122"/>
      <c r="D55" s="123">
        <v>54</v>
      </c>
      <c r="E55" s="122"/>
      <c r="F55" s="122"/>
      <c r="G55" s="122"/>
      <c r="H55" s="124">
        <f t="shared" ca="1" si="0"/>
        <v>1.3897809602169062</v>
      </c>
      <c r="I55" s="122"/>
      <c r="J55" s="125">
        <f t="shared" si="4"/>
        <v>44.819843407633947</v>
      </c>
      <c r="K55" s="126">
        <f t="shared" ca="1" si="2"/>
        <v>62.289765007832884</v>
      </c>
      <c r="L55" s="124"/>
      <c r="M55" s="127"/>
    </row>
    <row r="56" spans="1:13" x14ac:dyDescent="0.25">
      <c r="A56" s="121"/>
      <c r="B56" s="27" t="s">
        <v>9</v>
      </c>
      <c r="C56" s="122"/>
      <c r="D56" s="123">
        <v>55</v>
      </c>
      <c r="E56" s="122"/>
      <c r="F56" s="122"/>
      <c r="G56" s="122"/>
      <c r="H56" s="124">
        <f t="shared" ca="1" si="0"/>
        <v>0.5825919454717926</v>
      </c>
      <c r="I56" s="122"/>
      <c r="J56" s="125">
        <f t="shared" si="4"/>
        <v>45.390493628667315</v>
      </c>
      <c r="K56" s="126">
        <f t="shared" ca="1" si="2"/>
        <v>26.444135989050299</v>
      </c>
      <c r="L56" s="124"/>
      <c r="M56" s="127"/>
    </row>
    <row r="57" spans="1:13" x14ac:dyDescent="0.25">
      <c r="A57" s="121"/>
      <c r="B57" s="27" t="s">
        <v>10</v>
      </c>
      <c r="C57" s="122"/>
      <c r="D57" s="123">
        <v>56</v>
      </c>
      <c r="E57" s="122"/>
      <c r="F57" s="122"/>
      <c r="G57" s="122"/>
      <c r="H57" s="124">
        <f t="shared" ca="1" si="0"/>
        <v>0.98661320991453516</v>
      </c>
      <c r="I57" s="122"/>
      <c r="J57" s="125">
        <f t="shared" si="4"/>
        <v>45.96114384970069</v>
      </c>
      <c r="K57" s="126">
        <f t="shared" ca="1" si="2"/>
        <v>45.34587166489689</v>
      </c>
      <c r="L57" s="124"/>
      <c r="M57" s="127"/>
    </row>
    <row r="58" spans="1:13" x14ac:dyDescent="0.25">
      <c r="A58" s="121"/>
      <c r="B58" s="27" t="s">
        <v>11</v>
      </c>
      <c r="C58" s="122"/>
      <c r="D58" s="123">
        <v>57</v>
      </c>
      <c r="E58" s="122"/>
      <c r="F58" s="122"/>
      <c r="G58" s="122"/>
      <c r="H58" s="124">
        <f t="shared" ca="1" si="0"/>
        <v>0.89385477532916369</v>
      </c>
      <c r="I58" s="122"/>
      <c r="J58" s="125">
        <f t="shared" si="4"/>
        <v>46.531794070734051</v>
      </c>
      <c r="K58" s="126">
        <f t="shared" ca="1" si="2"/>
        <v>41.592666334758896</v>
      </c>
      <c r="L58" s="124"/>
      <c r="M58" s="127"/>
    </row>
    <row r="59" spans="1:13" x14ac:dyDescent="0.25">
      <c r="A59" s="121"/>
      <c r="B59" s="27" t="s">
        <v>12</v>
      </c>
      <c r="C59" s="122"/>
      <c r="D59" s="123">
        <v>58</v>
      </c>
      <c r="E59" s="122"/>
      <c r="F59" s="122"/>
      <c r="G59" s="122"/>
      <c r="H59" s="124">
        <f t="shared" ca="1" si="0"/>
        <v>1.3497045759340842</v>
      </c>
      <c r="I59" s="122"/>
      <c r="J59" s="125">
        <f t="shared" si="4"/>
        <v>47.102444291767426</v>
      </c>
      <c r="K59" s="126">
        <f t="shared" ca="1" si="2"/>
        <v>63.574384598278783</v>
      </c>
      <c r="L59" s="124"/>
      <c r="M59" s="127"/>
    </row>
    <row r="60" spans="1:13" x14ac:dyDescent="0.25">
      <c r="A60" s="121"/>
      <c r="B60" s="27" t="s">
        <v>13</v>
      </c>
      <c r="C60" s="122"/>
      <c r="D60" s="123">
        <v>59</v>
      </c>
      <c r="E60" s="122"/>
      <c r="F60" s="122"/>
      <c r="G60" s="122"/>
      <c r="H60" s="124">
        <f t="shared" ca="1" si="0"/>
        <v>0.76712873201462994</v>
      </c>
      <c r="I60" s="122"/>
      <c r="J60" s="125">
        <f t="shared" si="4"/>
        <v>47.673094512800795</v>
      </c>
      <c r="K60" s="126">
        <f t="shared" ca="1" si="2"/>
        <v>36.571400544818488</v>
      </c>
      <c r="L60" s="124"/>
      <c r="M60" s="127"/>
    </row>
    <row r="61" spans="1:13" x14ac:dyDescent="0.25">
      <c r="A61" s="121"/>
      <c r="B61" s="27" t="s">
        <v>14</v>
      </c>
      <c r="C61" s="122"/>
      <c r="D61" s="123">
        <v>60</v>
      </c>
      <c r="E61" s="122"/>
      <c r="F61" s="122"/>
      <c r="G61" s="122"/>
      <c r="H61" s="124">
        <f t="shared" ca="1" si="0"/>
        <v>1.0847530408338641</v>
      </c>
      <c r="I61" s="122"/>
      <c r="J61" s="125">
        <f t="shared" si="4"/>
        <v>48.243744733834163</v>
      </c>
      <c r="K61" s="126">
        <f t="shared" ca="1" si="2"/>
        <v>52.332548801239327</v>
      </c>
      <c r="L61" s="124"/>
      <c r="M61" s="127"/>
    </row>
  </sheetData>
  <mergeCells count="6">
    <mergeCell ref="A50:A61"/>
    <mergeCell ref="N1:O1"/>
    <mergeCell ref="A2:A13"/>
    <mergeCell ref="A14:A25"/>
    <mergeCell ref="A26:A37"/>
    <mergeCell ref="A38:A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EC5D-9625-41EA-8C44-A8DFD085D307}">
  <dimension ref="A1:U62"/>
  <sheetViews>
    <sheetView workbookViewId="0">
      <selection activeCell="I8" sqref="I8:K9"/>
    </sheetView>
  </sheetViews>
  <sheetFormatPr defaultRowHeight="15" x14ac:dyDescent="0.25"/>
  <cols>
    <col min="1" max="1" width="10.85546875" bestFit="1" customWidth="1"/>
    <col min="2" max="2" width="9" bestFit="1" customWidth="1"/>
    <col min="3" max="3" width="5.42578125" bestFit="1" customWidth="1"/>
    <col min="4" max="4" width="7.85546875" bestFit="1" customWidth="1"/>
    <col min="5" max="5" width="7.42578125" bestFit="1" customWidth="1"/>
    <col min="6" max="6" width="10" bestFit="1" customWidth="1"/>
    <col min="11" max="11" width="12.42578125" customWidth="1"/>
  </cols>
  <sheetData>
    <row r="1" spans="1:21" s="31" customFormat="1" x14ac:dyDescent="0.25">
      <c r="A1" s="31" t="s">
        <v>19</v>
      </c>
      <c r="B1" s="31" t="s">
        <v>20</v>
      </c>
      <c r="C1" s="31" t="s">
        <v>18</v>
      </c>
      <c r="D1" s="31" t="s">
        <v>19</v>
      </c>
      <c r="E1" s="31" t="s">
        <v>126</v>
      </c>
      <c r="F1" s="31" t="s">
        <v>127</v>
      </c>
    </row>
    <row r="2" spans="1:21" x14ac:dyDescent="0.25">
      <c r="A2" t="s">
        <v>5</v>
      </c>
      <c r="B2">
        <v>12</v>
      </c>
      <c r="C2">
        <v>2017</v>
      </c>
      <c r="D2">
        <v>4</v>
      </c>
      <c r="E2" s="114">
        <v>42826</v>
      </c>
      <c r="F2">
        <v>17</v>
      </c>
    </row>
    <row r="3" spans="1:21" x14ac:dyDescent="0.25">
      <c r="A3" t="s">
        <v>43</v>
      </c>
      <c r="B3">
        <v>7</v>
      </c>
      <c r="C3">
        <v>2017</v>
      </c>
      <c r="D3">
        <v>5</v>
      </c>
      <c r="E3" s="114">
        <v>42856</v>
      </c>
      <c r="F3">
        <v>16</v>
      </c>
      <c r="H3" s="116" t="s">
        <v>129</v>
      </c>
      <c r="I3" s="116"/>
      <c r="J3" s="116"/>
      <c r="K3" s="116"/>
      <c r="L3" s="115"/>
      <c r="M3" s="90"/>
      <c r="N3" s="90"/>
      <c r="O3" s="90"/>
      <c r="P3" s="90"/>
      <c r="Q3" s="90"/>
      <c r="R3" s="90"/>
      <c r="S3" s="90"/>
      <c r="T3" s="90"/>
      <c r="U3" s="115"/>
    </row>
    <row r="4" spans="1:21" ht="24.75" customHeight="1" x14ac:dyDescent="0.25">
      <c r="A4" t="s">
        <v>44</v>
      </c>
      <c r="B4">
        <v>17</v>
      </c>
      <c r="C4">
        <v>2017</v>
      </c>
      <c r="D4">
        <v>6</v>
      </c>
      <c r="E4" s="114">
        <v>42887</v>
      </c>
      <c r="F4">
        <v>15</v>
      </c>
      <c r="H4" s="117" t="s">
        <v>128</v>
      </c>
      <c r="I4" s="117"/>
      <c r="J4" s="117"/>
      <c r="K4" s="118" t="s">
        <v>130</v>
      </c>
      <c r="L4" s="115"/>
      <c r="M4" s="31"/>
      <c r="N4" s="90"/>
      <c r="O4" s="90"/>
      <c r="P4" s="90"/>
      <c r="Q4" s="31"/>
      <c r="R4" s="31"/>
      <c r="S4" s="31"/>
      <c r="T4" s="31"/>
      <c r="U4" s="115"/>
    </row>
    <row r="5" spans="1:21" ht="36" customHeight="1" x14ac:dyDescent="0.25">
      <c r="A5" t="s">
        <v>6</v>
      </c>
      <c r="B5">
        <v>32</v>
      </c>
      <c r="C5">
        <v>2017</v>
      </c>
      <c r="D5">
        <v>7</v>
      </c>
      <c r="E5" s="114">
        <v>42917</v>
      </c>
      <c r="F5">
        <v>15</v>
      </c>
      <c r="H5" s="119" t="s">
        <v>131</v>
      </c>
      <c r="I5" s="119" t="s">
        <v>20</v>
      </c>
      <c r="J5" s="119" t="s">
        <v>132</v>
      </c>
      <c r="K5" s="120" t="s">
        <v>133</v>
      </c>
      <c r="L5" s="115"/>
      <c r="M5" s="31"/>
      <c r="N5" s="90"/>
      <c r="O5" s="90"/>
      <c r="P5" s="90"/>
      <c r="Q5" s="31"/>
      <c r="R5" s="31"/>
      <c r="S5" s="31"/>
      <c r="T5" s="31"/>
      <c r="U5" s="115"/>
    </row>
    <row r="6" spans="1:21" x14ac:dyDescent="0.25">
      <c r="A6" t="s">
        <v>7</v>
      </c>
      <c r="B6">
        <v>14</v>
      </c>
      <c r="C6">
        <v>2017</v>
      </c>
      <c r="D6">
        <v>8</v>
      </c>
      <c r="E6" s="114">
        <v>42948</v>
      </c>
      <c r="F6">
        <v>18</v>
      </c>
      <c r="M6" s="31"/>
      <c r="N6" s="31"/>
      <c r="O6" s="31"/>
      <c r="P6" s="31"/>
      <c r="Q6" s="31"/>
      <c r="R6" s="31"/>
      <c r="S6" s="31"/>
      <c r="T6" s="31"/>
      <c r="U6" s="115"/>
    </row>
    <row r="7" spans="1:21" x14ac:dyDescent="0.25">
      <c r="A7" t="s">
        <v>8</v>
      </c>
      <c r="B7">
        <v>21</v>
      </c>
      <c r="C7">
        <v>2017</v>
      </c>
      <c r="D7">
        <v>9</v>
      </c>
      <c r="E7" s="114">
        <v>42979</v>
      </c>
      <c r="F7">
        <v>17</v>
      </c>
      <c r="G7" s="31"/>
      <c r="H7" s="90"/>
      <c r="I7" s="90"/>
      <c r="J7" s="90"/>
      <c r="K7" s="90"/>
      <c r="L7" s="90"/>
      <c r="M7" s="90"/>
      <c r="N7" s="90"/>
      <c r="O7" s="90"/>
      <c r="P7" s="115"/>
    </row>
    <row r="8" spans="1:21" x14ac:dyDescent="0.25">
      <c r="A8" t="s">
        <v>9</v>
      </c>
      <c r="B8">
        <v>14</v>
      </c>
      <c r="C8">
        <v>2017</v>
      </c>
      <c r="D8">
        <v>10</v>
      </c>
      <c r="E8" s="114">
        <v>43009</v>
      </c>
      <c r="F8">
        <v>18</v>
      </c>
      <c r="G8" s="31"/>
      <c r="H8" s="31"/>
      <c r="I8" s="90"/>
      <c r="J8" s="90"/>
      <c r="K8" s="90"/>
      <c r="L8" s="31"/>
      <c r="M8" s="31"/>
      <c r="N8" s="31"/>
      <c r="O8" s="31"/>
      <c r="P8" s="115"/>
    </row>
    <row r="9" spans="1:21" x14ac:dyDescent="0.25">
      <c r="A9" t="s">
        <v>125</v>
      </c>
      <c r="B9">
        <v>16</v>
      </c>
      <c r="C9">
        <v>2017</v>
      </c>
      <c r="D9">
        <v>11</v>
      </c>
      <c r="E9" s="114">
        <v>43040</v>
      </c>
      <c r="F9">
        <v>17</v>
      </c>
      <c r="G9" s="31"/>
      <c r="H9" s="31"/>
      <c r="I9" s="90"/>
      <c r="J9" s="90"/>
      <c r="K9" s="90"/>
      <c r="L9" s="31"/>
      <c r="M9" s="31"/>
      <c r="N9" s="31"/>
      <c r="O9" s="31"/>
      <c r="P9" s="115"/>
    </row>
    <row r="10" spans="1:21" x14ac:dyDescent="0.25">
      <c r="A10" t="s">
        <v>11</v>
      </c>
      <c r="B10">
        <v>15</v>
      </c>
      <c r="C10">
        <v>2017</v>
      </c>
      <c r="D10">
        <v>12</v>
      </c>
      <c r="E10" s="114">
        <v>43070</v>
      </c>
      <c r="F10">
        <v>17</v>
      </c>
      <c r="G10" s="31"/>
      <c r="H10" s="31"/>
      <c r="I10" s="31"/>
      <c r="J10" s="31"/>
      <c r="K10" s="31"/>
      <c r="L10" s="31"/>
      <c r="M10" s="31"/>
      <c r="N10" s="31"/>
      <c r="O10" s="31"/>
      <c r="P10" s="115"/>
    </row>
    <row r="11" spans="1:21" x14ac:dyDescent="0.25">
      <c r="A11" t="s">
        <v>12</v>
      </c>
      <c r="B11">
        <v>23</v>
      </c>
      <c r="C11">
        <v>2018</v>
      </c>
      <c r="D11">
        <v>1</v>
      </c>
      <c r="E11" s="114">
        <v>43101</v>
      </c>
      <c r="F11">
        <v>17</v>
      </c>
    </row>
    <row r="12" spans="1:21" x14ac:dyDescent="0.25">
      <c r="A12" t="s">
        <v>13</v>
      </c>
      <c r="B12">
        <v>17</v>
      </c>
      <c r="C12">
        <v>2018</v>
      </c>
      <c r="D12">
        <v>2</v>
      </c>
      <c r="E12" s="114">
        <v>43132</v>
      </c>
      <c r="F12">
        <v>18</v>
      </c>
      <c r="H12" s="31"/>
      <c r="I12" s="31"/>
      <c r="J12" s="31"/>
      <c r="K12" s="31"/>
      <c r="L12" s="31"/>
      <c r="M12" s="31"/>
      <c r="N12" s="31"/>
      <c r="O12" s="31"/>
      <c r="P12" s="31"/>
    </row>
    <row r="13" spans="1:21" x14ac:dyDescent="0.25">
      <c r="A13" t="s">
        <v>14</v>
      </c>
      <c r="B13">
        <v>23</v>
      </c>
      <c r="C13">
        <v>2018</v>
      </c>
      <c r="D13">
        <v>3</v>
      </c>
      <c r="E13" s="114">
        <v>43160</v>
      </c>
      <c r="F13">
        <v>18</v>
      </c>
      <c r="H13" s="31"/>
      <c r="I13" s="31"/>
      <c r="J13" s="31"/>
      <c r="K13" s="31"/>
      <c r="L13" s="31"/>
      <c r="M13" s="31"/>
      <c r="N13" s="31"/>
      <c r="O13" s="31"/>
      <c r="P13" s="31"/>
    </row>
    <row r="14" spans="1:21" x14ac:dyDescent="0.25">
      <c r="A14" t="s">
        <v>5</v>
      </c>
      <c r="B14">
        <v>15</v>
      </c>
      <c r="C14">
        <v>2018</v>
      </c>
      <c r="D14">
        <v>4</v>
      </c>
      <c r="E14" s="114">
        <v>43191</v>
      </c>
      <c r="F14">
        <v>18</v>
      </c>
      <c r="H14" s="31"/>
      <c r="I14" s="31"/>
      <c r="J14" s="31"/>
      <c r="K14" s="31"/>
      <c r="L14" s="31"/>
      <c r="M14" s="31"/>
      <c r="N14" s="31"/>
      <c r="O14" s="31"/>
      <c r="P14" s="31"/>
    </row>
    <row r="15" spans="1:21" x14ac:dyDescent="0.25">
      <c r="A15" t="s">
        <v>43</v>
      </c>
      <c r="B15">
        <v>12</v>
      </c>
      <c r="C15">
        <v>2018</v>
      </c>
      <c r="D15">
        <v>5</v>
      </c>
      <c r="E15" s="114">
        <v>43221</v>
      </c>
      <c r="F15">
        <v>18</v>
      </c>
      <c r="H15" s="31"/>
      <c r="I15" s="31"/>
      <c r="J15" s="31"/>
      <c r="K15" s="31"/>
      <c r="L15" s="31"/>
      <c r="M15" s="31"/>
      <c r="N15" s="31"/>
      <c r="O15" s="31"/>
      <c r="P15" s="31"/>
    </row>
    <row r="16" spans="1:21" x14ac:dyDescent="0.25">
      <c r="A16" t="s">
        <v>44</v>
      </c>
      <c r="B16">
        <v>28</v>
      </c>
      <c r="C16">
        <v>2018</v>
      </c>
      <c r="D16">
        <v>6</v>
      </c>
      <c r="E16" s="114">
        <v>43252</v>
      </c>
      <c r="F16">
        <v>17</v>
      </c>
    </row>
    <row r="17" spans="1:6" x14ac:dyDescent="0.25">
      <c r="A17" t="s">
        <v>6</v>
      </c>
      <c r="B17">
        <v>32</v>
      </c>
      <c r="C17">
        <v>2018</v>
      </c>
      <c r="D17">
        <v>7</v>
      </c>
      <c r="E17" s="114">
        <v>43282</v>
      </c>
      <c r="F17">
        <v>19</v>
      </c>
    </row>
    <row r="18" spans="1:6" x14ac:dyDescent="0.25">
      <c r="A18" t="s">
        <v>7</v>
      </c>
      <c r="B18">
        <v>16</v>
      </c>
      <c r="C18">
        <v>2018</v>
      </c>
      <c r="D18">
        <v>8</v>
      </c>
      <c r="E18" s="114">
        <v>43313</v>
      </c>
      <c r="F18">
        <v>21</v>
      </c>
    </row>
    <row r="19" spans="1:6" x14ac:dyDescent="0.25">
      <c r="A19" t="s">
        <v>8</v>
      </c>
      <c r="B19">
        <v>26</v>
      </c>
      <c r="C19">
        <v>2018</v>
      </c>
      <c r="D19">
        <v>9</v>
      </c>
      <c r="E19" s="114">
        <v>43344</v>
      </c>
      <c r="F19">
        <v>20</v>
      </c>
    </row>
    <row r="20" spans="1:6" x14ac:dyDescent="0.25">
      <c r="A20" t="s">
        <v>9</v>
      </c>
      <c r="B20">
        <v>13</v>
      </c>
      <c r="C20">
        <v>2018</v>
      </c>
      <c r="D20">
        <v>10</v>
      </c>
      <c r="E20" s="114">
        <v>43374</v>
      </c>
      <c r="F20">
        <v>21</v>
      </c>
    </row>
    <row r="21" spans="1:6" x14ac:dyDescent="0.25">
      <c r="A21" t="s">
        <v>125</v>
      </c>
      <c r="B21">
        <v>22</v>
      </c>
      <c r="C21">
        <v>2018</v>
      </c>
      <c r="D21">
        <v>11</v>
      </c>
      <c r="E21" s="114">
        <v>43405</v>
      </c>
      <c r="F21">
        <v>20</v>
      </c>
    </row>
    <row r="22" spans="1:6" x14ac:dyDescent="0.25">
      <c r="A22" t="s">
        <v>11</v>
      </c>
      <c r="B22">
        <v>25</v>
      </c>
      <c r="C22">
        <v>2018</v>
      </c>
      <c r="D22">
        <v>12</v>
      </c>
      <c r="E22" s="114">
        <v>43435</v>
      </c>
      <c r="F22">
        <v>20</v>
      </c>
    </row>
    <row r="23" spans="1:6" x14ac:dyDescent="0.25">
      <c r="A23" t="s">
        <v>12</v>
      </c>
      <c r="B23">
        <v>29</v>
      </c>
      <c r="C23">
        <v>2019</v>
      </c>
      <c r="D23">
        <v>1</v>
      </c>
      <c r="E23" s="114">
        <v>43466</v>
      </c>
      <c r="F23">
        <v>21</v>
      </c>
    </row>
    <row r="24" spans="1:6" x14ac:dyDescent="0.25">
      <c r="A24" t="s">
        <v>13</v>
      </c>
      <c r="B24">
        <v>22</v>
      </c>
      <c r="C24">
        <v>2019</v>
      </c>
      <c r="D24">
        <v>2</v>
      </c>
      <c r="E24" s="114">
        <v>43497</v>
      </c>
      <c r="F24">
        <v>22</v>
      </c>
    </row>
    <row r="25" spans="1:6" x14ac:dyDescent="0.25">
      <c r="A25" t="s">
        <v>14</v>
      </c>
      <c r="B25">
        <v>26</v>
      </c>
      <c r="C25">
        <v>2019</v>
      </c>
      <c r="D25">
        <v>3</v>
      </c>
      <c r="E25" s="114">
        <v>43525</v>
      </c>
      <c r="F25">
        <v>22</v>
      </c>
    </row>
    <row r="26" spans="1:6" x14ac:dyDescent="0.25">
      <c r="A26" t="s">
        <v>5</v>
      </c>
      <c r="B26">
        <v>21</v>
      </c>
      <c r="C26">
        <v>2019</v>
      </c>
      <c r="D26">
        <v>4</v>
      </c>
      <c r="E26" s="114">
        <v>43556</v>
      </c>
      <c r="F26">
        <v>23</v>
      </c>
    </row>
    <row r="27" spans="1:6" x14ac:dyDescent="0.25">
      <c r="A27" t="s">
        <v>43</v>
      </c>
      <c r="B27">
        <v>10</v>
      </c>
      <c r="C27">
        <v>2019</v>
      </c>
      <c r="D27">
        <v>5</v>
      </c>
      <c r="E27" s="114">
        <v>43586</v>
      </c>
      <c r="F27">
        <v>22</v>
      </c>
    </row>
    <row r="28" spans="1:6" x14ac:dyDescent="0.25">
      <c r="A28" t="s">
        <v>44</v>
      </c>
      <c r="B28">
        <v>37</v>
      </c>
      <c r="C28">
        <v>2019</v>
      </c>
      <c r="D28">
        <v>6</v>
      </c>
      <c r="E28" s="114">
        <v>43617</v>
      </c>
      <c r="F28">
        <v>20</v>
      </c>
    </row>
    <row r="29" spans="1:6" x14ac:dyDescent="0.25">
      <c r="A29" t="s">
        <v>6</v>
      </c>
      <c r="B29">
        <v>45</v>
      </c>
      <c r="C29">
        <v>2019</v>
      </c>
      <c r="D29">
        <v>7</v>
      </c>
      <c r="E29" s="114">
        <v>43647</v>
      </c>
      <c r="F29">
        <v>23</v>
      </c>
    </row>
    <row r="30" spans="1:6" x14ac:dyDescent="0.25">
      <c r="A30" t="s">
        <v>7</v>
      </c>
      <c r="B30">
        <v>17</v>
      </c>
      <c r="C30">
        <v>2019</v>
      </c>
      <c r="D30">
        <v>8</v>
      </c>
      <c r="E30" s="114">
        <v>43678</v>
      </c>
      <c r="F30">
        <v>27</v>
      </c>
    </row>
    <row r="31" spans="1:6" x14ac:dyDescent="0.25">
      <c r="A31" t="s">
        <v>8</v>
      </c>
      <c r="B31">
        <v>56</v>
      </c>
      <c r="C31">
        <v>2019</v>
      </c>
      <c r="D31">
        <v>9</v>
      </c>
      <c r="E31" s="114">
        <v>43709</v>
      </c>
      <c r="F31">
        <v>25</v>
      </c>
    </row>
    <row r="32" spans="1:6" x14ac:dyDescent="0.25">
      <c r="A32" t="s">
        <v>9</v>
      </c>
      <c r="B32">
        <v>12</v>
      </c>
      <c r="C32">
        <v>2019</v>
      </c>
      <c r="D32">
        <v>10</v>
      </c>
      <c r="E32" s="114">
        <v>43739</v>
      </c>
      <c r="F32">
        <v>30</v>
      </c>
    </row>
    <row r="33" spans="1:6" x14ac:dyDescent="0.25">
      <c r="A33" t="s">
        <v>125</v>
      </c>
      <c r="B33">
        <v>35</v>
      </c>
      <c r="C33">
        <v>2019</v>
      </c>
      <c r="D33">
        <v>11</v>
      </c>
      <c r="E33" s="114">
        <v>43770</v>
      </c>
      <c r="F33">
        <v>27</v>
      </c>
    </row>
    <row r="34" spans="1:6" x14ac:dyDescent="0.25">
      <c r="A34" t="s">
        <v>11</v>
      </c>
      <c r="B34">
        <v>27</v>
      </c>
      <c r="C34">
        <v>2019</v>
      </c>
      <c r="D34">
        <v>12</v>
      </c>
      <c r="E34" s="114">
        <v>43800</v>
      </c>
      <c r="F34">
        <v>28</v>
      </c>
    </row>
    <row r="35" spans="1:6" x14ac:dyDescent="0.25">
      <c r="A35" t="s">
        <v>12</v>
      </c>
      <c r="B35">
        <v>55</v>
      </c>
      <c r="C35">
        <v>2020</v>
      </c>
      <c r="D35">
        <v>1</v>
      </c>
      <c r="E35" s="114">
        <v>43831</v>
      </c>
      <c r="F35">
        <v>28</v>
      </c>
    </row>
    <row r="36" spans="1:6" x14ac:dyDescent="0.25">
      <c r="A36" t="s">
        <v>13</v>
      </c>
      <c r="B36">
        <v>19</v>
      </c>
      <c r="C36">
        <v>2020</v>
      </c>
      <c r="D36">
        <v>2</v>
      </c>
      <c r="E36" s="114">
        <v>43862</v>
      </c>
      <c r="F36">
        <v>32</v>
      </c>
    </row>
    <row r="37" spans="1:6" x14ac:dyDescent="0.25">
      <c r="A37" t="s">
        <v>14</v>
      </c>
      <c r="B37">
        <v>37</v>
      </c>
      <c r="C37">
        <v>2020</v>
      </c>
      <c r="D37">
        <v>3</v>
      </c>
      <c r="E37" s="114">
        <v>43891</v>
      </c>
      <c r="F37">
        <v>30</v>
      </c>
    </row>
    <row r="38" spans="1:6" x14ac:dyDescent="0.25">
      <c r="A38" t="s">
        <v>5</v>
      </c>
      <c r="B38">
        <v>16</v>
      </c>
      <c r="C38">
        <v>2020</v>
      </c>
      <c r="D38">
        <v>4</v>
      </c>
      <c r="E38" s="114">
        <v>43922</v>
      </c>
      <c r="F38">
        <v>31</v>
      </c>
    </row>
    <row r="39" spans="1:6" x14ac:dyDescent="0.25">
      <c r="A39" t="s">
        <v>43</v>
      </c>
      <c r="B39">
        <v>5</v>
      </c>
      <c r="C39">
        <v>2020</v>
      </c>
      <c r="D39">
        <v>5</v>
      </c>
      <c r="E39" s="114">
        <v>43952</v>
      </c>
      <c r="F39">
        <v>29</v>
      </c>
    </row>
    <row r="40" spans="1:6" x14ac:dyDescent="0.25">
      <c r="A40" t="s">
        <v>44</v>
      </c>
      <c r="B40">
        <v>50</v>
      </c>
      <c r="C40">
        <v>2020</v>
      </c>
      <c r="D40">
        <v>6</v>
      </c>
      <c r="E40" s="114">
        <v>43983</v>
      </c>
      <c r="F40">
        <v>25</v>
      </c>
    </row>
    <row r="41" spans="1:6" x14ac:dyDescent="0.25">
      <c r="A41" t="s">
        <v>6</v>
      </c>
      <c r="B41">
        <v>61</v>
      </c>
      <c r="C41">
        <v>2020</v>
      </c>
      <c r="D41">
        <v>7</v>
      </c>
      <c r="E41" s="114">
        <v>44013</v>
      </c>
      <c r="F41">
        <v>29</v>
      </c>
    </row>
    <row r="42" spans="1:6" x14ac:dyDescent="0.25">
      <c r="A42" t="s">
        <v>7</v>
      </c>
      <c r="B42">
        <v>30</v>
      </c>
      <c r="C42">
        <v>2020</v>
      </c>
      <c r="D42">
        <v>8</v>
      </c>
      <c r="E42" s="114">
        <v>44044</v>
      </c>
      <c r="F42">
        <v>34</v>
      </c>
    </row>
    <row r="43" spans="1:6" x14ac:dyDescent="0.25">
      <c r="A43" t="s">
        <v>8</v>
      </c>
      <c r="B43">
        <v>44</v>
      </c>
      <c r="C43">
        <v>2020</v>
      </c>
      <c r="D43">
        <v>9</v>
      </c>
      <c r="E43" s="114">
        <v>44075</v>
      </c>
      <c r="F43">
        <v>34</v>
      </c>
    </row>
    <row r="44" spans="1:6" x14ac:dyDescent="0.25">
      <c r="A44" t="s">
        <v>9</v>
      </c>
      <c r="B44">
        <v>23</v>
      </c>
      <c r="C44">
        <v>2020</v>
      </c>
      <c r="D44">
        <v>10</v>
      </c>
      <c r="E44" s="114">
        <v>44105</v>
      </c>
      <c r="F44">
        <v>35</v>
      </c>
    </row>
    <row r="45" spans="1:6" x14ac:dyDescent="0.25">
      <c r="A45" t="s">
        <v>125</v>
      </c>
      <c r="B45">
        <v>49</v>
      </c>
      <c r="C45">
        <v>2020</v>
      </c>
      <c r="D45">
        <v>11</v>
      </c>
      <c r="E45" s="114">
        <v>44136</v>
      </c>
      <c r="F45">
        <v>33</v>
      </c>
    </row>
    <row r="46" spans="1:6" x14ac:dyDescent="0.25">
      <c r="A46" t="s">
        <v>11</v>
      </c>
      <c r="B46">
        <v>39</v>
      </c>
      <c r="C46">
        <v>2020</v>
      </c>
      <c r="D46">
        <v>12</v>
      </c>
      <c r="E46" s="114">
        <v>44166</v>
      </c>
      <c r="F46">
        <v>36</v>
      </c>
    </row>
    <row r="47" spans="1:6" x14ac:dyDescent="0.25">
      <c r="A47" t="s">
        <v>12</v>
      </c>
      <c r="B47">
        <v>63</v>
      </c>
      <c r="C47">
        <v>2021</v>
      </c>
      <c r="D47">
        <v>1</v>
      </c>
      <c r="E47" s="114">
        <v>44197</v>
      </c>
      <c r="F47">
        <v>36</v>
      </c>
    </row>
    <row r="48" spans="1:6" x14ac:dyDescent="0.25">
      <c r="A48" t="s">
        <v>13</v>
      </c>
      <c r="B48">
        <v>37</v>
      </c>
      <c r="C48">
        <v>2021</v>
      </c>
      <c r="D48">
        <v>2</v>
      </c>
      <c r="E48" s="114">
        <v>44228</v>
      </c>
      <c r="F48">
        <v>41</v>
      </c>
    </row>
    <row r="49" spans="1:6" x14ac:dyDescent="0.25">
      <c r="A49" t="s">
        <v>14</v>
      </c>
      <c r="B49">
        <v>51</v>
      </c>
      <c r="C49">
        <v>2021</v>
      </c>
      <c r="D49">
        <v>3</v>
      </c>
      <c r="E49" s="114">
        <v>44256</v>
      </c>
      <c r="F49">
        <v>40</v>
      </c>
    </row>
    <row r="50" spans="1:6" x14ac:dyDescent="0.25">
      <c r="C50">
        <v>2021</v>
      </c>
      <c r="D50">
        <v>4</v>
      </c>
      <c r="E50" s="114">
        <v>44287</v>
      </c>
      <c r="F50">
        <v>42</v>
      </c>
    </row>
    <row r="51" spans="1:6" x14ac:dyDescent="0.25">
      <c r="C51">
        <v>2021</v>
      </c>
      <c r="D51">
        <v>5</v>
      </c>
      <c r="E51" s="114">
        <v>44317</v>
      </c>
      <c r="F51">
        <v>42</v>
      </c>
    </row>
    <row r="52" spans="1:6" x14ac:dyDescent="0.25">
      <c r="C52">
        <v>2021</v>
      </c>
      <c r="D52">
        <v>6</v>
      </c>
      <c r="E52" s="114">
        <v>44348</v>
      </c>
      <c r="F52">
        <v>42</v>
      </c>
    </row>
    <row r="53" spans="1:6" x14ac:dyDescent="0.25">
      <c r="C53">
        <v>2021</v>
      </c>
      <c r="D53">
        <v>7</v>
      </c>
      <c r="E53" s="114">
        <v>44378</v>
      </c>
      <c r="F53">
        <v>42</v>
      </c>
    </row>
    <row r="54" spans="1:6" x14ac:dyDescent="0.25">
      <c r="C54">
        <v>2021</v>
      </c>
      <c r="D54">
        <v>8</v>
      </c>
      <c r="E54" s="114">
        <v>44409</v>
      </c>
      <c r="F54">
        <v>42</v>
      </c>
    </row>
    <row r="55" spans="1:6" x14ac:dyDescent="0.25">
      <c r="C55">
        <v>2021</v>
      </c>
      <c r="D55">
        <v>9</v>
      </c>
      <c r="E55" s="114">
        <v>44440</v>
      </c>
      <c r="F55">
        <v>42</v>
      </c>
    </row>
    <row r="56" spans="1:6" x14ac:dyDescent="0.25">
      <c r="C56">
        <v>2021</v>
      </c>
      <c r="D56">
        <v>10</v>
      </c>
      <c r="E56" s="114">
        <v>44470</v>
      </c>
      <c r="F56">
        <v>42</v>
      </c>
    </row>
    <row r="57" spans="1:6" x14ac:dyDescent="0.25">
      <c r="C57">
        <v>2021</v>
      </c>
      <c r="D57">
        <v>11</v>
      </c>
      <c r="E57" s="114">
        <v>44501</v>
      </c>
      <c r="F57">
        <v>42</v>
      </c>
    </row>
    <row r="58" spans="1:6" x14ac:dyDescent="0.25">
      <c r="C58">
        <v>2021</v>
      </c>
      <c r="D58">
        <v>12</v>
      </c>
      <c r="E58" s="114">
        <v>44531</v>
      </c>
      <c r="F58">
        <v>42</v>
      </c>
    </row>
    <row r="59" spans="1:6" x14ac:dyDescent="0.25">
      <c r="C59">
        <v>2022</v>
      </c>
      <c r="D59">
        <v>1</v>
      </c>
      <c r="E59" s="114">
        <v>44562</v>
      </c>
      <c r="F59">
        <v>42</v>
      </c>
    </row>
    <row r="60" spans="1:6" x14ac:dyDescent="0.25">
      <c r="C60">
        <v>2022</v>
      </c>
      <c r="D60">
        <v>2</v>
      </c>
      <c r="E60" s="114">
        <v>44593</v>
      </c>
      <c r="F60">
        <v>42</v>
      </c>
    </row>
    <row r="61" spans="1:6" x14ac:dyDescent="0.25">
      <c r="C61">
        <v>2022</v>
      </c>
      <c r="D61">
        <v>3</v>
      </c>
      <c r="E61" s="114">
        <v>44621</v>
      </c>
      <c r="F61">
        <v>42</v>
      </c>
    </row>
    <row r="62" spans="1:6" x14ac:dyDescent="0.25">
      <c r="C62">
        <v>2022</v>
      </c>
      <c r="D62">
        <v>4</v>
      </c>
      <c r="E62" s="114">
        <v>44652</v>
      </c>
      <c r="F62">
        <v>42</v>
      </c>
    </row>
  </sheetData>
  <mergeCells count="5">
    <mergeCell ref="H3:K3"/>
    <mergeCell ref="H7:O7"/>
    <mergeCell ref="I8:K9"/>
    <mergeCell ref="M3:T3"/>
    <mergeCell ref="N4:P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3C8D8-CC18-489F-9322-FCAFE47DA7BC}">
  <dimension ref="A1"/>
  <sheetViews>
    <sheetView workbookViewId="0">
      <selection activeCell="L3" sqref="L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EDB0-0B7F-4FE4-939C-AD3C075A0205}">
  <dimension ref="B1:L21"/>
  <sheetViews>
    <sheetView workbookViewId="0">
      <selection activeCell="E9" sqref="E9:E20"/>
    </sheetView>
  </sheetViews>
  <sheetFormatPr defaultRowHeight="15" x14ac:dyDescent="0.25"/>
  <cols>
    <col min="1" max="1" width="9.140625" style="21"/>
    <col min="2" max="2" width="11.5703125" style="21" customWidth="1"/>
    <col min="3" max="3" width="11.140625" style="21" customWidth="1"/>
    <col min="4" max="4" width="10.5703125" style="21" customWidth="1"/>
    <col min="5" max="11" width="9.140625" style="21"/>
    <col min="12" max="12" width="8.85546875" style="21" customWidth="1"/>
    <col min="13" max="16384" width="9.140625" style="21"/>
  </cols>
  <sheetData>
    <row r="1" spans="2:12" x14ac:dyDescent="0.25"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2:12" x14ac:dyDescent="0.25">
      <c r="B2" s="23" t="s">
        <v>69</v>
      </c>
      <c r="C2" s="24" t="s">
        <v>75</v>
      </c>
      <c r="D2" s="24"/>
      <c r="E2" s="24"/>
      <c r="F2" s="24"/>
      <c r="G2" s="24"/>
      <c r="H2" s="25" t="s">
        <v>39</v>
      </c>
      <c r="I2" s="26"/>
      <c r="J2" s="26"/>
      <c r="K2" s="26"/>
      <c r="L2" s="26"/>
    </row>
    <row r="3" spans="2:12" x14ac:dyDescent="0.25">
      <c r="C3" s="96" t="s">
        <v>70</v>
      </c>
      <c r="D3" s="96"/>
      <c r="E3" s="96"/>
      <c r="F3" s="24"/>
      <c r="G3" s="24"/>
      <c r="H3" s="27">
        <v>4.9800000000000004</v>
      </c>
      <c r="I3" s="26"/>
      <c r="J3" s="26"/>
      <c r="K3" s="26"/>
      <c r="L3" s="26"/>
    </row>
    <row r="4" spans="2:12" x14ac:dyDescent="0.25">
      <c r="C4" s="97" t="s">
        <v>71</v>
      </c>
      <c r="D4" s="97"/>
      <c r="E4" s="97"/>
      <c r="F4" s="97"/>
      <c r="G4" s="5"/>
      <c r="H4" s="27">
        <v>6.5750000000000002</v>
      </c>
    </row>
    <row r="5" spans="2:12" x14ac:dyDescent="0.25">
      <c r="C5" s="5" t="s">
        <v>72</v>
      </c>
      <c r="D5" s="5"/>
      <c r="E5" s="5"/>
      <c r="F5" s="5"/>
      <c r="G5" s="5"/>
      <c r="H5" s="27">
        <v>5.57</v>
      </c>
    </row>
    <row r="7" spans="2:12" x14ac:dyDescent="0.25">
      <c r="C7" s="21" t="s">
        <v>76</v>
      </c>
    </row>
    <row r="8" spans="2:12" x14ac:dyDescent="0.25">
      <c r="C8" s="21" t="s">
        <v>27</v>
      </c>
      <c r="D8" s="21" t="s">
        <v>41</v>
      </c>
      <c r="E8" s="21" t="s">
        <v>73</v>
      </c>
    </row>
    <row r="9" spans="2:12" x14ac:dyDescent="0.25">
      <c r="C9" s="28"/>
      <c r="D9" s="29" t="s">
        <v>5</v>
      </c>
      <c r="E9" s="30">
        <v>27.833629133521121</v>
      </c>
    </row>
    <row r="10" spans="2:12" x14ac:dyDescent="0.25">
      <c r="C10" s="28"/>
      <c r="D10" s="29" t="s">
        <v>43</v>
      </c>
      <c r="E10" s="30">
        <v>15.346287226474336</v>
      </c>
    </row>
    <row r="11" spans="2:12" x14ac:dyDescent="0.25">
      <c r="C11" s="28"/>
      <c r="D11" s="29" t="s">
        <v>44</v>
      </c>
      <c r="E11" s="30">
        <v>57.119500808283135</v>
      </c>
    </row>
    <row r="12" spans="2:12" x14ac:dyDescent="0.25">
      <c r="C12" s="28"/>
      <c r="D12" s="29" t="s">
        <v>6</v>
      </c>
      <c r="E12" s="30">
        <v>67.160244803612585</v>
      </c>
    </row>
    <row r="13" spans="2:12" x14ac:dyDescent="0.25">
      <c r="C13" s="28"/>
      <c r="D13" s="29" t="s">
        <v>7</v>
      </c>
      <c r="E13" s="30">
        <v>30.457435303620308</v>
      </c>
    </row>
    <row r="14" spans="2:12" x14ac:dyDescent="0.25">
      <c r="C14" s="28" t="s">
        <v>74</v>
      </c>
      <c r="D14" s="29" t="s">
        <v>8</v>
      </c>
      <c r="E14" s="30">
        <v>62.289765007832884</v>
      </c>
    </row>
    <row r="15" spans="2:12" x14ac:dyDescent="0.25">
      <c r="C15" s="28"/>
      <c r="D15" s="29" t="s">
        <v>9</v>
      </c>
      <c r="E15" s="30">
        <v>26.444135989050299</v>
      </c>
    </row>
    <row r="16" spans="2:12" x14ac:dyDescent="0.25">
      <c r="C16" s="28"/>
      <c r="D16" s="29" t="s">
        <v>10</v>
      </c>
      <c r="E16" s="30">
        <v>45.34587166489689</v>
      </c>
    </row>
    <row r="17" spans="3:5" x14ac:dyDescent="0.25">
      <c r="C17" s="28"/>
      <c r="D17" s="29" t="s">
        <v>11</v>
      </c>
      <c r="E17" s="30">
        <v>41.592666334758896</v>
      </c>
    </row>
    <row r="18" spans="3:5" x14ac:dyDescent="0.25">
      <c r="C18" s="28"/>
      <c r="D18" s="29" t="s">
        <v>12</v>
      </c>
      <c r="E18" s="30">
        <v>63.574384598278783</v>
      </c>
    </row>
    <row r="19" spans="3:5" x14ac:dyDescent="0.25">
      <c r="C19" s="28"/>
      <c r="D19" s="29" t="s">
        <v>13</v>
      </c>
      <c r="E19" s="30">
        <v>36.571400544818488</v>
      </c>
    </row>
    <row r="20" spans="3:5" x14ac:dyDescent="0.25">
      <c r="C20" s="28"/>
      <c r="D20" s="29" t="s">
        <v>14</v>
      </c>
      <c r="E20" s="30">
        <v>52.332548801239327</v>
      </c>
    </row>
    <row r="21" spans="3:5" x14ac:dyDescent="0.25">
      <c r="C21" s="128"/>
      <c r="D21" s="129"/>
      <c r="E21" s="30"/>
    </row>
  </sheetData>
  <mergeCells count="3">
    <mergeCell ref="C1:L1"/>
    <mergeCell ref="C3:E3"/>
    <mergeCell ref="C4:F4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084EA-6321-440F-BE86-E7E3B0E2AB56}">
  <dimension ref="A1:AE59"/>
  <sheetViews>
    <sheetView topLeftCell="T24" workbookViewId="0">
      <selection activeCell="R19" sqref="R19:AC30"/>
    </sheetView>
  </sheetViews>
  <sheetFormatPr defaultRowHeight="15" x14ac:dyDescent="0.25"/>
  <cols>
    <col min="1" max="1" width="12" style="22" customWidth="1"/>
    <col min="2" max="2" width="12.140625" style="22" customWidth="1"/>
    <col min="3" max="3" width="12.28515625" style="22" customWidth="1"/>
    <col min="4" max="4" width="11" style="22" customWidth="1"/>
    <col min="5" max="17" width="9.28515625" style="22" bestFit="1" customWidth="1"/>
    <col min="18" max="23" width="18.5703125" style="22" bestFit="1" customWidth="1"/>
    <col min="24" max="29" width="17.140625" style="22" bestFit="1" customWidth="1"/>
    <col min="30" max="30" width="9.28515625" style="22" bestFit="1" customWidth="1"/>
    <col min="31" max="16384" width="9.140625" style="22"/>
  </cols>
  <sheetData>
    <row r="1" spans="1:31" ht="15.75" x14ac:dyDescent="0.2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 t="s">
        <v>77</v>
      </c>
      <c r="R1" s="42">
        <f t="shared" ref="R1:AC1" si="0">MATCH(MIN(R19:R30),R19:R30,0)</f>
        <v>12</v>
      </c>
      <c r="S1" s="42">
        <f t="shared" si="0"/>
        <v>10</v>
      </c>
      <c r="T1" s="42">
        <f t="shared" si="0"/>
        <v>10</v>
      </c>
      <c r="U1" s="42">
        <f t="shared" si="0"/>
        <v>8</v>
      </c>
      <c r="V1" s="42">
        <f t="shared" si="0"/>
        <v>8</v>
      </c>
      <c r="W1" s="42">
        <f t="shared" si="0"/>
        <v>6</v>
      </c>
      <c r="X1" s="42">
        <f t="shared" si="0"/>
        <v>6</v>
      </c>
      <c r="Y1" s="42">
        <f t="shared" si="0"/>
        <v>4</v>
      </c>
      <c r="Z1" s="42">
        <f t="shared" si="0"/>
        <v>4</v>
      </c>
      <c r="AA1" s="42">
        <f t="shared" si="0"/>
        <v>3</v>
      </c>
      <c r="AB1" s="42">
        <f t="shared" si="0"/>
        <v>1</v>
      </c>
      <c r="AC1" s="42">
        <f t="shared" si="0"/>
        <v>1</v>
      </c>
      <c r="AD1" s="41"/>
      <c r="AE1" s="41"/>
    </row>
    <row r="2" spans="1:31" ht="15.75" x14ac:dyDescent="0.25">
      <c r="A2" s="41"/>
      <c r="B2" s="41"/>
      <c r="C2" s="106" t="s">
        <v>121</v>
      </c>
      <c r="D2" s="106"/>
      <c r="E2" s="106"/>
      <c r="F2" s="106"/>
      <c r="G2" s="106"/>
      <c r="H2" s="106"/>
      <c r="I2" s="106"/>
      <c r="J2" s="41"/>
      <c r="K2" s="41"/>
      <c r="L2" s="41"/>
      <c r="M2" s="41"/>
      <c r="N2" s="41"/>
      <c r="O2" s="41"/>
      <c r="P2" s="41"/>
      <c r="Q2" s="41" t="s">
        <v>78</v>
      </c>
      <c r="R2" s="43">
        <f>MIN(R19:R30)</f>
        <v>15125606.46506986</v>
      </c>
      <c r="S2" s="43">
        <f t="shared" ref="S2:AC2" si="1">MIN(S19:S30)</f>
        <v>13618542.080383547</v>
      </c>
      <c r="T2" s="43">
        <f t="shared" si="1"/>
        <v>12569902.884011559</v>
      </c>
      <c r="U2" s="43">
        <f t="shared" si="1"/>
        <v>10745542.368052056</v>
      </c>
      <c r="V2" s="43">
        <f t="shared" si="1"/>
        <v>9552924.6517357621</v>
      </c>
      <c r="W2" s="43">
        <f t="shared" si="1"/>
        <v>8243056.3181072418</v>
      </c>
      <c r="X2" s="43">
        <f t="shared" si="1"/>
        <v>7484803.7737912107</v>
      </c>
      <c r="Y2" s="43">
        <f t="shared" si="1"/>
        <v>5696701.1105138808</v>
      </c>
      <c r="Z2" s="43">
        <f t="shared" si="1"/>
        <v>4823372.2249766979</v>
      </c>
      <c r="AA2" s="43">
        <f t="shared" si="1"/>
        <v>2897802.2988300677</v>
      </c>
      <c r="AB2" s="43">
        <f t="shared" si="1"/>
        <v>1255628.18830828</v>
      </c>
      <c r="AC2" s="43">
        <f t="shared" si="1"/>
        <v>815592.58494816138</v>
      </c>
      <c r="AD2" s="41"/>
      <c r="AE2" s="41"/>
    </row>
    <row r="3" spans="1:31" ht="15.75" x14ac:dyDescent="0.25">
      <c r="A3" s="41"/>
      <c r="B3" s="41"/>
      <c r="C3" s="106"/>
      <c r="D3" s="106"/>
      <c r="E3" s="106"/>
      <c r="F3" s="106"/>
      <c r="G3" s="106"/>
      <c r="H3" s="106"/>
      <c r="I3" s="106"/>
      <c r="J3" s="41"/>
      <c r="K3" s="41"/>
      <c r="L3" s="41"/>
      <c r="M3" s="41"/>
      <c r="N3" s="41"/>
      <c r="O3" s="41"/>
      <c r="P3" s="41"/>
      <c r="Q3" s="41" t="s">
        <v>79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</row>
    <row r="4" spans="1:31" ht="18.75" customHeight="1" x14ac:dyDescent="0.25">
      <c r="A4" s="41"/>
      <c r="B4" s="41"/>
      <c r="C4" s="41"/>
      <c r="D4" s="41"/>
      <c r="E4" s="41"/>
      <c r="F4" s="107" t="s">
        <v>112</v>
      </c>
      <c r="G4" s="107"/>
      <c r="H4" s="107"/>
      <c r="I4" s="107"/>
      <c r="J4" s="107"/>
      <c r="K4" s="107"/>
      <c r="L4" s="107"/>
      <c r="M4" s="41"/>
      <c r="N4" s="41"/>
      <c r="O4" s="41"/>
      <c r="P4" s="41"/>
      <c r="Q4" s="41" t="s">
        <v>80</v>
      </c>
      <c r="R4" s="44" t="s">
        <v>81</v>
      </c>
      <c r="S4" s="44" t="s">
        <v>82</v>
      </c>
      <c r="T4" s="44" t="s">
        <v>83</v>
      </c>
      <c r="U4" s="44" t="s">
        <v>84</v>
      </c>
      <c r="V4" s="44" t="s">
        <v>85</v>
      </c>
      <c r="W4" s="44" t="s">
        <v>86</v>
      </c>
      <c r="X4" s="44" t="s">
        <v>87</v>
      </c>
      <c r="Y4" s="44" t="s">
        <v>88</v>
      </c>
      <c r="Z4" s="44" t="s">
        <v>89</v>
      </c>
      <c r="AA4" s="44" t="s">
        <v>90</v>
      </c>
      <c r="AB4" s="44" t="s">
        <v>91</v>
      </c>
      <c r="AC4" s="44" t="s">
        <v>92</v>
      </c>
      <c r="AD4" s="108" t="s">
        <v>93</v>
      </c>
      <c r="AE4" s="41"/>
    </row>
    <row r="5" spans="1:31" ht="15.75" x14ac:dyDescent="0.25">
      <c r="A5" s="109" t="s">
        <v>110</v>
      </c>
      <c r="B5" s="109"/>
      <c r="C5" s="109"/>
      <c r="D5" s="45">
        <f>($D$6*$D$8)/2</f>
        <v>224.58333333333331</v>
      </c>
      <c r="E5" s="41"/>
      <c r="F5" s="101" t="s">
        <v>114</v>
      </c>
      <c r="G5" s="101"/>
      <c r="H5" s="46">
        <v>7.25</v>
      </c>
      <c r="I5" s="41"/>
      <c r="J5" s="41"/>
      <c r="K5" s="41"/>
      <c r="L5" s="41"/>
      <c r="M5" s="41"/>
      <c r="N5" s="41"/>
      <c r="O5" s="41"/>
      <c r="P5" s="41"/>
      <c r="Q5" s="41">
        <v>1</v>
      </c>
      <c r="R5" s="47">
        <v>0</v>
      </c>
      <c r="S5" s="47">
        <v>0</v>
      </c>
      <c r="T5" s="47">
        <v>0</v>
      </c>
      <c r="U5" s="47">
        <v>0</v>
      </c>
      <c r="V5" s="47">
        <v>0</v>
      </c>
      <c r="W5" s="47">
        <v>0</v>
      </c>
      <c r="X5" s="47">
        <v>0</v>
      </c>
      <c r="Y5" s="47">
        <v>0</v>
      </c>
      <c r="Z5" s="47">
        <v>0</v>
      </c>
      <c r="AA5" s="47">
        <v>0</v>
      </c>
      <c r="AB5" s="47">
        <v>0</v>
      </c>
      <c r="AC5" s="47">
        <v>0</v>
      </c>
      <c r="AD5" s="108"/>
      <c r="AE5" s="41"/>
    </row>
    <row r="6" spans="1:31" ht="15.75" x14ac:dyDescent="0.25">
      <c r="A6" s="109" t="s">
        <v>111</v>
      </c>
      <c r="B6" s="109"/>
      <c r="C6" s="109"/>
      <c r="D6" s="48">
        <v>28000</v>
      </c>
      <c r="E6" s="49"/>
      <c r="F6" s="101" t="s">
        <v>116</v>
      </c>
      <c r="G6" s="101"/>
      <c r="H6" s="46">
        <v>2.5</v>
      </c>
      <c r="I6" s="41"/>
      <c r="J6" s="41"/>
      <c r="K6" s="41"/>
      <c r="L6" s="41"/>
      <c r="M6" s="41"/>
      <c r="N6" s="41"/>
      <c r="O6" s="50"/>
      <c r="P6" s="41"/>
      <c r="Q6" s="41">
        <v>2</v>
      </c>
      <c r="R6" s="51">
        <f t="shared" ref="R6:Z6" si="2">$AB$6</f>
        <v>815592.58494816138</v>
      </c>
      <c r="S6" s="51">
        <f t="shared" si="2"/>
        <v>815592.58494816138</v>
      </c>
      <c r="T6" s="51">
        <f t="shared" si="2"/>
        <v>815592.58494816138</v>
      </c>
      <c r="U6" s="51">
        <f t="shared" si="2"/>
        <v>815592.58494816138</v>
      </c>
      <c r="V6" s="51">
        <f t="shared" si="2"/>
        <v>815592.58494816138</v>
      </c>
      <c r="W6" s="51">
        <f t="shared" si="2"/>
        <v>815592.58494816138</v>
      </c>
      <c r="X6" s="51">
        <f t="shared" si="2"/>
        <v>815592.58494816138</v>
      </c>
      <c r="Y6" s="51">
        <f t="shared" si="2"/>
        <v>815592.58494816138</v>
      </c>
      <c r="Z6" s="51">
        <f t="shared" si="2"/>
        <v>815592.58494816138</v>
      </c>
      <c r="AA6" s="51">
        <f>$AB$6</f>
        <v>815592.58494816138</v>
      </c>
      <c r="AB6" s="51">
        <f>MIN(AC$19:AC$31)</f>
        <v>815592.58494816138</v>
      </c>
      <c r="AC6" s="47"/>
      <c r="AD6" s="108"/>
      <c r="AE6" s="41"/>
    </row>
    <row r="7" spans="1:31" ht="15.75" x14ac:dyDescent="0.25">
      <c r="A7" s="109" t="s">
        <v>113</v>
      </c>
      <c r="B7" s="109"/>
      <c r="C7" s="109"/>
      <c r="D7" s="52">
        <v>30000</v>
      </c>
      <c r="E7" s="41"/>
      <c r="F7" s="101" t="s">
        <v>117</v>
      </c>
      <c r="G7" s="101"/>
      <c r="H7" s="46">
        <v>4.75</v>
      </c>
      <c r="I7" s="41"/>
      <c r="J7" s="41"/>
      <c r="K7" s="41"/>
      <c r="L7" s="41"/>
      <c r="M7" s="41"/>
      <c r="N7" s="41"/>
      <c r="O7" s="50"/>
      <c r="P7" s="41"/>
      <c r="Q7" s="41">
        <v>3</v>
      </c>
      <c r="R7" s="51">
        <f t="shared" ref="R7:Y7" si="3">$AA$7</f>
        <v>1255628.18830828</v>
      </c>
      <c r="S7" s="51">
        <f t="shared" si="3"/>
        <v>1255628.18830828</v>
      </c>
      <c r="T7" s="51">
        <f t="shared" si="3"/>
        <v>1255628.18830828</v>
      </c>
      <c r="U7" s="51">
        <f t="shared" si="3"/>
        <v>1255628.18830828</v>
      </c>
      <c r="V7" s="51">
        <f t="shared" si="3"/>
        <v>1255628.18830828</v>
      </c>
      <c r="W7" s="51">
        <f t="shared" si="3"/>
        <v>1255628.18830828</v>
      </c>
      <c r="X7" s="51">
        <f t="shared" si="3"/>
        <v>1255628.18830828</v>
      </c>
      <c r="Y7" s="51">
        <f t="shared" si="3"/>
        <v>1255628.18830828</v>
      </c>
      <c r="Z7" s="51">
        <f>$AA$7</f>
        <v>1255628.18830828</v>
      </c>
      <c r="AA7" s="51">
        <f>MIN(AB$19:AB$31)</f>
        <v>1255628.18830828</v>
      </c>
      <c r="AB7" s="47"/>
      <c r="AC7" s="47"/>
      <c r="AD7" s="108"/>
      <c r="AE7" s="41"/>
    </row>
    <row r="8" spans="1:31" ht="15.75" x14ac:dyDescent="0.25">
      <c r="A8" s="109" t="s">
        <v>115</v>
      </c>
      <c r="B8" s="109"/>
      <c r="C8" s="109"/>
      <c r="D8" s="53">
        <f>(H10/12)/100</f>
        <v>1.6041666666666666E-2</v>
      </c>
      <c r="E8" s="41"/>
      <c r="F8" s="101" t="s">
        <v>118</v>
      </c>
      <c r="G8" s="101"/>
      <c r="H8" s="46">
        <v>1.25</v>
      </c>
      <c r="I8" s="41"/>
      <c r="J8" s="41"/>
      <c r="K8" s="41"/>
      <c r="L8" s="41"/>
      <c r="M8" s="41"/>
      <c r="N8" s="41"/>
      <c r="O8" s="50"/>
      <c r="P8" s="41"/>
      <c r="Q8" s="41">
        <v>4</v>
      </c>
      <c r="R8" s="51">
        <f t="shared" ref="R8:X8" si="4">$Z$8</f>
        <v>2897802.2988300677</v>
      </c>
      <c r="S8" s="51">
        <f t="shared" si="4"/>
        <v>2897802.2988300677</v>
      </c>
      <c r="T8" s="51">
        <f t="shared" si="4"/>
        <v>2897802.2988300677</v>
      </c>
      <c r="U8" s="51">
        <f t="shared" si="4"/>
        <v>2897802.2988300677</v>
      </c>
      <c r="V8" s="51">
        <f t="shared" si="4"/>
        <v>2897802.2988300677</v>
      </c>
      <c r="W8" s="51">
        <f t="shared" si="4"/>
        <v>2897802.2988300677</v>
      </c>
      <c r="X8" s="51">
        <f t="shared" si="4"/>
        <v>2897802.2988300677</v>
      </c>
      <c r="Y8" s="51">
        <f>$Z$8</f>
        <v>2897802.2988300677</v>
      </c>
      <c r="Z8" s="51">
        <f>MIN(AA$19:AA$31)</f>
        <v>2897802.2988300677</v>
      </c>
      <c r="AA8" s="47"/>
      <c r="AB8" s="47"/>
      <c r="AC8" s="47"/>
      <c r="AD8" s="108"/>
      <c r="AE8" s="41"/>
    </row>
    <row r="9" spans="1:31" ht="15.75" x14ac:dyDescent="0.25">
      <c r="A9" s="41"/>
      <c r="B9" s="41"/>
      <c r="C9" s="50"/>
      <c r="D9" s="50"/>
      <c r="E9" s="41"/>
      <c r="F9" s="101" t="s">
        <v>119</v>
      </c>
      <c r="G9" s="101"/>
      <c r="H9" s="46">
        <v>3.5</v>
      </c>
      <c r="I9" s="41"/>
      <c r="J9" s="41"/>
      <c r="K9" s="41"/>
      <c r="L9" s="41"/>
      <c r="M9" s="41"/>
      <c r="N9" s="41"/>
      <c r="O9" s="50"/>
      <c r="P9" s="41"/>
      <c r="Q9" s="41">
        <v>5</v>
      </c>
      <c r="R9" s="51">
        <f t="shared" ref="R9:W9" si="5">$Y$9</f>
        <v>4823372.2249766979</v>
      </c>
      <c r="S9" s="51">
        <f t="shared" si="5"/>
        <v>4823372.2249766979</v>
      </c>
      <c r="T9" s="51">
        <f t="shared" si="5"/>
        <v>4823372.2249766979</v>
      </c>
      <c r="U9" s="51">
        <f t="shared" si="5"/>
        <v>4823372.2249766979</v>
      </c>
      <c r="V9" s="51">
        <f t="shared" si="5"/>
        <v>4823372.2249766979</v>
      </c>
      <c r="W9" s="51">
        <f t="shared" si="5"/>
        <v>4823372.2249766979</v>
      </c>
      <c r="X9" s="51">
        <f>$Y$9</f>
        <v>4823372.2249766979</v>
      </c>
      <c r="Y9" s="51">
        <f>MIN(Z$19:Z$31)</f>
        <v>4823372.2249766979</v>
      </c>
      <c r="Z9" s="47"/>
      <c r="AA9" s="47"/>
      <c r="AB9" s="47"/>
      <c r="AC9" s="47"/>
      <c r="AD9" s="108"/>
      <c r="AE9" s="41"/>
    </row>
    <row r="10" spans="1:31" ht="15.75" x14ac:dyDescent="0.25">
      <c r="A10" s="41"/>
      <c r="B10" s="41"/>
      <c r="C10" s="50"/>
      <c r="D10" s="50"/>
      <c r="E10" s="41"/>
      <c r="F10" s="41"/>
      <c r="G10" s="54" t="s">
        <v>15</v>
      </c>
      <c r="H10" s="55">
        <f>SUM(H5:H9)</f>
        <v>19.25</v>
      </c>
      <c r="J10" s="41"/>
      <c r="K10" s="41"/>
      <c r="L10" s="41"/>
      <c r="M10" s="41"/>
      <c r="N10" s="41"/>
      <c r="O10" s="50"/>
      <c r="P10" s="41"/>
      <c r="Q10" s="41">
        <v>6</v>
      </c>
      <c r="R10" s="51">
        <f t="shared" ref="R10:V10" si="6">$X$10</f>
        <v>5696701.1105138808</v>
      </c>
      <c r="S10" s="51">
        <f t="shared" si="6"/>
        <v>5696701.1105138808</v>
      </c>
      <c r="T10" s="51">
        <f t="shared" si="6"/>
        <v>5696701.1105138808</v>
      </c>
      <c r="U10" s="51">
        <f t="shared" si="6"/>
        <v>5696701.1105138808</v>
      </c>
      <c r="V10" s="51">
        <f t="shared" si="6"/>
        <v>5696701.1105138808</v>
      </c>
      <c r="W10" s="51">
        <f>$X$10</f>
        <v>5696701.1105138808</v>
      </c>
      <c r="X10" s="51">
        <f>MIN(Y$19:Y$31)</f>
        <v>5696701.1105138808</v>
      </c>
      <c r="Y10" s="47"/>
      <c r="Z10" s="47"/>
      <c r="AA10" s="47"/>
      <c r="AB10" s="47"/>
      <c r="AC10" s="47"/>
      <c r="AD10" s="108"/>
      <c r="AE10" s="41"/>
    </row>
    <row r="11" spans="1:31" ht="15.75" x14ac:dyDescent="0.25">
      <c r="A11" s="41"/>
      <c r="B11" s="41"/>
      <c r="C11" s="49"/>
      <c r="D11" s="50"/>
      <c r="E11" s="41"/>
      <c r="F11" s="41"/>
      <c r="I11" s="41"/>
      <c r="J11" s="41"/>
      <c r="K11" s="41"/>
      <c r="L11" s="41"/>
      <c r="M11" s="41"/>
      <c r="N11" s="41"/>
      <c r="O11" s="50"/>
      <c r="P11" s="41"/>
      <c r="Q11" s="41">
        <v>7</v>
      </c>
      <c r="R11" s="51">
        <f t="shared" ref="R11:U11" si="7">$W$11</f>
        <v>7484803.7737912107</v>
      </c>
      <c r="S11" s="51">
        <f t="shared" si="7"/>
        <v>7484803.7737912107</v>
      </c>
      <c r="T11" s="51">
        <f t="shared" si="7"/>
        <v>7484803.7737912107</v>
      </c>
      <c r="U11" s="51">
        <f t="shared" si="7"/>
        <v>7484803.7737912107</v>
      </c>
      <c r="V11" s="51">
        <f>$W$11</f>
        <v>7484803.7737912107</v>
      </c>
      <c r="W11" s="51">
        <f>MIN(X$19:X$31)</f>
        <v>7484803.7737912107</v>
      </c>
      <c r="X11" s="47"/>
      <c r="Y11" s="47"/>
      <c r="Z11" s="47"/>
      <c r="AA11" s="47"/>
      <c r="AB11" s="47"/>
      <c r="AC11" s="47"/>
      <c r="AD11" s="108"/>
      <c r="AE11" s="41"/>
    </row>
    <row r="12" spans="1:31" ht="15.75" x14ac:dyDescent="0.25">
      <c r="A12" s="41"/>
      <c r="B12" s="41"/>
      <c r="C12" s="50"/>
      <c r="D12" s="50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>
        <v>8</v>
      </c>
      <c r="R12" s="51">
        <f t="shared" ref="R12:T12" si="8">$V$12</f>
        <v>8243056.3181072418</v>
      </c>
      <c r="S12" s="51">
        <f t="shared" si="8"/>
        <v>8243056.3181072418</v>
      </c>
      <c r="T12" s="51">
        <f t="shared" si="8"/>
        <v>8243056.3181072418</v>
      </c>
      <c r="U12" s="51">
        <f>$V$12</f>
        <v>8243056.3181072418</v>
      </c>
      <c r="V12" s="51">
        <f>MIN(W$19:W$31)</f>
        <v>8243056.3181072418</v>
      </c>
      <c r="W12" s="47"/>
      <c r="X12" s="47"/>
      <c r="Y12" s="47"/>
      <c r="Z12" s="47"/>
      <c r="AA12" s="47"/>
      <c r="AB12" s="47"/>
      <c r="AC12" s="47"/>
      <c r="AD12" s="108"/>
      <c r="AE12" s="41"/>
    </row>
    <row r="13" spans="1:31" ht="15.75" x14ac:dyDescent="0.25">
      <c r="A13" s="41"/>
      <c r="B13" s="41"/>
      <c r="C13" s="50"/>
      <c r="D13" s="50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>
        <v>9</v>
      </c>
      <c r="R13" s="51">
        <f t="shared" ref="R13:S13" si="9">$U$13</f>
        <v>9552924.6517357621</v>
      </c>
      <c r="S13" s="51">
        <f t="shared" si="9"/>
        <v>9552924.6517357621</v>
      </c>
      <c r="T13" s="51">
        <f>$U$13</f>
        <v>9552924.6517357621</v>
      </c>
      <c r="U13" s="51">
        <f>MIN(V$19:V$31)</f>
        <v>9552924.6517357621</v>
      </c>
      <c r="V13" s="47"/>
      <c r="W13" s="47"/>
      <c r="X13" s="47"/>
      <c r="Y13" s="47"/>
      <c r="Z13" s="47"/>
      <c r="AA13" s="47"/>
      <c r="AB13" s="47"/>
      <c r="AC13" s="47"/>
      <c r="AD13" s="108"/>
      <c r="AE13" s="41"/>
    </row>
    <row r="14" spans="1:31" ht="15.75" x14ac:dyDescent="0.25">
      <c r="A14" s="41"/>
      <c r="B14" s="41"/>
      <c r="C14" s="50"/>
      <c r="D14" s="50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>
        <v>10</v>
      </c>
      <c r="R14" s="51">
        <f>$T$14</f>
        <v>10745542.368052056</v>
      </c>
      <c r="S14" s="51">
        <f>$T$14</f>
        <v>10745542.368052056</v>
      </c>
      <c r="T14" s="51">
        <f>MIN(U$19:U$31)</f>
        <v>10745542.368052056</v>
      </c>
      <c r="U14" s="47"/>
      <c r="V14" s="47"/>
      <c r="W14" s="47"/>
      <c r="X14" s="47"/>
      <c r="Y14" s="47"/>
      <c r="Z14" s="47"/>
      <c r="AA14" s="47"/>
      <c r="AB14" s="47"/>
      <c r="AC14" s="47"/>
      <c r="AD14" s="108"/>
      <c r="AE14" s="41"/>
    </row>
    <row r="15" spans="1:31" ht="15.75" x14ac:dyDescent="0.25">
      <c r="A15" s="41"/>
      <c r="B15" s="41"/>
      <c r="C15" s="50"/>
      <c r="D15" s="50"/>
      <c r="E15" s="41"/>
      <c r="F15" s="41"/>
      <c r="G15" s="102"/>
      <c r="H15" s="102"/>
      <c r="I15" s="102"/>
      <c r="J15" s="102"/>
      <c r="K15" s="102"/>
      <c r="L15" s="102"/>
      <c r="M15" s="102"/>
      <c r="N15" s="41"/>
      <c r="O15" s="41"/>
      <c r="P15" s="41"/>
      <c r="Q15" s="41">
        <v>11</v>
      </c>
      <c r="R15" s="51">
        <f>S15</f>
        <v>12569902.884011559</v>
      </c>
      <c r="S15" s="51">
        <f>MIN(T$19:T$31)</f>
        <v>12569902.884011559</v>
      </c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108"/>
      <c r="AE15" s="41"/>
    </row>
    <row r="16" spans="1:31" ht="15.75" x14ac:dyDescent="0.25">
      <c r="A16" s="41"/>
      <c r="B16" s="41"/>
      <c r="C16" s="50"/>
      <c r="D16" s="50"/>
      <c r="E16" s="41"/>
      <c r="F16" s="41"/>
      <c r="G16" s="102"/>
      <c r="H16" s="102"/>
      <c r="I16" s="102"/>
      <c r="J16" s="102"/>
      <c r="K16" s="102"/>
      <c r="L16" s="102"/>
      <c r="M16" s="102"/>
      <c r="N16" s="41"/>
      <c r="O16" s="41"/>
      <c r="P16" s="41"/>
      <c r="Q16" s="41">
        <v>12</v>
      </c>
      <c r="R16" s="51">
        <f>MIN(S$19:S$31)</f>
        <v>13618542.080383547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108"/>
      <c r="AE16" s="41"/>
    </row>
    <row r="17" spans="1:31" ht="15.75" x14ac:dyDescent="0.25">
      <c r="A17" s="41"/>
      <c r="B17" s="41"/>
      <c r="C17" s="41"/>
      <c r="D17" s="41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41"/>
      <c r="R17" s="57" t="s">
        <v>41</v>
      </c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108"/>
      <c r="AE17" s="41"/>
    </row>
    <row r="18" spans="1:31" ht="15.75" customHeight="1" x14ac:dyDescent="0.25">
      <c r="A18" s="41"/>
      <c r="B18" s="58"/>
      <c r="C18" s="59" t="s">
        <v>94</v>
      </c>
      <c r="D18" s="60" t="s">
        <v>120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2" t="s">
        <v>120</v>
      </c>
      <c r="R18" s="44" t="s">
        <v>81</v>
      </c>
      <c r="S18" s="44" t="s">
        <v>82</v>
      </c>
      <c r="T18" s="44" t="s">
        <v>83</v>
      </c>
      <c r="U18" s="44" t="s">
        <v>84</v>
      </c>
      <c r="V18" s="44" t="s">
        <v>85</v>
      </c>
      <c r="W18" s="44" t="s">
        <v>86</v>
      </c>
      <c r="X18" s="44" t="s">
        <v>87</v>
      </c>
      <c r="Y18" s="44" t="s">
        <v>88</v>
      </c>
      <c r="Z18" s="44" t="s">
        <v>89</v>
      </c>
      <c r="AA18" s="44" t="s">
        <v>90</v>
      </c>
      <c r="AB18" s="44" t="s">
        <v>91</v>
      </c>
      <c r="AC18" s="44" t="s">
        <v>92</v>
      </c>
      <c r="AD18" s="103" t="s">
        <v>95</v>
      </c>
      <c r="AE18" s="63"/>
    </row>
    <row r="19" spans="1:31" ht="15.75" x14ac:dyDescent="0.25">
      <c r="A19" s="41" t="s">
        <v>5</v>
      </c>
      <c r="B19" s="64" t="s">
        <v>96</v>
      </c>
      <c r="C19" s="32">
        <v>27.833629133521121</v>
      </c>
      <c r="D19" s="60">
        <v>1</v>
      </c>
      <c r="E19" s="65">
        <f t="shared" ref="E19:E27" si="10">E20+C19</f>
        <v>526.06787021638695</v>
      </c>
      <c r="F19" s="65">
        <f t="shared" ref="F19:F27" si="11">F20+C19</f>
        <v>473.73532141514767</v>
      </c>
      <c r="G19" s="65">
        <f t="shared" ref="G19:G26" si="12">G20+C19</f>
        <v>437.16392087032915</v>
      </c>
      <c r="H19" s="65">
        <f t="shared" ref="H19:H25" si="13">H20+C19</f>
        <v>373.58953627205045</v>
      </c>
      <c r="I19" s="65">
        <f t="shared" ref="I19:I24" si="14">I20+C19</f>
        <v>331.99686993729154</v>
      </c>
      <c r="J19" s="65">
        <f>J20+C19</f>
        <v>286.65099827239465</v>
      </c>
      <c r="K19" s="65">
        <f>K20+C19</f>
        <v>260.20686228334438</v>
      </c>
      <c r="L19" s="65">
        <f t="shared" ref="L19:L21" si="15">L20+C19</f>
        <v>197.91709727551151</v>
      </c>
      <c r="M19" s="65">
        <f t="shared" ref="M19:M20" si="16">M20+C19</f>
        <v>167.45966197189119</v>
      </c>
      <c r="N19" s="65">
        <f>N20+C19</f>
        <v>100.29941716827858</v>
      </c>
      <c r="O19" s="65">
        <f>O20+C19</f>
        <v>43.17991635999546</v>
      </c>
      <c r="P19" s="65">
        <f>C19</f>
        <v>27.833629133521121</v>
      </c>
      <c r="Q19" s="62">
        <v>1</v>
      </c>
      <c r="R19" s="66">
        <f t="shared" ref="R19:AC25" si="17">($D$7+(E19*$D$6)+(R33)+R5)</f>
        <v>16264495.184432972</v>
      </c>
      <c r="S19" s="66">
        <f t="shared" si="17"/>
        <v>14528864.398211205</v>
      </c>
      <c r="T19" s="66">
        <f t="shared" si="17"/>
        <v>13332385.315136787</v>
      </c>
      <c r="U19" s="66">
        <f t="shared" si="17"/>
        <v>11281025.349438746</v>
      </c>
      <c r="V19" s="66">
        <f t="shared" si="17"/>
        <v>9957633.3580549136</v>
      </c>
      <c r="W19" s="66">
        <f t="shared" si="17"/>
        <v>8535190.0462666787</v>
      </c>
      <c r="X19" s="66">
        <f t="shared" si="17"/>
        <v>7717548.3798752399</v>
      </c>
      <c r="Y19" s="66">
        <f t="shared" si="17"/>
        <v>5819553.2860178184</v>
      </c>
      <c r="Z19" s="66">
        <f t="shared" si="17"/>
        <v>4905183.0064090081</v>
      </c>
      <c r="AA19" s="66">
        <f t="shared" si="17"/>
        <v>2919114.6503895083</v>
      </c>
      <c r="AB19" s="66">
        <f t="shared" si="17"/>
        <v>1255628.18830828</v>
      </c>
      <c r="AC19" s="66">
        <f t="shared" si="17"/>
        <v>815592.58494816138</v>
      </c>
      <c r="AD19" s="103"/>
      <c r="AE19" s="63"/>
    </row>
    <row r="20" spans="1:31" ht="15.75" x14ac:dyDescent="0.25">
      <c r="A20" s="41" t="s">
        <v>43</v>
      </c>
      <c r="B20" s="64" t="s">
        <v>97</v>
      </c>
      <c r="C20" s="33">
        <v>15.346287226474336</v>
      </c>
      <c r="D20" s="60">
        <v>2</v>
      </c>
      <c r="E20" s="65">
        <f t="shared" si="10"/>
        <v>498.23424108286588</v>
      </c>
      <c r="F20" s="65">
        <f t="shared" si="11"/>
        <v>445.90169228162654</v>
      </c>
      <c r="G20" s="65">
        <f t="shared" si="12"/>
        <v>409.33029173680802</v>
      </c>
      <c r="H20" s="65">
        <f t="shared" si="13"/>
        <v>345.75590713852932</v>
      </c>
      <c r="I20" s="65">
        <f t="shared" si="14"/>
        <v>304.16324080377041</v>
      </c>
      <c r="J20" s="65">
        <f t="shared" ref="J20:J23" si="18">J21+C20</f>
        <v>258.81736913887352</v>
      </c>
      <c r="K20" s="65">
        <f>K21+C20</f>
        <v>232.37323314982325</v>
      </c>
      <c r="L20" s="65">
        <f t="shared" si="15"/>
        <v>170.08346814199038</v>
      </c>
      <c r="M20" s="65">
        <f t="shared" si="16"/>
        <v>139.62603283837007</v>
      </c>
      <c r="N20" s="65">
        <f>N21+C20</f>
        <v>72.465788034757466</v>
      </c>
      <c r="O20" s="65">
        <f>C20</f>
        <v>15.346287226474336</v>
      </c>
      <c r="P20" s="65"/>
      <c r="Q20" s="62">
        <v>2</v>
      </c>
      <c r="R20" s="66">
        <f t="shared" si="17"/>
        <v>16070704.971146587</v>
      </c>
      <c r="S20" s="66">
        <f t="shared" si="17"/>
        <v>14358580.221428042</v>
      </c>
      <c r="T20" s="66">
        <f t="shared" si="17"/>
        <v>13178527.792431669</v>
      </c>
      <c r="U20" s="66">
        <f t="shared" si="17"/>
        <v>11155723.321149021</v>
      </c>
      <c r="V20" s="66">
        <f t="shared" si="17"/>
        <v>9851013.3690605517</v>
      </c>
      <c r="W20" s="66">
        <f t="shared" si="17"/>
        <v>8448937.9112951346</v>
      </c>
      <c r="X20" s="66">
        <f t="shared" si="17"/>
        <v>7643174.069318777</v>
      </c>
      <c r="Y20" s="66">
        <f t="shared" si="17"/>
        <v>5773157.4615773754</v>
      </c>
      <c r="Z20" s="66">
        <f t="shared" si="17"/>
        <v>4872467.646659106</v>
      </c>
      <c r="AA20" s="66">
        <f t="shared" si="17"/>
        <v>2916565.4339305637</v>
      </c>
      <c r="AB20" s="66">
        <f t="shared" si="17"/>
        <v>1278735.1476290552</v>
      </c>
      <c r="AC20" s="51"/>
      <c r="AD20" s="103"/>
      <c r="AE20" s="63"/>
    </row>
    <row r="21" spans="1:31" ht="15.75" x14ac:dyDescent="0.25">
      <c r="A21" s="41" t="s">
        <v>44</v>
      </c>
      <c r="B21" s="64" t="s">
        <v>98</v>
      </c>
      <c r="C21" s="32">
        <v>57.119500808283135</v>
      </c>
      <c r="D21" s="60">
        <v>3</v>
      </c>
      <c r="E21" s="65">
        <f t="shared" si="10"/>
        <v>482.88795385639156</v>
      </c>
      <c r="F21" s="65">
        <f t="shared" si="11"/>
        <v>430.55540505515222</v>
      </c>
      <c r="G21" s="65">
        <f t="shared" si="12"/>
        <v>393.9840045103337</v>
      </c>
      <c r="H21" s="65">
        <f t="shared" si="13"/>
        <v>330.40961991205501</v>
      </c>
      <c r="I21" s="65">
        <f t="shared" si="14"/>
        <v>288.81695357729609</v>
      </c>
      <c r="J21" s="65">
        <f t="shared" si="18"/>
        <v>243.4710819123992</v>
      </c>
      <c r="K21" s="65">
        <f t="shared" ref="K21:K22" si="19">K22+C21</f>
        <v>217.0269459233489</v>
      </c>
      <c r="L21" s="65">
        <f t="shared" si="15"/>
        <v>154.73718091551603</v>
      </c>
      <c r="M21" s="65">
        <f>M22+C21</f>
        <v>124.27974561189572</v>
      </c>
      <c r="N21" s="65">
        <f>C21</f>
        <v>57.119500808283135</v>
      </c>
      <c r="O21" s="65"/>
      <c r="P21" s="65"/>
      <c r="Q21" s="62">
        <v>3</v>
      </c>
      <c r="R21" s="66">
        <f t="shared" si="17"/>
        <v>15860700.83921865</v>
      </c>
      <c r="S21" s="66">
        <f t="shared" si="17"/>
        <v>14172082.126003329</v>
      </c>
      <c r="T21" s="66">
        <f t="shared" si="17"/>
        <v>13008456.351085003</v>
      </c>
      <c r="U21" s="66">
        <f t="shared" si="17"/>
        <v>11014207.374217749</v>
      </c>
      <c r="V21" s="66">
        <f t="shared" si="17"/>
        <v>9728179.4614246413</v>
      </c>
      <c r="W21" s="66">
        <f t="shared" si="17"/>
        <v>8346471.8576820409</v>
      </c>
      <c r="X21" s="66">
        <f t="shared" si="17"/>
        <v>7552585.8401207644</v>
      </c>
      <c r="Y21" s="66">
        <f t="shared" si="17"/>
        <v>5710547.7184953801</v>
      </c>
      <c r="Z21" s="66">
        <f t="shared" si="17"/>
        <v>4823538.3682676544</v>
      </c>
      <c r="AA21" s="66">
        <f t="shared" si="17"/>
        <v>2897802.2988300677</v>
      </c>
      <c r="AB21" s="51"/>
      <c r="AC21" s="51"/>
      <c r="AD21" s="103"/>
      <c r="AE21" s="63"/>
    </row>
    <row r="22" spans="1:31" ht="15.75" x14ac:dyDescent="0.25">
      <c r="A22" s="41" t="s">
        <v>6</v>
      </c>
      <c r="B22" s="64" t="s">
        <v>99</v>
      </c>
      <c r="C22" s="33">
        <v>67.160244803612585</v>
      </c>
      <c r="D22" s="60">
        <v>4</v>
      </c>
      <c r="E22" s="65">
        <f t="shared" si="10"/>
        <v>425.76845304810843</v>
      </c>
      <c r="F22" s="65">
        <f t="shared" si="11"/>
        <v>373.43590424686909</v>
      </c>
      <c r="G22" s="65">
        <f t="shared" si="12"/>
        <v>336.86450370205057</v>
      </c>
      <c r="H22" s="65">
        <f t="shared" si="13"/>
        <v>273.29011910377187</v>
      </c>
      <c r="I22" s="65">
        <f t="shared" si="14"/>
        <v>231.69745276901295</v>
      </c>
      <c r="J22" s="65">
        <f t="shared" si="18"/>
        <v>186.35158110411606</v>
      </c>
      <c r="K22" s="65">
        <f t="shared" si="19"/>
        <v>159.90744511506577</v>
      </c>
      <c r="L22" s="65">
        <f>L23+C22</f>
        <v>97.6176801072329</v>
      </c>
      <c r="M22" s="65">
        <f>C22</f>
        <v>67.160244803612585</v>
      </c>
      <c r="N22" s="65"/>
      <c r="O22" s="65"/>
      <c r="P22" s="65"/>
      <c r="Q22" s="62">
        <v>4</v>
      </c>
      <c r="R22" s="66">
        <f t="shared" si="17"/>
        <v>15699459.842391208</v>
      </c>
      <c r="S22" s="66">
        <f t="shared" si="17"/>
        <v>14034347.165679108</v>
      </c>
      <c r="T22" s="66">
        <f t="shared" si="17"/>
        <v>12887148.044838833</v>
      </c>
      <c r="U22" s="66">
        <f t="shared" si="17"/>
        <v>10921454.562386971</v>
      </c>
      <c r="V22" s="66">
        <f t="shared" si="17"/>
        <v>9654108.6888892278</v>
      </c>
      <c r="W22" s="66">
        <f t="shared" si="17"/>
        <v>8292768.9391694413</v>
      </c>
      <c r="X22" s="66">
        <f t="shared" si="17"/>
        <v>7510760.746023247</v>
      </c>
      <c r="Y22" s="66">
        <f t="shared" si="17"/>
        <v>5696701.1105138808</v>
      </c>
      <c r="Z22" s="66">
        <f t="shared" si="17"/>
        <v>4823372.2249766979</v>
      </c>
      <c r="AA22" s="51"/>
      <c r="AB22" s="51"/>
      <c r="AC22" s="51"/>
      <c r="AD22" s="103"/>
      <c r="AE22" s="63"/>
    </row>
    <row r="23" spans="1:31" ht="15.75" x14ac:dyDescent="0.25">
      <c r="A23" s="41" t="s">
        <v>7</v>
      </c>
      <c r="B23" s="64" t="s">
        <v>100</v>
      </c>
      <c r="C23" s="32">
        <v>30.457435303620308</v>
      </c>
      <c r="D23" s="60">
        <v>5</v>
      </c>
      <c r="E23" s="65">
        <f t="shared" si="10"/>
        <v>358.60820824449587</v>
      </c>
      <c r="F23" s="65">
        <f t="shared" si="11"/>
        <v>306.27565944325653</v>
      </c>
      <c r="G23" s="65">
        <f t="shared" si="12"/>
        <v>269.70425889843801</v>
      </c>
      <c r="H23" s="65">
        <f t="shared" si="13"/>
        <v>206.12987430015929</v>
      </c>
      <c r="I23" s="65">
        <f t="shared" si="14"/>
        <v>164.53720796540037</v>
      </c>
      <c r="J23" s="65">
        <f t="shared" si="18"/>
        <v>119.19133630050348</v>
      </c>
      <c r="K23" s="65">
        <f>K24+C23</f>
        <v>92.747200311453184</v>
      </c>
      <c r="L23" s="65">
        <f>C23</f>
        <v>30.457435303620308</v>
      </c>
      <c r="M23" s="65"/>
      <c r="N23" s="65"/>
      <c r="O23" s="65"/>
      <c r="P23" s="65"/>
      <c r="Q23" s="62">
        <v>5</v>
      </c>
      <c r="R23" s="66">
        <f t="shared" si="17"/>
        <v>15568384.988854723</v>
      </c>
      <c r="S23" s="66">
        <f t="shared" si="17"/>
        <v>13926778.348645845</v>
      </c>
      <c r="T23" s="66">
        <f t="shared" si="17"/>
        <v>12796005.881883617</v>
      </c>
      <c r="U23" s="66">
        <f t="shared" si="17"/>
        <v>10858867.893847149</v>
      </c>
      <c r="V23" s="66">
        <f t="shared" si="17"/>
        <v>9610204.059644768</v>
      </c>
      <c r="W23" s="66">
        <f t="shared" si="17"/>
        <v>8269232.1639477983</v>
      </c>
      <c r="X23" s="66">
        <f t="shared" si="17"/>
        <v>7499101.7952166852</v>
      </c>
      <c r="Y23" s="66">
        <f t="shared" si="17"/>
        <v>5713020.6458233381</v>
      </c>
      <c r="Z23" s="51"/>
      <c r="AA23" s="51"/>
      <c r="AB23" s="51"/>
      <c r="AC23" s="51"/>
      <c r="AD23" s="103"/>
      <c r="AE23" s="63"/>
    </row>
    <row r="24" spans="1:31" ht="15.75" x14ac:dyDescent="0.25">
      <c r="A24" s="41" t="s">
        <v>8</v>
      </c>
      <c r="B24" s="64" t="s">
        <v>101</v>
      </c>
      <c r="C24" s="33">
        <v>62.289765007832884</v>
      </c>
      <c r="D24" s="60">
        <v>6</v>
      </c>
      <c r="E24" s="65">
        <f t="shared" si="10"/>
        <v>328.15077294087558</v>
      </c>
      <c r="F24" s="65">
        <f t="shared" si="11"/>
        <v>275.81822413963624</v>
      </c>
      <c r="G24" s="65">
        <f t="shared" si="12"/>
        <v>239.24682359481773</v>
      </c>
      <c r="H24" s="65">
        <f t="shared" si="13"/>
        <v>175.67243899653897</v>
      </c>
      <c r="I24" s="65">
        <f t="shared" si="14"/>
        <v>134.07977266178005</v>
      </c>
      <c r="J24" s="65">
        <f>J25+C24</f>
        <v>88.733900996883179</v>
      </c>
      <c r="K24" s="65">
        <f>C24</f>
        <v>62.289765007832884</v>
      </c>
      <c r="L24" s="65"/>
      <c r="M24" s="65"/>
      <c r="N24" s="65"/>
      <c r="O24" s="65"/>
      <c r="P24" s="65"/>
      <c r="Q24" s="62">
        <v>6</v>
      </c>
      <c r="R24" s="66">
        <f t="shared" si="17"/>
        <v>15434671.064699322</v>
      </c>
      <c r="S24" s="66">
        <f t="shared" si="17"/>
        <v>13816570.46099367</v>
      </c>
      <c r="T24" s="66">
        <f t="shared" si="17"/>
        <v>12702224.64830949</v>
      </c>
      <c r="U24" s="66">
        <f t="shared" si="17"/>
        <v>10793642.154688414</v>
      </c>
      <c r="V24" s="66">
        <f t="shared" si="17"/>
        <v>9563660.3597813956</v>
      </c>
      <c r="W24" s="66">
        <f t="shared" si="17"/>
        <v>8243056.3181072418</v>
      </c>
      <c r="X24" s="66">
        <f t="shared" si="17"/>
        <v>7484803.7737912107</v>
      </c>
      <c r="Y24" s="51"/>
      <c r="Z24" s="51"/>
      <c r="AA24" s="51"/>
      <c r="AB24" s="51"/>
      <c r="AC24" s="51"/>
      <c r="AD24" s="103"/>
      <c r="AE24" s="63"/>
    </row>
    <row r="25" spans="1:31" ht="15.75" x14ac:dyDescent="0.25">
      <c r="A25" s="41" t="s">
        <v>9</v>
      </c>
      <c r="B25" s="64" t="s">
        <v>102</v>
      </c>
      <c r="C25" s="32">
        <v>26.444135989050299</v>
      </c>
      <c r="D25" s="60">
        <v>7</v>
      </c>
      <c r="E25" s="65">
        <f t="shared" si="10"/>
        <v>265.86100793304269</v>
      </c>
      <c r="F25" s="65">
        <f t="shared" si="11"/>
        <v>213.52845913180334</v>
      </c>
      <c r="G25" s="65">
        <f t="shared" si="12"/>
        <v>176.95705858698486</v>
      </c>
      <c r="H25" s="65">
        <f t="shared" si="13"/>
        <v>113.38267398870607</v>
      </c>
      <c r="I25" s="65">
        <f>I26+C25</f>
        <v>71.790007653947185</v>
      </c>
      <c r="J25" s="65">
        <f>C25</f>
        <v>26.444135989050299</v>
      </c>
      <c r="K25" s="65"/>
      <c r="L25" s="65"/>
      <c r="M25" s="65"/>
      <c r="N25" s="65"/>
      <c r="O25" s="65"/>
      <c r="P25" s="65"/>
      <c r="Q25" s="62">
        <v>7</v>
      </c>
      <c r="R25" s="66">
        <f t="shared" si="17"/>
        <v>15345255.161969397</v>
      </c>
      <c r="S25" s="66">
        <f t="shared" si="17"/>
        <v>13750660.594766967</v>
      </c>
      <c r="T25" s="66">
        <f t="shared" si="17"/>
        <v>12652741.436160836</v>
      </c>
      <c r="U25" s="66">
        <f t="shared" si="17"/>
        <v>10772714.436955152</v>
      </c>
      <c r="V25" s="66">
        <f t="shared" si="17"/>
        <v>9561414.6813434977</v>
      </c>
      <c r="W25" s="66">
        <f t="shared" si="17"/>
        <v>8261178.4936921597</v>
      </c>
      <c r="X25" s="51"/>
      <c r="Y25" s="51"/>
      <c r="Z25" s="51"/>
      <c r="AA25" s="51"/>
      <c r="AB25" s="51"/>
      <c r="AC25" s="51"/>
      <c r="AD25" s="103"/>
      <c r="AE25" s="63"/>
    </row>
    <row r="26" spans="1:31" ht="15.75" x14ac:dyDescent="0.25">
      <c r="A26" s="41" t="s">
        <v>10</v>
      </c>
      <c r="B26" s="64" t="s">
        <v>103</v>
      </c>
      <c r="C26" s="33">
        <v>45.34587166489689</v>
      </c>
      <c r="D26" s="60">
        <v>8</v>
      </c>
      <c r="E26" s="65">
        <f t="shared" si="10"/>
        <v>239.41687194399239</v>
      </c>
      <c r="F26" s="65">
        <f t="shared" si="11"/>
        <v>187.08432314275305</v>
      </c>
      <c r="G26" s="65">
        <f t="shared" si="12"/>
        <v>150.51292259793456</v>
      </c>
      <c r="H26" s="65">
        <f>H27+C26</f>
        <v>86.938537999655779</v>
      </c>
      <c r="I26" s="65">
        <f>C26</f>
        <v>45.34587166489689</v>
      </c>
      <c r="J26" s="65"/>
      <c r="K26" s="65"/>
      <c r="L26" s="65"/>
      <c r="M26" s="65"/>
      <c r="N26" s="65"/>
      <c r="O26" s="65"/>
      <c r="P26" s="65"/>
      <c r="Q26" s="62">
        <v>8</v>
      </c>
      <c r="R26" s="66">
        <f>($D$7+(E26*$D$6)+(R40)+R12)</f>
        <v>15249594.908069637</v>
      </c>
      <c r="S26" s="66">
        <f>($D$7+(F26*$D$6)+(S40)+S12)</f>
        <v>13678506.377370428</v>
      </c>
      <c r="T26" s="66">
        <f>($D$7+(G26*$D$6)+(T40)+T12)</f>
        <v>12597013.872842345</v>
      </c>
      <c r="U26" s="66">
        <f>($D$7+(H26*$D$6)+(U40)+U12)</f>
        <v>10745542.368052056</v>
      </c>
      <c r="V26" s="66">
        <f>($D$7+(I26*$D$6)+(V40)+V12)</f>
        <v>9552924.6517357621</v>
      </c>
      <c r="W26" s="51"/>
      <c r="X26" s="51"/>
      <c r="Y26" s="51"/>
      <c r="Z26" s="51"/>
      <c r="AA26" s="51"/>
      <c r="AB26" s="51"/>
      <c r="AC26" s="51"/>
      <c r="AD26" s="103"/>
      <c r="AE26" s="63"/>
    </row>
    <row r="27" spans="1:31" ht="15.75" x14ac:dyDescent="0.25">
      <c r="A27" s="41" t="s">
        <v>11</v>
      </c>
      <c r="B27" s="64" t="s">
        <v>104</v>
      </c>
      <c r="C27" s="32">
        <v>41.592666334758896</v>
      </c>
      <c r="D27" s="60">
        <v>9</v>
      </c>
      <c r="E27" s="65">
        <f t="shared" si="10"/>
        <v>194.0710002790955</v>
      </c>
      <c r="F27" s="65">
        <f t="shared" si="11"/>
        <v>141.73845147785616</v>
      </c>
      <c r="G27" s="65">
        <f>G28+C27</f>
        <v>105.16705093303767</v>
      </c>
      <c r="H27" s="65">
        <f>C27</f>
        <v>41.592666334758896</v>
      </c>
      <c r="I27" s="65"/>
      <c r="J27" s="65"/>
      <c r="K27" s="65"/>
      <c r="L27" s="65"/>
      <c r="M27" s="65"/>
      <c r="N27" s="65"/>
      <c r="O27" s="65"/>
      <c r="P27" s="65"/>
      <c r="Q27" s="62">
        <v>9</v>
      </c>
      <c r="R27" s="66">
        <f>($D$7+(E27*$D$6)+(R41)+R13)</f>
        <v>15192424.683777608</v>
      </c>
      <c r="S27" s="66">
        <f>($D$7+(F27*$D$6)+(S41)+S13)</f>
        <v>13644842.189581625</v>
      </c>
      <c r="T27" s="66">
        <f>($D$7+(G27*$D$6)+(T41)+T13)</f>
        <v>12579776.339131588</v>
      </c>
      <c r="U27" s="66">
        <f>($D$7+(H27*$D$6)+(U41)+U13)</f>
        <v>10756860.328756692</v>
      </c>
      <c r="V27" s="51"/>
      <c r="W27" s="51"/>
      <c r="X27" s="51"/>
      <c r="Y27" s="51"/>
      <c r="Z27" s="51"/>
      <c r="AA27" s="51"/>
      <c r="AB27" s="51"/>
      <c r="AC27" s="51"/>
      <c r="AD27" s="103"/>
      <c r="AE27" s="63"/>
    </row>
    <row r="28" spans="1:31" ht="15.75" x14ac:dyDescent="0.25">
      <c r="A28" s="41" t="s">
        <v>12</v>
      </c>
      <c r="B28" s="64" t="s">
        <v>105</v>
      </c>
      <c r="C28" s="33">
        <v>63.574384598278783</v>
      </c>
      <c r="D28" s="60">
        <v>10</v>
      </c>
      <c r="E28" s="65">
        <f>E29+C28</f>
        <v>152.47833394433661</v>
      </c>
      <c r="F28" s="65">
        <f>F29+C28</f>
        <v>100.14578514309727</v>
      </c>
      <c r="G28" s="65">
        <f>C28</f>
        <v>63.574384598278783</v>
      </c>
      <c r="H28" s="65"/>
      <c r="I28" s="65"/>
      <c r="J28" s="65"/>
      <c r="K28" s="65"/>
      <c r="L28" s="65"/>
      <c r="M28" s="65"/>
      <c r="N28" s="65"/>
      <c r="O28" s="65"/>
      <c r="P28" s="65"/>
      <c r="Q28" s="62">
        <v>10</v>
      </c>
      <c r="R28" s="66">
        <f>($D$7+(E28*$D$6)+(R42)+R14)</f>
        <v>15142618.538076308</v>
      </c>
      <c r="S28" s="66">
        <f>($D$7+(F28*$D$6)+(S42)+S14)</f>
        <v>13618542.080383547</v>
      </c>
      <c r="T28" s="66">
        <f>($D$7+(G28*$D$6)+(T42)+T14)</f>
        <v>12569902.884011559</v>
      </c>
      <c r="U28" s="51"/>
      <c r="V28" s="51"/>
      <c r="W28" s="51"/>
      <c r="X28" s="51"/>
      <c r="Y28" s="51"/>
      <c r="Z28" s="51"/>
      <c r="AA28" s="51"/>
      <c r="AB28" s="51"/>
      <c r="AC28" s="51"/>
      <c r="AD28" s="103"/>
      <c r="AE28" s="63"/>
    </row>
    <row r="29" spans="1:31" ht="15.75" x14ac:dyDescent="0.25">
      <c r="A29" s="41" t="s">
        <v>13</v>
      </c>
      <c r="B29" s="64" t="s">
        <v>106</v>
      </c>
      <c r="C29" s="32">
        <v>36.571400544818488</v>
      </c>
      <c r="D29" s="60">
        <v>11</v>
      </c>
      <c r="E29" s="65">
        <f>E30+C29</f>
        <v>88.903949346057814</v>
      </c>
      <c r="F29" s="65">
        <f>C29</f>
        <v>36.571400544818488</v>
      </c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2">
        <v>11</v>
      </c>
      <c r="R29" s="66">
        <f>($D$7+(E29*$D$6)+(R43)+R15)</f>
        <v>15132685.847495038</v>
      </c>
      <c r="S29" s="66">
        <f>($D$7+(F29*$D$6)+(S43)+S15)</f>
        <v>13632115.426305501</v>
      </c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103"/>
      <c r="AE29" s="63"/>
    </row>
    <row r="30" spans="1:31" ht="15.75" x14ac:dyDescent="0.25">
      <c r="A30" s="41" t="s">
        <v>14</v>
      </c>
      <c r="B30" s="64" t="s">
        <v>107</v>
      </c>
      <c r="C30" s="33">
        <v>52.332548801239327</v>
      </c>
      <c r="D30" s="60">
        <v>12</v>
      </c>
      <c r="E30" s="65">
        <f>C30</f>
        <v>52.332548801239327</v>
      </c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2">
        <v>12</v>
      </c>
      <c r="R30" s="66">
        <f>($D$7+(E30*$D$6)+(R44)+R16)</f>
        <v>15125606.46506986</v>
      </c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103"/>
      <c r="AE30" s="63"/>
    </row>
    <row r="31" spans="1:31" ht="15.75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62" t="s">
        <v>41</v>
      </c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104"/>
      <c r="AE31" s="63"/>
    </row>
    <row r="32" spans="1:31" ht="15.75" customHeight="1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62" t="s">
        <v>120</v>
      </c>
      <c r="R32" s="67" t="s">
        <v>81</v>
      </c>
      <c r="S32" s="68" t="s">
        <v>82</v>
      </c>
      <c r="T32" s="68" t="s">
        <v>83</v>
      </c>
      <c r="U32" s="68" t="s">
        <v>84</v>
      </c>
      <c r="V32" s="68" t="s">
        <v>85</v>
      </c>
      <c r="W32" s="68" t="s">
        <v>86</v>
      </c>
      <c r="X32" s="68" t="s">
        <v>87</v>
      </c>
      <c r="Y32" s="68" t="s">
        <v>88</v>
      </c>
      <c r="Z32" s="68" t="s">
        <v>89</v>
      </c>
      <c r="AA32" s="68" t="s">
        <v>90</v>
      </c>
      <c r="AB32" s="68" t="s">
        <v>91</v>
      </c>
      <c r="AC32" s="68" t="s">
        <v>92</v>
      </c>
      <c r="AD32" s="69"/>
      <c r="AE32" s="103" t="s">
        <v>108</v>
      </c>
    </row>
    <row r="33" spans="1:31" ht="15.75" x14ac:dyDescent="0.25">
      <c r="A33" s="41"/>
      <c r="B33" s="41"/>
      <c r="C33" s="105" t="s">
        <v>122</v>
      </c>
      <c r="D33" s="70">
        <v>1</v>
      </c>
      <c r="E33" s="70">
        <v>3</v>
      </c>
      <c r="F33" s="70">
        <v>5</v>
      </c>
      <c r="G33" s="70">
        <v>7</v>
      </c>
      <c r="H33" s="70">
        <v>9</v>
      </c>
      <c r="I33" s="70">
        <v>11</v>
      </c>
      <c r="J33" s="70">
        <v>13</v>
      </c>
      <c r="K33" s="70">
        <v>15</v>
      </c>
      <c r="L33" s="70">
        <v>17</v>
      </c>
      <c r="M33" s="70">
        <v>19</v>
      </c>
      <c r="N33" s="70">
        <v>21</v>
      </c>
      <c r="O33" s="70">
        <v>23</v>
      </c>
      <c r="P33" s="41"/>
      <c r="Q33" s="41"/>
      <c r="R33" s="71">
        <f t="shared" ref="R33:AC39" si="20">R48*$D$5</f>
        <v>1504594.818374139</v>
      </c>
      <c r="S33" s="71">
        <f t="shared" si="20"/>
        <v>1234275.3985870706</v>
      </c>
      <c r="T33" s="71">
        <f t="shared" si="20"/>
        <v>1061795.5307675705</v>
      </c>
      <c r="U33" s="71">
        <f t="shared" si="20"/>
        <v>790518.33382133173</v>
      </c>
      <c r="V33" s="71">
        <f t="shared" si="20"/>
        <v>631720.99981075013</v>
      </c>
      <c r="W33" s="71">
        <f t="shared" si="20"/>
        <v>478962.09463962872</v>
      </c>
      <c r="X33" s="71">
        <f t="shared" si="20"/>
        <v>401756.23594159726</v>
      </c>
      <c r="Y33" s="71">
        <f t="shared" si="20"/>
        <v>247874.56230349679</v>
      </c>
      <c r="Z33" s="71">
        <f t="shared" si="20"/>
        <v>186312.47119605425</v>
      </c>
      <c r="AA33" s="71">
        <f t="shared" si="20"/>
        <v>80730.969677708301</v>
      </c>
      <c r="AB33" s="71">
        <f t="shared" si="20"/>
        <v>16590.530228407035</v>
      </c>
      <c r="AC33" s="71">
        <f t="shared" si="20"/>
        <v>6250.9692095699511</v>
      </c>
      <c r="AD33" s="71">
        <v>1</v>
      </c>
      <c r="AE33" s="103"/>
    </row>
    <row r="34" spans="1:31" ht="15.75" x14ac:dyDescent="0.25">
      <c r="A34" s="41"/>
      <c r="B34" s="41"/>
      <c r="C34" s="105"/>
      <c r="D34" s="70"/>
      <c r="E34" s="70">
        <v>1</v>
      </c>
      <c r="F34" s="70">
        <v>3</v>
      </c>
      <c r="G34" s="70">
        <v>5</v>
      </c>
      <c r="H34" s="70">
        <v>7</v>
      </c>
      <c r="I34" s="70">
        <v>9</v>
      </c>
      <c r="J34" s="70">
        <v>11</v>
      </c>
      <c r="K34" s="70">
        <v>13</v>
      </c>
      <c r="L34" s="70">
        <v>15</v>
      </c>
      <c r="M34" s="70">
        <v>17</v>
      </c>
      <c r="N34" s="70">
        <v>19</v>
      </c>
      <c r="O34" s="70">
        <v>21</v>
      </c>
      <c r="P34" s="41"/>
      <c r="Q34" s="41"/>
      <c r="R34" s="71">
        <f t="shared" si="20"/>
        <v>1274553.6358781816</v>
      </c>
      <c r="S34" s="71">
        <f t="shared" si="20"/>
        <v>1027740.2525943366</v>
      </c>
      <c r="T34" s="71">
        <f t="shared" si="20"/>
        <v>871687.0388528842</v>
      </c>
      <c r="U34" s="71">
        <f t="shared" si="20"/>
        <v>628965.33632203902</v>
      </c>
      <c r="V34" s="71">
        <f t="shared" si="20"/>
        <v>488850.04160681996</v>
      </c>
      <c r="W34" s="71">
        <f t="shared" si="20"/>
        <v>356458.99045851472</v>
      </c>
      <c r="X34" s="71">
        <f t="shared" si="20"/>
        <v>291130.95617556508</v>
      </c>
      <c r="Y34" s="71">
        <f t="shared" si="20"/>
        <v>165227.76865348284</v>
      </c>
      <c r="Z34" s="71">
        <f t="shared" si="20"/>
        <v>117346.14223658308</v>
      </c>
      <c r="AA34" s="71">
        <f t="shared" si="20"/>
        <v>41930.784009193121</v>
      </c>
      <c r="AB34" s="71">
        <f t="shared" si="20"/>
        <v>3446.5203396123611</v>
      </c>
      <c r="AC34" s="71"/>
      <c r="AD34" s="71">
        <v>2</v>
      </c>
      <c r="AE34" s="103"/>
    </row>
    <row r="35" spans="1:31" ht="15.75" x14ac:dyDescent="0.25">
      <c r="A35" s="41"/>
      <c r="B35" s="41"/>
      <c r="C35" s="105"/>
      <c r="D35" s="70"/>
      <c r="E35" s="70"/>
      <c r="F35" s="70">
        <v>1</v>
      </c>
      <c r="G35" s="70">
        <v>3</v>
      </c>
      <c r="H35" s="70">
        <v>5</v>
      </c>
      <c r="I35" s="70">
        <v>7</v>
      </c>
      <c r="J35" s="70">
        <v>9</v>
      </c>
      <c r="K35" s="70">
        <v>11</v>
      </c>
      <c r="L35" s="70">
        <v>13</v>
      </c>
      <c r="M35" s="70">
        <v>15</v>
      </c>
      <c r="N35" s="70">
        <v>17</v>
      </c>
      <c r="O35" s="70">
        <v>19</v>
      </c>
      <c r="P35" s="41"/>
      <c r="Q35" s="41"/>
      <c r="R35" s="71">
        <f t="shared" si="20"/>
        <v>1054209.9429314067</v>
      </c>
      <c r="S35" s="71">
        <f t="shared" si="20"/>
        <v>830902.5961507851</v>
      </c>
      <c r="T35" s="71">
        <f t="shared" si="20"/>
        <v>691276.03648738028</v>
      </c>
      <c r="U35" s="71">
        <f t="shared" si="20"/>
        <v>477109.8283719286</v>
      </c>
      <c r="V35" s="71">
        <f t="shared" si="20"/>
        <v>355676.57295207208</v>
      </c>
      <c r="W35" s="71">
        <f t="shared" si="20"/>
        <v>243653.37582658307</v>
      </c>
      <c r="X35" s="71">
        <f t="shared" si="20"/>
        <v>190203.16595871514</v>
      </c>
      <c r="Y35" s="71">
        <f t="shared" si="20"/>
        <v>92278.464552651203</v>
      </c>
      <c r="Z35" s="71">
        <f t="shared" si="20"/>
        <v>58077.302826294232</v>
      </c>
      <c r="AA35" s="71">
        <f t="shared" si="20"/>
        <v>12828.087889860253</v>
      </c>
      <c r="AB35" s="71"/>
      <c r="AC35" s="71"/>
      <c r="AD35" s="71">
        <v>3</v>
      </c>
      <c r="AE35" s="103"/>
    </row>
    <row r="36" spans="1:31" ht="15.75" x14ac:dyDescent="0.25">
      <c r="A36" s="41"/>
      <c r="B36" s="41"/>
      <c r="C36" s="105"/>
      <c r="D36" s="70"/>
      <c r="E36" s="70"/>
      <c r="F36" s="70"/>
      <c r="G36" s="70">
        <v>1</v>
      </c>
      <c r="H36" s="70">
        <v>3</v>
      </c>
      <c r="I36" s="70">
        <v>5</v>
      </c>
      <c r="J36" s="70">
        <v>7</v>
      </c>
      <c r="K36" s="70">
        <v>9</v>
      </c>
      <c r="L36" s="70">
        <v>11</v>
      </c>
      <c r="M36" s="70">
        <v>13</v>
      </c>
      <c r="N36" s="70">
        <v>15</v>
      </c>
      <c r="O36" s="70">
        <v>17</v>
      </c>
      <c r="P36" s="41"/>
      <c r="Q36" s="41"/>
      <c r="R36" s="71">
        <f t="shared" si="20"/>
        <v>850140.85821410455</v>
      </c>
      <c r="S36" s="71">
        <f t="shared" si="20"/>
        <v>650339.54793670622</v>
      </c>
      <c r="T36" s="71">
        <f t="shared" si="20"/>
        <v>527139.64235134888</v>
      </c>
      <c r="U36" s="71">
        <f t="shared" si="20"/>
        <v>341528.92865129083</v>
      </c>
      <c r="V36" s="71">
        <f t="shared" si="20"/>
        <v>238777.71252679685</v>
      </c>
      <c r="W36" s="71">
        <f t="shared" si="20"/>
        <v>147122.36942412399</v>
      </c>
      <c r="X36" s="71">
        <f t="shared" si="20"/>
        <v>105549.98397133785</v>
      </c>
      <c r="Y36" s="71">
        <f t="shared" si="20"/>
        <v>35603.768681292167</v>
      </c>
      <c r="Z36" s="71">
        <f t="shared" si="20"/>
        <v>15083.071645477992</v>
      </c>
      <c r="AA36" s="71"/>
      <c r="AB36" s="71"/>
      <c r="AC36" s="71"/>
      <c r="AD36" s="71">
        <v>4</v>
      </c>
      <c r="AE36" s="103"/>
    </row>
    <row r="37" spans="1:31" ht="15.75" x14ac:dyDescent="0.25">
      <c r="A37" s="41"/>
      <c r="B37" s="41"/>
      <c r="C37" s="105"/>
      <c r="D37" s="70"/>
      <c r="E37" s="70"/>
      <c r="F37" s="70"/>
      <c r="G37" s="70"/>
      <c r="H37" s="70">
        <v>1</v>
      </c>
      <c r="I37" s="70">
        <v>3</v>
      </c>
      <c r="J37" s="70">
        <v>5</v>
      </c>
      <c r="K37" s="70">
        <v>7</v>
      </c>
      <c r="L37" s="70">
        <v>9</v>
      </c>
      <c r="M37" s="70">
        <v>11</v>
      </c>
      <c r="N37" s="70">
        <v>13</v>
      </c>
      <c r="O37" s="70">
        <v>15</v>
      </c>
      <c r="P37" s="41"/>
      <c r="Q37" s="41"/>
      <c r="R37" s="71">
        <f t="shared" si="20"/>
        <v>673982.93303214025</v>
      </c>
      <c r="S37" s="71">
        <f t="shared" si="20"/>
        <v>497687.65925796534</v>
      </c>
      <c r="T37" s="71">
        <f t="shared" si="20"/>
        <v>390914.40775065572</v>
      </c>
      <c r="U37" s="71">
        <f t="shared" si="20"/>
        <v>233859.18846599123</v>
      </c>
      <c r="V37" s="71">
        <f t="shared" si="20"/>
        <v>149790.01163685985</v>
      </c>
      <c r="W37" s="71">
        <f t="shared" si="20"/>
        <v>78502.522557003205</v>
      </c>
      <c r="X37" s="71">
        <f t="shared" si="20"/>
        <v>48807.961519298791</v>
      </c>
      <c r="Y37" s="71">
        <f t="shared" si="20"/>
        <v>6840.2323452713936</v>
      </c>
      <c r="Z37" s="71"/>
      <c r="AA37" s="71"/>
      <c r="AB37" s="71"/>
      <c r="AC37" s="71"/>
      <c r="AD37" s="71">
        <v>5</v>
      </c>
      <c r="AE37" s="103"/>
    </row>
    <row r="38" spans="1:31" ht="15.75" x14ac:dyDescent="0.25">
      <c r="A38" s="41"/>
      <c r="B38" s="41"/>
      <c r="C38" s="105"/>
      <c r="D38" s="70"/>
      <c r="E38" s="70"/>
      <c r="F38" s="70"/>
      <c r="G38" s="70"/>
      <c r="H38" s="70"/>
      <c r="I38" s="70">
        <v>1</v>
      </c>
      <c r="J38" s="70">
        <v>3</v>
      </c>
      <c r="K38" s="70">
        <v>5</v>
      </c>
      <c r="L38" s="70">
        <v>7</v>
      </c>
      <c r="M38" s="70">
        <v>9</v>
      </c>
      <c r="N38" s="70">
        <v>11</v>
      </c>
      <c r="O38" s="70">
        <v>13</v>
      </c>
      <c r="P38" s="41"/>
      <c r="Q38" s="41"/>
      <c r="R38" s="71">
        <f t="shared" si="20"/>
        <v>519748.31184092577</v>
      </c>
      <c r="S38" s="71">
        <f t="shared" si="20"/>
        <v>366959.07456997409</v>
      </c>
      <c r="T38" s="71">
        <f t="shared" si="20"/>
        <v>276612.47714071209</v>
      </c>
      <c r="U38" s="71">
        <f t="shared" si="20"/>
        <v>148112.7522714411</v>
      </c>
      <c r="V38" s="71">
        <f t="shared" si="20"/>
        <v>82725.614737672222</v>
      </c>
      <c r="W38" s="71">
        <f t="shared" si="20"/>
        <v>31805.979680631772</v>
      </c>
      <c r="X38" s="71">
        <f t="shared" si="20"/>
        <v>13989.243058009133</v>
      </c>
      <c r="Y38" s="71"/>
      <c r="Z38" s="71"/>
      <c r="AA38" s="71"/>
      <c r="AB38" s="71"/>
      <c r="AC38" s="71"/>
      <c r="AD38" s="71">
        <v>6</v>
      </c>
      <c r="AE38" s="103"/>
    </row>
    <row r="39" spans="1:31" ht="15.75" x14ac:dyDescent="0.25">
      <c r="A39" s="41"/>
      <c r="B39" s="41"/>
      <c r="C39" s="105"/>
      <c r="D39" s="70"/>
      <c r="E39" s="70"/>
      <c r="F39" s="70"/>
      <c r="G39" s="70"/>
      <c r="H39" s="70"/>
      <c r="I39" s="70"/>
      <c r="J39" s="70">
        <v>1</v>
      </c>
      <c r="K39" s="70">
        <v>3</v>
      </c>
      <c r="L39" s="70">
        <v>5</v>
      </c>
      <c r="M39" s="70">
        <v>7</v>
      </c>
      <c r="N39" s="70">
        <v>9</v>
      </c>
      <c r="O39" s="70">
        <v>11</v>
      </c>
      <c r="P39" s="41"/>
      <c r="Q39" s="41"/>
      <c r="R39" s="71">
        <f t="shared" si="20"/>
        <v>386343.16605299158</v>
      </c>
      <c r="S39" s="71">
        <f t="shared" si="20"/>
        <v>257059.96528526326</v>
      </c>
      <c r="T39" s="71">
        <f t="shared" si="20"/>
        <v>183140.02193404891</v>
      </c>
      <c r="U39" s="71">
        <f t="shared" si="20"/>
        <v>83195.79148017148</v>
      </c>
      <c r="V39" s="71">
        <f t="shared" si="20"/>
        <v>36490.693241765155</v>
      </c>
      <c r="W39" s="71">
        <f t="shared" si="20"/>
        <v>5938.9122075408795</v>
      </c>
      <c r="X39" s="71"/>
      <c r="Y39" s="71"/>
      <c r="Z39" s="71"/>
      <c r="AA39" s="71"/>
      <c r="AB39" s="71"/>
      <c r="AC39" s="71"/>
      <c r="AD39" s="71">
        <v>7</v>
      </c>
      <c r="AE39" s="103"/>
    </row>
    <row r="40" spans="1:31" ht="15.75" x14ac:dyDescent="0.25">
      <c r="A40" s="41"/>
      <c r="B40" s="41"/>
      <c r="C40" s="105"/>
      <c r="D40" s="70"/>
      <c r="E40" s="70"/>
      <c r="F40" s="70"/>
      <c r="G40" s="70"/>
      <c r="H40" s="70"/>
      <c r="I40" s="70"/>
      <c r="J40" s="70"/>
      <c r="K40" s="70">
        <v>1</v>
      </c>
      <c r="L40" s="70">
        <v>3</v>
      </c>
      <c r="M40" s="70">
        <v>5</v>
      </c>
      <c r="N40" s="70">
        <v>7</v>
      </c>
      <c r="O40" s="70">
        <v>9</v>
      </c>
      <c r="P40" s="41"/>
      <c r="Q40" s="41"/>
      <c r="R40" s="71">
        <f>R55*$D$5</f>
        <v>272866.17553060752</v>
      </c>
      <c r="S40" s="71">
        <f>S55*$D$5</f>
        <v>167089.01126610249</v>
      </c>
      <c r="T40" s="71">
        <f>T55*$D$5</f>
        <v>109595.72199293578</v>
      </c>
      <c r="U40" s="71">
        <f>U55*$D$5</f>
        <v>38206.985954451899</v>
      </c>
      <c r="V40" s="71">
        <f>V55*$D$5</f>
        <v>10183.927011408092</v>
      </c>
      <c r="W40" s="71"/>
      <c r="X40" s="71"/>
      <c r="Y40" s="71"/>
      <c r="Z40" s="71"/>
      <c r="AA40" s="71"/>
      <c r="AB40" s="71"/>
      <c r="AC40" s="71"/>
      <c r="AD40" s="71">
        <v>8</v>
      </c>
      <c r="AE40" s="103"/>
    </row>
    <row r="41" spans="1:31" ht="15.75" x14ac:dyDescent="0.25">
      <c r="A41" s="41"/>
      <c r="B41" s="41"/>
      <c r="C41" s="105"/>
      <c r="D41" s="70"/>
      <c r="E41" s="70"/>
      <c r="F41" s="70"/>
      <c r="G41" s="70"/>
      <c r="H41" s="70"/>
      <c r="I41" s="70"/>
      <c r="J41" s="70"/>
      <c r="K41" s="70"/>
      <c r="L41" s="70">
        <v>1</v>
      </c>
      <c r="M41" s="70">
        <v>3</v>
      </c>
      <c r="N41" s="70">
        <v>5</v>
      </c>
      <c r="O41" s="70">
        <v>7</v>
      </c>
      <c r="P41" s="41"/>
      <c r="Q41" s="41"/>
      <c r="R41" s="71">
        <f>R56*$D$5</f>
        <v>175512.02422717231</v>
      </c>
      <c r="S41" s="71">
        <f>S56*$D$5</f>
        <v>93240.896465890677</v>
      </c>
      <c r="T41" s="71">
        <f>T56*$D$5</f>
        <v>52174.261270771596</v>
      </c>
      <c r="U41" s="71">
        <f>U56*$D$5</f>
        <v>9341.0196476812671</v>
      </c>
      <c r="V41" s="71"/>
      <c r="W41" s="71"/>
      <c r="X41" s="71"/>
      <c r="Y41" s="71"/>
      <c r="Z41" s="71"/>
      <c r="AA41" s="71"/>
      <c r="AB41" s="71"/>
      <c r="AC41" s="71"/>
      <c r="AD41" s="71">
        <v>9</v>
      </c>
      <c r="AE41" s="103"/>
    </row>
    <row r="42" spans="1:31" ht="15.75" x14ac:dyDescent="0.25">
      <c r="A42" s="41"/>
      <c r="B42" s="41"/>
      <c r="C42" s="105"/>
      <c r="D42" s="70"/>
      <c r="E42" s="70"/>
      <c r="F42" s="70"/>
      <c r="G42" s="70"/>
      <c r="H42" s="70"/>
      <c r="I42" s="70"/>
      <c r="J42" s="70"/>
      <c r="K42" s="70"/>
      <c r="L42" s="70"/>
      <c r="M42" s="70">
        <v>1</v>
      </c>
      <c r="N42" s="70">
        <v>3</v>
      </c>
      <c r="O42" s="70">
        <v>5</v>
      </c>
      <c r="P42" s="41"/>
      <c r="Q42" s="41"/>
      <c r="R42" s="71">
        <f>R57*$D$5</f>
        <v>97682.81958282656</v>
      </c>
      <c r="S42" s="71">
        <f>S57*$D$5</f>
        <v>38917.728324768228</v>
      </c>
      <c r="T42" s="71">
        <f>T57*$D$5</f>
        <v>14277.747207696775</v>
      </c>
      <c r="U42" s="71"/>
      <c r="V42" s="71"/>
      <c r="W42" s="71"/>
      <c r="X42" s="71"/>
      <c r="Y42" s="71"/>
      <c r="Z42" s="71"/>
      <c r="AA42" s="71"/>
      <c r="AB42" s="71"/>
      <c r="AC42" s="71"/>
      <c r="AD42" s="71">
        <v>10</v>
      </c>
      <c r="AE42" s="103"/>
    </row>
    <row r="43" spans="1:31" ht="15.75" x14ac:dyDescent="0.25">
      <c r="A43" s="41"/>
      <c r="B43" s="41"/>
      <c r="C43" s="105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>
        <v>1</v>
      </c>
      <c r="O43" s="70">
        <v>3</v>
      </c>
      <c r="P43" s="41"/>
      <c r="Q43" s="41"/>
      <c r="R43" s="71">
        <f>R58*$D$5</f>
        <v>43472.381793858811</v>
      </c>
      <c r="S43" s="71">
        <f>S58*$D$5</f>
        <v>8213.3270390238176</v>
      </c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>
        <v>11</v>
      </c>
      <c r="AE43" s="103"/>
    </row>
    <row r="44" spans="1:31" ht="15.75" x14ac:dyDescent="0.25">
      <c r="A44" s="41"/>
      <c r="B44" s="41"/>
      <c r="C44" s="105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>
        <v>1</v>
      </c>
      <c r="P44" s="41"/>
      <c r="Q44" s="41"/>
      <c r="R44" s="72">
        <f>R59*$D$5</f>
        <v>11753.018251611664</v>
      </c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1">
        <v>12</v>
      </c>
      <c r="AE44" s="103"/>
    </row>
    <row r="45" spans="1:31" ht="15.75" x14ac:dyDescent="0.25">
      <c r="A45" s="41"/>
      <c r="B45" s="41"/>
      <c r="C45" s="41"/>
      <c r="D45" s="73" t="s">
        <v>96</v>
      </c>
      <c r="E45" s="73" t="s">
        <v>97</v>
      </c>
      <c r="F45" s="73" t="s">
        <v>98</v>
      </c>
      <c r="G45" s="73" t="s">
        <v>99</v>
      </c>
      <c r="H45" s="73" t="s">
        <v>100</v>
      </c>
      <c r="I45" s="73" t="s">
        <v>101</v>
      </c>
      <c r="J45" s="73" t="s">
        <v>102</v>
      </c>
      <c r="K45" s="73" t="s">
        <v>103</v>
      </c>
      <c r="L45" s="73" t="s">
        <v>104</v>
      </c>
      <c r="M45" s="73" t="s">
        <v>105</v>
      </c>
      <c r="N45" s="73" t="s">
        <v>106</v>
      </c>
      <c r="O45" s="73" t="s">
        <v>107</v>
      </c>
      <c r="P45" s="41"/>
      <c r="Q45" s="41"/>
      <c r="AD45" s="41"/>
      <c r="AE45" s="103"/>
    </row>
    <row r="46" spans="1:31" ht="15.75" x14ac:dyDescent="0.25">
      <c r="A46" s="41"/>
      <c r="B46" s="41"/>
      <c r="C46" s="41"/>
      <c r="D46" s="50">
        <f>C19</f>
        <v>27.833629133521121</v>
      </c>
      <c r="E46" s="50">
        <f>C20</f>
        <v>15.346287226474336</v>
      </c>
      <c r="F46" s="50">
        <f>C21</f>
        <v>57.119500808283135</v>
      </c>
      <c r="G46" s="50">
        <f>C22</f>
        <v>67.160244803612585</v>
      </c>
      <c r="H46" s="50">
        <f>C23</f>
        <v>30.457435303620308</v>
      </c>
      <c r="I46" s="50">
        <f>C24</f>
        <v>62.289765007832884</v>
      </c>
      <c r="J46" s="50">
        <f>C25</f>
        <v>26.444135989050299</v>
      </c>
      <c r="K46" s="50">
        <f>C26</f>
        <v>45.34587166489689</v>
      </c>
      <c r="L46" s="50">
        <f>C27</f>
        <v>41.592666334758896</v>
      </c>
      <c r="M46" s="50">
        <f>C28</f>
        <v>63.574384598278783</v>
      </c>
      <c r="N46" s="50">
        <f>C29</f>
        <v>36.571400544818488</v>
      </c>
      <c r="O46" s="50">
        <f>C30</f>
        <v>52.332548801239327</v>
      </c>
      <c r="P46" s="41"/>
      <c r="Q46" s="41"/>
      <c r="R46" s="98" t="s">
        <v>109</v>
      </c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100"/>
      <c r="AD46" s="41"/>
      <c r="AE46" s="41"/>
    </row>
    <row r="47" spans="1:31" ht="15.75" x14ac:dyDescent="0.25">
      <c r="A47" s="41"/>
      <c r="B47" s="41"/>
      <c r="C47" s="41">
        <v>1</v>
      </c>
      <c r="D47" s="50">
        <f>D46</f>
        <v>27.833629133521121</v>
      </c>
      <c r="E47" s="50">
        <f>E33*$E$46</f>
        <v>46.038861679423007</v>
      </c>
      <c r="F47" s="50">
        <f>F33*$F$46</f>
        <v>285.59750404141568</v>
      </c>
      <c r="G47" s="50">
        <f>G33*$G$46</f>
        <v>470.12171362528807</v>
      </c>
      <c r="H47" s="50">
        <f>H33*$H$46</f>
        <v>274.11691773258275</v>
      </c>
      <c r="I47" s="50">
        <f t="shared" ref="I47:I52" si="21">I33*$I$46</f>
        <v>685.18741508616176</v>
      </c>
      <c r="J47" s="50">
        <f t="shared" ref="J47:J53" si="22">J33*$J$46</f>
        <v>343.77376785765387</v>
      </c>
      <c r="K47" s="50">
        <f t="shared" ref="K47:K54" si="23">K33*$K$46</f>
        <v>680.18807497345335</v>
      </c>
      <c r="L47" s="50">
        <f t="shared" ref="L47:L55" si="24">L33*$L$46</f>
        <v>707.07532769090119</v>
      </c>
      <c r="M47" s="50">
        <f t="shared" ref="M47:M56" si="25">M33*$M$46</f>
        <v>1207.913307367297</v>
      </c>
      <c r="N47" s="50">
        <f>N33*N46</f>
        <v>767.99941144118827</v>
      </c>
      <c r="O47" s="50">
        <f t="shared" ref="O47:O58" si="26">O33*O$46</f>
        <v>1203.6486224285045</v>
      </c>
      <c r="P47" s="41"/>
      <c r="Q47" s="41"/>
      <c r="R47" s="74" t="s">
        <v>81</v>
      </c>
      <c r="S47" s="74" t="s">
        <v>82</v>
      </c>
      <c r="T47" s="74" t="s">
        <v>83</v>
      </c>
      <c r="U47" s="74" t="s">
        <v>84</v>
      </c>
      <c r="V47" s="74" t="s">
        <v>85</v>
      </c>
      <c r="W47" s="74" t="s">
        <v>86</v>
      </c>
      <c r="X47" s="74" t="s">
        <v>87</v>
      </c>
      <c r="Y47" s="74" t="s">
        <v>88</v>
      </c>
      <c r="Z47" s="74" t="s">
        <v>89</v>
      </c>
      <c r="AA47" s="74" t="s">
        <v>90</v>
      </c>
      <c r="AB47" s="74" t="s">
        <v>91</v>
      </c>
      <c r="AC47" s="74" t="s">
        <v>92</v>
      </c>
      <c r="AD47" s="41"/>
      <c r="AE47" s="41"/>
    </row>
    <row r="48" spans="1:31" ht="15.75" x14ac:dyDescent="0.25">
      <c r="A48" s="41"/>
      <c r="B48" s="41"/>
      <c r="C48" s="41">
        <v>2</v>
      </c>
      <c r="D48" s="41"/>
      <c r="E48" s="50">
        <f>E34*$E$46</f>
        <v>15.346287226474336</v>
      </c>
      <c r="F48" s="50">
        <f>F34*$F$46</f>
        <v>171.35850242484941</v>
      </c>
      <c r="G48" s="50">
        <f>G34*$G$46</f>
        <v>335.80122401806295</v>
      </c>
      <c r="H48" s="50">
        <f>H34*$H$46</f>
        <v>213.20204712534215</v>
      </c>
      <c r="I48" s="50">
        <f t="shared" si="21"/>
        <v>560.60788507049597</v>
      </c>
      <c r="J48" s="50">
        <f t="shared" si="22"/>
        <v>290.88549587955328</v>
      </c>
      <c r="K48" s="50">
        <f t="shared" si="23"/>
        <v>589.49633164365957</v>
      </c>
      <c r="L48" s="50">
        <f t="shared" si="24"/>
        <v>623.88999502138347</v>
      </c>
      <c r="M48" s="50">
        <f t="shared" si="25"/>
        <v>1080.7645381707393</v>
      </c>
      <c r="N48" s="50">
        <f t="shared" ref="N48:N57" si="27">N34*$N$46</f>
        <v>694.85661035155124</v>
      </c>
      <c r="O48" s="50">
        <f t="shared" si="26"/>
        <v>1098.9835248260258</v>
      </c>
      <c r="P48" s="41"/>
      <c r="Q48" s="41"/>
      <c r="R48" s="75">
        <f t="shared" ref="R48:R59" si="28">SUM(D47:O47)</f>
        <v>6699.4945530573914</v>
      </c>
      <c r="S48" s="75">
        <f t="shared" ref="S48:S58" si="29">SUM(D47:N47)</f>
        <v>5495.8459306288869</v>
      </c>
      <c r="T48" s="75">
        <f t="shared" ref="T48:T57" si="30">SUM(D47:M47)</f>
        <v>4727.8465191876985</v>
      </c>
      <c r="U48" s="75">
        <f t="shared" ref="U48:U56" si="31">SUM(D47:L47)</f>
        <v>3519.9332118204011</v>
      </c>
      <c r="V48" s="75">
        <f t="shared" ref="V48:V55" si="32">SUM(D47:K47)</f>
        <v>2812.8578841294998</v>
      </c>
      <c r="W48" s="75">
        <f t="shared" ref="W48:W54" si="33">SUM(D47:J47)</f>
        <v>2132.6698091560465</v>
      </c>
      <c r="X48" s="75">
        <f t="shared" ref="X48:X53" si="34">SUM(D47:I47)</f>
        <v>1788.8960412983924</v>
      </c>
      <c r="Y48" s="75">
        <f>SUM(D47:H47)</f>
        <v>1103.7086262122307</v>
      </c>
      <c r="Z48" s="75">
        <f>SUM(D47:G47)</f>
        <v>829.59170847964788</v>
      </c>
      <c r="AA48" s="75">
        <f>SUM(D47:F47)</f>
        <v>359.46999485435981</v>
      </c>
      <c r="AB48" s="75">
        <f>SUM(D47:E47)</f>
        <v>73.872490812944136</v>
      </c>
      <c r="AC48" s="75">
        <f>SUM(D47:D47)</f>
        <v>27.833629133521121</v>
      </c>
      <c r="AD48" s="41"/>
      <c r="AE48" s="41"/>
    </row>
    <row r="49" spans="1:31" ht="15.75" x14ac:dyDescent="0.25">
      <c r="A49" s="41"/>
      <c r="B49" s="41"/>
      <c r="C49" s="41">
        <v>3</v>
      </c>
      <c r="D49" s="41"/>
      <c r="E49" s="41"/>
      <c r="F49" s="50">
        <f>F35*$F$46</f>
        <v>57.119500808283135</v>
      </c>
      <c r="G49" s="50">
        <f>G35*$G$46</f>
        <v>201.48073441083775</v>
      </c>
      <c r="H49" s="50">
        <f>H35*$H$46</f>
        <v>152.28717651810155</v>
      </c>
      <c r="I49" s="50">
        <f t="shared" si="21"/>
        <v>436.02835505483017</v>
      </c>
      <c r="J49" s="50">
        <f t="shared" si="22"/>
        <v>237.99722390145268</v>
      </c>
      <c r="K49" s="50">
        <f t="shared" si="23"/>
        <v>498.80458831386579</v>
      </c>
      <c r="L49" s="50">
        <f t="shared" si="24"/>
        <v>540.70466235186564</v>
      </c>
      <c r="M49" s="50">
        <f t="shared" si="25"/>
        <v>953.61576897418172</v>
      </c>
      <c r="N49" s="50">
        <f t="shared" si="27"/>
        <v>621.71380926191432</v>
      </c>
      <c r="O49" s="50">
        <f t="shared" si="26"/>
        <v>994.31842722354725</v>
      </c>
      <c r="P49" s="41"/>
      <c r="Q49" s="41"/>
      <c r="R49" s="75">
        <f t="shared" si="28"/>
        <v>5675.1924417581376</v>
      </c>
      <c r="S49" s="75">
        <f t="shared" si="29"/>
        <v>4576.2089169321116</v>
      </c>
      <c r="T49" s="75">
        <f t="shared" si="30"/>
        <v>3881.3523065805607</v>
      </c>
      <c r="U49" s="75">
        <f t="shared" si="31"/>
        <v>2800.5877684098214</v>
      </c>
      <c r="V49" s="75">
        <f t="shared" si="32"/>
        <v>2176.6977733884378</v>
      </c>
      <c r="W49" s="75">
        <f t="shared" si="33"/>
        <v>1587.2014417447781</v>
      </c>
      <c r="X49" s="75">
        <f t="shared" si="34"/>
        <v>1296.3159458652249</v>
      </c>
      <c r="Y49" s="75">
        <f>SUM(D48:H48)</f>
        <v>735.70806079472879</v>
      </c>
      <c r="Z49" s="75">
        <f>SUM(D48:G48)</f>
        <v>522.50601366938668</v>
      </c>
      <c r="AA49" s="75">
        <f>SUM(D48:F48)</f>
        <v>186.70478965132375</v>
      </c>
      <c r="AB49" s="75">
        <f>SUM(D48:E48)</f>
        <v>15.346287226474336</v>
      </c>
      <c r="AC49" s="75"/>
      <c r="AD49" s="41"/>
      <c r="AE49" s="41"/>
    </row>
    <row r="50" spans="1:31" ht="15.75" x14ac:dyDescent="0.25">
      <c r="A50" s="41"/>
      <c r="B50" s="41"/>
      <c r="C50" s="41">
        <v>4</v>
      </c>
      <c r="D50" s="41"/>
      <c r="E50" s="41"/>
      <c r="F50" s="41"/>
      <c r="G50" s="50">
        <f>G36*$G$46</f>
        <v>67.160244803612585</v>
      </c>
      <c r="H50" s="50">
        <f>H36*$H$46</f>
        <v>91.372305910860916</v>
      </c>
      <c r="I50" s="50">
        <f t="shared" si="21"/>
        <v>311.44882503916443</v>
      </c>
      <c r="J50" s="50">
        <f t="shared" si="22"/>
        <v>185.10895192335209</v>
      </c>
      <c r="K50" s="50">
        <f t="shared" si="23"/>
        <v>408.11284498407201</v>
      </c>
      <c r="L50" s="50">
        <f t="shared" si="24"/>
        <v>457.51932968234786</v>
      </c>
      <c r="M50" s="50">
        <f t="shared" si="25"/>
        <v>826.46699977762421</v>
      </c>
      <c r="N50" s="50">
        <f t="shared" si="27"/>
        <v>548.57100817227729</v>
      </c>
      <c r="O50" s="50">
        <f t="shared" si="26"/>
        <v>889.65332962106856</v>
      </c>
      <c r="P50" s="41"/>
      <c r="Q50" s="41"/>
      <c r="R50" s="75">
        <f t="shared" si="28"/>
        <v>4694.0702468188802</v>
      </c>
      <c r="S50" s="75">
        <f t="shared" si="29"/>
        <v>3699.751819595333</v>
      </c>
      <c r="T50" s="75">
        <f t="shared" si="30"/>
        <v>3078.0380103334187</v>
      </c>
      <c r="U50" s="75">
        <f t="shared" si="31"/>
        <v>2124.422241359237</v>
      </c>
      <c r="V50" s="75">
        <f t="shared" si="32"/>
        <v>1583.7175790073711</v>
      </c>
      <c r="W50" s="75">
        <f t="shared" si="33"/>
        <v>1084.9129906935054</v>
      </c>
      <c r="X50" s="75">
        <f t="shared" si="34"/>
        <v>846.91576679205264</v>
      </c>
      <c r="Y50" s="75">
        <f>SUM(D49:H49)</f>
        <v>410.88741173722246</v>
      </c>
      <c r="Z50" s="75">
        <f>SUM(D49:G49)</f>
        <v>258.60023521912092</v>
      </c>
      <c r="AA50" s="75">
        <f>SUM(D49:F49)</f>
        <v>57.119500808283135</v>
      </c>
      <c r="AB50" s="75"/>
      <c r="AC50" s="75"/>
      <c r="AD50" s="41"/>
      <c r="AE50" s="41"/>
    </row>
    <row r="51" spans="1:31" ht="15.75" x14ac:dyDescent="0.25">
      <c r="A51" s="41"/>
      <c r="B51" s="41"/>
      <c r="C51" s="41">
        <v>5</v>
      </c>
      <c r="D51" s="41"/>
      <c r="E51" s="41"/>
      <c r="F51" s="41"/>
      <c r="G51" s="41"/>
      <c r="H51" s="50">
        <f>H37*$H$46</f>
        <v>30.457435303620308</v>
      </c>
      <c r="I51" s="50">
        <f t="shared" si="21"/>
        <v>186.86929502349864</v>
      </c>
      <c r="J51" s="50">
        <f t="shared" si="22"/>
        <v>132.2206799452515</v>
      </c>
      <c r="K51" s="50">
        <f t="shared" si="23"/>
        <v>317.42110165427823</v>
      </c>
      <c r="L51" s="50">
        <f t="shared" si="24"/>
        <v>374.33399701283008</v>
      </c>
      <c r="M51" s="50">
        <f t="shared" si="25"/>
        <v>699.31823058106659</v>
      </c>
      <c r="N51" s="50">
        <f t="shared" si="27"/>
        <v>475.42820708264037</v>
      </c>
      <c r="O51" s="50">
        <f t="shared" si="26"/>
        <v>784.98823201858988</v>
      </c>
      <c r="P51" s="41"/>
      <c r="Q51" s="41"/>
      <c r="R51" s="75">
        <f t="shared" si="28"/>
        <v>3785.4138399143803</v>
      </c>
      <c r="S51" s="75">
        <f t="shared" si="29"/>
        <v>2895.7605102933117</v>
      </c>
      <c r="T51" s="75">
        <f t="shared" si="30"/>
        <v>2347.1895021210344</v>
      </c>
      <c r="U51" s="75">
        <f t="shared" si="31"/>
        <v>1520.72250234341</v>
      </c>
      <c r="V51" s="75">
        <f t="shared" si="32"/>
        <v>1063.2031726610621</v>
      </c>
      <c r="W51" s="75">
        <f t="shared" si="33"/>
        <v>655.09032767699</v>
      </c>
      <c r="X51" s="75">
        <f t="shared" si="34"/>
        <v>469.98137575363796</v>
      </c>
      <c r="Y51" s="75">
        <f>SUM(D50:H50)</f>
        <v>158.5325507144735</v>
      </c>
      <c r="Z51" s="75">
        <f>SUM(D50:G50)</f>
        <v>67.160244803612585</v>
      </c>
      <c r="AA51" s="75"/>
      <c r="AB51" s="75"/>
      <c r="AC51" s="75"/>
      <c r="AD51" s="41"/>
      <c r="AE51" s="41"/>
    </row>
    <row r="52" spans="1:31" ht="15.75" x14ac:dyDescent="0.25">
      <c r="A52" s="41"/>
      <c r="B52" s="41"/>
      <c r="C52" s="41">
        <v>6</v>
      </c>
      <c r="D52" s="41"/>
      <c r="E52" s="41"/>
      <c r="F52" s="41"/>
      <c r="G52" s="41"/>
      <c r="H52" s="41"/>
      <c r="I52" s="50">
        <f t="shared" si="21"/>
        <v>62.289765007832884</v>
      </c>
      <c r="J52" s="50">
        <f t="shared" si="22"/>
        <v>79.3324079671509</v>
      </c>
      <c r="K52" s="50">
        <f t="shared" si="23"/>
        <v>226.72935832448445</v>
      </c>
      <c r="L52" s="50">
        <f t="shared" si="24"/>
        <v>291.14866434331225</v>
      </c>
      <c r="M52" s="50">
        <f t="shared" si="25"/>
        <v>572.16946138450908</v>
      </c>
      <c r="N52" s="50">
        <f t="shared" si="27"/>
        <v>402.28540599300334</v>
      </c>
      <c r="O52" s="50">
        <f t="shared" si="26"/>
        <v>680.3231344161112</v>
      </c>
      <c r="P52" s="41"/>
      <c r="Q52" s="41"/>
      <c r="R52" s="75">
        <f t="shared" si="28"/>
        <v>3001.0371786217752</v>
      </c>
      <c r="S52" s="75">
        <f t="shared" si="29"/>
        <v>2216.0489466031854</v>
      </c>
      <c r="T52" s="75">
        <f t="shared" si="30"/>
        <v>1740.6207395205452</v>
      </c>
      <c r="U52" s="75">
        <f t="shared" si="31"/>
        <v>1041.3025089394787</v>
      </c>
      <c r="V52" s="75">
        <f t="shared" si="32"/>
        <v>666.96851192664872</v>
      </c>
      <c r="W52" s="75">
        <f t="shared" si="33"/>
        <v>349.54741027237048</v>
      </c>
      <c r="X52" s="75">
        <f t="shared" si="34"/>
        <v>217.32673032711895</v>
      </c>
      <c r="Y52" s="75">
        <f>SUM(D51:H51)</f>
        <v>30.457435303620308</v>
      </c>
      <c r="Z52" s="75"/>
      <c r="AA52" s="75"/>
      <c r="AB52" s="75"/>
      <c r="AC52" s="75"/>
      <c r="AD52" s="41"/>
      <c r="AE52" s="41"/>
    </row>
    <row r="53" spans="1:31" ht="15.75" x14ac:dyDescent="0.25">
      <c r="A53" s="41"/>
      <c r="B53" s="41"/>
      <c r="C53" s="41">
        <v>7</v>
      </c>
      <c r="D53" s="41"/>
      <c r="E53" s="41"/>
      <c r="F53" s="41"/>
      <c r="G53" s="41"/>
      <c r="H53" s="41"/>
      <c r="I53" s="41"/>
      <c r="J53" s="50">
        <f t="shared" si="22"/>
        <v>26.444135989050299</v>
      </c>
      <c r="K53" s="50">
        <f t="shared" si="23"/>
        <v>136.03761499469067</v>
      </c>
      <c r="L53" s="50">
        <f t="shared" si="24"/>
        <v>207.96333167379447</v>
      </c>
      <c r="M53" s="50">
        <f t="shared" si="25"/>
        <v>445.02069218795145</v>
      </c>
      <c r="N53" s="50">
        <f t="shared" si="27"/>
        <v>329.14260490336642</v>
      </c>
      <c r="O53" s="50">
        <f t="shared" si="26"/>
        <v>575.65803681363263</v>
      </c>
      <c r="P53" s="41"/>
      <c r="Q53" s="41"/>
      <c r="R53" s="75">
        <f t="shared" si="28"/>
        <v>2314.2781974364043</v>
      </c>
      <c r="S53" s="75">
        <f t="shared" si="29"/>
        <v>1633.955063020293</v>
      </c>
      <c r="T53" s="75">
        <f t="shared" si="30"/>
        <v>1231.6696570272895</v>
      </c>
      <c r="U53" s="75">
        <f t="shared" si="31"/>
        <v>659.50019564278045</v>
      </c>
      <c r="V53" s="75">
        <f t="shared" si="32"/>
        <v>368.35153129946821</v>
      </c>
      <c r="W53" s="75">
        <f t="shared" si="33"/>
        <v>141.62217297498378</v>
      </c>
      <c r="X53" s="75">
        <f t="shared" si="34"/>
        <v>62.289765007832884</v>
      </c>
      <c r="Y53" s="75"/>
      <c r="Z53" s="75"/>
      <c r="AA53" s="75"/>
      <c r="AB53" s="75"/>
      <c r="AC53" s="75"/>
      <c r="AD53" s="41"/>
      <c r="AE53" s="41"/>
    </row>
    <row r="54" spans="1:31" ht="15.75" x14ac:dyDescent="0.25">
      <c r="A54" s="41"/>
      <c r="B54" s="41"/>
      <c r="C54" s="41">
        <v>8</v>
      </c>
      <c r="D54" s="41"/>
      <c r="E54" s="41"/>
      <c r="F54" s="41"/>
      <c r="G54" s="41"/>
      <c r="H54" s="41"/>
      <c r="I54" s="41"/>
      <c r="J54" s="41"/>
      <c r="K54" s="50">
        <f t="shared" si="23"/>
        <v>45.34587166489689</v>
      </c>
      <c r="L54" s="50">
        <f t="shared" si="24"/>
        <v>124.77799900427669</v>
      </c>
      <c r="M54" s="50">
        <f t="shared" si="25"/>
        <v>317.87192299139394</v>
      </c>
      <c r="N54" s="50">
        <f t="shared" si="27"/>
        <v>255.99980381372941</v>
      </c>
      <c r="O54" s="50">
        <f t="shared" si="26"/>
        <v>470.99293921115395</v>
      </c>
      <c r="P54" s="41"/>
      <c r="Q54" s="41"/>
      <c r="R54" s="75">
        <f t="shared" si="28"/>
        <v>1720.2664165624858</v>
      </c>
      <c r="S54" s="75">
        <f t="shared" si="29"/>
        <v>1144.6083797488532</v>
      </c>
      <c r="T54" s="75">
        <f t="shared" si="30"/>
        <v>815.46577484548686</v>
      </c>
      <c r="U54" s="75">
        <f t="shared" si="31"/>
        <v>370.44508265753541</v>
      </c>
      <c r="V54" s="75">
        <f t="shared" si="32"/>
        <v>162.48175098374097</v>
      </c>
      <c r="W54" s="75">
        <f t="shared" si="33"/>
        <v>26.444135989050299</v>
      </c>
      <c r="X54" s="75"/>
      <c r="Y54" s="75"/>
      <c r="Z54" s="75"/>
      <c r="AA54" s="75"/>
      <c r="AB54" s="75"/>
      <c r="AC54" s="75"/>
      <c r="AD54" s="41"/>
      <c r="AE54" s="41"/>
    </row>
    <row r="55" spans="1:31" ht="15.75" x14ac:dyDescent="0.25">
      <c r="A55" s="41"/>
      <c r="B55" s="41"/>
      <c r="C55" s="41">
        <v>9</v>
      </c>
      <c r="D55" s="41"/>
      <c r="E55" s="41"/>
      <c r="F55" s="41"/>
      <c r="G55" s="41"/>
      <c r="H55" s="41"/>
      <c r="I55" s="41"/>
      <c r="J55" s="41"/>
      <c r="K55" s="41"/>
      <c r="L55" s="50">
        <f t="shared" si="24"/>
        <v>41.592666334758896</v>
      </c>
      <c r="M55" s="50">
        <f t="shared" si="25"/>
        <v>190.72315379483635</v>
      </c>
      <c r="N55" s="50">
        <f t="shared" si="27"/>
        <v>182.85700272409244</v>
      </c>
      <c r="O55" s="50">
        <f t="shared" si="26"/>
        <v>366.32784160867527</v>
      </c>
      <c r="P55" s="41"/>
      <c r="Q55" s="41"/>
      <c r="R55" s="75">
        <f t="shared" si="28"/>
        <v>1214.988536685451</v>
      </c>
      <c r="S55" s="75">
        <f t="shared" si="29"/>
        <v>743.99559747429691</v>
      </c>
      <c r="T55" s="75">
        <f t="shared" si="30"/>
        <v>487.99579366056753</v>
      </c>
      <c r="U55" s="75">
        <f t="shared" si="31"/>
        <v>170.12387066917358</v>
      </c>
      <c r="V55" s="75">
        <f t="shared" si="32"/>
        <v>45.34587166489689</v>
      </c>
      <c r="W55" s="75"/>
      <c r="X55" s="75"/>
      <c r="Y55" s="75"/>
      <c r="Z55" s="75"/>
      <c r="AA55" s="75"/>
      <c r="AB55" s="75"/>
      <c r="AC55" s="75"/>
      <c r="AD55" s="41"/>
      <c r="AE55" s="41"/>
    </row>
    <row r="56" spans="1:31" ht="15.75" x14ac:dyDescent="0.25">
      <c r="A56" s="41"/>
      <c r="B56" s="41"/>
      <c r="C56" s="41">
        <v>10</v>
      </c>
      <c r="D56" s="41"/>
      <c r="E56" s="41"/>
      <c r="F56" s="41"/>
      <c r="G56" s="41"/>
      <c r="H56" s="41"/>
      <c r="I56" s="41"/>
      <c r="J56" s="41"/>
      <c r="K56" s="41"/>
      <c r="L56" s="41"/>
      <c r="M56" s="50">
        <f t="shared" si="25"/>
        <v>63.574384598278783</v>
      </c>
      <c r="N56" s="50">
        <f t="shared" si="27"/>
        <v>109.71420163445546</v>
      </c>
      <c r="O56" s="50">
        <f t="shared" si="26"/>
        <v>261.66274400619665</v>
      </c>
      <c r="P56" s="41"/>
      <c r="Q56" s="41"/>
      <c r="R56" s="75">
        <f t="shared" si="28"/>
        <v>781.50066446236292</v>
      </c>
      <c r="S56" s="75">
        <f t="shared" si="29"/>
        <v>415.17282285368765</v>
      </c>
      <c r="T56" s="75">
        <f t="shared" si="30"/>
        <v>232.31582012959524</v>
      </c>
      <c r="U56" s="75">
        <f t="shared" si="31"/>
        <v>41.592666334758896</v>
      </c>
      <c r="V56" s="75"/>
      <c r="W56" s="75"/>
      <c r="X56" s="75"/>
      <c r="Y56" s="75"/>
      <c r="Z56" s="75"/>
      <c r="AA56" s="75"/>
      <c r="AB56" s="75"/>
      <c r="AC56" s="75"/>
      <c r="AD56" s="41"/>
      <c r="AE56" s="41"/>
    </row>
    <row r="57" spans="1:31" ht="15.75" x14ac:dyDescent="0.25">
      <c r="A57" s="41"/>
      <c r="B57" s="41"/>
      <c r="C57" s="41">
        <v>11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50">
        <f t="shared" si="27"/>
        <v>36.571400544818488</v>
      </c>
      <c r="O57" s="50">
        <f t="shared" si="26"/>
        <v>156.99764640371797</v>
      </c>
      <c r="P57" s="41"/>
      <c r="Q57" s="41"/>
      <c r="R57" s="75">
        <f t="shared" si="28"/>
        <v>434.95133023893089</v>
      </c>
      <c r="S57" s="75">
        <f t="shared" si="29"/>
        <v>173.28858623273425</v>
      </c>
      <c r="T57" s="75">
        <f t="shared" si="30"/>
        <v>63.574384598278783</v>
      </c>
      <c r="U57" s="75"/>
      <c r="V57" s="75"/>
      <c r="W57" s="75"/>
      <c r="X57" s="75"/>
      <c r="Y57" s="75"/>
      <c r="Z57" s="75"/>
      <c r="AA57" s="75"/>
      <c r="AB57" s="75"/>
      <c r="AC57" s="75"/>
      <c r="AD57" s="41"/>
      <c r="AE57" s="41"/>
    </row>
    <row r="58" spans="1:31" ht="15.75" x14ac:dyDescent="0.25">
      <c r="A58" s="41"/>
      <c r="B58" s="76"/>
      <c r="C58" s="41">
        <v>12</v>
      </c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50">
        <f t="shared" si="26"/>
        <v>52.332548801239327</v>
      </c>
      <c r="P58" s="41"/>
      <c r="Q58" s="41"/>
      <c r="R58" s="75">
        <f t="shared" si="28"/>
        <v>193.56904694853645</v>
      </c>
      <c r="S58" s="75">
        <f t="shared" si="29"/>
        <v>36.571400544818488</v>
      </c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41"/>
      <c r="AE58" s="41"/>
    </row>
    <row r="59" spans="1:31" ht="15.75" x14ac:dyDescent="0.25">
      <c r="R59" s="75">
        <f t="shared" si="28"/>
        <v>52.332548801239327</v>
      </c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</row>
  </sheetData>
  <mergeCells count="17">
    <mergeCell ref="AE32:AE45"/>
    <mergeCell ref="C33:C44"/>
    <mergeCell ref="C2:I3"/>
    <mergeCell ref="F4:L4"/>
    <mergeCell ref="AD4:AD17"/>
    <mergeCell ref="A5:C5"/>
    <mergeCell ref="F5:G5"/>
    <mergeCell ref="A6:C6"/>
    <mergeCell ref="F6:G6"/>
    <mergeCell ref="A7:C7"/>
    <mergeCell ref="F7:G7"/>
    <mergeCell ref="A8:C8"/>
    <mergeCell ref="R46:AC46"/>
    <mergeCell ref="F8:G8"/>
    <mergeCell ref="F9:G9"/>
    <mergeCell ref="G15:M16"/>
    <mergeCell ref="AD18:AD31"/>
  </mergeCells>
  <conditionalFormatting sqref="AC19:AC31 R19:R30 S19:AB29">
    <cfRule type="cellIs" dxfId="3" priority="2" operator="equal">
      <formula>#REF!</formula>
    </cfRule>
  </conditionalFormatting>
  <conditionalFormatting sqref="S30:AB30">
    <cfRule type="cellIs" dxfId="2" priority="1" operator="equal">
      <formula>#REF!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B548-64A4-410A-B1BE-D4B0B03C1BC4}">
  <dimension ref="A1:R32"/>
  <sheetViews>
    <sheetView topLeftCell="C1" zoomScale="80" zoomScaleNormal="80" workbookViewId="0">
      <selection activeCell="B1" sqref="B1:M2"/>
    </sheetView>
  </sheetViews>
  <sheetFormatPr defaultColWidth="12.5703125" defaultRowHeight="15" x14ac:dyDescent="0.25"/>
  <cols>
    <col min="1" max="1" width="14" style="22" bestFit="1" customWidth="1"/>
    <col min="2" max="2" width="21.85546875" style="22" bestFit="1" customWidth="1"/>
    <col min="3" max="3" width="21" style="22" bestFit="1" customWidth="1"/>
    <col min="4" max="4" width="20.5703125" style="22" bestFit="1" customWidth="1"/>
    <col min="5" max="5" width="21.5703125" style="22" bestFit="1" customWidth="1"/>
    <col min="6" max="6" width="25.140625" style="22" bestFit="1" customWidth="1"/>
    <col min="7" max="7" width="21.5703125" style="22" bestFit="1" customWidth="1"/>
    <col min="8" max="8" width="20.5703125" style="22" bestFit="1" customWidth="1"/>
    <col min="9" max="10" width="20.28515625" style="22" bestFit="1" customWidth="1"/>
    <col min="11" max="11" width="20.5703125" style="22" bestFit="1" customWidth="1"/>
    <col min="12" max="12" width="20" style="22" bestFit="1" customWidth="1"/>
    <col min="13" max="13" width="19.7109375" style="22" bestFit="1" customWidth="1"/>
    <col min="14" max="16384" width="12.5703125" style="22"/>
  </cols>
  <sheetData>
    <row r="1" spans="1:13" ht="15.75" x14ac:dyDescent="0.25">
      <c r="A1" s="23" t="s">
        <v>77</v>
      </c>
      <c r="B1" s="77">
        <f>MATCH(MIN(B6:B17),B6:B17,0)</f>
        <v>12</v>
      </c>
      <c r="C1" s="77">
        <f t="shared" ref="C1:M1" si="0">MATCH(MIN(C6:C17),C6:C17,0)</f>
        <v>10</v>
      </c>
      <c r="D1" s="77">
        <f t="shared" si="0"/>
        <v>10</v>
      </c>
      <c r="E1" s="77">
        <f t="shared" si="0"/>
        <v>8</v>
      </c>
      <c r="F1" s="77">
        <f t="shared" si="0"/>
        <v>8</v>
      </c>
      <c r="G1" s="77">
        <f t="shared" si="0"/>
        <v>6</v>
      </c>
      <c r="H1" s="77">
        <f t="shared" si="0"/>
        <v>6</v>
      </c>
      <c r="I1" s="77">
        <f t="shared" si="0"/>
        <v>4</v>
      </c>
      <c r="J1" s="77">
        <f t="shared" si="0"/>
        <v>4</v>
      </c>
      <c r="K1" s="77">
        <f t="shared" si="0"/>
        <v>3</v>
      </c>
      <c r="L1" s="77">
        <f t="shared" si="0"/>
        <v>1</v>
      </c>
      <c r="M1" s="77">
        <f t="shared" si="0"/>
        <v>1</v>
      </c>
    </row>
    <row r="2" spans="1:13" ht="15.75" x14ac:dyDescent="0.25">
      <c r="A2" s="23" t="s">
        <v>123</v>
      </c>
      <c r="B2" s="78">
        <f>MIN(B6:B17)</f>
        <v>15125606.46506986</v>
      </c>
      <c r="C2" s="78">
        <f t="shared" ref="C2:M2" si="1">MIN(C6:C17)</f>
        <v>13618542.080383547</v>
      </c>
      <c r="D2" s="78">
        <f t="shared" si="1"/>
        <v>12569902.884011559</v>
      </c>
      <c r="E2" s="78">
        <f t="shared" si="1"/>
        <v>10745542.368052056</v>
      </c>
      <c r="F2" s="78">
        <f t="shared" si="1"/>
        <v>9552924.6517357621</v>
      </c>
      <c r="G2" s="78">
        <f t="shared" si="1"/>
        <v>8243056.3181072418</v>
      </c>
      <c r="H2" s="78">
        <f t="shared" si="1"/>
        <v>7484803.7737912107</v>
      </c>
      <c r="I2" s="78">
        <f t="shared" si="1"/>
        <v>5696701.1105138808</v>
      </c>
      <c r="J2" s="78">
        <f t="shared" si="1"/>
        <v>4823372.2249766979</v>
      </c>
      <c r="K2" s="78">
        <f t="shared" si="1"/>
        <v>2897802.2988300677</v>
      </c>
      <c r="L2" s="78">
        <f t="shared" si="1"/>
        <v>1255628.18830828</v>
      </c>
      <c r="M2" s="78">
        <f t="shared" si="1"/>
        <v>815592.58494816138</v>
      </c>
    </row>
    <row r="3" spans="1:13" x14ac:dyDescent="0.25">
      <c r="A3" s="23"/>
    </row>
    <row r="4" spans="1:13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 t="s">
        <v>80</v>
      </c>
      <c r="B5" s="79" t="s">
        <v>81</v>
      </c>
      <c r="C5" s="80" t="s">
        <v>82</v>
      </c>
      <c r="D5" s="80" t="s">
        <v>83</v>
      </c>
      <c r="E5" s="80" t="s">
        <v>84</v>
      </c>
      <c r="F5" s="80" t="s">
        <v>85</v>
      </c>
      <c r="G5" s="80" t="s">
        <v>86</v>
      </c>
      <c r="H5" s="80" t="s">
        <v>87</v>
      </c>
      <c r="I5" s="80" t="s">
        <v>88</v>
      </c>
      <c r="J5" s="80" t="s">
        <v>89</v>
      </c>
      <c r="K5" s="80" t="s">
        <v>90</v>
      </c>
      <c r="L5" s="80" t="s">
        <v>91</v>
      </c>
      <c r="M5" s="80" t="s">
        <v>92</v>
      </c>
    </row>
    <row r="6" spans="1:13" x14ac:dyDescent="0.25">
      <c r="A6" s="5">
        <v>1</v>
      </c>
      <c r="B6" s="81">
        <v>16264495.184432972</v>
      </c>
      <c r="C6" s="81">
        <v>14528864.398211205</v>
      </c>
      <c r="D6" s="81">
        <v>13332385.315136787</v>
      </c>
      <c r="E6" s="81">
        <v>11281025.349438746</v>
      </c>
      <c r="F6" s="81">
        <v>9957633.3580549136</v>
      </c>
      <c r="G6" s="81">
        <v>8535190.0462666787</v>
      </c>
      <c r="H6" s="81">
        <v>7717548.3798752399</v>
      </c>
      <c r="I6" s="81">
        <v>5819553.2860178184</v>
      </c>
      <c r="J6" s="81">
        <v>4905183.0064090081</v>
      </c>
      <c r="K6" s="81">
        <v>2919114.6503895083</v>
      </c>
      <c r="L6" s="81">
        <v>1255628.18830828</v>
      </c>
      <c r="M6" s="81">
        <v>815592.58494816138</v>
      </c>
    </row>
    <row r="7" spans="1:13" x14ac:dyDescent="0.25">
      <c r="A7" s="5">
        <v>2</v>
      </c>
      <c r="B7" s="81">
        <v>16070704.971146587</v>
      </c>
      <c r="C7" s="81">
        <v>14358580.221428042</v>
      </c>
      <c r="D7" s="81">
        <v>13178527.792431669</v>
      </c>
      <c r="E7" s="81">
        <v>11155723.321149021</v>
      </c>
      <c r="F7" s="81">
        <v>9851013.3690605517</v>
      </c>
      <c r="G7" s="81">
        <v>8448937.9112951346</v>
      </c>
      <c r="H7" s="81">
        <v>7643174.069318777</v>
      </c>
      <c r="I7" s="81">
        <v>5773157.4615773754</v>
      </c>
      <c r="J7" s="81">
        <v>4872467.646659106</v>
      </c>
      <c r="K7" s="81">
        <v>2916565.4339305637</v>
      </c>
      <c r="L7" s="81">
        <v>1278735.1476290552</v>
      </c>
      <c r="M7" s="82"/>
    </row>
    <row r="8" spans="1:13" x14ac:dyDescent="0.25">
      <c r="A8" s="5">
        <v>3</v>
      </c>
      <c r="B8" s="81">
        <v>15860700.83921865</v>
      </c>
      <c r="C8" s="81">
        <v>14172082.126003329</v>
      </c>
      <c r="D8" s="81">
        <v>13008456.351085003</v>
      </c>
      <c r="E8" s="81">
        <v>11014207.374217749</v>
      </c>
      <c r="F8" s="81">
        <v>9728179.4614246413</v>
      </c>
      <c r="G8" s="81">
        <v>8346471.8576820409</v>
      </c>
      <c r="H8" s="81">
        <v>7552585.8401207644</v>
      </c>
      <c r="I8" s="81">
        <v>5710547.7184953801</v>
      </c>
      <c r="J8" s="81">
        <v>4823538.3682676544</v>
      </c>
      <c r="K8" s="81">
        <v>2897802.2988300677</v>
      </c>
      <c r="L8" s="82"/>
      <c r="M8" s="82"/>
    </row>
    <row r="9" spans="1:13" x14ac:dyDescent="0.25">
      <c r="A9" s="5">
        <v>4</v>
      </c>
      <c r="B9" s="81">
        <v>15699459.842391208</v>
      </c>
      <c r="C9" s="81">
        <v>14034347.165679108</v>
      </c>
      <c r="D9" s="81">
        <v>12887148.044838833</v>
      </c>
      <c r="E9" s="81">
        <v>10921454.562386971</v>
      </c>
      <c r="F9" s="81">
        <v>9654108.6888892278</v>
      </c>
      <c r="G9" s="81">
        <v>8292768.9391694413</v>
      </c>
      <c r="H9" s="81">
        <v>7510760.746023247</v>
      </c>
      <c r="I9" s="81">
        <v>5696701.1105138808</v>
      </c>
      <c r="J9" s="81">
        <v>4823372.2249766979</v>
      </c>
      <c r="K9" s="82"/>
      <c r="L9" s="82"/>
      <c r="M9" s="82"/>
    </row>
    <row r="10" spans="1:13" x14ac:dyDescent="0.25">
      <c r="A10" s="5">
        <v>5</v>
      </c>
      <c r="B10" s="81">
        <v>15568384.988854723</v>
      </c>
      <c r="C10" s="81">
        <v>13926778.348645845</v>
      </c>
      <c r="D10" s="81">
        <v>12796005.881883617</v>
      </c>
      <c r="E10" s="81">
        <v>10858867.893847149</v>
      </c>
      <c r="F10" s="81">
        <v>9610204.059644768</v>
      </c>
      <c r="G10" s="81">
        <v>8269232.1639477983</v>
      </c>
      <c r="H10" s="81">
        <v>7499101.7952166852</v>
      </c>
      <c r="I10" s="81">
        <v>5713020.6458233381</v>
      </c>
      <c r="J10" s="82"/>
      <c r="K10" s="82"/>
      <c r="L10" s="82"/>
      <c r="M10" s="82"/>
    </row>
    <row r="11" spans="1:13" x14ac:dyDescent="0.25">
      <c r="A11" s="5">
        <v>6</v>
      </c>
      <c r="B11" s="81">
        <v>15434671.064699322</v>
      </c>
      <c r="C11" s="81">
        <v>13816570.46099367</v>
      </c>
      <c r="D11" s="81">
        <v>12702224.64830949</v>
      </c>
      <c r="E11" s="81">
        <v>10793642.154688414</v>
      </c>
      <c r="F11" s="81">
        <v>9563660.3597813956</v>
      </c>
      <c r="G11" s="81">
        <v>8243056.3181072418</v>
      </c>
      <c r="H11" s="81">
        <v>7484803.7737912107</v>
      </c>
      <c r="I11" s="82"/>
      <c r="J11" s="82"/>
      <c r="K11" s="82"/>
      <c r="L11" s="82"/>
      <c r="M11" s="82"/>
    </row>
    <row r="12" spans="1:13" x14ac:dyDescent="0.25">
      <c r="A12" s="5">
        <v>7</v>
      </c>
      <c r="B12" s="81">
        <v>15345255.161969397</v>
      </c>
      <c r="C12" s="81">
        <v>13750660.594766967</v>
      </c>
      <c r="D12" s="81">
        <v>12652741.436160836</v>
      </c>
      <c r="E12" s="81">
        <v>10772714.436955152</v>
      </c>
      <c r="F12" s="81">
        <v>9561414.6813434977</v>
      </c>
      <c r="G12" s="81">
        <v>8261178.4936921597</v>
      </c>
      <c r="H12" s="82"/>
      <c r="I12" s="82"/>
      <c r="J12" s="82"/>
      <c r="K12" s="82"/>
      <c r="L12" s="82"/>
      <c r="M12" s="82"/>
    </row>
    <row r="13" spans="1:13" x14ac:dyDescent="0.25">
      <c r="A13" s="5">
        <v>8</v>
      </c>
      <c r="B13" s="81">
        <v>15249594.908069637</v>
      </c>
      <c r="C13" s="81">
        <v>13678506.377370428</v>
      </c>
      <c r="D13" s="81">
        <v>12597013.872842345</v>
      </c>
      <c r="E13" s="81">
        <v>10745542.368052056</v>
      </c>
      <c r="F13" s="81">
        <v>9552924.6517357621</v>
      </c>
      <c r="G13" s="82"/>
      <c r="H13" s="82"/>
      <c r="I13" s="82"/>
      <c r="J13" s="82"/>
      <c r="K13" s="82"/>
      <c r="L13" s="82"/>
      <c r="M13" s="82"/>
    </row>
    <row r="14" spans="1:13" x14ac:dyDescent="0.25">
      <c r="A14" s="5">
        <v>9</v>
      </c>
      <c r="B14" s="81">
        <v>15192424.683777608</v>
      </c>
      <c r="C14" s="81">
        <v>13644842.189581625</v>
      </c>
      <c r="D14" s="81">
        <v>12579776.339131588</v>
      </c>
      <c r="E14" s="81">
        <v>10756860.328756692</v>
      </c>
      <c r="F14" s="82"/>
      <c r="G14" s="82"/>
      <c r="H14" s="82"/>
      <c r="I14" s="82"/>
      <c r="J14" s="82"/>
      <c r="K14" s="82"/>
      <c r="L14" s="82"/>
      <c r="M14" s="82"/>
    </row>
    <row r="15" spans="1:13" x14ac:dyDescent="0.25">
      <c r="A15" s="5">
        <v>10</v>
      </c>
      <c r="B15" s="81">
        <v>15142618.538076308</v>
      </c>
      <c r="C15" s="81">
        <v>13618542.080383547</v>
      </c>
      <c r="D15" s="81">
        <v>12569902.884011559</v>
      </c>
      <c r="E15" s="82"/>
      <c r="F15" s="82"/>
      <c r="G15" s="82"/>
      <c r="H15" s="82"/>
      <c r="I15" s="82"/>
      <c r="J15" s="82"/>
      <c r="K15" s="82"/>
      <c r="L15" s="82"/>
      <c r="M15" s="82"/>
    </row>
    <row r="16" spans="1:13" x14ac:dyDescent="0.25">
      <c r="A16" s="5">
        <v>11</v>
      </c>
      <c r="B16" s="81">
        <v>15132685.847495038</v>
      </c>
      <c r="C16" s="81">
        <v>13632115.426305501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</row>
    <row r="17" spans="1:18" x14ac:dyDescent="0.25">
      <c r="A17" s="5">
        <v>12</v>
      </c>
      <c r="B17" s="81">
        <v>15125606.46506986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</row>
    <row r="20" spans="1:18" x14ac:dyDescent="0.25">
      <c r="A20" s="83" t="s">
        <v>27</v>
      </c>
      <c r="B20" s="83" t="s">
        <v>41</v>
      </c>
      <c r="C20" s="83" t="s">
        <v>29</v>
      </c>
      <c r="E20" s="83" t="s">
        <v>41</v>
      </c>
      <c r="F20" s="83" t="s">
        <v>124</v>
      </c>
    </row>
    <row r="21" spans="1:18" x14ac:dyDescent="0.25">
      <c r="A21" s="110" t="s">
        <v>74</v>
      </c>
      <c r="B21" s="84" t="s">
        <v>5</v>
      </c>
      <c r="C21" s="32">
        <v>27.833629133521121</v>
      </c>
      <c r="E21" s="84" t="s">
        <v>5</v>
      </c>
      <c r="F21" s="130">
        <f>C21+C22</f>
        <v>43.17991635999546</v>
      </c>
      <c r="G21" s="86">
        <f>F21</f>
        <v>43.17991635999546</v>
      </c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6"/>
    </row>
    <row r="22" spans="1:18" x14ac:dyDescent="0.25">
      <c r="A22" s="111"/>
      <c r="B22" s="84" t="s">
        <v>43</v>
      </c>
      <c r="C22" s="33">
        <v>15.346287226474336</v>
      </c>
      <c r="E22" s="84" t="s">
        <v>43</v>
      </c>
      <c r="F22" s="85">
        <v>0</v>
      </c>
      <c r="G22" s="133">
        <f>G21/2</f>
        <v>21.58995817999773</v>
      </c>
      <c r="H22" s="132">
        <f>G22</f>
        <v>21.58995817999773</v>
      </c>
      <c r="R22" s="39"/>
    </row>
    <row r="23" spans="1:18" x14ac:dyDescent="0.25">
      <c r="A23" s="111"/>
      <c r="B23" s="84" t="s">
        <v>44</v>
      </c>
      <c r="C23" s="32">
        <v>57.119500808283135</v>
      </c>
      <c r="E23" s="84" t="s">
        <v>44</v>
      </c>
      <c r="F23" s="130">
        <v>57</v>
      </c>
      <c r="G23" s="38"/>
      <c r="H23" s="22">
        <v>0</v>
      </c>
      <c r="I23" s="4">
        <f>F23</f>
        <v>57</v>
      </c>
      <c r="R23" s="39"/>
    </row>
    <row r="24" spans="1:18" x14ac:dyDescent="0.25">
      <c r="A24" s="111"/>
      <c r="B24" s="84" t="s">
        <v>6</v>
      </c>
      <c r="C24" s="33">
        <v>67.160244803612585</v>
      </c>
      <c r="E24" s="84" t="s">
        <v>6</v>
      </c>
      <c r="F24" s="130">
        <f>C24+C25</f>
        <v>97.6176801072329</v>
      </c>
      <c r="G24" s="38"/>
      <c r="I24" s="22">
        <v>0</v>
      </c>
      <c r="J24" s="4">
        <v>98</v>
      </c>
      <c r="R24" s="39"/>
    </row>
    <row r="25" spans="1:18" x14ac:dyDescent="0.25">
      <c r="A25" s="111"/>
      <c r="B25" s="84" t="s">
        <v>7</v>
      </c>
      <c r="C25" s="32">
        <v>30.457435303620308</v>
      </c>
      <c r="E25" s="84" t="s">
        <v>7</v>
      </c>
      <c r="F25" s="85">
        <v>0</v>
      </c>
      <c r="G25" s="38"/>
      <c r="J25" s="22">
        <f>J24/2</f>
        <v>49</v>
      </c>
      <c r="K25" s="4">
        <v>49</v>
      </c>
      <c r="R25" s="39"/>
    </row>
    <row r="26" spans="1:18" x14ac:dyDescent="0.25">
      <c r="A26" s="111"/>
      <c r="B26" s="84" t="s">
        <v>8</v>
      </c>
      <c r="C26" s="33">
        <v>62.289765007832884</v>
      </c>
      <c r="E26" s="84" t="s">
        <v>8</v>
      </c>
      <c r="F26" s="130">
        <f>C26+C27</f>
        <v>88.733900996883179</v>
      </c>
      <c r="G26" s="38"/>
      <c r="K26" s="22">
        <v>0</v>
      </c>
      <c r="L26" s="4">
        <f>F26</f>
        <v>88.733900996883179</v>
      </c>
      <c r="R26" s="39"/>
    </row>
    <row r="27" spans="1:18" x14ac:dyDescent="0.25">
      <c r="A27" s="111"/>
      <c r="B27" s="84" t="s">
        <v>9</v>
      </c>
      <c r="C27" s="32">
        <v>26.444135989050299</v>
      </c>
      <c r="E27" s="84" t="s">
        <v>9</v>
      </c>
      <c r="F27" s="85">
        <v>0</v>
      </c>
      <c r="G27" s="38"/>
      <c r="L27" s="131">
        <f>L26/2</f>
        <v>44.366950498441589</v>
      </c>
      <c r="M27" s="132">
        <f>L27</f>
        <v>44.366950498441589</v>
      </c>
      <c r="R27" s="39"/>
    </row>
    <row r="28" spans="1:18" x14ac:dyDescent="0.25">
      <c r="A28" s="111"/>
      <c r="B28" s="84" t="s">
        <v>10</v>
      </c>
      <c r="C28" s="33">
        <v>45.34587166489689</v>
      </c>
      <c r="E28" s="84" t="s">
        <v>10</v>
      </c>
      <c r="F28" s="130">
        <f>C28+C29</f>
        <v>86.938537999655779</v>
      </c>
      <c r="G28" s="38"/>
      <c r="L28" s="4"/>
      <c r="M28" s="22">
        <v>0</v>
      </c>
      <c r="N28" s="4">
        <f>F28</f>
        <v>86.938537999655779</v>
      </c>
      <c r="R28" s="39"/>
    </row>
    <row r="29" spans="1:18" x14ac:dyDescent="0.25">
      <c r="A29" s="111"/>
      <c r="B29" s="84" t="s">
        <v>11</v>
      </c>
      <c r="C29" s="32">
        <v>41.592666334758896</v>
      </c>
      <c r="E29" s="84" t="s">
        <v>11</v>
      </c>
      <c r="F29" s="85">
        <v>0</v>
      </c>
      <c r="G29" s="38"/>
      <c r="L29" s="4"/>
      <c r="N29" s="131">
        <f>N28/2</f>
        <v>43.469268999827889</v>
      </c>
      <c r="O29" s="131">
        <f>N29</f>
        <v>43.469268999827889</v>
      </c>
      <c r="R29" s="39"/>
    </row>
    <row r="30" spans="1:18" x14ac:dyDescent="0.25">
      <c r="A30" s="111"/>
      <c r="B30" s="84" t="s">
        <v>12</v>
      </c>
      <c r="C30" s="33">
        <v>63.574384598278783</v>
      </c>
      <c r="E30" s="84" t="s">
        <v>12</v>
      </c>
      <c r="F30" s="130">
        <f>C30+C31</f>
        <v>100.14578514309727</v>
      </c>
      <c r="G30" s="38"/>
      <c r="L30" s="4"/>
      <c r="O30" s="22">
        <v>0</v>
      </c>
      <c r="P30" s="4">
        <f>F30</f>
        <v>100.14578514309727</v>
      </c>
      <c r="R30" s="39"/>
    </row>
    <row r="31" spans="1:18" x14ac:dyDescent="0.25">
      <c r="A31" s="111"/>
      <c r="B31" s="84" t="s">
        <v>13</v>
      </c>
      <c r="C31" s="32">
        <v>36.571400544818488</v>
      </c>
      <c r="E31" s="84" t="s">
        <v>13</v>
      </c>
      <c r="F31" s="85">
        <v>0</v>
      </c>
      <c r="G31" s="38"/>
      <c r="L31" s="4"/>
      <c r="P31" s="22">
        <v>50</v>
      </c>
      <c r="Q31" s="4">
        <v>50</v>
      </c>
      <c r="R31" s="39"/>
    </row>
    <row r="32" spans="1:18" x14ac:dyDescent="0.25">
      <c r="A32" s="111"/>
      <c r="B32" s="84" t="s">
        <v>14</v>
      </c>
      <c r="C32" s="33">
        <v>52.332548801239327</v>
      </c>
      <c r="E32" s="84" t="s">
        <v>14</v>
      </c>
      <c r="F32" s="85">
        <v>52</v>
      </c>
      <c r="G32" s="35"/>
      <c r="H32" s="40"/>
      <c r="I32" s="40"/>
      <c r="J32" s="40"/>
      <c r="K32" s="40"/>
      <c r="L32" s="87"/>
      <c r="M32" s="40"/>
      <c r="N32" s="40"/>
      <c r="O32" s="40"/>
      <c r="P32" s="40"/>
      <c r="Q32" s="40">
        <v>0</v>
      </c>
      <c r="R32" s="34">
        <v>52</v>
      </c>
    </row>
  </sheetData>
  <mergeCells count="1">
    <mergeCell ref="A21:A32"/>
  </mergeCells>
  <conditionalFormatting sqref="M6:M17 B6:B17 C6:L16">
    <cfRule type="cellIs" dxfId="1" priority="2" operator="equal">
      <formula>#REF!</formula>
    </cfRule>
  </conditionalFormatting>
  <conditionalFormatting sqref="C17:L17">
    <cfRule type="cellIs" dxfId="0" priority="1" operator="equal">
      <formula>#REF!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0D84-194C-4FFE-BAC9-2A6B3FC07B1C}">
  <dimension ref="A1:Q14"/>
  <sheetViews>
    <sheetView tabSelected="1" workbookViewId="0">
      <selection activeCell="I10" sqref="I10"/>
    </sheetView>
  </sheetViews>
  <sheetFormatPr defaultRowHeight="15" x14ac:dyDescent="0.25"/>
  <sheetData>
    <row r="1" spans="1:17" x14ac:dyDescent="0.25">
      <c r="A1" s="134" t="s">
        <v>134</v>
      </c>
      <c r="B1" s="134"/>
      <c r="C1" s="134"/>
      <c r="D1" s="134"/>
      <c r="E1" s="135"/>
    </row>
    <row r="2" spans="1:17" ht="94.5" x14ac:dyDescent="0.25">
      <c r="A2" s="83" t="s">
        <v>27</v>
      </c>
      <c r="B2" s="83" t="s">
        <v>41</v>
      </c>
      <c r="C2" s="136" t="s">
        <v>135</v>
      </c>
      <c r="D2" s="136" t="s">
        <v>136</v>
      </c>
      <c r="E2" s="136" t="s">
        <v>137</v>
      </c>
    </row>
    <row r="3" spans="1:17" x14ac:dyDescent="0.25">
      <c r="A3" s="110" t="s">
        <v>74</v>
      </c>
      <c r="B3" s="84" t="s">
        <v>5</v>
      </c>
      <c r="C3" s="31">
        <v>1</v>
      </c>
      <c r="D3" s="31">
        <v>815592.58494816138</v>
      </c>
      <c r="E3" s="32">
        <v>27.833629133521121</v>
      </c>
      <c r="H3" s="31"/>
      <c r="I3" s="31"/>
      <c r="J3" s="31"/>
      <c r="K3" s="31"/>
      <c r="L3" s="31"/>
      <c r="M3" s="31"/>
      <c r="N3" s="31"/>
      <c r="O3" s="31"/>
      <c r="P3" s="31"/>
      <c r="Q3" s="31"/>
    </row>
    <row r="4" spans="1:17" x14ac:dyDescent="0.25">
      <c r="A4" s="111"/>
      <c r="B4" s="84" t="s">
        <v>43</v>
      </c>
      <c r="C4" s="31">
        <v>1</v>
      </c>
      <c r="D4" s="31">
        <v>1255628.18830828</v>
      </c>
      <c r="E4" s="33">
        <v>15.346287226474336</v>
      </c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1:17" x14ac:dyDescent="0.25">
      <c r="A5" s="111"/>
      <c r="B5" s="84" t="s">
        <v>44</v>
      </c>
      <c r="C5" s="31">
        <v>3</v>
      </c>
      <c r="D5" s="31">
        <v>2897802.2988300677</v>
      </c>
      <c r="E5" s="32">
        <v>57.119500808283135</v>
      </c>
    </row>
    <row r="6" spans="1:17" x14ac:dyDescent="0.25">
      <c r="A6" s="111"/>
      <c r="B6" s="84" t="s">
        <v>6</v>
      </c>
      <c r="C6" s="31">
        <v>4</v>
      </c>
      <c r="D6" s="31">
        <v>4823372.2249766979</v>
      </c>
      <c r="E6" s="33">
        <v>67.160244803612585</v>
      </c>
    </row>
    <row r="7" spans="1:17" x14ac:dyDescent="0.25">
      <c r="A7" s="111"/>
      <c r="B7" s="84" t="s">
        <v>7</v>
      </c>
      <c r="C7" s="31">
        <v>4</v>
      </c>
      <c r="D7" s="31">
        <v>5696701.1105138808</v>
      </c>
      <c r="E7" s="32">
        <v>30.457435303620308</v>
      </c>
    </row>
    <row r="8" spans="1:17" x14ac:dyDescent="0.25">
      <c r="A8" s="111"/>
      <c r="B8" s="84" t="s">
        <v>8</v>
      </c>
      <c r="C8" s="31">
        <v>6</v>
      </c>
      <c r="D8" s="31">
        <v>7484803.7737912107</v>
      </c>
      <c r="E8" s="33">
        <v>62.289765007832884</v>
      </c>
    </row>
    <row r="9" spans="1:17" x14ac:dyDescent="0.25">
      <c r="A9" s="111"/>
      <c r="B9" s="84" t="s">
        <v>9</v>
      </c>
      <c r="C9" s="31">
        <v>6</v>
      </c>
      <c r="D9" s="31">
        <v>8243056.3181072418</v>
      </c>
      <c r="E9" s="32">
        <v>26.444135989050299</v>
      </c>
    </row>
    <row r="10" spans="1:17" x14ac:dyDescent="0.25">
      <c r="A10" s="111"/>
      <c r="B10" s="84" t="s">
        <v>10</v>
      </c>
      <c r="C10" s="31">
        <v>8</v>
      </c>
      <c r="D10" s="31">
        <v>9552924.6517357621</v>
      </c>
      <c r="E10" s="33">
        <v>45.34587166489689</v>
      </c>
    </row>
    <row r="11" spans="1:17" x14ac:dyDescent="0.25">
      <c r="A11" s="111"/>
      <c r="B11" s="84" t="s">
        <v>11</v>
      </c>
      <c r="C11" s="31">
        <v>8</v>
      </c>
      <c r="D11" s="31">
        <v>10745542.368052056</v>
      </c>
      <c r="E11" s="32">
        <v>41.592666334758896</v>
      </c>
    </row>
    <row r="12" spans="1:17" x14ac:dyDescent="0.25">
      <c r="A12" s="111"/>
      <c r="B12" s="84" t="s">
        <v>12</v>
      </c>
      <c r="C12" s="31">
        <v>10</v>
      </c>
      <c r="D12" s="31">
        <v>12569902.884011559</v>
      </c>
      <c r="E12" s="33">
        <v>63.574384598278783</v>
      </c>
    </row>
    <row r="13" spans="1:17" x14ac:dyDescent="0.25">
      <c r="A13" s="111"/>
      <c r="B13" s="84" t="s">
        <v>13</v>
      </c>
      <c r="C13" s="31">
        <v>10</v>
      </c>
      <c r="D13" s="31">
        <v>13618542.080383547</v>
      </c>
      <c r="E13" s="32">
        <v>36.571400544818488</v>
      </c>
    </row>
    <row r="14" spans="1:17" x14ac:dyDescent="0.25">
      <c r="A14" s="111"/>
      <c r="B14" s="84" t="s">
        <v>14</v>
      </c>
      <c r="C14" s="31">
        <v>12</v>
      </c>
      <c r="D14" s="31">
        <v>15125606.46506986</v>
      </c>
      <c r="E14" s="33">
        <v>52.332548801239327</v>
      </c>
    </row>
  </sheetData>
  <mergeCells count="2">
    <mergeCell ref="A1:E1"/>
    <mergeCell ref="A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ORIGINIAL</vt:lpstr>
      <vt:lpstr>DECOMPOSITION</vt:lpstr>
      <vt:lpstr>SPSS</vt:lpstr>
      <vt:lpstr>holt winter(damped)</vt:lpstr>
      <vt:lpstr>FORECAST</vt:lpstr>
      <vt:lpstr>Procurement analysis</vt:lpstr>
      <vt:lpstr>procurement graph</vt:lpstr>
      <vt:lpstr>optimal order 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dujraan</dc:creator>
  <cp:lastModifiedBy>rohit dujraan</cp:lastModifiedBy>
  <dcterms:created xsi:type="dcterms:W3CDTF">2021-04-28T05:41:35Z</dcterms:created>
  <dcterms:modified xsi:type="dcterms:W3CDTF">2021-05-14T08:38:56Z</dcterms:modified>
</cp:coreProperties>
</file>