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8325f5a3dd0fe9/Desktop/PROJECT/DENTEQP022XXX/"/>
    </mc:Choice>
  </mc:AlternateContent>
  <xr:revisionPtr revIDLastSave="2" documentId="13_ncr:1_{A863A1A6-6C74-412C-ABC9-4E9D3F11D3CD}" xr6:coauthVersionLast="46" xr6:coauthVersionMax="46" xr10:uidLastSave="{C3888C28-1445-4313-8148-E7E64B8F6AC3}"/>
  <bookViews>
    <workbookView xWindow="-120" yWindow="-120" windowWidth="20730" windowHeight="11160" tabRatio="633" firstSheet="1" activeTab="1" xr2:uid="{E87C2CDD-9D1B-4090-9543-A366D7069DF3}"/>
  </bookViews>
  <sheets>
    <sheet name="Original" sheetId="1" r:id="rId1"/>
    <sheet name="Decomposition method" sheetId="3" r:id="rId2"/>
    <sheet name="Exp. smoothing" sheetId="8" r:id="rId3"/>
    <sheet name="Holt-winter" sheetId="9" r:id="rId4"/>
    <sheet name="Forecast" sheetId="7" r:id="rId5"/>
    <sheet name="Procurement Analysis" sheetId="10" r:id="rId6"/>
    <sheet name="Procurement graph" sheetId="11" r:id="rId7"/>
    <sheet name="Optimal policy table" sheetId="12" r:id="rId8"/>
  </sheets>
  <definedNames>
    <definedName name="_xlnm._FilterDatabase" localSheetId="7" hidden="1">'Optimal policy table'!$F$2:$G$2</definedName>
    <definedName name="_xlnm._FilterDatabase" localSheetId="0" hidden="1">Original!$B$22:$F$22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'Decomposition method'!$M$2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1" l="1"/>
  <c r="R32" i="11" l="1"/>
  <c r="P30" i="11" l="1"/>
  <c r="O29" i="11"/>
  <c r="M27" i="11"/>
  <c r="G21" i="11"/>
  <c r="O57" i="10"/>
  <c r="K54" i="10"/>
  <c r="I52" i="10"/>
  <c r="K50" i="10"/>
  <c r="G49" i="10"/>
  <c r="I48" i="10"/>
  <c r="O46" i="10"/>
  <c r="O47" i="10" s="1"/>
  <c r="N46" i="10"/>
  <c r="N57" i="10" s="1"/>
  <c r="M46" i="10"/>
  <c r="M54" i="10" s="1"/>
  <c r="L46" i="10"/>
  <c r="L47" i="10" s="1"/>
  <c r="K46" i="10"/>
  <c r="K47" i="10" s="1"/>
  <c r="J46" i="10"/>
  <c r="J53" i="10" s="1"/>
  <c r="I46" i="10"/>
  <c r="I50" i="10" s="1"/>
  <c r="H46" i="10"/>
  <c r="H47" i="10" s="1"/>
  <c r="G46" i="10"/>
  <c r="G47" i="10" s="1"/>
  <c r="F46" i="10"/>
  <c r="F49" i="10" s="1"/>
  <c r="E46" i="10"/>
  <c r="E47" i="10" s="1"/>
  <c r="D46" i="10"/>
  <c r="D47" i="10" s="1"/>
  <c r="E30" i="10"/>
  <c r="E29" i="10" s="1"/>
  <c r="F29" i="10"/>
  <c r="F28" i="10" s="1"/>
  <c r="F27" i="10" s="1"/>
  <c r="F26" i="10" s="1"/>
  <c r="F25" i="10" s="1"/>
  <c r="F24" i="10" s="1"/>
  <c r="F23" i="10" s="1"/>
  <c r="F22" i="10" s="1"/>
  <c r="F21" i="10" s="1"/>
  <c r="F20" i="10" s="1"/>
  <c r="F19" i="10" s="1"/>
  <c r="G28" i="10"/>
  <c r="G27" i="10" s="1"/>
  <c r="G26" i="10" s="1"/>
  <c r="H27" i="10"/>
  <c r="I26" i="10"/>
  <c r="H26" i="10"/>
  <c r="H25" i="10" s="1"/>
  <c r="H24" i="10" s="1"/>
  <c r="H23" i="10" s="1"/>
  <c r="H22" i="10" s="1"/>
  <c r="H21" i="10" s="1"/>
  <c r="H20" i="10" s="1"/>
  <c r="H19" i="10" s="1"/>
  <c r="J25" i="10"/>
  <c r="K24" i="10"/>
  <c r="J24" i="10"/>
  <c r="J23" i="10" s="1"/>
  <c r="J22" i="10" s="1"/>
  <c r="J21" i="10" s="1"/>
  <c r="J20" i="10" s="1"/>
  <c r="J19" i="10" s="1"/>
  <c r="L23" i="10"/>
  <c r="K23" i="10"/>
  <c r="K22" i="10" s="1"/>
  <c r="M22" i="10"/>
  <c r="M21" i="10" s="1"/>
  <c r="M20" i="10" s="1"/>
  <c r="L22" i="10"/>
  <c r="L21" i="10" s="1"/>
  <c r="L20" i="10" s="1"/>
  <c r="L19" i="10" s="1"/>
  <c r="N21" i="10"/>
  <c r="O20" i="10"/>
  <c r="N20" i="10"/>
  <c r="P19" i="10"/>
  <c r="O19" i="10"/>
  <c r="N19" i="10"/>
  <c r="H10" i="10"/>
  <c r="D8" i="10" s="1"/>
  <c r="D5" i="10" s="1"/>
  <c r="K48" i="10" l="1"/>
  <c r="K49" i="10"/>
  <c r="O50" i="10"/>
  <c r="M52" i="10"/>
  <c r="O54" i="10"/>
  <c r="O58" i="10"/>
  <c r="R59" i="10" s="1"/>
  <c r="E48" i="10"/>
  <c r="M48" i="10"/>
  <c r="O49" i="10"/>
  <c r="I51" i="10"/>
  <c r="K53" i="10"/>
  <c r="M55" i="10"/>
  <c r="G48" i="10"/>
  <c r="O48" i="10"/>
  <c r="G50" i="10"/>
  <c r="M51" i="10"/>
  <c r="O53" i="10"/>
  <c r="M56" i="10"/>
  <c r="T57" i="10" s="1"/>
  <c r="T42" i="10" s="1"/>
  <c r="AC48" i="10"/>
  <c r="AC33" i="10" s="1"/>
  <c r="AC19" i="10" s="1"/>
  <c r="AB48" i="10"/>
  <c r="AB33" i="10" s="1"/>
  <c r="AB19" i="10" s="1"/>
  <c r="W54" i="10"/>
  <c r="W39" i="10" s="1"/>
  <c r="V54" i="10"/>
  <c r="V39" i="10" s="1"/>
  <c r="K21" i="10"/>
  <c r="AB49" i="10"/>
  <c r="AB34" i="10" s="1"/>
  <c r="M19" i="10"/>
  <c r="I25" i="10"/>
  <c r="H51" i="10"/>
  <c r="H48" i="10"/>
  <c r="H50" i="10"/>
  <c r="H49" i="10"/>
  <c r="L55" i="10"/>
  <c r="L52" i="10"/>
  <c r="L51" i="10"/>
  <c r="L48" i="10"/>
  <c r="L54" i="10"/>
  <c r="U55" i="10" s="1"/>
  <c r="U40" i="10" s="1"/>
  <c r="L53" i="10"/>
  <c r="S54" i="10" s="1"/>
  <c r="S39" i="10" s="1"/>
  <c r="L50" i="10"/>
  <c r="L49" i="10"/>
  <c r="E28" i="10"/>
  <c r="AA50" i="10"/>
  <c r="AA35" i="10" s="1"/>
  <c r="Z50" i="10"/>
  <c r="Z35" i="10" s="1"/>
  <c r="S58" i="10"/>
  <c r="S43" i="10" s="1"/>
  <c r="R58" i="10"/>
  <c r="R43" i="10" s="1"/>
  <c r="X53" i="10"/>
  <c r="X38" i="10" s="1"/>
  <c r="G25" i="10"/>
  <c r="Z51" i="10"/>
  <c r="Z36" i="10" s="1"/>
  <c r="Y51" i="10"/>
  <c r="Y36" i="10" s="1"/>
  <c r="X51" i="10"/>
  <c r="X36" i="10" s="1"/>
  <c r="Y50" i="10"/>
  <c r="Y35" i="10" s="1"/>
  <c r="V55" i="10"/>
  <c r="V40" i="10" s="1"/>
  <c r="S55" i="10"/>
  <c r="S40" i="10" s="1"/>
  <c r="R44" i="10"/>
  <c r="I47" i="10"/>
  <c r="M47" i="10"/>
  <c r="F48" i="10"/>
  <c r="AA49" i="10" s="1"/>
  <c r="AA34" i="10" s="1"/>
  <c r="J48" i="10"/>
  <c r="N48" i="10"/>
  <c r="J51" i="10"/>
  <c r="N51" i="10"/>
  <c r="J52" i="10"/>
  <c r="W53" i="10" s="1"/>
  <c r="W38" i="10" s="1"/>
  <c r="N52" i="10"/>
  <c r="N55" i="10"/>
  <c r="N56" i="10"/>
  <c r="S57" i="10" s="1"/>
  <c r="S42" i="10" s="1"/>
  <c r="F47" i="10"/>
  <c r="R48" i="10" s="1"/>
  <c r="R33" i="10" s="1"/>
  <c r="J47" i="10"/>
  <c r="N47" i="10"/>
  <c r="I49" i="10"/>
  <c r="X50" i="10" s="1"/>
  <c r="X35" i="10" s="1"/>
  <c r="M49" i="10"/>
  <c r="M50" i="10"/>
  <c r="K51" i="10"/>
  <c r="O51" i="10"/>
  <c r="K52" i="10"/>
  <c r="O52" i="10"/>
  <c r="M53" i="10"/>
  <c r="O55" i="10"/>
  <c r="O56" i="10"/>
  <c r="J49" i="10"/>
  <c r="N49" i="10"/>
  <c r="J50" i="10"/>
  <c r="N50" i="10"/>
  <c r="N53" i="10"/>
  <c r="N54" i="10"/>
  <c r="C18" i="1"/>
  <c r="D18" i="1"/>
  <c r="E18" i="1"/>
  <c r="B18" i="1"/>
  <c r="R55" i="10" l="1"/>
  <c r="R40" i="10" s="1"/>
  <c r="T55" i="10"/>
  <c r="T40" i="10" s="1"/>
  <c r="R53" i="10"/>
  <c r="R38" i="10" s="1"/>
  <c r="U50" i="10"/>
  <c r="U35" i="10" s="1"/>
  <c r="T53" i="10"/>
  <c r="T38" i="10" s="1"/>
  <c r="S51" i="10"/>
  <c r="S36" i="10" s="1"/>
  <c r="S48" i="10"/>
  <c r="S33" i="10" s="1"/>
  <c r="S19" i="10" s="1"/>
  <c r="V48" i="10"/>
  <c r="V33" i="10" s="1"/>
  <c r="R51" i="10"/>
  <c r="R36" i="10" s="1"/>
  <c r="U48" i="10"/>
  <c r="U33" i="10" s="1"/>
  <c r="U19" i="10" s="1"/>
  <c r="W50" i="10"/>
  <c r="W35" i="10" s="1"/>
  <c r="I24" i="10"/>
  <c r="U54" i="10"/>
  <c r="U39" i="10" s="1"/>
  <c r="W51" i="10"/>
  <c r="W36" i="10" s="1"/>
  <c r="U51" i="10"/>
  <c r="U36" i="10" s="1"/>
  <c r="V53" i="10"/>
  <c r="V38" i="10" s="1"/>
  <c r="V50" i="10"/>
  <c r="V35" i="10" s="1"/>
  <c r="Y49" i="10"/>
  <c r="Y34" i="10" s="1"/>
  <c r="R56" i="10"/>
  <c r="R41" i="10" s="1"/>
  <c r="U56" i="10"/>
  <c r="U41" i="10" s="1"/>
  <c r="T56" i="10"/>
  <c r="T41" i="10" s="1"/>
  <c r="S56" i="10"/>
  <c r="S41" i="10" s="1"/>
  <c r="V52" i="10"/>
  <c r="V37" i="10" s="1"/>
  <c r="R52" i="10"/>
  <c r="R37" i="10" s="1"/>
  <c r="Y52" i="10"/>
  <c r="Y37" i="10" s="1"/>
  <c r="U52" i="10"/>
  <c r="U37" i="10" s="1"/>
  <c r="X52" i="10"/>
  <c r="X37" i="10" s="1"/>
  <c r="T52" i="10"/>
  <c r="T37" i="10" s="1"/>
  <c r="W52" i="10"/>
  <c r="W37" i="10" s="1"/>
  <c r="S52" i="10"/>
  <c r="S37" i="10" s="1"/>
  <c r="U49" i="10"/>
  <c r="U34" i="10" s="1"/>
  <c r="S49" i="10"/>
  <c r="S34" i="10" s="1"/>
  <c r="X49" i="10"/>
  <c r="X34" i="10" s="1"/>
  <c r="R54" i="10"/>
  <c r="R39" i="10" s="1"/>
  <c r="T54" i="10"/>
  <c r="T39" i="10" s="1"/>
  <c r="U53" i="10"/>
  <c r="U38" i="10" s="1"/>
  <c r="T48" i="10"/>
  <c r="T33" i="10" s="1"/>
  <c r="Y48" i="10"/>
  <c r="Y33" i="10" s="1"/>
  <c r="Y19" i="10" s="1"/>
  <c r="Z48" i="10"/>
  <c r="Z33" i="10" s="1"/>
  <c r="Z19" i="10" s="1"/>
  <c r="V51" i="10"/>
  <c r="V36" i="10" s="1"/>
  <c r="R50" i="10"/>
  <c r="R35" i="10" s="1"/>
  <c r="E27" i="10"/>
  <c r="Z49" i="10"/>
  <c r="Z34" i="10" s="1"/>
  <c r="S53" i="10"/>
  <c r="S38" i="10" s="1"/>
  <c r="T50" i="10"/>
  <c r="T35" i="10" s="1"/>
  <c r="R49" i="10"/>
  <c r="R34" i="10" s="1"/>
  <c r="W49" i="10"/>
  <c r="W34" i="10" s="1"/>
  <c r="R57" i="10"/>
  <c r="R42" i="10" s="1"/>
  <c r="AA48" i="10"/>
  <c r="AA33" i="10" s="1"/>
  <c r="AA19" i="10" s="1"/>
  <c r="X48" i="10"/>
  <c r="X33" i="10" s="1"/>
  <c r="T49" i="10"/>
  <c r="T34" i="10" s="1"/>
  <c r="T51" i="10"/>
  <c r="T36" i="10" s="1"/>
  <c r="G24" i="10"/>
  <c r="S50" i="10"/>
  <c r="S35" i="10" s="1"/>
  <c r="V49" i="10"/>
  <c r="V34" i="10" s="1"/>
  <c r="K20" i="10"/>
  <c r="AB6" i="10"/>
  <c r="AC2" i="10"/>
  <c r="AC1" i="10"/>
  <c r="W48" i="10"/>
  <c r="W33" i="10" s="1"/>
  <c r="W19" i="10" s="1"/>
  <c r="F6" i="1"/>
  <c r="I23" i="10" l="1"/>
  <c r="G23" i="10"/>
  <c r="Y6" i="10"/>
  <c r="Y20" i="10" s="1"/>
  <c r="U6" i="10"/>
  <c r="U20" i="10" s="1"/>
  <c r="Z6" i="10"/>
  <c r="Z20" i="10" s="1"/>
  <c r="X6" i="10"/>
  <c r="X20" i="10" s="1"/>
  <c r="T6" i="10"/>
  <c r="V6" i="10"/>
  <c r="AA6" i="10"/>
  <c r="AA20" i="10" s="1"/>
  <c r="W6" i="10"/>
  <c r="W20" i="10" s="1"/>
  <c r="S6" i="10"/>
  <c r="S20" i="10" s="1"/>
  <c r="R6" i="10"/>
  <c r="AB20" i="10"/>
  <c r="E26" i="10"/>
  <c r="K19" i="10"/>
  <c r="X19" i="10" s="1"/>
  <c r="E7" i="3"/>
  <c r="G22" i="10" l="1"/>
  <c r="I22" i="10"/>
  <c r="E25" i="10"/>
  <c r="AB2" i="10"/>
  <c r="AB1" i="10"/>
  <c r="AA7" i="10"/>
  <c r="J50" i="3"/>
  <c r="J13" i="3"/>
  <c r="J2" i="3"/>
  <c r="J3" i="3"/>
  <c r="J4" i="3"/>
  <c r="J5" i="3"/>
  <c r="J6" i="3"/>
  <c r="J7" i="3"/>
  <c r="J8" i="3"/>
  <c r="J9" i="3"/>
  <c r="J10" i="3"/>
  <c r="J11" i="3"/>
  <c r="J12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1" i="3"/>
  <c r="J52" i="3"/>
  <c r="J53" i="3"/>
  <c r="J54" i="3"/>
  <c r="J55" i="3"/>
  <c r="J56" i="3"/>
  <c r="J57" i="3"/>
  <c r="J58" i="3"/>
  <c r="J59" i="3"/>
  <c r="J60" i="3"/>
  <c r="J61" i="3"/>
  <c r="Z7" i="10" l="1"/>
  <c r="Z21" i="10" s="1"/>
  <c r="V7" i="10"/>
  <c r="R7" i="10"/>
  <c r="W7" i="10"/>
  <c r="W21" i="10" s="1"/>
  <c r="Y7" i="10"/>
  <c r="Y21" i="10" s="1"/>
  <c r="U7" i="10"/>
  <c r="U21" i="10" s="1"/>
  <c r="S7" i="10"/>
  <c r="S21" i="10" s="1"/>
  <c r="X7" i="10"/>
  <c r="X21" i="10" s="1"/>
  <c r="T7" i="10"/>
  <c r="AA21" i="10"/>
  <c r="E24" i="10"/>
  <c r="G21" i="10"/>
  <c r="I21" i="10"/>
  <c r="E34" i="3"/>
  <c r="E33" i="3"/>
  <c r="F33" i="3" s="1"/>
  <c r="G33" i="3" s="1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5" i="3"/>
  <c r="E36" i="3"/>
  <c r="E37" i="3"/>
  <c r="E38" i="3"/>
  <c r="E39" i="3"/>
  <c r="E40" i="3"/>
  <c r="E41" i="3"/>
  <c r="E42" i="3"/>
  <c r="E43" i="3"/>
  <c r="E23" i="10" l="1"/>
  <c r="T21" i="10"/>
  <c r="G20" i="10"/>
  <c r="AA1" i="10"/>
  <c r="Z8" i="10"/>
  <c r="AA2" i="10"/>
  <c r="V21" i="10"/>
  <c r="I20" i="10"/>
  <c r="F25" i="3"/>
  <c r="G25" i="3" s="1"/>
  <c r="F21" i="3"/>
  <c r="G21" i="3" s="1"/>
  <c r="F29" i="3"/>
  <c r="G29" i="3" s="1"/>
  <c r="F13" i="3"/>
  <c r="G13" i="3" s="1"/>
  <c r="F17" i="3"/>
  <c r="G17" i="3" s="1"/>
  <c r="F20" i="3"/>
  <c r="G20" i="3" s="1"/>
  <c r="F16" i="3"/>
  <c r="G16" i="3" s="1"/>
  <c r="F12" i="3"/>
  <c r="G12" i="3" s="1"/>
  <c r="F28" i="3"/>
  <c r="G28" i="3" s="1"/>
  <c r="F24" i="3"/>
  <c r="G24" i="3" s="1"/>
  <c r="F27" i="3"/>
  <c r="G27" i="3" s="1"/>
  <c r="F23" i="3"/>
  <c r="G23" i="3" s="1"/>
  <c r="F19" i="3"/>
  <c r="G19" i="3" s="1"/>
  <c r="F15" i="3"/>
  <c r="G15" i="3" s="1"/>
  <c r="F11" i="3"/>
  <c r="G11" i="3" s="1"/>
  <c r="F30" i="3"/>
  <c r="G30" i="3" s="1"/>
  <c r="F26" i="3"/>
  <c r="G26" i="3" s="1"/>
  <c r="F22" i="3"/>
  <c r="G22" i="3" s="1"/>
  <c r="F18" i="3"/>
  <c r="G18" i="3" s="1"/>
  <c r="F14" i="3"/>
  <c r="G14" i="3" s="1"/>
  <c r="F10" i="3"/>
  <c r="G10" i="3" s="1"/>
  <c r="F8" i="3"/>
  <c r="G8" i="3" s="1"/>
  <c r="F9" i="3"/>
  <c r="G9" i="3" s="1"/>
  <c r="F36" i="3"/>
  <c r="G36" i="3" s="1"/>
  <c r="F40" i="3"/>
  <c r="G40" i="3" s="1"/>
  <c r="F39" i="3"/>
  <c r="G39" i="3" s="1"/>
  <c r="F42" i="3"/>
  <c r="G42" i="3" s="1"/>
  <c r="F31" i="3"/>
  <c r="G31" i="3" s="1"/>
  <c r="F32" i="3"/>
  <c r="G32" i="3" s="1"/>
  <c r="F35" i="3"/>
  <c r="G35" i="3" s="1"/>
  <c r="F38" i="3"/>
  <c r="G38" i="3" s="1"/>
  <c r="F41" i="3"/>
  <c r="G41" i="3" s="1"/>
  <c r="F37" i="3"/>
  <c r="G37" i="3" s="1"/>
  <c r="F34" i="3"/>
  <c r="G34" i="3" s="1"/>
  <c r="F7" i="3"/>
  <c r="G7" i="3" s="1"/>
  <c r="W8" i="10" l="1"/>
  <c r="W22" i="10" s="1"/>
  <c r="S8" i="10"/>
  <c r="S22" i="10" s="1"/>
  <c r="X8" i="10"/>
  <c r="X22" i="10" s="1"/>
  <c r="V8" i="10"/>
  <c r="V22" i="10" s="1"/>
  <c r="R8" i="10"/>
  <c r="T8" i="10"/>
  <c r="T22" i="10" s="1"/>
  <c r="Y8" i="10"/>
  <c r="Y22" i="10" s="1"/>
  <c r="U8" i="10"/>
  <c r="U22" i="10" s="1"/>
  <c r="Z22" i="10"/>
  <c r="V20" i="10"/>
  <c r="I19" i="10"/>
  <c r="V19" i="10" s="1"/>
  <c r="T20" i="10"/>
  <c r="G19" i="10"/>
  <c r="T19" i="10" s="1"/>
  <c r="E22" i="10"/>
  <c r="O10" i="3"/>
  <c r="H9" i="3" s="1"/>
  <c r="K9" i="3" s="1"/>
  <c r="L9" i="3" s="1"/>
  <c r="O5" i="3"/>
  <c r="H4" i="3" s="1"/>
  <c r="I4" i="3" s="1"/>
  <c r="O13" i="3"/>
  <c r="H12" i="3" s="1"/>
  <c r="I12" i="3" s="1"/>
  <c r="O9" i="3"/>
  <c r="H8" i="3" s="1"/>
  <c r="I8" i="3" s="1"/>
  <c r="O11" i="3"/>
  <c r="H34" i="3" s="1"/>
  <c r="K34" i="3" s="1"/>
  <c r="L34" i="3" s="1"/>
  <c r="O7" i="3"/>
  <c r="H6" i="3" s="1"/>
  <c r="K6" i="3" s="1"/>
  <c r="L6" i="3" s="1"/>
  <c r="O3" i="3"/>
  <c r="H50" i="3" s="1"/>
  <c r="K50" i="3" s="1"/>
  <c r="O8" i="3"/>
  <c r="H7" i="3" s="1"/>
  <c r="I7" i="3" s="1"/>
  <c r="O4" i="3"/>
  <c r="O6" i="3"/>
  <c r="H17" i="3" s="1"/>
  <c r="I17" i="3" s="1"/>
  <c r="O14" i="3"/>
  <c r="H13" i="3" s="1"/>
  <c r="I13" i="3" s="1"/>
  <c r="O12" i="3"/>
  <c r="H11" i="3" s="1"/>
  <c r="K11" i="3" s="1"/>
  <c r="L11" i="3" s="1"/>
  <c r="H21" i="3" l="1"/>
  <c r="I21" i="3" s="1"/>
  <c r="R22" i="10"/>
  <c r="E21" i="10"/>
  <c r="Y9" i="10"/>
  <c r="Z1" i="10"/>
  <c r="Z2" i="10"/>
  <c r="H57" i="3"/>
  <c r="K57" i="3" s="1"/>
  <c r="H45" i="3"/>
  <c r="I45" i="3" s="1"/>
  <c r="H33" i="3"/>
  <c r="I33" i="3" s="1"/>
  <c r="I9" i="3"/>
  <c r="K12" i="3"/>
  <c r="L12" i="3" s="1"/>
  <c r="H48" i="3"/>
  <c r="I48" i="3" s="1"/>
  <c r="H28" i="3"/>
  <c r="I28" i="3" s="1"/>
  <c r="H24" i="3"/>
  <c r="I24" i="3" s="1"/>
  <c r="H40" i="3"/>
  <c r="I40" i="3" s="1"/>
  <c r="H16" i="3"/>
  <c r="I16" i="3" s="1"/>
  <c r="H52" i="3"/>
  <c r="K52" i="3" s="1"/>
  <c r="K4" i="3"/>
  <c r="L4" i="3" s="1"/>
  <c r="H44" i="3"/>
  <c r="I44" i="3" s="1"/>
  <c r="H56" i="3"/>
  <c r="K56" i="3" s="1"/>
  <c r="H36" i="3"/>
  <c r="K36" i="3" s="1"/>
  <c r="L36" i="3" s="1"/>
  <c r="K8" i="3"/>
  <c r="L8" i="3" s="1"/>
  <c r="H20" i="3"/>
  <c r="K20" i="3" s="1"/>
  <c r="L20" i="3" s="1"/>
  <c r="H60" i="3"/>
  <c r="K60" i="3" s="1"/>
  <c r="H32" i="3"/>
  <c r="I32" i="3" s="1"/>
  <c r="H46" i="3"/>
  <c r="I46" i="3" s="1"/>
  <c r="H38" i="3"/>
  <c r="K38" i="3" s="1"/>
  <c r="L38" i="3" s="1"/>
  <c r="H19" i="3"/>
  <c r="I19" i="3" s="1"/>
  <c r="H26" i="3"/>
  <c r="K26" i="3" s="1"/>
  <c r="L26" i="3" s="1"/>
  <c r="H14" i="3"/>
  <c r="K14" i="3" s="1"/>
  <c r="L14" i="3" s="1"/>
  <c r="H55" i="3"/>
  <c r="K55" i="3" s="1"/>
  <c r="H31" i="3"/>
  <c r="K31" i="3" s="1"/>
  <c r="L31" i="3" s="1"/>
  <c r="K7" i="3"/>
  <c r="L7" i="3" s="1"/>
  <c r="H43" i="3"/>
  <c r="K43" i="3" s="1"/>
  <c r="L43" i="3" s="1"/>
  <c r="I34" i="3"/>
  <c r="H42" i="3"/>
  <c r="I42" i="3" s="1"/>
  <c r="H54" i="3"/>
  <c r="K54" i="3" s="1"/>
  <c r="H10" i="3"/>
  <c r="I10" i="3" s="1"/>
  <c r="H18" i="3"/>
  <c r="H30" i="3"/>
  <c r="K30" i="3" s="1"/>
  <c r="L30" i="3" s="1"/>
  <c r="H58" i="3"/>
  <c r="K58" i="3" s="1"/>
  <c r="H22" i="3"/>
  <c r="I22" i="3" s="1"/>
  <c r="H2" i="3"/>
  <c r="H3" i="3"/>
  <c r="I3" i="3" s="1"/>
  <c r="H51" i="3"/>
  <c r="K51" i="3" s="1"/>
  <c r="H27" i="3"/>
  <c r="I27" i="3" s="1"/>
  <c r="H15" i="3"/>
  <c r="K15" i="3" s="1"/>
  <c r="L15" i="3" s="1"/>
  <c r="H39" i="3"/>
  <c r="K39" i="3" s="1"/>
  <c r="L39" i="3" s="1"/>
  <c r="K33" i="3"/>
  <c r="L33" i="3" s="1"/>
  <c r="I6" i="3"/>
  <c r="H5" i="3"/>
  <c r="K5" i="3" s="1"/>
  <c r="L5" i="3" s="1"/>
  <c r="H53" i="3"/>
  <c r="K53" i="3" s="1"/>
  <c r="K17" i="3"/>
  <c r="L17" i="3" s="1"/>
  <c r="H29" i="3"/>
  <c r="I29" i="3" s="1"/>
  <c r="H41" i="3"/>
  <c r="H47" i="3"/>
  <c r="I47" i="3" s="1"/>
  <c r="H25" i="3"/>
  <c r="I25" i="3" s="1"/>
  <c r="H37" i="3"/>
  <c r="K37" i="3" s="1"/>
  <c r="L37" i="3" s="1"/>
  <c r="K13" i="3"/>
  <c r="L13" i="3" s="1"/>
  <c r="H61" i="3"/>
  <c r="K61" i="3" s="1"/>
  <c r="H49" i="3"/>
  <c r="H23" i="3"/>
  <c r="I23" i="3" s="1"/>
  <c r="H59" i="3"/>
  <c r="K59" i="3" s="1"/>
  <c r="H35" i="3"/>
  <c r="I35" i="3" s="1"/>
  <c r="I11" i="3"/>
  <c r="K45" i="3" l="1"/>
  <c r="L45" i="3" s="1"/>
  <c r="K21" i="3"/>
  <c r="L21" i="3" s="1"/>
  <c r="R21" i="10"/>
  <c r="E20" i="10"/>
  <c r="V9" i="10"/>
  <c r="V23" i="10" s="1"/>
  <c r="R9" i="10"/>
  <c r="R23" i="10" s="1"/>
  <c r="U9" i="10"/>
  <c r="U23" i="10" s="1"/>
  <c r="W9" i="10"/>
  <c r="W23" i="10" s="1"/>
  <c r="X9" i="10"/>
  <c r="X23" i="10" s="1"/>
  <c r="T9" i="10"/>
  <c r="T23" i="10" s="1"/>
  <c r="S9" i="10"/>
  <c r="S23" i="10" s="1"/>
  <c r="Y23" i="10"/>
  <c r="I20" i="3"/>
  <c r="K48" i="3"/>
  <c r="L48" i="3" s="1"/>
  <c r="K40" i="3"/>
  <c r="L40" i="3" s="1"/>
  <c r="K28" i="3"/>
  <c r="L28" i="3" s="1"/>
  <c r="K44" i="3"/>
  <c r="L44" i="3" s="1"/>
  <c r="K24" i="3"/>
  <c r="L24" i="3" s="1"/>
  <c r="K16" i="3"/>
  <c r="L16" i="3" s="1"/>
  <c r="I36" i="3"/>
  <c r="K32" i="3"/>
  <c r="L32" i="3" s="1"/>
  <c r="K19" i="3"/>
  <c r="L19" i="3" s="1"/>
  <c r="K46" i="3"/>
  <c r="L46" i="3" s="1"/>
  <c r="I38" i="3"/>
  <c r="K22" i="3"/>
  <c r="L22" i="3" s="1"/>
  <c r="I26" i="3"/>
  <c r="I14" i="3"/>
  <c r="K42" i="3"/>
  <c r="L42" i="3" s="1"/>
  <c r="I31" i="3"/>
  <c r="I43" i="3"/>
  <c r="I30" i="3"/>
  <c r="K10" i="3"/>
  <c r="L10" i="3" s="1"/>
  <c r="I2" i="3"/>
  <c r="K2" i="3"/>
  <c r="L2" i="3" s="1"/>
  <c r="I18" i="3"/>
  <c r="K18" i="3"/>
  <c r="L18" i="3" s="1"/>
  <c r="K3" i="3"/>
  <c r="L3" i="3" s="1"/>
  <c r="I39" i="3"/>
  <c r="I15" i="3"/>
  <c r="K27" i="3"/>
  <c r="L27" i="3" s="1"/>
  <c r="I5" i="3"/>
  <c r="K29" i="3"/>
  <c r="L29" i="3" s="1"/>
  <c r="K25" i="3"/>
  <c r="L25" i="3" s="1"/>
  <c r="K47" i="3"/>
  <c r="L47" i="3" s="1"/>
  <c r="K41" i="3"/>
  <c r="L41" i="3" s="1"/>
  <c r="I41" i="3"/>
  <c r="I37" i="3"/>
  <c r="I49" i="3"/>
  <c r="K49" i="3"/>
  <c r="L49" i="3" s="1"/>
  <c r="K35" i="3"/>
  <c r="L35" i="3" s="1"/>
  <c r="K23" i="3"/>
  <c r="L23" i="3" s="1"/>
  <c r="Y1" i="10" l="1"/>
  <c r="X10" i="10"/>
  <c r="Y2" i="10"/>
  <c r="R20" i="10"/>
  <c r="E19" i="10"/>
  <c r="R19" i="10" s="1"/>
  <c r="M2" i="3"/>
  <c r="U10" i="10" l="1"/>
  <c r="U24" i="10" s="1"/>
  <c r="R10" i="10"/>
  <c r="R24" i="10" s="1"/>
  <c r="T10" i="10"/>
  <c r="T24" i="10" s="1"/>
  <c r="W10" i="10"/>
  <c r="W24" i="10" s="1"/>
  <c r="S10" i="10"/>
  <c r="S24" i="10" s="1"/>
  <c r="V10" i="10"/>
  <c r="V24" i="10" s="1"/>
  <c r="X24" i="10"/>
  <c r="X2" i="10" l="1"/>
  <c r="W11" i="10"/>
  <c r="X1" i="10"/>
  <c r="V11" i="10" l="1"/>
  <c r="V25" i="10" s="1"/>
  <c r="R11" i="10"/>
  <c r="R25" i="10" s="1"/>
  <c r="U11" i="10"/>
  <c r="U25" i="10" s="1"/>
  <c r="T11" i="10"/>
  <c r="T25" i="10" s="1"/>
  <c r="S11" i="10"/>
  <c r="S25" i="10" s="1"/>
  <c r="W25" i="10"/>
  <c r="W2" i="10" l="1"/>
  <c r="W1" i="10"/>
  <c r="V12" i="10"/>
  <c r="T12" i="10" l="1"/>
  <c r="T26" i="10" s="1"/>
  <c r="S12" i="10"/>
  <c r="S26" i="10" s="1"/>
  <c r="U12" i="10"/>
  <c r="U26" i="10" s="1"/>
  <c r="R12" i="10"/>
  <c r="R26" i="10" s="1"/>
  <c r="V26" i="10"/>
  <c r="V2" i="10" l="1"/>
  <c r="V1" i="10"/>
  <c r="U13" i="10"/>
  <c r="S13" i="10" l="1"/>
  <c r="S27" i="10" s="1"/>
  <c r="T13" i="10"/>
  <c r="T27" i="10" s="1"/>
  <c r="R13" i="10"/>
  <c r="R27" i="10" s="1"/>
  <c r="U27" i="10"/>
  <c r="T14" i="10" l="1"/>
  <c r="U1" i="10"/>
  <c r="U2" i="10"/>
  <c r="S14" i="10" l="1"/>
  <c r="S28" i="10" s="1"/>
  <c r="R14" i="10"/>
  <c r="R28" i="10" s="1"/>
  <c r="T28" i="10"/>
  <c r="S15" i="10" l="1"/>
  <c r="T1" i="10"/>
  <c r="T2" i="10"/>
  <c r="R15" i="10" l="1"/>
  <c r="R29" i="10" s="1"/>
  <c r="S29" i="10"/>
  <c r="S1" i="10" l="1"/>
  <c r="S2" i="10"/>
  <c r="R16" i="10"/>
  <c r="R30" i="10" s="1"/>
  <c r="R1" i="10" l="1"/>
  <c r="R2" i="10"/>
  <c r="G1" i="11" l="1"/>
  <c r="G2" i="11"/>
  <c r="M2" i="11"/>
  <c r="M1" i="11"/>
  <c r="C1" i="11"/>
  <c r="C2" i="11"/>
  <c r="J1" i="11"/>
  <c r="J2" i="11"/>
  <c r="L2" i="11"/>
  <c r="L1" i="11"/>
  <c r="K2" i="11"/>
  <c r="K1" i="11"/>
  <c r="D1" i="11"/>
  <c r="D2" i="11"/>
  <c r="F2" i="11"/>
  <c r="F1" i="11"/>
  <c r="B2" i="11"/>
  <c r="B1" i="11"/>
  <c r="H2" i="11"/>
  <c r="H1" i="11"/>
  <c r="I2" i="11"/>
  <c r="I1" i="11"/>
  <c r="E1" i="11"/>
  <c r="E2" i="11"/>
</calcChain>
</file>

<file path=xl/sharedStrings.xml><?xml version="1.0" encoding="utf-8"?>
<sst xmlns="http://schemas.openxmlformats.org/spreadsheetml/2006/main" count="393" uniqueCount="128">
  <si>
    <t>Monthly Demand of last 4 years</t>
  </si>
  <si>
    <t>Month/Year</t>
  </si>
  <si>
    <t>2017-2018</t>
  </si>
  <si>
    <t>2018-2019</t>
  </si>
  <si>
    <t>2019-2020</t>
  </si>
  <si>
    <t>2020-2021</t>
  </si>
  <si>
    <t>April</t>
  </si>
  <si>
    <t>May</t>
  </si>
  <si>
    <t>June</t>
  </si>
  <si>
    <t>July</t>
  </si>
  <si>
    <t>August</t>
  </si>
  <si>
    <t>September</t>
  </si>
  <si>
    <t>October</t>
  </si>
  <si>
    <t>December</t>
  </si>
  <si>
    <t>January</t>
  </si>
  <si>
    <t>February</t>
  </si>
  <si>
    <t>March</t>
  </si>
  <si>
    <t>Total</t>
  </si>
  <si>
    <t>november</t>
  </si>
  <si>
    <t>Year</t>
  </si>
  <si>
    <t>Time</t>
  </si>
  <si>
    <t>November</t>
  </si>
  <si>
    <t>2021-2022</t>
  </si>
  <si>
    <t>Demand</t>
  </si>
  <si>
    <t>Time period</t>
  </si>
  <si>
    <t>Moving average(12)</t>
  </si>
  <si>
    <t>Cummulative moving avg(CMA -12)</t>
  </si>
  <si>
    <t xml:space="preserve">  </t>
  </si>
  <si>
    <r>
      <t>Seasonal and Irregular Components, (Y</t>
    </r>
    <r>
      <rPr>
        <b/>
        <vertAlign val="subscript"/>
        <sz val="10"/>
        <color theme="1"/>
        <rFont val="Calibri"/>
        <family val="2"/>
        <scheme val="minor"/>
      </rPr>
      <t xml:space="preserve">t </t>
    </r>
    <r>
      <rPr>
        <b/>
        <sz val="8"/>
        <color theme="1"/>
        <rFont val="Calibri"/>
        <family val="2"/>
        <scheme val="minor"/>
      </rPr>
      <t>/CMA)</t>
    </r>
  </si>
  <si>
    <t>Seasonal index</t>
  </si>
  <si>
    <t>Month</t>
  </si>
  <si>
    <r>
      <t>Deseasonalize(Y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/S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)</t>
    </r>
  </si>
  <si>
    <r>
      <t>Seasonal index(S</t>
    </r>
    <r>
      <rPr>
        <b/>
        <vertAlign val="subscript"/>
        <sz val="11"/>
        <color theme="1"/>
        <rFont val="Calibri"/>
        <family val="2"/>
        <scheme val="minor"/>
      </rPr>
      <t>t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</si>
  <si>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</si>
  <si>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</si>
  <si>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</si>
  <si>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</si>
  <si>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</si>
  <si>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</si>
  <si>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</si>
  <si>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</si>
  <si>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</si>
  <si>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</si>
  <si>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</si>
  <si>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</si>
  <si>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</si>
  <si>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</si>
  <si>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</si>
  <si>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</si>
  <si>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</si>
  <si>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</si>
  <si>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</si>
  <si>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</si>
  <si>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</si>
  <si>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</si>
  <si>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</si>
  <si>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Trend</t>
  </si>
  <si>
    <r>
      <t>Forecast(S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*T</t>
    </r>
    <r>
      <rPr>
        <b/>
        <vertAlign val="subscript"/>
        <sz val="11"/>
        <color theme="1"/>
        <rFont val="Calibri"/>
        <family val="2"/>
        <scheme val="minor"/>
      </rPr>
      <t>t)</t>
    </r>
  </si>
  <si>
    <t>Error</t>
  </si>
  <si>
    <t>RMSE</t>
  </si>
  <si>
    <t>Forecast</t>
  </si>
  <si>
    <t>St</t>
  </si>
  <si>
    <t>Conclusion:</t>
  </si>
  <si>
    <t>1) Decomposition Method(Excel)</t>
  </si>
  <si>
    <t>2) Exponential smoothing method(SPSS)</t>
  </si>
  <si>
    <t>3) Holt-winter(damped) method (R)</t>
  </si>
  <si>
    <t>Material Code: DENTEQP022XXX</t>
  </si>
  <si>
    <t>YEAR</t>
  </si>
  <si>
    <t xml:space="preserve">MONTH </t>
  </si>
  <si>
    <t>DEMAND</t>
  </si>
  <si>
    <t>2017-18</t>
  </si>
  <si>
    <t>2018-19</t>
  </si>
  <si>
    <t>2019-20</t>
  </si>
  <si>
    <t>2020-21</t>
  </si>
  <si>
    <t>We have Used three method for forecasting</t>
  </si>
  <si>
    <t>RMSE for Holt-winter(damped) method is less compare to other two method. Therefore, We have finally forecasted value via. this method.</t>
  </si>
  <si>
    <t>Index=</t>
  </si>
  <si>
    <t>Procurement</t>
  </si>
  <si>
    <t>Min</t>
  </si>
  <si>
    <t>Units</t>
  </si>
  <si>
    <t>Components of inventory carrying cost in percentage</t>
  </si>
  <si>
    <t>period</t>
  </si>
  <si>
    <t>12th month</t>
  </si>
  <si>
    <t>11th month</t>
  </si>
  <si>
    <t>10th month</t>
  </si>
  <si>
    <t>9th month</t>
  </si>
  <si>
    <t>8th month</t>
  </si>
  <si>
    <t>7th month</t>
  </si>
  <si>
    <t>6th month</t>
  </si>
  <si>
    <t>5th month</t>
  </si>
  <si>
    <t>4th month</t>
  </si>
  <si>
    <t>3rd month</t>
  </si>
  <si>
    <t>2nd month</t>
  </si>
  <si>
    <t>1st month</t>
  </si>
  <si>
    <t>Minimum Value Column for (Zis)</t>
  </si>
  <si>
    <t>IC COST PER UNIT PER MONTH</t>
  </si>
  <si>
    <t>Capital cost</t>
  </si>
  <si>
    <t>Cost per unit of item</t>
  </si>
  <si>
    <t>Storage Cost</t>
  </si>
  <si>
    <t>SETUP COST/ORDER COST</t>
  </si>
  <si>
    <t>Taxes and Insurance</t>
  </si>
  <si>
    <t>Inventory carrying charge</t>
  </si>
  <si>
    <t xml:space="preserve">Administrative cost </t>
  </si>
  <si>
    <t>Handling cost</t>
  </si>
  <si>
    <t>FORECASTED demand</t>
  </si>
  <si>
    <t>Period</t>
  </si>
  <si>
    <t>Cost for different periods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</si>
  <si>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</si>
  <si>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</si>
  <si>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</si>
  <si>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</si>
  <si>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</si>
  <si>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</si>
  <si>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</si>
  <si>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</si>
  <si>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</si>
  <si>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</si>
  <si>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</si>
  <si>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</si>
  <si>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Inventory carrying cost</t>
  </si>
  <si>
    <t>Multiplied constants</t>
  </si>
  <si>
    <t>TOTAL Components for ICC</t>
  </si>
  <si>
    <t xml:space="preserve"> Min Cost</t>
  </si>
  <si>
    <t>Demand Procurred</t>
  </si>
  <si>
    <t>OPTIMAL POLICY TABLE</t>
  </si>
  <si>
    <t>Period in which the order is placed</t>
  </si>
  <si>
    <t>Minimum Cost</t>
  </si>
  <si>
    <t>Units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</si>
</sst>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₹&quot;\ #,##0.00"/>
    <numFmt numFmtId="165" formatCode="0.0000"/>
    <numFmt numFmtId="166" formatCode="_(* #,##0_);_(* \(#,##0\);_(* &quot;-&quot;??_);_(@_)"/>
    <numFmt numFmtId="167" formatCode="_(* #,##0.00_);_(* \(#,##0.00\);_(* &quot;-&quot;??_);_(@_)"/>
    <numFmt numFmtId="168" formatCode="[$-F800]dddd\,\ mmmm\ dd\,\ yyyy"/>
    <numFmt numFmtId="169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FF5050"/>
        <bgColor indexed="64"/>
      </patternFill>
    </fill>
    <fill>
      <patternFill patternType="solid">
        <fgColor rgb="FFC6EFCE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4.9989318521683403E-2"/>
      </left>
      <right/>
      <top style="thin">
        <color theme="1" tint="4.9989318521683403E-2"/>
      </top>
      <bottom style="thin">
        <color theme="1" tint="4.9989318521683403E-2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</borders>
  <cellStyleXfs count="16">
    <xf numFmtId="0" fontId="0" fillId="0" borderId="0"/>
    <xf numFmtId="0" fontId="3" fillId="3" borderId="0" applyNumberFormat="0" applyBorder="0" applyAlignment="0" applyProtection="0"/>
    <xf numFmtId="0" fontId="3" fillId="6" borderId="0" applyNumberFormat="0" applyBorder="0" applyAlignment="0" applyProtection="0"/>
    <xf numFmtId="0" fontId="10" fillId="0" borderId="8" applyNumberFormat="0" applyFill="0" applyAlignment="0" applyProtection="0"/>
    <xf numFmtId="0" fontId="3" fillId="8" borderId="0"/>
    <xf numFmtId="0" fontId="11" fillId="9" borderId="0" applyNumberFormat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18" fillId="7" borderId="0" applyNumberFormat="0" applyBorder="0" applyAlignment="0" applyProtection="0"/>
    <xf numFmtId="0" fontId="19" fillId="17" borderId="20" applyNumberFormat="0" applyAlignment="0" applyProtection="0"/>
    <xf numFmtId="0" fontId="3" fillId="18" borderId="21" applyNumberFormat="0" applyFont="0" applyAlignment="0" applyProtection="0"/>
    <xf numFmtId="0" fontId="3" fillId="19" borderId="0" applyNumberFormat="0" applyBorder="0" applyAlignment="0" applyProtection="0"/>
    <xf numFmtId="0" fontId="8" fillId="20" borderId="0" applyNumberFormat="0" applyBorder="0" applyAlignment="0" applyProtection="0"/>
    <xf numFmtId="0" fontId="3" fillId="21" borderId="0" applyNumberFormat="0" applyBorder="0" applyAlignment="0" applyProtection="0"/>
    <xf numFmtId="0" fontId="8" fillId="22" borderId="0" applyNumberFormat="0" applyBorder="0" applyAlignment="0" applyProtection="0"/>
  </cellStyleXfs>
  <cellXfs count="140">
    <xf numFmtId="0" fontId="0" fillId="0" borderId="0" xfId="0"/>
    <xf numFmtId="1" fontId="0" fillId="0" borderId="0" xfId="0" applyNumberFormat="1"/>
    <xf numFmtId="1" fontId="0" fillId="0" borderId="3" xfId="0" applyNumberFormat="1" applyFill="1" applyBorder="1"/>
    <xf numFmtId="0" fontId="0" fillId="0" borderId="0" xfId="0"/>
    <xf numFmtId="0" fontId="0" fillId="0" borderId="0" xfId="0"/>
    <xf numFmtId="1" fontId="0" fillId="0" borderId="0" xfId="0" applyNumberFormat="1" applyFill="1" applyBorder="1"/>
    <xf numFmtId="0" fontId="0" fillId="0" borderId="0" xfId="0" applyFill="1" applyBorder="1" applyAlignment="1"/>
    <xf numFmtId="0" fontId="0" fillId="0" borderId="4" xfId="0" applyFill="1" applyBorder="1" applyAlignment="1"/>
    <xf numFmtId="0" fontId="5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Continuous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3" borderId="1" xfId="1" applyBorder="1" applyAlignment="1">
      <alignment horizontal="center"/>
    </xf>
    <xf numFmtId="0" fontId="3" fillId="3" borderId="0" xfId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1" fontId="0" fillId="0" borderId="0" xfId="0" applyNumberFormat="1" applyBorder="1"/>
    <xf numFmtId="0" fontId="8" fillId="0" borderId="0" xfId="0" applyFont="1" applyFill="1"/>
    <xf numFmtId="1" fontId="9" fillId="0" borderId="0" xfId="0" applyNumberFormat="1" applyFont="1" applyBorder="1"/>
    <xf numFmtId="1" fontId="8" fillId="0" borderId="0" xfId="0" applyNumberFormat="1" applyFont="1" applyFill="1" applyBorder="1"/>
    <xf numFmtId="1" fontId="0" fillId="0" borderId="0" xfId="0" applyNumberFormat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1" fontId="0" fillId="0" borderId="1" xfId="0" applyNumberFormat="1" applyBorder="1" applyAlignment="1">
      <alignment horizontal="center" wrapText="1"/>
    </xf>
    <xf numFmtId="1" fontId="3" fillId="3" borderId="1" xfId="1" applyNumberFormat="1" applyBorder="1" applyAlignment="1">
      <alignment horizontal="center" wrapText="1"/>
    </xf>
    <xf numFmtId="1" fontId="3" fillId="3" borderId="1" xfId="1" applyNumberFormat="1" applyBorder="1" applyAlignment="1">
      <alignment horizontal="center"/>
    </xf>
    <xf numFmtId="2" fontId="3" fillId="3" borderId="1" xfId="1" applyNumberFormat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0" fontId="3" fillId="5" borderId="1" xfId="1" applyFill="1" applyBorder="1" applyAlignment="1">
      <alignment horizontal="center"/>
    </xf>
    <xf numFmtId="0" fontId="1" fillId="0" borderId="0" xfId="0" applyFont="1"/>
    <xf numFmtId="2" fontId="3" fillId="6" borderId="1" xfId="2" applyNumberFormat="1" applyBorder="1"/>
    <xf numFmtId="0" fontId="0" fillId="0" borderId="0" xfId="0"/>
    <xf numFmtId="0" fontId="1" fillId="0" borderId="1" xfId="0" applyFont="1" applyBorder="1"/>
    <xf numFmtId="1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10" fillId="7" borderId="8" xfId="3" applyFill="1" applyAlignment="1">
      <alignment horizontal="center"/>
    </xf>
    <xf numFmtId="0" fontId="3" fillId="5" borderId="1" xfId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3" fillId="8" borderId="1" xfId="4" applyBorder="1"/>
    <xf numFmtId="0" fontId="11" fillId="9" borderId="1" xfId="5" applyBorder="1" applyAlignment="1">
      <alignment horizontal="center"/>
    </xf>
    <xf numFmtId="0" fontId="3" fillId="5" borderId="9" xfId="1" applyFill="1" applyBorder="1" applyAlignment="1">
      <alignment horizontal="center" vertical="center"/>
    </xf>
    <xf numFmtId="0" fontId="3" fillId="5" borderId="9" xfId="1" applyFill="1" applyBorder="1" applyAlignment="1">
      <alignment horizontal="center"/>
    </xf>
    <xf numFmtId="1" fontId="0" fillId="0" borderId="1" xfId="0" applyNumberFormat="1" applyFont="1" applyBorder="1"/>
    <xf numFmtId="0" fontId="12" fillId="0" borderId="0" xfId="6"/>
    <xf numFmtId="0" fontId="13" fillId="13" borderId="1" xfId="6" applyFont="1" applyFill="1" applyBorder="1" applyAlignment="1">
      <alignment horizontal="center" vertical="center"/>
    </xf>
    <xf numFmtId="164" fontId="13" fillId="13" borderId="1" xfId="6" applyNumberFormat="1" applyFont="1" applyFill="1" applyBorder="1" applyAlignment="1">
      <alignment horizontal="center" vertical="center"/>
    </xf>
    <xf numFmtId="1" fontId="13" fillId="10" borderId="1" xfId="6" applyNumberFormat="1" applyFont="1" applyFill="1" applyBorder="1"/>
    <xf numFmtId="0" fontId="0" fillId="14" borderId="1" xfId="0" applyFill="1" applyBorder="1"/>
    <xf numFmtId="0" fontId="12" fillId="2" borderId="1" xfId="6" applyFill="1" applyBorder="1"/>
    <xf numFmtId="2" fontId="12" fillId="0" borderId="0" xfId="6" applyNumberFormat="1"/>
    <xf numFmtId="1" fontId="12" fillId="0" borderId="0" xfId="6" applyNumberFormat="1"/>
    <xf numFmtId="166" fontId="12" fillId="2" borderId="1" xfId="6" applyNumberFormat="1" applyFill="1" applyBorder="1"/>
    <xf numFmtId="0" fontId="13" fillId="0" borderId="1" xfId="6" applyFont="1" applyBorder="1"/>
    <xf numFmtId="2" fontId="13" fillId="0" borderId="1" xfId="6" applyNumberFormat="1" applyFont="1" applyBorder="1"/>
    <xf numFmtId="0" fontId="12" fillId="0" borderId="0" xfId="6" applyAlignment="1">
      <alignment horizontal="right"/>
    </xf>
    <xf numFmtId="1" fontId="13" fillId="0" borderId="0" xfId="6" applyNumberFormat="1" applyFont="1"/>
    <xf numFmtId="0" fontId="12" fillId="0" borderId="10" xfId="6" applyBorder="1" applyAlignment="1">
      <alignment horizontal="right"/>
    </xf>
    <xf numFmtId="0" fontId="13" fillId="0" borderId="1" xfId="6" applyFont="1" applyBorder="1" applyAlignment="1">
      <alignment horizontal="right"/>
    </xf>
    <xf numFmtId="0" fontId="13" fillId="0" borderId="0" xfId="6" applyFont="1"/>
    <xf numFmtId="0" fontId="14" fillId="0" borderId="0" xfId="6" applyFont="1" applyAlignment="1">
      <alignment vertical="center" textRotation="90"/>
    </xf>
    <xf numFmtId="0" fontId="13" fillId="0" borderId="10" xfId="6" applyFont="1" applyBorder="1" applyAlignment="1">
      <alignment horizontal="right"/>
    </xf>
    <xf numFmtId="0" fontId="12" fillId="0" borderId="1" xfId="6" applyBorder="1"/>
    <xf numFmtId="0" fontId="13" fillId="15" borderId="0" xfId="6" applyFont="1" applyFill="1" applyAlignment="1">
      <alignment horizontal="right"/>
    </xf>
    <xf numFmtId="0" fontId="12" fillId="10" borderId="1" xfId="6" applyFill="1" applyBorder="1"/>
    <xf numFmtId="168" fontId="12" fillId="0" borderId="0" xfId="6" applyNumberFormat="1"/>
    <xf numFmtId="0" fontId="1" fillId="16" borderId="1" xfId="0" applyFont="1" applyFill="1" applyBorder="1" applyAlignment="1">
      <alignment horizontal="center" vertical="center" wrapText="1"/>
    </xf>
    <xf numFmtId="0" fontId="1" fillId="2" borderId="1" xfId="0" applyFont="1" applyFill="1" applyBorder="1"/>
    <xf numFmtId="1" fontId="0" fillId="0" borderId="14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2" xfId="0" applyBorder="1"/>
    <xf numFmtId="0" fontId="0" fillId="0" borderId="18" xfId="0" applyBorder="1"/>
    <xf numFmtId="0" fontId="0" fillId="0" borderId="2" xfId="0" applyBorder="1"/>
    <xf numFmtId="1" fontId="0" fillId="0" borderId="2" xfId="0" applyNumberFormat="1" applyBorder="1"/>
    <xf numFmtId="1" fontId="0" fillId="12" borderId="0" xfId="0" applyNumberFormat="1" applyFont="1" applyFill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0" borderId="19" xfId="0" applyNumberFormat="1" applyBorder="1"/>
    <xf numFmtId="169" fontId="0" fillId="0" borderId="0" xfId="0" applyNumberFormat="1"/>
    <xf numFmtId="0" fontId="0" fillId="0" borderId="6" xfId="0" applyBorder="1"/>
    <xf numFmtId="1" fontId="0" fillId="10" borderId="19" xfId="0" applyNumberFormat="1" applyFill="1" applyBorder="1"/>
    <xf numFmtId="1" fontId="0" fillId="10" borderId="22" xfId="0" applyNumberFormat="1" applyFill="1" applyBorder="1"/>
    <xf numFmtId="1" fontId="0" fillId="10" borderId="18" xfId="0" applyNumberFormat="1" applyFill="1" applyBorder="1"/>
    <xf numFmtId="0" fontId="1" fillId="16" borderId="19" xfId="0" applyFont="1" applyFill="1" applyBorder="1" applyAlignment="1">
      <alignment horizontal="center" vertical="center" wrapText="1"/>
    </xf>
    <xf numFmtId="0" fontId="1" fillId="16" borderId="22" xfId="0" applyFont="1" applyFill="1" applyBorder="1" applyAlignment="1">
      <alignment horizontal="center" vertical="center" wrapText="1"/>
    </xf>
    <xf numFmtId="0" fontId="3" fillId="3" borderId="7" xfId="1" applyBorder="1" applyAlignment="1">
      <alignment horizontal="center" vertical="center"/>
    </xf>
    <xf numFmtId="0" fontId="3" fillId="3" borderId="1" xfId="1" applyBorder="1"/>
    <xf numFmtId="1" fontId="3" fillId="3" borderId="0" xfId="1" applyNumberFormat="1" applyAlignment="1">
      <alignment horizontal="center"/>
    </xf>
    <xf numFmtId="0" fontId="18" fillId="7" borderId="1" xfId="9" applyBorder="1"/>
    <xf numFmtId="0" fontId="18" fillId="7" borderId="6" xfId="9" applyBorder="1"/>
    <xf numFmtId="166" fontId="11" fillId="9" borderId="1" xfId="5" applyNumberFormat="1" applyBorder="1"/>
    <xf numFmtId="166" fontId="11" fillId="9" borderId="6" xfId="5" applyNumberFormat="1" applyBorder="1"/>
    <xf numFmtId="166" fontId="11" fillId="9" borderId="9" xfId="5" applyNumberFormat="1" applyBorder="1"/>
    <xf numFmtId="166" fontId="11" fillId="9" borderId="14" xfId="5" applyNumberFormat="1" applyBorder="1"/>
    <xf numFmtId="0" fontId="1" fillId="0" borderId="6" xfId="0" applyFont="1" applyBorder="1"/>
    <xf numFmtId="0" fontId="19" fillId="17" borderId="20" xfId="10" applyAlignment="1">
      <alignment horizontal="center" vertical="center"/>
    </xf>
    <xf numFmtId="166" fontId="19" fillId="17" borderId="20" xfId="10" applyNumberFormat="1" applyAlignment="1">
      <alignment horizontal="center" vertical="center"/>
    </xf>
    <xf numFmtId="0" fontId="8" fillId="20" borderId="1" xfId="13" applyBorder="1"/>
    <xf numFmtId="0" fontId="8" fillId="20" borderId="1" xfId="13" applyBorder="1" applyAlignment="1">
      <alignment horizontal="right"/>
    </xf>
    <xf numFmtId="1" fontId="8" fillId="20" borderId="1" xfId="13" applyNumberFormat="1" applyBorder="1"/>
    <xf numFmtId="166" fontId="3" fillId="19" borderId="1" xfId="12" applyNumberFormat="1" applyBorder="1"/>
    <xf numFmtId="1" fontId="8" fillId="22" borderId="1" xfId="15" applyNumberFormat="1" applyBorder="1"/>
    <xf numFmtId="0" fontId="13" fillId="18" borderId="21" xfId="11" applyFont="1"/>
    <xf numFmtId="0" fontId="12" fillId="18" borderId="21" xfId="11" applyFont="1"/>
    <xf numFmtId="165" fontId="18" fillId="7" borderId="1" xfId="9" applyNumberFormat="1" applyBorder="1"/>
    <xf numFmtId="2" fontId="18" fillId="7" borderId="1" xfId="9" applyNumberFormat="1" applyBorder="1"/>
    <xf numFmtId="0" fontId="3" fillId="21" borderId="1" xfId="14" applyBorder="1" applyAlignment="1">
      <alignment horizontal="center" vertical="center" wrapText="1"/>
    </xf>
    <xf numFmtId="1" fontId="0" fillId="3" borderId="23" xfId="1" applyNumberFormat="1" applyFont="1" applyFill="1" applyBorder="1" applyAlignment="1">
      <alignment horizontal="center"/>
    </xf>
    <xf numFmtId="1" fontId="0" fillId="3" borderId="24" xfId="1" applyNumberFormat="1" applyFont="1" applyFill="1" applyBorder="1" applyAlignment="1">
      <alignment horizontal="center"/>
    </xf>
    <xf numFmtId="0" fontId="2" fillId="10" borderId="0" xfId="0" applyFont="1" applyFill="1" applyAlignment="1">
      <alignment horizontal="center" vertical="center" wrapText="1"/>
    </xf>
    <xf numFmtId="0" fontId="0" fillId="11" borderId="2" xfId="0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3" fillId="5" borderId="1" xfId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7" fillId="13" borderId="6" xfId="6" applyFont="1" applyFill="1" applyBorder="1" applyAlignment="1">
      <alignment horizontal="center"/>
    </xf>
    <xf numFmtId="0" fontId="17" fillId="13" borderId="13" xfId="6" applyFont="1" applyFill="1" applyBorder="1" applyAlignment="1">
      <alignment horizontal="center"/>
    </xf>
    <xf numFmtId="0" fontId="17" fillId="13" borderId="7" xfId="6" applyFont="1" applyFill="1" applyBorder="1" applyAlignment="1">
      <alignment horizontal="center"/>
    </xf>
    <xf numFmtId="0" fontId="12" fillId="0" borderId="1" xfId="6" applyBorder="1" applyAlignment="1">
      <alignment horizontal="center"/>
    </xf>
    <xf numFmtId="0" fontId="15" fillId="0" borderId="0" xfId="6" applyFont="1" applyAlignment="1">
      <alignment horizontal="center" vertical="center"/>
    </xf>
    <xf numFmtId="0" fontId="14" fillId="0" borderId="0" xfId="6" applyFont="1" applyAlignment="1">
      <alignment horizontal="center" vertical="center" textRotation="90"/>
    </xf>
    <xf numFmtId="0" fontId="14" fillId="0" borderId="11" xfId="6" applyFont="1" applyBorder="1" applyAlignment="1">
      <alignment horizontal="center" vertical="center" textRotation="90"/>
    </xf>
    <xf numFmtId="0" fontId="16" fillId="0" borderId="12" xfId="6" applyFont="1" applyBorder="1" applyAlignment="1">
      <alignment horizontal="center" textRotation="90"/>
    </xf>
    <xf numFmtId="0" fontId="14" fillId="0" borderId="0" xfId="6" applyFont="1" applyAlignment="1">
      <alignment horizontal="center" vertical="center"/>
    </xf>
    <xf numFmtId="0" fontId="13" fillId="0" borderId="0" xfId="6" applyFont="1" applyAlignment="1">
      <alignment horizontal="center"/>
    </xf>
    <xf numFmtId="0" fontId="2" fillId="0" borderId="0" xfId="6" applyFont="1" applyAlignment="1">
      <alignment horizontal="center" vertical="center" textRotation="90"/>
    </xf>
    <xf numFmtId="0" fontId="11" fillId="9" borderId="1" xfId="5" applyBorder="1" applyAlignment="1">
      <alignment horizontal="center"/>
    </xf>
    <xf numFmtId="0" fontId="3" fillId="8" borderId="0" xfId="4" applyAlignment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6">
    <cellStyle name="20% - Accent1" xfId="12" builtinId="30"/>
    <cellStyle name="40% - Accent2" xfId="14" builtinId="35"/>
    <cellStyle name="40% - Accent5" xfId="1" builtinId="47"/>
    <cellStyle name="60% - Accent2" xfId="2" builtinId="36"/>
    <cellStyle name="Accent2" xfId="13" builtinId="33"/>
    <cellStyle name="Accent3" xfId="15" builtinId="37"/>
    <cellStyle name="Check Cell" xfId="10" builtinId="23"/>
    <cellStyle name="Comma 2" xfId="8" xr:uid="{B38B744F-5473-4C8C-935C-B8F30D6CAABD}"/>
    <cellStyle name="Good" xfId="5" builtinId="26"/>
    <cellStyle name="Linked Cell" xfId="3" builtinId="24"/>
    <cellStyle name="Neutral" xfId="9" builtinId="28"/>
    <cellStyle name="Normal" xfId="0" builtinId="0"/>
    <cellStyle name="Normal 2" xfId="6" xr:uid="{C40C9ABB-CC46-4442-9F42-78546D4408D8}"/>
    <cellStyle name="Note" xfId="11" builtinId="10"/>
    <cellStyle name="Percent 2" xfId="7" xr:uid="{7CE3D004-4BEA-4FE3-9FD8-DAEA84898C83}"/>
    <cellStyle name="Style 1" xfId="4" xr:uid="{633EB1DE-C6B1-4FAF-A74C-3E221E501583}"/>
  </cellStyles>
  <dxfs count="32">
    <dxf>
      <numFmt numFmtId="1" formatCode="0"/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_(* #,##0_);_(* \(#,##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1" formatCode="0"/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baseline="0"/>
              <a:t>SEASONAL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Original!$B$5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Original!$A$6:$A$17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Original!$B$6:$B$17</c:f>
              <c:numCache>
                <c:formatCode>0</c:formatCode>
                <c:ptCount val="12"/>
                <c:pt idx="0">
                  <c:v>53</c:v>
                </c:pt>
                <c:pt idx="1">
                  <c:v>70</c:v>
                </c:pt>
                <c:pt idx="2">
                  <c:v>78</c:v>
                </c:pt>
                <c:pt idx="3">
                  <c:v>47</c:v>
                </c:pt>
                <c:pt idx="4">
                  <c:v>60</c:v>
                </c:pt>
                <c:pt idx="5">
                  <c:v>90</c:v>
                </c:pt>
                <c:pt idx="6">
                  <c:v>140</c:v>
                </c:pt>
                <c:pt idx="7">
                  <c:v>104</c:v>
                </c:pt>
                <c:pt idx="8">
                  <c:v>92</c:v>
                </c:pt>
                <c:pt idx="9">
                  <c:v>72</c:v>
                </c:pt>
                <c:pt idx="10">
                  <c:v>70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39-4F66-A92C-D150A7A28811}"/>
            </c:ext>
          </c:extLst>
        </c:ser>
        <c:ser>
          <c:idx val="1"/>
          <c:order val="1"/>
          <c:tx>
            <c:strRef>
              <c:f>Original!$C$5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Original!$A$6:$A$17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Original!$C$6:$C$17</c:f>
              <c:numCache>
                <c:formatCode>0</c:formatCode>
                <c:ptCount val="12"/>
                <c:pt idx="0">
                  <c:v>69</c:v>
                </c:pt>
                <c:pt idx="1">
                  <c:v>83</c:v>
                </c:pt>
                <c:pt idx="2">
                  <c:v>85</c:v>
                </c:pt>
                <c:pt idx="3">
                  <c:v>60</c:v>
                </c:pt>
                <c:pt idx="4">
                  <c:v>50</c:v>
                </c:pt>
                <c:pt idx="5">
                  <c:v>85</c:v>
                </c:pt>
                <c:pt idx="6">
                  <c:v>157</c:v>
                </c:pt>
                <c:pt idx="7">
                  <c:v>108</c:v>
                </c:pt>
                <c:pt idx="8">
                  <c:v>101</c:v>
                </c:pt>
                <c:pt idx="9">
                  <c:v>79</c:v>
                </c:pt>
                <c:pt idx="10">
                  <c:v>76</c:v>
                </c:pt>
                <c:pt idx="11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39-4F66-A92C-D150A7A28811}"/>
            </c:ext>
          </c:extLst>
        </c:ser>
        <c:ser>
          <c:idx val="2"/>
          <c:order val="2"/>
          <c:tx>
            <c:strRef>
              <c:f>Original!$D$5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Original!$A$6:$A$17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Original!$D$6:$D$17</c:f>
              <c:numCache>
                <c:formatCode>0</c:formatCode>
                <c:ptCount val="12"/>
                <c:pt idx="0">
                  <c:v>77</c:v>
                </c:pt>
                <c:pt idx="1">
                  <c:v>89</c:v>
                </c:pt>
                <c:pt idx="2">
                  <c:v>90</c:v>
                </c:pt>
                <c:pt idx="3">
                  <c:v>57</c:v>
                </c:pt>
                <c:pt idx="4">
                  <c:v>68</c:v>
                </c:pt>
                <c:pt idx="5">
                  <c:v>111</c:v>
                </c:pt>
                <c:pt idx="6">
                  <c:v>165</c:v>
                </c:pt>
                <c:pt idx="7">
                  <c:v>125</c:v>
                </c:pt>
                <c:pt idx="8">
                  <c:v>114</c:v>
                </c:pt>
                <c:pt idx="9">
                  <c:v>80</c:v>
                </c:pt>
                <c:pt idx="10">
                  <c:v>86</c:v>
                </c:pt>
                <c:pt idx="11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39-4F66-A92C-D150A7A28811}"/>
            </c:ext>
          </c:extLst>
        </c:ser>
        <c:ser>
          <c:idx val="3"/>
          <c:order val="3"/>
          <c:tx>
            <c:strRef>
              <c:f>Original!$E$5</c:f>
              <c:strCache>
                <c:ptCount val="1"/>
                <c:pt idx="0">
                  <c:v>2020-2021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Original!$A$6:$A$17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Original!$E$6:$E$17</c:f>
              <c:numCache>
                <c:formatCode>0</c:formatCode>
                <c:ptCount val="12"/>
                <c:pt idx="0">
                  <c:v>66</c:v>
                </c:pt>
                <c:pt idx="1">
                  <c:v>27</c:v>
                </c:pt>
                <c:pt idx="2">
                  <c:v>66</c:v>
                </c:pt>
                <c:pt idx="3">
                  <c:v>48</c:v>
                </c:pt>
                <c:pt idx="4">
                  <c:v>57</c:v>
                </c:pt>
                <c:pt idx="5">
                  <c:v>97</c:v>
                </c:pt>
                <c:pt idx="6">
                  <c:v>155</c:v>
                </c:pt>
                <c:pt idx="7">
                  <c:v>122</c:v>
                </c:pt>
                <c:pt idx="8">
                  <c:v>120</c:v>
                </c:pt>
                <c:pt idx="9">
                  <c:v>89</c:v>
                </c:pt>
                <c:pt idx="10">
                  <c:v>99</c:v>
                </c:pt>
                <c:pt idx="1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39-4F66-A92C-D150A7A28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198824"/>
        <c:axId val="518194560"/>
      </c:lineChart>
      <c:catAx>
        <c:axId val="518198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94560"/>
        <c:crosses val="autoZero"/>
        <c:auto val="1"/>
        <c:lblAlgn val="ctr"/>
        <c:lblOffset val="100"/>
        <c:noMultiLvlLbl val="0"/>
      </c:catAx>
      <c:valAx>
        <c:axId val="51819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98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2020-2021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Original!$E$5</c:f>
              <c:strCache>
                <c:ptCount val="1"/>
                <c:pt idx="0">
                  <c:v>2020-2021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Original!$A$6:$A$17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Original!$E$6:$E$17</c:f>
              <c:numCache>
                <c:formatCode>0</c:formatCode>
                <c:ptCount val="12"/>
                <c:pt idx="0">
                  <c:v>66</c:v>
                </c:pt>
                <c:pt idx="1">
                  <c:v>27</c:v>
                </c:pt>
                <c:pt idx="2">
                  <c:v>66</c:v>
                </c:pt>
                <c:pt idx="3">
                  <c:v>48</c:v>
                </c:pt>
                <c:pt idx="4">
                  <c:v>57</c:v>
                </c:pt>
                <c:pt idx="5">
                  <c:v>97</c:v>
                </c:pt>
                <c:pt idx="6">
                  <c:v>155</c:v>
                </c:pt>
                <c:pt idx="7">
                  <c:v>122</c:v>
                </c:pt>
                <c:pt idx="8">
                  <c:v>120</c:v>
                </c:pt>
                <c:pt idx="9">
                  <c:v>89</c:v>
                </c:pt>
                <c:pt idx="10">
                  <c:v>99</c:v>
                </c:pt>
                <c:pt idx="1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2-47BA-897B-A48CA1403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407264"/>
        <c:axId val="520408904"/>
      </c:lineChart>
      <c:catAx>
        <c:axId val="52040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Months</a:t>
                </a:r>
              </a:p>
            </c:rich>
          </c:tx>
          <c:layout>
            <c:manualLayout>
              <c:xMode val="edge"/>
              <c:yMode val="edge"/>
              <c:x val="0.48106124234470693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08904"/>
        <c:crosses val="autoZero"/>
        <c:auto val="1"/>
        <c:lblAlgn val="ctr"/>
        <c:lblOffset val="100"/>
        <c:noMultiLvlLbl val="0"/>
      </c:catAx>
      <c:valAx>
        <c:axId val="52040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0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Original!$C$22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Original!$A$23:$B$70</c:f>
              <c:multiLvlStrCache>
                <c:ptCount val="48"/>
                <c:lvl>
                  <c:pt idx="0">
                    <c:v>April</c:v>
                  </c:pt>
                  <c:pt idx="1">
                    <c:v>May</c:v>
                  </c:pt>
                  <c:pt idx="2">
                    <c:v>June</c:v>
                  </c:pt>
                  <c:pt idx="3">
                    <c:v>July</c:v>
                  </c:pt>
                  <c:pt idx="4">
                    <c:v>August</c:v>
                  </c:pt>
                  <c:pt idx="5">
                    <c:v>September</c:v>
                  </c:pt>
                  <c:pt idx="6">
                    <c:v>October</c:v>
                  </c:pt>
                  <c:pt idx="7">
                    <c:v>november</c:v>
                  </c:pt>
                  <c:pt idx="8">
                    <c:v>December</c:v>
                  </c:pt>
                  <c:pt idx="9">
                    <c:v>January</c:v>
                  </c:pt>
                  <c:pt idx="10">
                    <c:v>February</c:v>
                  </c:pt>
                  <c:pt idx="11">
                    <c:v>March</c:v>
                  </c:pt>
                  <c:pt idx="12">
                    <c:v>April</c:v>
                  </c:pt>
                  <c:pt idx="13">
                    <c:v>May</c:v>
                  </c:pt>
                  <c:pt idx="14">
                    <c:v>June</c:v>
                  </c:pt>
                  <c:pt idx="15">
                    <c:v>July</c:v>
                  </c:pt>
                  <c:pt idx="16">
                    <c:v>August</c:v>
                  </c:pt>
                  <c:pt idx="17">
                    <c:v>September</c:v>
                  </c:pt>
                  <c:pt idx="18">
                    <c:v>October</c:v>
                  </c:pt>
                  <c:pt idx="19">
                    <c:v>november</c:v>
                  </c:pt>
                  <c:pt idx="20">
                    <c:v>December</c:v>
                  </c:pt>
                  <c:pt idx="21">
                    <c:v>January</c:v>
                  </c:pt>
                  <c:pt idx="22">
                    <c:v>February</c:v>
                  </c:pt>
                  <c:pt idx="23">
                    <c:v>March</c:v>
                  </c:pt>
                  <c:pt idx="24">
                    <c:v>April</c:v>
                  </c:pt>
                  <c:pt idx="25">
                    <c:v>May</c:v>
                  </c:pt>
                  <c:pt idx="26">
                    <c:v>June</c:v>
                  </c:pt>
                  <c:pt idx="27">
                    <c:v>July</c:v>
                  </c:pt>
                  <c:pt idx="28">
                    <c:v>August</c:v>
                  </c:pt>
                  <c:pt idx="29">
                    <c:v>September</c:v>
                  </c:pt>
                  <c:pt idx="30">
                    <c:v>October</c:v>
                  </c:pt>
                  <c:pt idx="31">
                    <c:v>november</c:v>
                  </c:pt>
                  <c:pt idx="32">
                    <c:v>December</c:v>
                  </c:pt>
                  <c:pt idx="33">
                    <c:v>January</c:v>
                  </c:pt>
                  <c:pt idx="34">
                    <c:v>February</c:v>
                  </c:pt>
                  <c:pt idx="35">
                    <c:v>March</c:v>
                  </c:pt>
                  <c:pt idx="36">
                    <c:v>April</c:v>
                  </c:pt>
                  <c:pt idx="37">
                    <c:v>May</c:v>
                  </c:pt>
                  <c:pt idx="38">
                    <c:v>June</c:v>
                  </c:pt>
                  <c:pt idx="39">
                    <c:v>July</c:v>
                  </c:pt>
                  <c:pt idx="40">
                    <c:v>August</c:v>
                  </c:pt>
                  <c:pt idx="41">
                    <c:v>September</c:v>
                  </c:pt>
                  <c:pt idx="42">
                    <c:v>October</c:v>
                  </c:pt>
                  <c:pt idx="43">
                    <c:v>november</c:v>
                  </c:pt>
                  <c:pt idx="44">
                    <c:v>December</c:v>
                  </c:pt>
                  <c:pt idx="45">
                    <c:v>January</c:v>
                  </c:pt>
                  <c:pt idx="46">
                    <c:v>February</c:v>
                  </c:pt>
                  <c:pt idx="47">
                    <c:v>March</c:v>
                  </c:pt>
                </c:lvl>
                <c:lvl>
                  <c:pt idx="0">
                    <c:v>2017-18</c:v>
                  </c:pt>
                  <c:pt idx="12">
                    <c:v>2018-19</c:v>
                  </c:pt>
                  <c:pt idx="24">
                    <c:v>2019-20</c:v>
                  </c:pt>
                  <c:pt idx="36">
                    <c:v>2020-21</c:v>
                  </c:pt>
                </c:lvl>
              </c:multiLvlStrCache>
            </c:multiLvlStrRef>
          </c:cat>
          <c:val>
            <c:numRef>
              <c:f>Original!$C$23:$C$70</c:f>
              <c:numCache>
                <c:formatCode>0</c:formatCode>
                <c:ptCount val="48"/>
                <c:pt idx="0">
                  <c:v>53</c:v>
                </c:pt>
                <c:pt idx="1">
                  <c:v>70</c:v>
                </c:pt>
                <c:pt idx="2">
                  <c:v>78</c:v>
                </c:pt>
                <c:pt idx="3">
                  <c:v>47</c:v>
                </c:pt>
                <c:pt idx="4">
                  <c:v>60</c:v>
                </c:pt>
                <c:pt idx="5">
                  <c:v>90</c:v>
                </c:pt>
                <c:pt idx="6">
                  <c:v>140</c:v>
                </c:pt>
                <c:pt idx="7">
                  <c:v>104</c:v>
                </c:pt>
                <c:pt idx="8">
                  <c:v>92</c:v>
                </c:pt>
                <c:pt idx="9">
                  <c:v>72</c:v>
                </c:pt>
                <c:pt idx="10">
                  <c:v>70</c:v>
                </c:pt>
                <c:pt idx="11">
                  <c:v>60</c:v>
                </c:pt>
                <c:pt idx="12">
                  <c:v>69</c:v>
                </c:pt>
                <c:pt idx="13">
                  <c:v>83</c:v>
                </c:pt>
                <c:pt idx="14">
                  <c:v>85</c:v>
                </c:pt>
                <c:pt idx="15">
                  <c:v>60</c:v>
                </c:pt>
                <c:pt idx="16">
                  <c:v>50</c:v>
                </c:pt>
                <c:pt idx="17">
                  <c:v>85</c:v>
                </c:pt>
                <c:pt idx="18">
                  <c:v>157</c:v>
                </c:pt>
                <c:pt idx="19">
                  <c:v>108</c:v>
                </c:pt>
                <c:pt idx="20">
                  <c:v>101</c:v>
                </c:pt>
                <c:pt idx="21">
                  <c:v>79</c:v>
                </c:pt>
                <c:pt idx="22">
                  <c:v>76</c:v>
                </c:pt>
                <c:pt idx="23">
                  <c:v>67</c:v>
                </c:pt>
                <c:pt idx="24">
                  <c:v>77</c:v>
                </c:pt>
                <c:pt idx="25">
                  <c:v>89</c:v>
                </c:pt>
                <c:pt idx="26">
                  <c:v>90</c:v>
                </c:pt>
                <c:pt idx="27">
                  <c:v>57</c:v>
                </c:pt>
                <c:pt idx="28">
                  <c:v>68</c:v>
                </c:pt>
                <c:pt idx="29">
                  <c:v>111</c:v>
                </c:pt>
                <c:pt idx="30">
                  <c:v>165</c:v>
                </c:pt>
                <c:pt idx="31">
                  <c:v>125</c:v>
                </c:pt>
                <c:pt idx="32">
                  <c:v>114</c:v>
                </c:pt>
                <c:pt idx="33">
                  <c:v>80</c:v>
                </c:pt>
                <c:pt idx="34">
                  <c:v>86</c:v>
                </c:pt>
                <c:pt idx="35">
                  <c:v>72</c:v>
                </c:pt>
                <c:pt idx="36">
                  <c:v>66</c:v>
                </c:pt>
                <c:pt idx="37">
                  <c:v>27</c:v>
                </c:pt>
                <c:pt idx="38">
                  <c:v>66</c:v>
                </c:pt>
                <c:pt idx="39">
                  <c:v>48</c:v>
                </c:pt>
                <c:pt idx="40">
                  <c:v>57</c:v>
                </c:pt>
                <c:pt idx="41">
                  <c:v>97</c:v>
                </c:pt>
                <c:pt idx="42">
                  <c:v>155</c:v>
                </c:pt>
                <c:pt idx="43">
                  <c:v>122</c:v>
                </c:pt>
                <c:pt idx="44">
                  <c:v>120</c:v>
                </c:pt>
                <c:pt idx="45">
                  <c:v>89</c:v>
                </c:pt>
                <c:pt idx="46">
                  <c:v>99</c:v>
                </c:pt>
                <c:pt idx="47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7-40C7-8DCB-1F27AA0F9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656408"/>
        <c:axId val="420658376"/>
      </c:lineChart>
      <c:catAx>
        <c:axId val="420656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58376"/>
        <c:crosses val="autoZero"/>
        <c:auto val="1"/>
        <c:lblAlgn val="ctr"/>
        <c:lblOffset val="100"/>
        <c:noMultiLvlLbl val="0"/>
      </c:catAx>
      <c:valAx>
        <c:axId val="42065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DEMAND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56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'Decomposition method'!$K$1</c:f>
              <c:strCache>
                <c:ptCount val="1"/>
                <c:pt idx="0">
                  <c:v>Forecast(St*Tt)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'Decomposition method'!$A$2:$B$61</c:f>
              <c:multiLvlStrCache>
                <c:ptCount val="60"/>
                <c:lvl>
                  <c:pt idx="0">
                    <c:v>April</c:v>
                  </c:pt>
                  <c:pt idx="1">
                    <c:v>May</c:v>
                  </c:pt>
                  <c:pt idx="2">
                    <c:v>June</c:v>
                  </c:pt>
                  <c:pt idx="3">
                    <c:v>July</c:v>
                  </c:pt>
                  <c:pt idx="4">
                    <c:v>August</c:v>
                  </c:pt>
                  <c:pt idx="5">
                    <c:v>September</c:v>
                  </c:pt>
                  <c:pt idx="6">
                    <c:v>October</c:v>
                  </c:pt>
                  <c:pt idx="7">
                    <c:v>November</c:v>
                  </c:pt>
                  <c:pt idx="8">
                    <c:v>December</c:v>
                  </c:pt>
                  <c:pt idx="9">
                    <c:v>January</c:v>
                  </c:pt>
                  <c:pt idx="10">
                    <c:v>February</c:v>
                  </c:pt>
                  <c:pt idx="11">
                    <c:v>March</c:v>
                  </c:pt>
                  <c:pt idx="12">
                    <c:v>April</c:v>
                  </c:pt>
                  <c:pt idx="13">
                    <c:v>May</c:v>
                  </c:pt>
                  <c:pt idx="14">
                    <c:v>June</c:v>
                  </c:pt>
                  <c:pt idx="15">
                    <c:v>July</c:v>
                  </c:pt>
                  <c:pt idx="16">
                    <c:v>August</c:v>
                  </c:pt>
                  <c:pt idx="17">
                    <c:v>September</c:v>
                  </c:pt>
                  <c:pt idx="18">
                    <c:v>October</c:v>
                  </c:pt>
                  <c:pt idx="19">
                    <c:v>November</c:v>
                  </c:pt>
                  <c:pt idx="20">
                    <c:v>December</c:v>
                  </c:pt>
                  <c:pt idx="21">
                    <c:v>January</c:v>
                  </c:pt>
                  <c:pt idx="22">
                    <c:v>February</c:v>
                  </c:pt>
                  <c:pt idx="23">
                    <c:v>March</c:v>
                  </c:pt>
                  <c:pt idx="24">
                    <c:v>April</c:v>
                  </c:pt>
                  <c:pt idx="25">
                    <c:v>May</c:v>
                  </c:pt>
                  <c:pt idx="26">
                    <c:v>June</c:v>
                  </c:pt>
                  <c:pt idx="27">
                    <c:v>July</c:v>
                  </c:pt>
                  <c:pt idx="28">
                    <c:v>August</c:v>
                  </c:pt>
                  <c:pt idx="29">
                    <c:v>September</c:v>
                  </c:pt>
                  <c:pt idx="30">
                    <c:v>October</c:v>
                  </c:pt>
                  <c:pt idx="31">
                    <c:v>November</c:v>
                  </c:pt>
                  <c:pt idx="32">
                    <c:v>December</c:v>
                  </c:pt>
                  <c:pt idx="33">
                    <c:v>January</c:v>
                  </c:pt>
                  <c:pt idx="34">
                    <c:v>February</c:v>
                  </c:pt>
                  <c:pt idx="35">
                    <c:v>March</c:v>
                  </c:pt>
                  <c:pt idx="36">
                    <c:v>April</c:v>
                  </c:pt>
                  <c:pt idx="37">
                    <c:v>May</c:v>
                  </c:pt>
                  <c:pt idx="38">
                    <c:v>June</c:v>
                  </c:pt>
                  <c:pt idx="39">
                    <c:v>July</c:v>
                  </c:pt>
                  <c:pt idx="40">
                    <c:v>August</c:v>
                  </c:pt>
                  <c:pt idx="41">
                    <c:v>September</c:v>
                  </c:pt>
                  <c:pt idx="42">
                    <c:v>October</c:v>
                  </c:pt>
                  <c:pt idx="43">
                    <c:v>November</c:v>
                  </c:pt>
                  <c:pt idx="44">
                    <c:v>December</c:v>
                  </c:pt>
                  <c:pt idx="45">
                    <c:v>January</c:v>
                  </c:pt>
                  <c:pt idx="46">
                    <c:v>February</c:v>
                  </c:pt>
                  <c:pt idx="47">
                    <c:v>March</c:v>
                  </c:pt>
                  <c:pt idx="48">
                    <c:v>April</c:v>
                  </c:pt>
                  <c:pt idx="49">
                    <c:v>May</c:v>
                  </c:pt>
                  <c:pt idx="50">
                    <c:v>June</c:v>
                  </c:pt>
                  <c:pt idx="51">
                    <c:v>July</c:v>
                  </c:pt>
                  <c:pt idx="52">
                    <c:v>August</c:v>
                  </c:pt>
                  <c:pt idx="53">
                    <c:v>September</c:v>
                  </c:pt>
                  <c:pt idx="54">
                    <c:v>October</c:v>
                  </c:pt>
                  <c:pt idx="55">
                    <c:v>November</c:v>
                  </c:pt>
                  <c:pt idx="56">
                    <c:v>December</c:v>
                  </c:pt>
                  <c:pt idx="57">
                    <c:v>January</c:v>
                  </c:pt>
                  <c:pt idx="58">
                    <c:v>February</c:v>
                  </c:pt>
                  <c:pt idx="59">
                    <c:v>March</c:v>
                  </c:pt>
                </c:lvl>
                <c:lvl>
                  <c:pt idx="0">
                    <c:v>2017-2018</c:v>
                  </c:pt>
                  <c:pt idx="12">
                    <c:v>2018-2019</c:v>
                  </c:pt>
                  <c:pt idx="24">
                    <c:v>2019-2020</c:v>
                  </c:pt>
                  <c:pt idx="36">
                    <c:v>2020-2021</c:v>
                  </c:pt>
                  <c:pt idx="48">
                    <c:v>2021-2022</c:v>
                  </c:pt>
                </c:lvl>
              </c:multiLvlStrCache>
            </c:multiLvlStrRef>
          </c:cat>
          <c:val>
            <c:numRef>
              <c:f>'Decomposition method'!$K$2:$K$61</c:f>
              <c:numCache>
                <c:formatCode>0</c:formatCode>
                <c:ptCount val="60"/>
                <c:pt idx="0">
                  <c:v>67.936677058859132</c:v>
                </c:pt>
                <c:pt idx="1">
                  <c:v>62.825232325421183</c:v>
                </c:pt>
                <c:pt idx="2">
                  <c:v>76.322291876417907</c:v>
                </c:pt>
                <c:pt idx="3">
                  <c:v>52.134006596831355</c:v>
                </c:pt>
                <c:pt idx="4">
                  <c:v>54.80962808781134</c:v>
                </c:pt>
                <c:pt idx="5">
                  <c:v>91.912091289513654</c:v>
                </c:pt>
                <c:pt idx="6">
                  <c:v>149.58071871468712</c:v>
                </c:pt>
                <c:pt idx="7">
                  <c:v>110.29150449363937</c:v>
                </c:pt>
                <c:pt idx="8">
                  <c:v>100.83184380597251</c:v>
                </c:pt>
                <c:pt idx="9">
                  <c:v>76.096373559885649</c:v>
                </c:pt>
                <c:pt idx="10">
                  <c:v>76.59642319287579</c:v>
                </c:pt>
                <c:pt idx="11">
                  <c:v>65.626291503594089</c:v>
                </c:pt>
                <c:pt idx="12">
                  <c:v>69.554031751084779</c:v>
                </c:pt>
                <c:pt idx="13">
                  <c:v>64.317938510101101</c:v>
                </c:pt>
                <c:pt idx="14">
                  <c:v>78.132100243095948</c:v>
                </c:pt>
                <c:pt idx="15">
                  <c:v>53.367807108732883</c:v>
                </c:pt>
                <c:pt idx="16">
                  <c:v>56.104196610777109</c:v>
                </c:pt>
                <c:pt idx="17">
                  <c:v>94.078731817599049</c:v>
                </c:pt>
                <c:pt idx="18">
                  <c:v>153.09986672655899</c:v>
                </c:pt>
                <c:pt idx="19">
                  <c:v>112.88122771343043</c:v>
                </c:pt>
                <c:pt idx="20">
                  <c:v>103.194823738669</c:v>
                </c:pt>
                <c:pt idx="21">
                  <c:v>77.876205419725707</c:v>
                </c:pt>
                <c:pt idx="22">
                  <c:v>78.384465733230513</c:v>
                </c:pt>
                <c:pt idx="23">
                  <c:v>67.155276434186575</c:v>
                </c:pt>
                <c:pt idx="24">
                  <c:v>71.171386443310425</c:v>
                </c:pt>
                <c:pt idx="25">
                  <c:v>65.810644694781004</c:v>
                </c:pt>
                <c:pt idx="26">
                  <c:v>79.941908609774003</c:v>
                </c:pt>
                <c:pt idx="27">
                  <c:v>54.601607620634418</c:v>
                </c:pt>
                <c:pt idx="28">
                  <c:v>57.398765133742863</c:v>
                </c:pt>
                <c:pt idx="29">
                  <c:v>96.245372345684444</c:v>
                </c:pt>
                <c:pt idx="30">
                  <c:v>156.61901473843085</c:v>
                </c:pt>
                <c:pt idx="31">
                  <c:v>115.47095093322152</c:v>
                </c:pt>
                <c:pt idx="32">
                  <c:v>105.55780367136549</c:v>
                </c:pt>
                <c:pt idx="33">
                  <c:v>79.65603727956578</c:v>
                </c:pt>
                <c:pt idx="34">
                  <c:v>80.172508273585237</c:v>
                </c:pt>
                <c:pt idx="35">
                  <c:v>68.684261364779047</c:v>
                </c:pt>
                <c:pt idx="36">
                  <c:v>72.788741135536085</c:v>
                </c:pt>
                <c:pt idx="37">
                  <c:v>67.303350879460922</c:v>
                </c:pt>
                <c:pt idx="38">
                  <c:v>81.751716976452045</c:v>
                </c:pt>
                <c:pt idx="39">
                  <c:v>55.835408132535953</c:v>
                </c:pt>
                <c:pt idx="40">
                  <c:v>58.693333656708617</c:v>
                </c:pt>
                <c:pt idx="41">
                  <c:v>98.412012873769839</c:v>
                </c:pt>
                <c:pt idx="42">
                  <c:v>160.13816275030271</c:v>
                </c:pt>
                <c:pt idx="43">
                  <c:v>118.06067415301258</c:v>
                </c:pt>
                <c:pt idx="44">
                  <c:v>107.92078360406197</c:v>
                </c:pt>
                <c:pt idx="45">
                  <c:v>81.435869139405852</c:v>
                </c:pt>
                <c:pt idx="46">
                  <c:v>81.960550813939946</c:v>
                </c:pt>
                <c:pt idx="47">
                  <c:v>70.213246295371519</c:v>
                </c:pt>
                <c:pt idx="48">
                  <c:v>74.406095827761732</c:v>
                </c:pt>
                <c:pt idx="49">
                  <c:v>68.79605706414084</c:v>
                </c:pt>
                <c:pt idx="50">
                  <c:v>83.561525343130072</c:v>
                </c:pt>
                <c:pt idx="51">
                  <c:v>57.069208644437488</c:v>
                </c:pt>
                <c:pt idx="52">
                  <c:v>59.987902179674386</c:v>
                </c:pt>
                <c:pt idx="53">
                  <c:v>100.57865340185522</c:v>
                </c:pt>
                <c:pt idx="54">
                  <c:v>163.65731076217457</c:v>
                </c:pt>
                <c:pt idx="55">
                  <c:v>120.65039737280367</c:v>
                </c:pt>
                <c:pt idx="56">
                  <c:v>110.28376353675844</c:v>
                </c:pt>
                <c:pt idx="57">
                  <c:v>83.215700999245911</c:v>
                </c:pt>
                <c:pt idx="58">
                  <c:v>83.748593354294684</c:v>
                </c:pt>
                <c:pt idx="59">
                  <c:v>71.742231225963991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7E4-4720-AE5C-DA4F6ECDB81B}"/>
            </c:ext>
          </c:extLst>
        </c:ser>
        <c:ser>
          <c:idx val="0"/>
          <c:order val="1"/>
          <c:tx>
            <c:v>Cumulative moving 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'Decomposition method'!$A$2:$B$61</c:f>
              <c:multiLvlStrCache>
                <c:ptCount val="60"/>
                <c:lvl>
                  <c:pt idx="0">
                    <c:v>April</c:v>
                  </c:pt>
                  <c:pt idx="1">
                    <c:v>May</c:v>
                  </c:pt>
                  <c:pt idx="2">
                    <c:v>June</c:v>
                  </c:pt>
                  <c:pt idx="3">
                    <c:v>July</c:v>
                  </c:pt>
                  <c:pt idx="4">
                    <c:v>August</c:v>
                  </c:pt>
                  <c:pt idx="5">
                    <c:v>September</c:v>
                  </c:pt>
                  <c:pt idx="6">
                    <c:v>October</c:v>
                  </c:pt>
                  <c:pt idx="7">
                    <c:v>November</c:v>
                  </c:pt>
                  <c:pt idx="8">
                    <c:v>December</c:v>
                  </c:pt>
                  <c:pt idx="9">
                    <c:v>January</c:v>
                  </c:pt>
                  <c:pt idx="10">
                    <c:v>February</c:v>
                  </c:pt>
                  <c:pt idx="11">
                    <c:v>March</c:v>
                  </c:pt>
                  <c:pt idx="12">
                    <c:v>April</c:v>
                  </c:pt>
                  <c:pt idx="13">
                    <c:v>May</c:v>
                  </c:pt>
                  <c:pt idx="14">
                    <c:v>June</c:v>
                  </c:pt>
                  <c:pt idx="15">
                    <c:v>July</c:v>
                  </c:pt>
                  <c:pt idx="16">
                    <c:v>August</c:v>
                  </c:pt>
                  <c:pt idx="17">
                    <c:v>September</c:v>
                  </c:pt>
                  <c:pt idx="18">
                    <c:v>October</c:v>
                  </c:pt>
                  <c:pt idx="19">
                    <c:v>November</c:v>
                  </c:pt>
                  <c:pt idx="20">
                    <c:v>December</c:v>
                  </c:pt>
                  <c:pt idx="21">
                    <c:v>January</c:v>
                  </c:pt>
                  <c:pt idx="22">
                    <c:v>February</c:v>
                  </c:pt>
                  <c:pt idx="23">
                    <c:v>March</c:v>
                  </c:pt>
                  <c:pt idx="24">
                    <c:v>April</c:v>
                  </c:pt>
                  <c:pt idx="25">
                    <c:v>May</c:v>
                  </c:pt>
                  <c:pt idx="26">
                    <c:v>June</c:v>
                  </c:pt>
                  <c:pt idx="27">
                    <c:v>July</c:v>
                  </c:pt>
                  <c:pt idx="28">
                    <c:v>August</c:v>
                  </c:pt>
                  <c:pt idx="29">
                    <c:v>September</c:v>
                  </c:pt>
                  <c:pt idx="30">
                    <c:v>October</c:v>
                  </c:pt>
                  <c:pt idx="31">
                    <c:v>November</c:v>
                  </c:pt>
                  <c:pt idx="32">
                    <c:v>December</c:v>
                  </c:pt>
                  <c:pt idx="33">
                    <c:v>January</c:v>
                  </c:pt>
                  <c:pt idx="34">
                    <c:v>February</c:v>
                  </c:pt>
                  <c:pt idx="35">
                    <c:v>March</c:v>
                  </c:pt>
                  <c:pt idx="36">
                    <c:v>April</c:v>
                  </c:pt>
                  <c:pt idx="37">
                    <c:v>May</c:v>
                  </c:pt>
                  <c:pt idx="38">
                    <c:v>June</c:v>
                  </c:pt>
                  <c:pt idx="39">
                    <c:v>July</c:v>
                  </c:pt>
                  <c:pt idx="40">
                    <c:v>August</c:v>
                  </c:pt>
                  <c:pt idx="41">
                    <c:v>September</c:v>
                  </c:pt>
                  <c:pt idx="42">
                    <c:v>October</c:v>
                  </c:pt>
                  <c:pt idx="43">
                    <c:v>November</c:v>
                  </c:pt>
                  <c:pt idx="44">
                    <c:v>December</c:v>
                  </c:pt>
                  <c:pt idx="45">
                    <c:v>January</c:v>
                  </c:pt>
                  <c:pt idx="46">
                    <c:v>February</c:v>
                  </c:pt>
                  <c:pt idx="47">
                    <c:v>March</c:v>
                  </c:pt>
                  <c:pt idx="48">
                    <c:v>April</c:v>
                  </c:pt>
                  <c:pt idx="49">
                    <c:v>May</c:v>
                  </c:pt>
                  <c:pt idx="50">
                    <c:v>June</c:v>
                  </c:pt>
                  <c:pt idx="51">
                    <c:v>July</c:v>
                  </c:pt>
                  <c:pt idx="52">
                    <c:v>August</c:v>
                  </c:pt>
                  <c:pt idx="53">
                    <c:v>September</c:v>
                  </c:pt>
                  <c:pt idx="54">
                    <c:v>October</c:v>
                  </c:pt>
                  <c:pt idx="55">
                    <c:v>November</c:v>
                  </c:pt>
                  <c:pt idx="56">
                    <c:v>December</c:v>
                  </c:pt>
                  <c:pt idx="57">
                    <c:v>January</c:v>
                  </c:pt>
                  <c:pt idx="58">
                    <c:v>February</c:v>
                  </c:pt>
                  <c:pt idx="59">
                    <c:v>March</c:v>
                  </c:pt>
                </c:lvl>
                <c:lvl>
                  <c:pt idx="0">
                    <c:v>2017-2018</c:v>
                  </c:pt>
                  <c:pt idx="12">
                    <c:v>2018-2019</c:v>
                  </c:pt>
                  <c:pt idx="24">
                    <c:v>2019-2020</c:v>
                  </c:pt>
                  <c:pt idx="36">
                    <c:v>2020-2021</c:v>
                  </c:pt>
                  <c:pt idx="48">
                    <c:v>2021-2022</c:v>
                  </c:pt>
                </c:lvl>
              </c:multiLvlStrCache>
            </c:multiLvlStrRef>
          </c:cat>
          <c:val>
            <c:numRef>
              <c:f>'Decomposition method'!$F$2:$F$42</c:f>
              <c:numCache>
                <c:formatCode>General</c:formatCode>
                <c:ptCount val="41"/>
                <c:pt idx="5" formatCode="0.00">
                  <c:v>78.666666666666657</c:v>
                </c:pt>
                <c:pt idx="6" formatCode="0.00">
                  <c:v>79.875</c:v>
                </c:pt>
                <c:pt idx="7" formatCode="0.00">
                  <c:v>80.708333333333343</c:v>
                </c:pt>
                <c:pt idx="8" formatCode="0.00">
                  <c:v>81.541666666666657</c:v>
                </c:pt>
                <c:pt idx="9" formatCode="0.00">
                  <c:v>81.666666666666657</c:v>
                </c:pt>
                <c:pt idx="10" formatCode="0.00">
                  <c:v>81.041666666666657</c:v>
                </c:pt>
                <c:pt idx="11" formatCode="0.00">
                  <c:v>81.541666666666657</c:v>
                </c:pt>
                <c:pt idx="12" formatCode="0.00">
                  <c:v>82.416666666666657</c:v>
                </c:pt>
                <c:pt idx="13" formatCode="0.00">
                  <c:v>82.958333333333329</c:v>
                </c:pt>
                <c:pt idx="14" formatCode="0.00">
                  <c:v>83.625</c:v>
                </c:pt>
                <c:pt idx="15" formatCode="0.00">
                  <c:v>84.166666666666671</c:v>
                </c:pt>
                <c:pt idx="16" formatCode="0.00">
                  <c:v>84.708333333333343</c:v>
                </c:pt>
                <c:pt idx="17" formatCode="0.00">
                  <c:v>85.333333333333343</c:v>
                </c:pt>
                <c:pt idx="18" formatCode="0.00">
                  <c:v>85.916666666666671</c:v>
                </c:pt>
                <c:pt idx="19" formatCode="0.00">
                  <c:v>86.375</c:v>
                </c:pt>
                <c:pt idx="20" formatCode="0.00">
                  <c:v>86.458333333333329</c:v>
                </c:pt>
                <c:pt idx="21" formatCode="0.00">
                  <c:v>87.083333333333329</c:v>
                </c:pt>
                <c:pt idx="22" formatCode="0.00">
                  <c:v>88.916666666666657</c:v>
                </c:pt>
                <c:pt idx="23" formatCode="0.00">
                  <c:v>90.333333333333343</c:v>
                </c:pt>
                <c:pt idx="24" formatCode="0.00">
                  <c:v>91.375</c:v>
                </c:pt>
                <c:pt idx="25" formatCode="0.00">
                  <c:v>92.625</c:v>
                </c:pt>
                <c:pt idx="26" formatCode="0.00">
                  <c:v>93.208333333333343</c:v>
                </c:pt>
                <c:pt idx="27" formatCode="0.00">
                  <c:v>93.666666666666657</c:v>
                </c:pt>
                <c:pt idx="28" formatCode="0.00">
                  <c:v>94.291666666666657</c:v>
                </c:pt>
                <c:pt idx="29" formatCode="0.00">
                  <c:v>94.041666666666657</c:v>
                </c:pt>
                <c:pt idx="30" formatCode="0.00">
                  <c:v>91</c:v>
                </c:pt>
                <c:pt idx="31" formatCode="0.00">
                  <c:v>87.416666666666671</c:v>
                </c:pt>
                <c:pt idx="32" formatCode="0.00">
                  <c:v>86.041666666666671</c:v>
                </c:pt>
                <c:pt idx="33" formatCode="0.00">
                  <c:v>85.208333333333343</c:v>
                </c:pt>
                <c:pt idx="34" formatCode="0.00">
                  <c:v>84.166666666666657</c:v>
                </c:pt>
                <c:pt idx="35" formatCode="0.00">
                  <c:v>83.166666666666657</c:v>
                </c:pt>
                <c:pt idx="36" formatCode="0.00">
                  <c:v>82.625</c:v>
                </c:pt>
                <c:pt idx="37" formatCode="0.00">
                  <c:v>82.75</c:v>
                </c:pt>
                <c:pt idx="38" formatCode="0.00">
                  <c:v>83.375</c:v>
                </c:pt>
                <c:pt idx="39" formatCode="0.00">
                  <c:v>84.291666666666657</c:v>
                </c:pt>
                <c:pt idx="40" formatCode="0.00">
                  <c:v>84.75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DD-44B3-BF90-31DE145A197E}"/>
            </c:ext>
          </c:extLst>
        </c:ser>
        <c:ser>
          <c:idx val="1"/>
          <c:order val="2"/>
          <c:tx>
            <c:v>Actual Value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'Decomposition method'!$C$2:$C$49</c:f>
              <c:numCache>
                <c:formatCode>0</c:formatCode>
                <c:ptCount val="48"/>
                <c:pt idx="0">
                  <c:v>53</c:v>
                </c:pt>
                <c:pt idx="1">
                  <c:v>70</c:v>
                </c:pt>
                <c:pt idx="2">
                  <c:v>78</c:v>
                </c:pt>
                <c:pt idx="3">
                  <c:v>47</c:v>
                </c:pt>
                <c:pt idx="4">
                  <c:v>60</c:v>
                </c:pt>
                <c:pt idx="5">
                  <c:v>90</c:v>
                </c:pt>
                <c:pt idx="6">
                  <c:v>140</c:v>
                </c:pt>
                <c:pt idx="7">
                  <c:v>104</c:v>
                </c:pt>
                <c:pt idx="8">
                  <c:v>92</c:v>
                </c:pt>
                <c:pt idx="9">
                  <c:v>72</c:v>
                </c:pt>
                <c:pt idx="10">
                  <c:v>70</c:v>
                </c:pt>
                <c:pt idx="11">
                  <c:v>60</c:v>
                </c:pt>
                <c:pt idx="12">
                  <c:v>69</c:v>
                </c:pt>
                <c:pt idx="13">
                  <c:v>83</c:v>
                </c:pt>
                <c:pt idx="14">
                  <c:v>85</c:v>
                </c:pt>
                <c:pt idx="15">
                  <c:v>60</c:v>
                </c:pt>
                <c:pt idx="16">
                  <c:v>50</c:v>
                </c:pt>
                <c:pt idx="17">
                  <c:v>85</c:v>
                </c:pt>
                <c:pt idx="18">
                  <c:v>157</c:v>
                </c:pt>
                <c:pt idx="19">
                  <c:v>108</c:v>
                </c:pt>
                <c:pt idx="20">
                  <c:v>101</c:v>
                </c:pt>
                <c:pt idx="21">
                  <c:v>79</c:v>
                </c:pt>
                <c:pt idx="22">
                  <c:v>76</c:v>
                </c:pt>
                <c:pt idx="23">
                  <c:v>67</c:v>
                </c:pt>
                <c:pt idx="24">
                  <c:v>77</c:v>
                </c:pt>
                <c:pt idx="25">
                  <c:v>89</c:v>
                </c:pt>
                <c:pt idx="26">
                  <c:v>90</c:v>
                </c:pt>
                <c:pt idx="27">
                  <c:v>57</c:v>
                </c:pt>
                <c:pt idx="28">
                  <c:v>68</c:v>
                </c:pt>
                <c:pt idx="29">
                  <c:v>111</c:v>
                </c:pt>
                <c:pt idx="30">
                  <c:v>165</c:v>
                </c:pt>
                <c:pt idx="31">
                  <c:v>125</c:v>
                </c:pt>
                <c:pt idx="32">
                  <c:v>114</c:v>
                </c:pt>
                <c:pt idx="33">
                  <c:v>80</c:v>
                </c:pt>
                <c:pt idx="34">
                  <c:v>86</c:v>
                </c:pt>
                <c:pt idx="35">
                  <c:v>72</c:v>
                </c:pt>
                <c:pt idx="36">
                  <c:v>66</c:v>
                </c:pt>
                <c:pt idx="37">
                  <c:v>27</c:v>
                </c:pt>
                <c:pt idx="38">
                  <c:v>66</c:v>
                </c:pt>
                <c:pt idx="39">
                  <c:v>48</c:v>
                </c:pt>
                <c:pt idx="40">
                  <c:v>57</c:v>
                </c:pt>
                <c:pt idx="41">
                  <c:v>97</c:v>
                </c:pt>
                <c:pt idx="42">
                  <c:v>155</c:v>
                </c:pt>
                <c:pt idx="43">
                  <c:v>122</c:v>
                </c:pt>
                <c:pt idx="44">
                  <c:v>120</c:v>
                </c:pt>
                <c:pt idx="45">
                  <c:v>89</c:v>
                </c:pt>
                <c:pt idx="46">
                  <c:v>99</c:v>
                </c:pt>
                <c:pt idx="47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DD-44B3-BF90-31DE145A1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411232"/>
        <c:axId val="472407952"/>
      </c:lineChart>
      <c:catAx>
        <c:axId val="47241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07952"/>
        <c:crosses val="autoZero"/>
        <c:auto val="1"/>
        <c:lblAlgn val="ctr"/>
        <c:lblOffset val="100"/>
        <c:noMultiLvlLbl val="0"/>
      </c:catAx>
      <c:valAx>
        <c:axId val="472407952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1123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Procurement</a:t>
            </a:r>
            <a:r>
              <a:rPr lang="en-IN" b="1" baseline="0"/>
              <a:t> planning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'Procurement graph'!$E$21:$E$32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'Procurement graph'!$F$21:$F$32</c:f>
              <c:numCache>
                <c:formatCode>General</c:formatCode>
                <c:ptCount val="12"/>
                <c:pt idx="0">
                  <c:v>76</c:v>
                </c:pt>
                <c:pt idx="1">
                  <c:v>77</c:v>
                </c:pt>
                <c:pt idx="2">
                  <c:v>149</c:v>
                </c:pt>
                <c:pt idx="3">
                  <c:v>0</c:v>
                </c:pt>
                <c:pt idx="4">
                  <c:v>65</c:v>
                </c:pt>
                <c:pt idx="5">
                  <c:v>107</c:v>
                </c:pt>
                <c:pt idx="6">
                  <c:v>172</c:v>
                </c:pt>
                <c:pt idx="7">
                  <c:v>126</c:v>
                </c:pt>
                <c:pt idx="8">
                  <c:v>118</c:v>
                </c:pt>
                <c:pt idx="9">
                  <c:v>87</c:v>
                </c:pt>
                <c:pt idx="10">
                  <c:v>91</c:v>
                </c:pt>
                <c:pt idx="11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5-4D3D-98C2-591661C66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1445200"/>
        <c:axId val="601448808"/>
      </c:barChart>
      <c:lineChart>
        <c:grouping val="standard"/>
        <c:varyColors val="0"/>
        <c:ser>
          <c:idx val="1"/>
          <c:order val="1"/>
          <c:spPr>
            <a:ln w="152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'Procurement graph'!$E$21:$E$32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'Procurement graph'!$G$21:$G$32</c:f>
              <c:numCache>
                <c:formatCode>General</c:formatCode>
                <c:ptCount val="12"/>
                <c:pt idx="0" formatCode="0">
                  <c:v>76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5-4D3D-98C2-591661C665E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15240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5675-4D3D-98C2-591661C665E1}"/>
              </c:ext>
            </c:extLst>
          </c:dPt>
          <c:cat>
            <c:strRef>
              <c:f>'Procurement graph'!$E$21:$E$32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'Procurement graph'!$H$21:$H$32</c:f>
              <c:numCache>
                <c:formatCode>0.0</c:formatCode>
                <c:ptCount val="12"/>
                <c:pt idx="1">
                  <c:v>77</c:v>
                </c:pt>
                <c:pt idx="2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5-4D3D-98C2-591661C665E1}"/>
            </c:ext>
          </c:extLst>
        </c:ser>
        <c:ser>
          <c:idx val="3"/>
          <c:order val="3"/>
          <c:spPr>
            <a:ln w="152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'Procurement graph'!$E$21:$E$32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'Procurement graph'!$I$21:$I$32</c:f>
              <c:numCache>
                <c:formatCode>General</c:formatCode>
                <c:ptCount val="12"/>
                <c:pt idx="2" formatCode="0">
                  <c:v>149</c:v>
                </c:pt>
                <c:pt idx="3">
                  <c:v>74.5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75-4D3D-98C2-591661C665E1}"/>
            </c:ext>
          </c:extLst>
        </c:ser>
        <c:ser>
          <c:idx val="4"/>
          <c:order val="4"/>
          <c:spPr>
            <a:ln w="152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'Procurement graph'!$E$21:$E$32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'Procurement graph'!$J$21:$J$32</c:f>
              <c:numCache>
                <c:formatCode>General</c:formatCode>
                <c:ptCount val="12"/>
                <c:pt idx="3" formatCode="0.0">
                  <c:v>74.5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75-4D3D-98C2-591661C665E1}"/>
            </c:ext>
          </c:extLst>
        </c:ser>
        <c:ser>
          <c:idx val="5"/>
          <c:order val="5"/>
          <c:spPr>
            <a:ln w="152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'Procurement graph'!$E$21:$E$32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'Procurement graph'!$K$21:$K$32</c:f>
              <c:numCache>
                <c:formatCode>General</c:formatCode>
                <c:ptCount val="12"/>
                <c:pt idx="4" formatCode="0.0">
                  <c:v>65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75-4D3D-98C2-591661C665E1}"/>
            </c:ext>
          </c:extLst>
        </c:ser>
        <c:ser>
          <c:idx val="6"/>
          <c:order val="6"/>
          <c:spPr>
            <a:ln w="152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'Procurement graph'!$E$21:$E$32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'Procurement graph'!$L$21:$L$32</c:f>
              <c:numCache>
                <c:formatCode>General</c:formatCode>
                <c:ptCount val="12"/>
                <c:pt idx="5" formatCode="0">
                  <c:v>107</c:v>
                </c:pt>
                <c:pt idx="6" formatCode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75-4D3D-98C2-591661C665E1}"/>
            </c:ext>
          </c:extLst>
        </c:ser>
        <c:ser>
          <c:idx val="7"/>
          <c:order val="7"/>
          <c:spPr>
            <a:ln w="152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'Procurement graph'!$E$21:$E$32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'Procurement graph'!$M$21:$M$32</c:f>
              <c:numCache>
                <c:formatCode>General</c:formatCode>
                <c:ptCount val="12"/>
                <c:pt idx="6" formatCode="0">
                  <c:v>172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75-4D3D-98C2-591661C665E1}"/>
            </c:ext>
          </c:extLst>
        </c:ser>
        <c:ser>
          <c:idx val="8"/>
          <c:order val="8"/>
          <c:spPr>
            <a:ln w="152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'Procurement graph'!$E$21:$E$32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'Procurement graph'!$N$21:$N$32</c:f>
              <c:numCache>
                <c:formatCode>General</c:formatCode>
                <c:ptCount val="12"/>
                <c:pt idx="7" formatCode="0">
                  <c:v>126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675-4D3D-98C2-591661C665E1}"/>
            </c:ext>
          </c:extLst>
        </c:ser>
        <c:ser>
          <c:idx val="9"/>
          <c:order val="9"/>
          <c:spPr>
            <a:ln w="152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'Procurement graph'!$E$21:$E$32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'Procurement graph'!$O$21:$O$32</c:f>
              <c:numCache>
                <c:formatCode>General</c:formatCode>
                <c:ptCount val="12"/>
                <c:pt idx="8" formatCode="0">
                  <c:v>118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675-4D3D-98C2-591661C665E1}"/>
            </c:ext>
          </c:extLst>
        </c:ser>
        <c:ser>
          <c:idx val="10"/>
          <c:order val="10"/>
          <c:spPr>
            <a:ln w="152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'Procurement graph'!$E$21:$E$32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'Procurement graph'!$P$21:$P$32</c:f>
              <c:numCache>
                <c:formatCode>General</c:formatCode>
                <c:ptCount val="12"/>
                <c:pt idx="9" formatCode="0">
                  <c:v>87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675-4D3D-98C2-591661C665E1}"/>
            </c:ext>
          </c:extLst>
        </c:ser>
        <c:ser>
          <c:idx val="11"/>
          <c:order val="11"/>
          <c:spPr>
            <a:ln w="152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'Procurement graph'!$E$21:$E$32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'Procurement graph'!$Q$21:$Q$32</c:f>
              <c:numCache>
                <c:formatCode>General</c:formatCode>
                <c:ptCount val="12"/>
                <c:pt idx="10" formatCode="0">
                  <c:v>91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675-4D3D-98C2-591661C665E1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'Procurement graph'!$E$21:$E$32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'Procurement graph'!$R$21:$R$32</c:f>
              <c:numCache>
                <c:formatCode>General</c:formatCode>
                <c:ptCount val="12"/>
                <c:pt idx="11" formatCode="0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675-4D3D-98C2-591661C66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445200"/>
        <c:axId val="601448808"/>
      </c:lineChart>
      <c:catAx>
        <c:axId val="60144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Months</a:t>
                </a:r>
                <a:r>
                  <a:rPr lang="en-IN" b="1" baseline="0"/>
                  <a:t> in which the order is placed 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48808"/>
        <c:crosses val="autoZero"/>
        <c:auto val="1"/>
        <c:lblAlgn val="ctr"/>
        <c:lblOffset val="100"/>
        <c:noMultiLvlLbl val="0"/>
      </c:catAx>
      <c:valAx>
        <c:axId val="60144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Ordered</a:t>
                </a:r>
                <a:r>
                  <a:rPr lang="en-IN" b="1" baseline="0"/>
                  <a:t> demand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4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651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6</xdr:row>
      <xdr:rowOff>42862</xdr:rowOff>
    </xdr:from>
    <xdr:to>
      <xdr:col>14</xdr:col>
      <xdr:colOff>581025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4C8D2F-2B6F-4B4D-90C0-A18C706FE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400050</xdr:colOff>
      <xdr:row>5</xdr:row>
      <xdr:rowOff>123825</xdr:rowOff>
    </xdr:from>
    <xdr:to>
      <xdr:col>25</xdr:col>
      <xdr:colOff>95250</xdr:colOff>
      <xdr:row>20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654F3A-6EE7-490B-8652-8CABF4824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195261</xdr:colOff>
      <xdr:row>49</xdr:row>
      <xdr:rowOff>95249</xdr:rowOff>
    </xdr:from>
    <xdr:to>
      <xdr:col>14</xdr:col>
      <xdr:colOff>104774</xdr:colOff>
      <xdr:row>67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E78CE3-890A-44E5-8624-0EF7C98DC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200025</xdr:colOff>
      <xdr:row>2</xdr:row>
      <xdr:rowOff>133350</xdr:rowOff>
    </xdr:from>
    <xdr:to>
      <xdr:col>34</xdr:col>
      <xdr:colOff>285750</xdr:colOff>
      <xdr:row>15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1C5A99-C6E8-4137-8C09-E21BF5233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590550</xdr:colOff>
      <xdr:row>0</xdr:row>
      <xdr:rowOff>66675</xdr:rowOff>
    </xdr:from>
    <xdr:to>
      <xdr:col>20</xdr:col>
      <xdr:colOff>447675</xdr:colOff>
      <xdr:row>6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B7FB943-E57E-49BF-A296-021766DFA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6950" y="66675"/>
          <a:ext cx="6562725" cy="114300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</xdr:colOff>
      <xdr:row>6</xdr:row>
      <xdr:rowOff>85725</xdr:rowOff>
    </xdr:from>
    <xdr:to>
      <xdr:col>20</xdr:col>
      <xdr:colOff>381000</xdr:colOff>
      <xdr:row>24</xdr:row>
      <xdr:rowOff>161925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3773ED2-3F9F-420E-BFB8-4A075D102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05525" y="1228725"/>
          <a:ext cx="6467475" cy="3505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589790</xdr:colOff>
      <xdr:row>17</xdr:row>
      <xdr:rowOff>47214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83A7411-C824-4B31-B412-806ECC4855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6076190" cy="32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205967</xdr:colOff>
      <xdr:row>28</xdr:row>
      <xdr:rowOff>94571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3EB8AC-9B5E-48F5-BF8E-A959E2CB2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57143" cy="5428571"/>
        </a:xfrm>
        <a:prstGeom prst="rect">
          <a:avLst/>
        </a:prstGeom>
      </xdr:spPr>
    </xdr:pic>
    <xdr:clientData/>
  </xdr:twoCellAnchor>
  <xdr:twoCellAnchor editAs="oneCell">
    <xdr:from>
      <xdr:col>10</xdr:col>
      <xdr:colOff>112059</xdr:colOff>
      <xdr:row>0</xdr:row>
      <xdr:rowOff>78441</xdr:rowOff>
    </xdr:from>
    <xdr:to>
      <xdr:col>20</xdr:col>
      <xdr:colOff>453049</xdr:colOff>
      <xdr:row>24</xdr:row>
      <xdr:rowOff>40974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FFC26EE-1C80-4B70-8502-2D56AAE75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3235" y="78441"/>
          <a:ext cx="6392167" cy="453453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560916</xdr:colOff>
      <xdr:row>34</xdr:row>
      <xdr:rowOff>57150</xdr:rowOff>
    </xdr:from>
    <xdr:to>
      <xdr:col>13</xdr:col>
      <xdr:colOff>423333</xdr:colOff>
      <xdr:row>52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8CED81-086A-46DB-AE86-9D501C063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4F9EC7-785C-40A8-B855-50999940A03C}" name="Table13" displayName="Table13" ref="C8:E21" totalsRowCount="1">
  <autoFilter ref="C8:E20" xr:uid="{8562BB56-5B43-4B01-A9B2-5F2875437536}"/>
  <tableColumns count="3">
    <tableColumn id="1" xr3:uid="{5D34F6A2-C6DC-4C28-A12D-6D1C352A4BC1}" name="Year" dataDxfId="31" totalsRowDxfId="30" dataCellStyle="40% - Accent5" totalsRowCellStyle="40% - Accent5"/>
    <tableColumn id="2" xr3:uid="{39B60AF7-3E62-4E22-BCBB-267E9C27931F}" name="Month" dataDxfId="29" totalsRowDxfId="28" dataCellStyle="40% - Accent5" totalsRowCellStyle="40% - Accent5"/>
    <tableColumn id="3" xr3:uid="{6909C768-44BF-4A54-BECD-6F3E423DB60E}" name="Forecast" dataDxfId="27" totalsRowDxfId="26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5C40AE-0DE5-46FC-90D9-F83EECCB494C}" name="Table2" displayName="Table2" ref="B5:M17" totalsRowShown="0" headerRowDxfId="21" headerRowBorderDxfId="20" tableBorderDxfId="19" totalsRowBorderDxfId="18" dataCellStyle="Good">
  <tableColumns count="12">
    <tableColumn id="1" xr3:uid="{65C399CB-0E71-4637-98CE-3EC0BC0D8B31}" name="12th month" dataDxfId="17" dataCellStyle="Good"/>
    <tableColumn id="2" xr3:uid="{7C678D4D-0D5E-4692-8DB0-35F2FED8C03C}" name="11th month" dataDxfId="16" dataCellStyle="Good"/>
    <tableColumn id="3" xr3:uid="{4932C2FE-617D-4AEE-A19F-0449585EF04B}" name="10th month" dataDxfId="15" dataCellStyle="Good"/>
    <tableColumn id="4" xr3:uid="{4ECFDEB6-637F-4A17-B4E0-FE9B922F3CE1}" name="9th month" dataDxfId="14" dataCellStyle="Good"/>
    <tableColumn id="5" xr3:uid="{29B71D6F-0263-4AD0-99B0-B86F34062B2B}" name="8th month" dataDxfId="13" dataCellStyle="Good"/>
    <tableColumn id="6" xr3:uid="{8BE5FFE8-2EB2-449C-8B26-82DE04E6F160}" name="7th month" dataDxfId="12" dataCellStyle="Good"/>
    <tableColumn id="7" xr3:uid="{D8F57EBB-39A1-443F-8B63-42CCB588E952}" name="6th month" dataDxfId="11" dataCellStyle="Good"/>
    <tableColumn id="8" xr3:uid="{353E034D-2129-421C-8B20-B5AAE313A5C6}" name="5th month" dataDxfId="10" dataCellStyle="Good"/>
    <tableColumn id="9" xr3:uid="{941089B4-C5DA-4EA1-9313-D6E58C263E56}" name="4th month" dataDxfId="9" dataCellStyle="Good"/>
    <tableColumn id="10" xr3:uid="{19019C4C-6BA9-4123-9D00-F019627E1FB1}" name="3rd month" dataDxfId="8" dataCellStyle="Good"/>
    <tableColumn id="11" xr3:uid="{7AFFF4D1-73C5-4356-AEB5-95D2BD9DF967}" name="2nd month" dataDxfId="7" dataCellStyle="Good"/>
    <tableColumn id="12" xr3:uid="{79899A2E-934A-421D-8D15-C1F875A17D03}" name="1st month" dataDxfId="6" dataCellStyle="Good"/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7114AE-EB00-424C-AF1E-FB239657CCBC}" name="Table3" displayName="Table3" ref="A20:C32" totalsRowShown="0" headerRowDxfId="5" headerRowBorderDxfId="4" tableBorderDxfId="3" dataCellStyle="40% - Accent5">
  <tableColumns count="3">
    <tableColumn id="1" xr3:uid="{BFAC2A90-3473-41AA-906E-6C25E3C3E8EE}" name="Year" dataDxfId="2" dataCellStyle="40% - Accent5"/>
    <tableColumn id="2" xr3:uid="{FFBD3718-7B79-4895-AF15-3DC5D49DDB75}" name="Month" dataDxfId="1" dataCellStyle="40% - Accent5"/>
    <tableColumn id="3" xr3:uid="{BEE29998-10E4-46A6-9BCC-5B5EE9A162F9}" name="Demand" dataDxfId="0" dataCellStyle="40% - Accent5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76AA8-FF3D-4C62-B424-3D8BFB63EABE}">
  <sheetPr>
    <tabColor rgb="FFFF0000"/>
  </sheetPr>
  <dimension ref="A1:I70"/>
  <sheetViews>
    <sheetView workbookViewId="0">
      <selection activeCell="F47" sqref="F47:J60"/>
    </sheetView>
  </sheetViews>
  <sheetFormatPr defaultRowHeight="15" x14ac:dyDescent="0.25"/>
  <sheetData>
    <row r="1" spans="1:9" ht="15" customHeight="1" x14ac:dyDescent="0.25">
      <c r="A1" s="114" t="s">
        <v>0</v>
      </c>
      <c r="B1" s="114"/>
      <c r="C1" s="114"/>
      <c r="D1" s="114"/>
      <c r="E1" s="114"/>
    </row>
    <row r="2" spans="1:9" ht="15" customHeight="1" x14ac:dyDescent="0.25">
      <c r="A2" s="114"/>
      <c r="B2" s="114"/>
      <c r="C2" s="114"/>
      <c r="D2" s="114"/>
      <c r="E2" s="114"/>
    </row>
    <row r="3" spans="1:9" ht="15" customHeight="1" x14ac:dyDescent="0.25">
      <c r="A3" s="116" t="s">
        <v>66</v>
      </c>
      <c r="B3" s="116"/>
      <c r="C3" s="116"/>
      <c r="D3" s="116"/>
      <c r="E3" s="116"/>
    </row>
    <row r="4" spans="1:9" x14ac:dyDescent="0.25">
      <c r="A4" s="115"/>
      <c r="B4" s="115"/>
      <c r="C4" s="115"/>
      <c r="D4" s="115"/>
      <c r="E4" s="115"/>
    </row>
    <row r="5" spans="1:9" x14ac:dyDescent="0.25">
      <c r="A5" s="35" t="s">
        <v>1</v>
      </c>
      <c r="B5" s="35" t="s">
        <v>2</v>
      </c>
      <c r="C5" s="35" t="s">
        <v>3</v>
      </c>
      <c r="D5" s="35" t="s">
        <v>4</v>
      </c>
      <c r="E5" s="35" t="s">
        <v>5</v>
      </c>
    </row>
    <row r="6" spans="1:9" x14ac:dyDescent="0.25">
      <c r="A6" s="35" t="s">
        <v>6</v>
      </c>
      <c r="B6" s="36">
        <v>53</v>
      </c>
      <c r="C6" s="36">
        <v>69</v>
      </c>
      <c r="D6" s="36">
        <v>77</v>
      </c>
      <c r="E6" s="36">
        <v>66</v>
      </c>
      <c r="F6" s="20">
        <f>AVERAGE(B6:D6)</f>
        <v>66.333333333333329</v>
      </c>
      <c r="G6" s="3"/>
    </row>
    <row r="7" spans="1:9" x14ac:dyDescent="0.25">
      <c r="A7" s="35" t="s">
        <v>7</v>
      </c>
      <c r="B7" s="36">
        <v>70</v>
      </c>
      <c r="C7" s="36">
        <v>83</v>
      </c>
      <c r="D7" s="36">
        <v>89</v>
      </c>
      <c r="E7" s="36">
        <v>27</v>
      </c>
      <c r="F7" s="18"/>
      <c r="G7" s="3"/>
    </row>
    <row r="8" spans="1:9" x14ac:dyDescent="0.25">
      <c r="A8" s="35" t="s">
        <v>8</v>
      </c>
      <c r="B8" s="36">
        <v>78</v>
      </c>
      <c r="C8" s="36">
        <v>85</v>
      </c>
      <c r="D8" s="36">
        <v>90</v>
      </c>
      <c r="E8" s="36">
        <v>66</v>
      </c>
      <c r="F8" s="5"/>
      <c r="G8" s="17"/>
    </row>
    <row r="9" spans="1:9" x14ac:dyDescent="0.25">
      <c r="A9" s="35" t="s">
        <v>9</v>
      </c>
      <c r="B9" s="36">
        <v>47</v>
      </c>
      <c r="C9" s="36">
        <v>60</v>
      </c>
      <c r="D9" s="36">
        <v>57</v>
      </c>
      <c r="E9" s="36">
        <v>48</v>
      </c>
      <c r="F9" s="18"/>
      <c r="G9" s="4"/>
      <c r="H9" s="1"/>
    </row>
    <row r="10" spans="1:9" x14ac:dyDescent="0.25">
      <c r="A10" s="35" t="s">
        <v>10</v>
      </c>
      <c r="B10" s="36">
        <v>60</v>
      </c>
      <c r="C10" s="36">
        <v>50</v>
      </c>
      <c r="D10" s="36">
        <v>68</v>
      </c>
      <c r="E10" s="36">
        <v>57</v>
      </c>
      <c r="F10" s="18"/>
      <c r="G10" s="5"/>
    </row>
    <row r="11" spans="1:9" x14ac:dyDescent="0.25">
      <c r="A11" s="35" t="s">
        <v>11</v>
      </c>
      <c r="B11" s="36">
        <v>90</v>
      </c>
      <c r="C11" s="36">
        <v>85</v>
      </c>
      <c r="D11" s="36">
        <v>111</v>
      </c>
      <c r="E11" s="36">
        <v>97</v>
      </c>
      <c r="F11" s="18"/>
      <c r="G11" s="5"/>
    </row>
    <row r="12" spans="1:9" x14ac:dyDescent="0.25">
      <c r="A12" s="35" t="s">
        <v>12</v>
      </c>
      <c r="B12" s="36">
        <v>140</v>
      </c>
      <c r="C12" s="36">
        <v>157</v>
      </c>
      <c r="D12" s="36">
        <v>165</v>
      </c>
      <c r="E12" s="36">
        <v>155</v>
      </c>
      <c r="F12" s="18"/>
      <c r="G12" s="5"/>
      <c r="I12" s="1"/>
    </row>
    <row r="13" spans="1:9" x14ac:dyDescent="0.25">
      <c r="A13" s="35" t="s">
        <v>18</v>
      </c>
      <c r="B13" s="36">
        <v>104</v>
      </c>
      <c r="C13" s="36">
        <v>108</v>
      </c>
      <c r="D13" s="36">
        <v>125</v>
      </c>
      <c r="E13" s="36">
        <v>122</v>
      </c>
      <c r="F13" s="18"/>
      <c r="G13" s="5"/>
      <c r="I13" s="1"/>
    </row>
    <row r="14" spans="1:9" x14ac:dyDescent="0.25">
      <c r="A14" s="35" t="s">
        <v>13</v>
      </c>
      <c r="B14" s="36">
        <v>92</v>
      </c>
      <c r="C14" s="36">
        <v>101</v>
      </c>
      <c r="D14" s="36">
        <v>114</v>
      </c>
      <c r="E14" s="36">
        <v>120</v>
      </c>
      <c r="F14" s="21"/>
      <c r="G14" s="18"/>
      <c r="I14" s="19"/>
    </row>
    <row r="15" spans="1:9" x14ac:dyDescent="0.25">
      <c r="A15" s="35" t="s">
        <v>14</v>
      </c>
      <c r="B15" s="36">
        <v>72</v>
      </c>
      <c r="C15" s="36">
        <v>79</v>
      </c>
      <c r="D15" s="36">
        <v>80</v>
      </c>
      <c r="E15" s="36">
        <v>89</v>
      </c>
      <c r="F15" s="18"/>
      <c r="G15" s="4"/>
    </row>
    <row r="16" spans="1:9" x14ac:dyDescent="0.25">
      <c r="A16" s="35" t="s">
        <v>15</v>
      </c>
      <c r="B16" s="36">
        <v>70</v>
      </c>
      <c r="C16" s="36">
        <v>76</v>
      </c>
      <c r="D16" s="36">
        <v>86</v>
      </c>
      <c r="E16" s="36">
        <v>99</v>
      </c>
      <c r="F16" s="18"/>
      <c r="G16" s="17"/>
    </row>
    <row r="17" spans="1:8" x14ac:dyDescent="0.25">
      <c r="A17" s="35" t="s">
        <v>16</v>
      </c>
      <c r="B17" s="36">
        <v>60</v>
      </c>
      <c r="C17" s="36">
        <v>67</v>
      </c>
      <c r="D17" s="36">
        <v>72</v>
      </c>
      <c r="E17" s="36">
        <v>70</v>
      </c>
      <c r="F17" s="20"/>
      <c r="G17" s="17"/>
    </row>
    <row r="18" spans="1:8" x14ac:dyDescent="0.25">
      <c r="A18" s="35" t="s">
        <v>17</v>
      </c>
      <c r="B18" s="36">
        <f>SUM(B6:B17)</f>
        <v>936</v>
      </c>
      <c r="C18" s="36">
        <f t="shared" ref="C18:E18" si="0">SUM(C6:C17)</f>
        <v>1020</v>
      </c>
      <c r="D18" s="36">
        <f t="shared" si="0"/>
        <v>1134</v>
      </c>
      <c r="E18" s="36">
        <f t="shared" si="0"/>
        <v>1016</v>
      </c>
      <c r="F18" s="1"/>
    </row>
    <row r="19" spans="1:8" x14ac:dyDescent="0.25">
      <c r="A19" s="40"/>
      <c r="B19" s="40"/>
      <c r="C19" s="40"/>
      <c r="D19" s="2"/>
      <c r="E19" s="1"/>
    </row>
    <row r="20" spans="1:8" x14ac:dyDescent="0.25">
      <c r="G20" s="1"/>
      <c r="H20" s="1"/>
    </row>
    <row r="21" spans="1:8" x14ac:dyDescent="0.25">
      <c r="B21" s="32"/>
      <c r="G21" s="1"/>
    </row>
    <row r="22" spans="1:8" x14ac:dyDescent="0.25">
      <c r="A22" s="34" t="s">
        <v>67</v>
      </c>
      <c r="B22" s="34" t="s">
        <v>68</v>
      </c>
      <c r="C22" s="34" t="s">
        <v>69</v>
      </c>
      <c r="D22" s="34"/>
      <c r="E22" s="34"/>
      <c r="F22" s="34"/>
      <c r="G22" s="1"/>
    </row>
    <row r="23" spans="1:8" x14ac:dyDescent="0.25">
      <c r="A23" s="34" t="s">
        <v>70</v>
      </c>
      <c r="B23" s="35" t="s">
        <v>6</v>
      </c>
      <c r="C23" s="36">
        <v>53</v>
      </c>
      <c r="D23" s="34"/>
      <c r="E23" s="34"/>
      <c r="F23" s="34"/>
    </row>
    <row r="24" spans="1:8" x14ac:dyDescent="0.25">
      <c r="A24" s="34"/>
      <c r="B24" s="35" t="s">
        <v>7</v>
      </c>
      <c r="C24" s="36">
        <v>70</v>
      </c>
      <c r="D24" s="34"/>
      <c r="E24" s="34"/>
      <c r="F24" s="34"/>
    </row>
    <row r="25" spans="1:8" x14ac:dyDescent="0.25">
      <c r="A25" s="34"/>
      <c r="B25" s="35" t="s">
        <v>8</v>
      </c>
      <c r="C25" s="36">
        <v>78</v>
      </c>
      <c r="D25" s="34"/>
      <c r="E25" s="34"/>
      <c r="F25" s="34"/>
    </row>
    <row r="26" spans="1:8" x14ac:dyDescent="0.25">
      <c r="A26" s="34"/>
      <c r="B26" s="35" t="s">
        <v>9</v>
      </c>
      <c r="C26" s="36">
        <v>47</v>
      </c>
      <c r="D26" s="34"/>
      <c r="E26" s="34"/>
      <c r="F26" s="34"/>
    </row>
    <row r="27" spans="1:8" x14ac:dyDescent="0.25">
      <c r="A27" s="34"/>
      <c r="B27" s="35" t="s">
        <v>10</v>
      </c>
      <c r="C27" s="36">
        <v>60</v>
      </c>
      <c r="D27" s="34"/>
      <c r="E27" s="34"/>
      <c r="F27" s="34"/>
    </row>
    <row r="28" spans="1:8" x14ac:dyDescent="0.25">
      <c r="A28" s="34"/>
      <c r="B28" s="35" t="s">
        <v>11</v>
      </c>
      <c r="C28" s="36">
        <v>90</v>
      </c>
      <c r="D28" s="34"/>
      <c r="E28" s="34"/>
      <c r="F28" s="34"/>
    </row>
    <row r="29" spans="1:8" x14ac:dyDescent="0.25">
      <c r="A29" s="34"/>
      <c r="B29" s="35" t="s">
        <v>12</v>
      </c>
      <c r="C29" s="36">
        <v>140</v>
      </c>
      <c r="D29" s="34"/>
      <c r="E29" s="34"/>
      <c r="F29" s="34"/>
    </row>
    <row r="30" spans="1:8" x14ac:dyDescent="0.25">
      <c r="A30" s="34"/>
      <c r="B30" s="35" t="s">
        <v>18</v>
      </c>
      <c r="C30" s="36">
        <v>104</v>
      </c>
      <c r="D30" s="34"/>
      <c r="E30" s="34"/>
      <c r="F30" s="34"/>
    </row>
    <row r="31" spans="1:8" x14ac:dyDescent="0.25">
      <c r="A31" s="34"/>
      <c r="B31" s="35" t="s">
        <v>13</v>
      </c>
      <c r="C31" s="36">
        <v>92</v>
      </c>
      <c r="D31" s="34"/>
      <c r="E31" s="34"/>
      <c r="F31" s="34"/>
    </row>
    <row r="32" spans="1:8" x14ac:dyDescent="0.25">
      <c r="A32" s="34"/>
      <c r="B32" s="35" t="s">
        <v>14</v>
      </c>
      <c r="C32" s="36">
        <v>72</v>
      </c>
      <c r="D32" s="34"/>
      <c r="E32" s="34"/>
      <c r="F32" s="34"/>
    </row>
    <row r="33" spans="1:6" x14ac:dyDescent="0.25">
      <c r="A33" s="34"/>
      <c r="B33" s="35" t="s">
        <v>15</v>
      </c>
      <c r="C33" s="36">
        <v>70</v>
      </c>
      <c r="D33" s="34"/>
      <c r="E33" s="34"/>
      <c r="F33" s="34"/>
    </row>
    <row r="34" spans="1:6" x14ac:dyDescent="0.25">
      <c r="A34" s="34"/>
      <c r="B34" s="35" t="s">
        <v>16</v>
      </c>
      <c r="C34" s="36">
        <v>60</v>
      </c>
      <c r="D34" s="34"/>
      <c r="E34" s="34"/>
      <c r="F34" s="34"/>
    </row>
    <row r="35" spans="1:6" x14ac:dyDescent="0.25">
      <c r="A35" s="34" t="s">
        <v>71</v>
      </c>
      <c r="B35" s="35" t="s">
        <v>6</v>
      </c>
      <c r="C35" s="36">
        <v>69</v>
      </c>
      <c r="D35" s="34"/>
      <c r="E35" s="34"/>
      <c r="F35" s="34"/>
    </row>
    <row r="36" spans="1:6" x14ac:dyDescent="0.25">
      <c r="B36" s="35" t="s">
        <v>7</v>
      </c>
      <c r="C36" s="36">
        <v>83</v>
      </c>
      <c r="D36" s="22"/>
      <c r="E36" s="22"/>
      <c r="F36" s="22"/>
    </row>
    <row r="37" spans="1:6" x14ac:dyDescent="0.25">
      <c r="B37" s="35" t="s">
        <v>8</v>
      </c>
      <c r="C37" s="36">
        <v>85</v>
      </c>
    </row>
    <row r="38" spans="1:6" x14ac:dyDescent="0.25">
      <c r="B38" s="35" t="s">
        <v>9</v>
      </c>
      <c r="C38" s="36">
        <v>60</v>
      </c>
    </row>
    <row r="39" spans="1:6" x14ac:dyDescent="0.25">
      <c r="B39" s="35" t="s">
        <v>10</v>
      </c>
      <c r="C39" s="36">
        <v>50</v>
      </c>
    </row>
    <row r="40" spans="1:6" x14ac:dyDescent="0.25">
      <c r="B40" s="35" t="s">
        <v>11</v>
      </c>
      <c r="C40" s="36">
        <v>85</v>
      </c>
    </row>
    <row r="41" spans="1:6" x14ac:dyDescent="0.25">
      <c r="B41" s="35" t="s">
        <v>12</v>
      </c>
      <c r="C41" s="36">
        <v>157</v>
      </c>
    </row>
    <row r="42" spans="1:6" x14ac:dyDescent="0.25">
      <c r="B42" s="35" t="s">
        <v>18</v>
      </c>
      <c r="C42" s="36">
        <v>108</v>
      </c>
    </row>
    <row r="43" spans="1:6" x14ac:dyDescent="0.25">
      <c r="B43" s="35" t="s">
        <v>13</v>
      </c>
      <c r="C43" s="36">
        <v>101</v>
      </c>
    </row>
    <row r="44" spans="1:6" x14ac:dyDescent="0.25">
      <c r="B44" s="35" t="s">
        <v>14</v>
      </c>
      <c r="C44" s="36">
        <v>79</v>
      </c>
    </row>
    <row r="45" spans="1:6" x14ac:dyDescent="0.25">
      <c r="B45" s="35" t="s">
        <v>15</v>
      </c>
      <c r="C45" s="36">
        <v>76</v>
      </c>
    </row>
    <row r="46" spans="1:6" x14ac:dyDescent="0.25">
      <c r="B46" s="35" t="s">
        <v>16</v>
      </c>
      <c r="C46" s="36">
        <v>67</v>
      </c>
    </row>
    <row r="47" spans="1:6" x14ac:dyDescent="0.25">
      <c r="A47" t="s">
        <v>72</v>
      </c>
      <c r="B47" s="35" t="s">
        <v>6</v>
      </c>
      <c r="C47" s="36">
        <v>77</v>
      </c>
    </row>
    <row r="48" spans="1:6" x14ac:dyDescent="0.25">
      <c r="B48" s="35" t="s">
        <v>7</v>
      </c>
      <c r="C48" s="36">
        <v>89</v>
      </c>
    </row>
    <row r="49" spans="1:3" x14ac:dyDescent="0.25">
      <c r="B49" s="35" t="s">
        <v>8</v>
      </c>
      <c r="C49" s="36">
        <v>90</v>
      </c>
    </row>
    <row r="50" spans="1:3" x14ac:dyDescent="0.25">
      <c r="B50" s="35" t="s">
        <v>9</v>
      </c>
      <c r="C50" s="36">
        <v>57</v>
      </c>
    </row>
    <row r="51" spans="1:3" x14ac:dyDescent="0.25">
      <c r="B51" s="35" t="s">
        <v>10</v>
      </c>
      <c r="C51" s="36">
        <v>68</v>
      </c>
    </row>
    <row r="52" spans="1:3" x14ac:dyDescent="0.25">
      <c r="B52" s="35" t="s">
        <v>11</v>
      </c>
      <c r="C52" s="36">
        <v>111</v>
      </c>
    </row>
    <row r="53" spans="1:3" x14ac:dyDescent="0.25">
      <c r="B53" s="35" t="s">
        <v>12</v>
      </c>
      <c r="C53" s="36">
        <v>165</v>
      </c>
    </row>
    <row r="54" spans="1:3" x14ac:dyDescent="0.25">
      <c r="B54" s="35" t="s">
        <v>18</v>
      </c>
      <c r="C54" s="36">
        <v>125</v>
      </c>
    </row>
    <row r="55" spans="1:3" x14ac:dyDescent="0.25">
      <c r="B55" s="35" t="s">
        <v>13</v>
      </c>
      <c r="C55" s="36">
        <v>114</v>
      </c>
    </row>
    <row r="56" spans="1:3" x14ac:dyDescent="0.25">
      <c r="B56" s="35" t="s">
        <v>14</v>
      </c>
      <c r="C56" s="36">
        <v>80</v>
      </c>
    </row>
    <row r="57" spans="1:3" x14ac:dyDescent="0.25">
      <c r="B57" s="35" t="s">
        <v>15</v>
      </c>
      <c r="C57" s="36">
        <v>86</v>
      </c>
    </row>
    <row r="58" spans="1:3" x14ac:dyDescent="0.25">
      <c r="B58" s="35" t="s">
        <v>16</v>
      </c>
      <c r="C58" s="36">
        <v>72</v>
      </c>
    </row>
    <row r="59" spans="1:3" x14ac:dyDescent="0.25">
      <c r="A59" t="s">
        <v>73</v>
      </c>
      <c r="B59" s="35" t="s">
        <v>6</v>
      </c>
      <c r="C59" s="36">
        <v>66</v>
      </c>
    </row>
    <row r="60" spans="1:3" x14ac:dyDescent="0.25">
      <c r="B60" s="35" t="s">
        <v>7</v>
      </c>
      <c r="C60" s="36">
        <v>27</v>
      </c>
    </row>
    <row r="61" spans="1:3" x14ac:dyDescent="0.25">
      <c r="B61" s="35" t="s">
        <v>8</v>
      </c>
      <c r="C61" s="36">
        <v>66</v>
      </c>
    </row>
    <row r="62" spans="1:3" x14ac:dyDescent="0.25">
      <c r="B62" s="35" t="s">
        <v>9</v>
      </c>
      <c r="C62" s="36">
        <v>48</v>
      </c>
    </row>
    <row r="63" spans="1:3" x14ac:dyDescent="0.25">
      <c r="B63" s="35" t="s">
        <v>10</v>
      </c>
      <c r="C63" s="36">
        <v>57</v>
      </c>
    </row>
    <row r="64" spans="1:3" x14ac:dyDescent="0.25">
      <c r="B64" s="35" t="s">
        <v>11</v>
      </c>
      <c r="C64" s="36">
        <v>97</v>
      </c>
    </row>
    <row r="65" spans="2:3" x14ac:dyDescent="0.25">
      <c r="B65" s="35" t="s">
        <v>12</v>
      </c>
      <c r="C65" s="36">
        <v>155</v>
      </c>
    </row>
    <row r="66" spans="2:3" x14ac:dyDescent="0.25">
      <c r="B66" s="35" t="s">
        <v>18</v>
      </c>
      <c r="C66" s="36">
        <v>122</v>
      </c>
    </row>
    <row r="67" spans="2:3" x14ac:dyDescent="0.25">
      <c r="B67" s="35" t="s">
        <v>13</v>
      </c>
      <c r="C67" s="36">
        <v>120</v>
      </c>
    </row>
    <row r="68" spans="2:3" x14ac:dyDescent="0.25">
      <c r="B68" s="35" t="s">
        <v>14</v>
      </c>
      <c r="C68" s="36">
        <v>89</v>
      </c>
    </row>
    <row r="69" spans="2:3" x14ac:dyDescent="0.25">
      <c r="B69" s="35" t="s">
        <v>15</v>
      </c>
      <c r="C69" s="36">
        <v>99</v>
      </c>
    </row>
    <row r="70" spans="2:3" x14ac:dyDescent="0.25">
      <c r="B70" s="35" t="s">
        <v>16</v>
      </c>
      <c r="C70" s="36">
        <v>70</v>
      </c>
    </row>
  </sheetData>
  <mergeCells count="3">
    <mergeCell ref="A1:E2"/>
    <mergeCell ref="A4:E4"/>
    <mergeCell ref="A3:E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42978-EE09-43CB-86FB-8FFC35F4B35F}">
  <sheetPr>
    <tabColor theme="9" tint="0.39997558519241921"/>
  </sheetPr>
  <dimension ref="A1:Y61"/>
  <sheetViews>
    <sheetView tabSelected="1" topLeftCell="S1" zoomScaleNormal="100" workbookViewId="0">
      <selection activeCell="U1" sqref="U1"/>
    </sheetView>
  </sheetViews>
  <sheetFormatPr defaultRowHeight="15" x14ac:dyDescent="0.25"/>
  <cols>
    <col min="2" max="2" width="10.85546875" bestFit="1" customWidth="1"/>
    <col min="4" max="4" width="9.5703125" customWidth="1"/>
    <col min="5" max="5" width="10.7109375" bestFit="1" customWidth="1"/>
    <col min="6" max="6" width="17.42578125" customWidth="1"/>
    <col min="7" max="7" width="12.7109375" customWidth="1"/>
    <col min="8" max="8" width="11.5703125" customWidth="1"/>
    <col min="12" max="12" width="9.85546875" customWidth="1"/>
    <col min="13" max="13" width="9.85546875" style="4" customWidth="1"/>
    <col min="14" max="14" width="10.5703125" customWidth="1"/>
    <col min="17" max="17" width="12.5703125" customWidth="1"/>
  </cols>
  <sheetData>
    <row r="1" spans="1:22" ht="60" x14ac:dyDescent="0.25">
      <c r="A1" s="29" t="s">
        <v>19</v>
      </c>
      <c r="B1" s="29" t="s">
        <v>20</v>
      </c>
      <c r="C1" s="29" t="s">
        <v>23</v>
      </c>
      <c r="D1" s="29" t="s">
        <v>24</v>
      </c>
      <c r="E1" s="29" t="s">
        <v>25</v>
      </c>
      <c r="F1" s="29" t="s">
        <v>26</v>
      </c>
      <c r="G1" s="29" t="s">
        <v>28</v>
      </c>
      <c r="H1" s="29" t="s">
        <v>32</v>
      </c>
      <c r="I1" s="29" t="s">
        <v>31</v>
      </c>
      <c r="J1" s="29" t="s">
        <v>56</v>
      </c>
      <c r="K1" s="29" t="s">
        <v>57</v>
      </c>
      <c r="L1" s="29" t="s">
        <v>58</v>
      </c>
      <c r="M1" s="29" t="s">
        <v>59</v>
      </c>
      <c r="N1" s="117" t="s">
        <v>29</v>
      </c>
      <c r="O1" s="118"/>
    </row>
    <row r="2" spans="1:22" ht="15.75" thickBot="1" x14ac:dyDescent="0.3">
      <c r="A2" s="119" t="s">
        <v>2</v>
      </c>
      <c r="B2" s="30" t="s">
        <v>6</v>
      </c>
      <c r="C2" s="36">
        <v>53</v>
      </c>
      <c r="D2" s="15">
        <v>1</v>
      </c>
      <c r="E2" s="24"/>
      <c r="F2" s="15"/>
      <c r="G2" s="15"/>
      <c r="H2" s="11">
        <f t="shared" ref="H2:H33" ca="1" si="0">VLOOKUP(B2,$N$3:$O$14,2,FALSE)</f>
        <v>0.8262267578107485</v>
      </c>
      <c r="I2" s="11">
        <f t="shared" ref="I2:I49" ca="1" si="1">C2/H2</f>
        <v>64.147038932065087</v>
      </c>
      <c r="J2" s="11">
        <f>$R$22+$R$23*D2</f>
        <v>82.225220154901322</v>
      </c>
      <c r="K2" s="37">
        <f t="shared" ref="K2:K33" ca="1" si="2">H2*J2</f>
        <v>67.936677058859132</v>
      </c>
      <c r="L2" s="11">
        <f t="shared" ref="L2:L49" ca="1" si="3">C2-K2</f>
        <v>-14.936677058859132</v>
      </c>
      <c r="M2" s="33">
        <f ca="1">SQRT(SUMSQ(L2:L49)/COUNT(L2:L49))</f>
        <v>10.260180999253727</v>
      </c>
      <c r="N2" s="38" t="s">
        <v>30</v>
      </c>
      <c r="O2" s="38" t="s">
        <v>61</v>
      </c>
    </row>
    <row r="3" spans="1:22" ht="15.75" thickTop="1" x14ac:dyDescent="0.25">
      <c r="A3" s="119"/>
      <c r="B3" s="30" t="s">
        <v>7</v>
      </c>
      <c r="C3" s="36">
        <v>70</v>
      </c>
      <c r="D3" s="15">
        <v>2</v>
      </c>
      <c r="E3" s="24"/>
      <c r="F3" s="15"/>
      <c r="G3" s="15"/>
      <c r="H3" s="11">
        <f t="shared" ca="1" si="0"/>
        <v>0.76254998193065981</v>
      </c>
      <c r="I3" s="11">
        <f t="shared" ca="1" si="1"/>
        <v>91.797261371340824</v>
      </c>
      <c r="J3" s="11">
        <f t="shared" ref="J3:J33" si="4">$R$22+$R$23*D3</f>
        <v>82.388346749884263</v>
      </c>
      <c r="K3" s="37">
        <f t="shared" ca="1" si="2"/>
        <v>62.825232325421183</v>
      </c>
      <c r="L3" s="11">
        <f t="shared" ca="1" si="3"/>
        <v>7.1747676745788169</v>
      </c>
      <c r="M3" s="16"/>
      <c r="N3" s="23" t="s">
        <v>6</v>
      </c>
      <c r="O3" s="11">
        <f t="shared" ref="O3:O14" ca="1" si="5">AVERAGEIF($B$7:$B$43,N3,$G$7:$G$42)</f>
        <v>0.8262267578107485</v>
      </c>
    </row>
    <row r="4" spans="1:22" x14ac:dyDescent="0.25">
      <c r="A4" s="119"/>
      <c r="B4" s="30" t="s">
        <v>8</v>
      </c>
      <c r="C4" s="36">
        <v>78</v>
      </c>
      <c r="D4" s="15">
        <v>3</v>
      </c>
      <c r="E4" s="24"/>
      <c r="F4" s="15"/>
      <c r="G4" s="15"/>
      <c r="H4" s="11">
        <f t="shared" ca="1" si="0"/>
        <v>0.92454184987799959</v>
      </c>
      <c r="I4" s="11">
        <f t="shared" ca="1" si="1"/>
        <v>84.366110642036048</v>
      </c>
      <c r="J4" s="11">
        <f t="shared" si="4"/>
        <v>82.551473344867219</v>
      </c>
      <c r="K4" s="37">
        <f t="shared" ca="1" si="2"/>
        <v>76.322291876417907</v>
      </c>
      <c r="L4" s="11">
        <f t="shared" ca="1" si="3"/>
        <v>1.677708123582093</v>
      </c>
      <c r="M4" s="16"/>
      <c r="N4" s="23" t="s">
        <v>7</v>
      </c>
      <c r="O4" s="11">
        <f t="shared" ca="1" si="5"/>
        <v>0.76254998193065981</v>
      </c>
    </row>
    <row r="5" spans="1:22" x14ac:dyDescent="0.25">
      <c r="A5" s="119"/>
      <c r="B5" s="30" t="s">
        <v>9</v>
      </c>
      <c r="C5" s="36">
        <v>47</v>
      </c>
      <c r="D5" s="15">
        <v>4</v>
      </c>
      <c r="E5" s="24"/>
      <c r="F5" s="15"/>
      <c r="G5" s="15" t="s">
        <v>27</v>
      </c>
      <c r="H5" s="11">
        <f t="shared" ca="1" si="0"/>
        <v>0.63028784077711864</v>
      </c>
      <c r="I5" s="11">
        <f t="shared" ca="1" si="1"/>
        <v>74.56910471579296</v>
      </c>
      <c r="J5" s="11">
        <f t="shared" si="4"/>
        <v>82.714599939850174</v>
      </c>
      <c r="K5" s="37">
        <f t="shared" ca="1" si="2"/>
        <v>52.134006596831355</v>
      </c>
      <c r="L5" s="11">
        <f t="shared" ca="1" si="3"/>
        <v>-5.1340065968313553</v>
      </c>
      <c r="M5" s="16"/>
      <c r="N5" s="23" t="s">
        <v>8</v>
      </c>
      <c r="O5" s="11">
        <f t="shared" ca="1" si="5"/>
        <v>0.92454184987799959</v>
      </c>
    </row>
    <row r="6" spans="1:22" x14ac:dyDescent="0.25">
      <c r="A6" s="119"/>
      <c r="B6" s="30" t="s">
        <v>10</v>
      </c>
      <c r="C6" s="36">
        <v>60</v>
      </c>
      <c r="D6" s="15">
        <v>5</v>
      </c>
      <c r="E6" s="24"/>
      <c r="F6" s="15"/>
      <c r="G6" s="15"/>
      <c r="H6" s="11">
        <f t="shared" ca="1" si="0"/>
        <v>0.66133122105823106</v>
      </c>
      <c r="I6" s="11">
        <f t="shared" ca="1" si="1"/>
        <v>90.726096227531528</v>
      </c>
      <c r="J6" s="11">
        <f t="shared" si="4"/>
        <v>82.877726534833116</v>
      </c>
      <c r="K6" s="37">
        <f t="shared" ca="1" si="2"/>
        <v>54.80962808781134</v>
      </c>
      <c r="L6" s="11">
        <f t="shared" ca="1" si="3"/>
        <v>5.1903719121886596</v>
      </c>
      <c r="M6" s="16"/>
      <c r="N6" s="23" t="s">
        <v>9</v>
      </c>
      <c r="O6" s="11">
        <f t="shared" ca="1" si="5"/>
        <v>0.63028784077711864</v>
      </c>
      <c r="Q6" t="s">
        <v>33</v>
      </c>
    </row>
    <row r="7" spans="1:22" ht="15.75" thickBot="1" x14ac:dyDescent="0.3">
      <c r="A7" s="119"/>
      <c r="B7" s="30" t="s">
        <v>11</v>
      </c>
      <c r="C7" s="36">
        <v>90</v>
      </c>
      <c r="D7" s="15">
        <v>6</v>
      </c>
      <c r="E7" s="25">
        <f>AVERAGE(C2:C13)</f>
        <v>78</v>
      </c>
      <c r="F7" s="11">
        <f>AVERAGE(E7:E8)</f>
        <v>78.666666666666657</v>
      </c>
      <c r="G7" s="11">
        <f>C7/F7</f>
        <v>1.1440677966101696</v>
      </c>
      <c r="H7" s="11">
        <f t="shared" ca="1" si="0"/>
        <v>1.1068298051542096</v>
      </c>
      <c r="I7" s="11">
        <f t="shared" ca="1" si="1"/>
        <v>81.31331445981499</v>
      </c>
      <c r="J7" s="11">
        <f t="shared" si="4"/>
        <v>83.040853129816071</v>
      </c>
      <c r="K7" s="37">
        <f t="shared" ca="1" si="2"/>
        <v>91.912091289513654</v>
      </c>
      <c r="L7" s="11">
        <f t="shared" ca="1" si="3"/>
        <v>-1.9120912895136541</v>
      </c>
      <c r="M7" s="16"/>
      <c r="N7" s="23" t="s">
        <v>10</v>
      </c>
      <c r="O7" s="11">
        <f t="shared" ca="1" si="5"/>
        <v>0.66133122105823106</v>
      </c>
    </row>
    <row r="8" spans="1:22" x14ac:dyDescent="0.25">
      <c r="A8" s="119"/>
      <c r="B8" s="30" t="s">
        <v>12</v>
      </c>
      <c r="C8" s="36">
        <v>140</v>
      </c>
      <c r="D8" s="15">
        <v>7</v>
      </c>
      <c r="E8" s="25">
        <f t="shared" ref="E8:E43" si="6">AVERAGE(C3:C14)</f>
        <v>79.333333333333329</v>
      </c>
      <c r="F8" s="11">
        <f t="shared" ref="F8:F42" si="7">AVERAGE(E8:E9)</f>
        <v>79.875</v>
      </c>
      <c r="G8" s="11">
        <f t="shared" ref="G8:G42" si="8">C8/F8</f>
        <v>1.7527386541471048</v>
      </c>
      <c r="H8" s="11">
        <f t="shared" ca="1" si="0"/>
        <v>1.7977591842293144</v>
      </c>
      <c r="I8" s="11">
        <f t="shared" ca="1" si="1"/>
        <v>77.874723838508402</v>
      </c>
      <c r="J8" s="11">
        <f t="shared" si="4"/>
        <v>83.203979724799026</v>
      </c>
      <c r="K8" s="37">
        <f t="shared" ca="1" si="2"/>
        <v>149.58071871468712</v>
      </c>
      <c r="L8" s="11">
        <f t="shared" ca="1" si="3"/>
        <v>-9.5807187146871229</v>
      </c>
      <c r="M8" s="16"/>
      <c r="N8" s="23" t="s">
        <v>11</v>
      </c>
      <c r="O8" s="11">
        <f t="shared" ca="1" si="5"/>
        <v>1.1068298051542096</v>
      </c>
      <c r="Q8" s="9" t="s">
        <v>34</v>
      </c>
      <c r="R8" s="9"/>
    </row>
    <row r="9" spans="1:22" x14ac:dyDescent="0.25">
      <c r="A9" s="119"/>
      <c r="B9" s="30" t="s">
        <v>21</v>
      </c>
      <c r="C9" s="36">
        <v>104</v>
      </c>
      <c r="D9" s="15">
        <v>8</v>
      </c>
      <c r="E9" s="25">
        <f t="shared" si="6"/>
        <v>80.416666666666671</v>
      </c>
      <c r="F9" s="11">
        <f t="shared" si="7"/>
        <v>80.708333333333343</v>
      </c>
      <c r="G9" s="11">
        <f t="shared" si="8"/>
        <v>1.2885906040268456</v>
      </c>
      <c r="H9" s="11">
        <f t="shared" ca="1" si="0"/>
        <v>1.3229618894361044</v>
      </c>
      <c r="I9" s="11">
        <f t="shared" ca="1" si="1"/>
        <v>78.611485962251464</v>
      </c>
      <c r="J9" s="11">
        <f t="shared" si="4"/>
        <v>83.367106319781982</v>
      </c>
      <c r="K9" s="37">
        <f t="shared" ca="1" si="2"/>
        <v>110.29150449363937</v>
      </c>
      <c r="L9" s="11">
        <f t="shared" ca="1" si="3"/>
        <v>-6.2915044936393656</v>
      </c>
      <c r="M9" s="16"/>
      <c r="N9" s="23" t="s">
        <v>12</v>
      </c>
      <c r="O9" s="11">
        <f t="shared" ca="1" si="5"/>
        <v>1.7977591842293144</v>
      </c>
      <c r="Q9" s="6" t="s">
        <v>35</v>
      </c>
      <c r="R9" s="6">
        <v>0.17932263786527533</v>
      </c>
    </row>
    <row r="10" spans="1:22" x14ac:dyDescent="0.25">
      <c r="A10" s="119"/>
      <c r="B10" s="30" t="s">
        <v>13</v>
      </c>
      <c r="C10" s="36">
        <v>92</v>
      </c>
      <c r="D10" s="15">
        <v>9</v>
      </c>
      <c r="E10" s="25">
        <f t="shared" si="6"/>
        <v>81</v>
      </c>
      <c r="F10" s="11">
        <f t="shared" si="7"/>
        <v>81.541666666666657</v>
      </c>
      <c r="G10" s="11">
        <f t="shared" si="8"/>
        <v>1.1282575370464998</v>
      </c>
      <c r="H10" s="11">
        <f t="shared" ca="1" si="0"/>
        <v>1.2071299251477285</v>
      </c>
      <c r="I10" s="11">
        <f t="shared" ca="1" si="1"/>
        <v>76.213834222311277</v>
      </c>
      <c r="J10" s="11">
        <f t="shared" si="4"/>
        <v>83.530232914764923</v>
      </c>
      <c r="K10" s="37">
        <f t="shared" ca="1" si="2"/>
        <v>100.83184380597251</v>
      </c>
      <c r="L10" s="11">
        <f t="shared" ca="1" si="3"/>
        <v>-8.8318438059725111</v>
      </c>
      <c r="M10" s="16"/>
      <c r="N10" s="23" t="s">
        <v>21</v>
      </c>
      <c r="O10" s="11">
        <f t="shared" ca="1" si="5"/>
        <v>1.3229618894361044</v>
      </c>
      <c r="Q10" s="6" t="s">
        <v>36</v>
      </c>
      <c r="R10" s="6">
        <v>3.2156608450960675E-2</v>
      </c>
    </row>
    <row r="11" spans="1:22" x14ac:dyDescent="0.25">
      <c r="A11" s="119"/>
      <c r="B11" s="30" t="s">
        <v>14</v>
      </c>
      <c r="C11" s="36">
        <v>72</v>
      </c>
      <c r="D11" s="15">
        <v>10</v>
      </c>
      <c r="E11" s="25">
        <f t="shared" si="6"/>
        <v>82.083333333333329</v>
      </c>
      <c r="F11" s="11">
        <f t="shared" si="7"/>
        <v>81.666666666666657</v>
      </c>
      <c r="G11" s="11">
        <f t="shared" si="8"/>
        <v>0.88163265306122462</v>
      </c>
      <c r="H11" s="11">
        <f t="shared" ca="1" si="0"/>
        <v>0.90922833072583975</v>
      </c>
      <c r="I11" s="11">
        <f t="shared" ca="1" si="1"/>
        <v>79.188029636650427</v>
      </c>
      <c r="J11" s="11">
        <f t="shared" si="4"/>
        <v>83.693359509747879</v>
      </c>
      <c r="K11" s="37">
        <f t="shared" ca="1" si="2"/>
        <v>76.096373559885649</v>
      </c>
      <c r="L11" s="11">
        <f t="shared" ca="1" si="3"/>
        <v>-4.0963735598856488</v>
      </c>
      <c r="M11" s="16"/>
      <c r="N11" s="23" t="s">
        <v>13</v>
      </c>
      <c r="O11" s="11">
        <f t="shared" ca="1" si="5"/>
        <v>1.2071299251477285</v>
      </c>
      <c r="Q11" s="6" t="s">
        <v>37</v>
      </c>
      <c r="R11" s="6">
        <v>1.1116534721633735E-2</v>
      </c>
    </row>
    <row r="12" spans="1:22" x14ac:dyDescent="0.25">
      <c r="A12" s="119"/>
      <c r="B12" s="30" t="s">
        <v>15</v>
      </c>
      <c r="C12" s="36">
        <v>70</v>
      </c>
      <c r="D12" s="15">
        <v>11</v>
      </c>
      <c r="E12" s="25">
        <f t="shared" si="6"/>
        <v>81.25</v>
      </c>
      <c r="F12" s="11">
        <f t="shared" si="7"/>
        <v>81.041666666666657</v>
      </c>
      <c r="G12" s="11">
        <f t="shared" si="8"/>
        <v>0.86375321336760935</v>
      </c>
      <c r="H12" s="11">
        <f t="shared" ca="1" si="0"/>
        <v>0.9134227625184802</v>
      </c>
      <c r="I12" s="11">
        <f t="shared" ca="1" si="1"/>
        <v>76.634832054104606</v>
      </c>
      <c r="J12" s="11">
        <f t="shared" si="4"/>
        <v>83.856486104730834</v>
      </c>
      <c r="K12" s="37">
        <f t="shared" ca="1" si="2"/>
        <v>76.59642319287579</v>
      </c>
      <c r="L12" s="11">
        <f t="shared" ca="1" si="3"/>
        <v>-6.5964231928757897</v>
      </c>
      <c r="M12" s="16"/>
      <c r="N12" s="23" t="s">
        <v>14</v>
      </c>
      <c r="O12" s="11">
        <f t="shared" ca="1" si="5"/>
        <v>0.90922833072583975</v>
      </c>
      <c r="Q12" s="6" t="s">
        <v>38</v>
      </c>
      <c r="R12" s="6">
        <v>12.664564074704318</v>
      </c>
    </row>
    <row r="13" spans="1:22" ht="15.75" thickBot="1" x14ac:dyDescent="0.3">
      <c r="A13" s="119"/>
      <c r="B13" s="30" t="s">
        <v>16</v>
      </c>
      <c r="C13" s="36">
        <v>60</v>
      </c>
      <c r="D13" s="15">
        <v>12</v>
      </c>
      <c r="E13" s="25">
        <f t="shared" si="6"/>
        <v>80.833333333333329</v>
      </c>
      <c r="F13" s="11">
        <f t="shared" si="7"/>
        <v>81.541666666666657</v>
      </c>
      <c r="G13" s="11">
        <f t="shared" si="8"/>
        <v>0.73582013285641301</v>
      </c>
      <c r="H13" s="11">
        <f t="shared" ca="1" si="0"/>
        <v>0.78108300425214472</v>
      </c>
      <c r="I13" s="11">
        <f t="shared" ca="1" si="1"/>
        <v>76.816419859817032</v>
      </c>
      <c r="J13" s="11">
        <f>$R$22+$R$23*D13</f>
        <v>84.019612699713775</v>
      </c>
      <c r="K13" s="37">
        <f t="shared" ca="1" si="2"/>
        <v>65.626291503594089</v>
      </c>
      <c r="L13" s="11">
        <f t="shared" ca="1" si="3"/>
        <v>-5.6262915035940892</v>
      </c>
      <c r="M13" s="16"/>
      <c r="N13" s="23" t="s">
        <v>15</v>
      </c>
      <c r="O13" s="11">
        <f t="shared" ca="1" si="5"/>
        <v>0.9134227625184802</v>
      </c>
      <c r="Q13" s="7" t="s">
        <v>39</v>
      </c>
      <c r="R13" s="7">
        <v>48</v>
      </c>
    </row>
    <row r="14" spans="1:22" x14ac:dyDescent="0.25">
      <c r="A14" s="119" t="s">
        <v>3</v>
      </c>
      <c r="B14" s="30" t="s">
        <v>6</v>
      </c>
      <c r="C14" s="36">
        <v>69</v>
      </c>
      <c r="D14" s="15">
        <v>13</v>
      </c>
      <c r="E14" s="25">
        <f t="shared" si="6"/>
        <v>82.25</v>
      </c>
      <c r="F14" s="11">
        <f t="shared" si="7"/>
        <v>82.416666666666657</v>
      </c>
      <c r="G14" s="11">
        <f t="shared" si="8"/>
        <v>0.83720930232558144</v>
      </c>
      <c r="H14" s="11">
        <f t="shared" ca="1" si="0"/>
        <v>0.8262267578107485</v>
      </c>
      <c r="I14" s="11">
        <f t="shared" ca="1" si="1"/>
        <v>83.512182760613044</v>
      </c>
      <c r="J14" s="11">
        <f t="shared" si="4"/>
        <v>84.182739294696731</v>
      </c>
      <c r="K14" s="37">
        <f t="shared" ca="1" si="2"/>
        <v>69.554031751084779</v>
      </c>
      <c r="L14" s="11">
        <f t="shared" ca="1" si="3"/>
        <v>-0.55403175108477853</v>
      </c>
      <c r="M14" s="16"/>
      <c r="N14" s="23" t="s">
        <v>16</v>
      </c>
      <c r="O14" s="11">
        <f t="shared" ca="1" si="5"/>
        <v>0.78108300425214472</v>
      </c>
    </row>
    <row r="15" spans="1:22" ht="15.75" thickBot="1" x14ac:dyDescent="0.3">
      <c r="A15" s="119"/>
      <c r="B15" s="30" t="s">
        <v>7</v>
      </c>
      <c r="C15" s="36">
        <v>83</v>
      </c>
      <c r="D15" s="15">
        <v>14</v>
      </c>
      <c r="E15" s="25">
        <f t="shared" si="6"/>
        <v>82.583333333333329</v>
      </c>
      <c r="F15" s="11">
        <f t="shared" si="7"/>
        <v>82.958333333333329</v>
      </c>
      <c r="G15" s="11">
        <f t="shared" si="8"/>
        <v>1.0005022601707685</v>
      </c>
      <c r="H15" s="11">
        <f t="shared" ca="1" si="0"/>
        <v>0.76254998193065981</v>
      </c>
      <c r="I15" s="11">
        <f t="shared" ca="1" si="1"/>
        <v>108.84532419744697</v>
      </c>
      <c r="J15" s="11">
        <f t="shared" si="4"/>
        <v>84.345865889679686</v>
      </c>
      <c r="K15" s="37">
        <f t="shared" ca="1" si="2"/>
        <v>64.317938510101101</v>
      </c>
      <c r="L15" s="11">
        <f t="shared" ca="1" si="3"/>
        <v>18.682061489898899</v>
      </c>
      <c r="M15" s="16"/>
      <c r="Q15" t="s">
        <v>40</v>
      </c>
    </row>
    <row r="16" spans="1:22" x14ac:dyDescent="0.25">
      <c r="A16" s="119"/>
      <c r="B16" s="30" t="s">
        <v>8</v>
      </c>
      <c r="C16" s="36">
        <v>85</v>
      </c>
      <c r="D16" s="15">
        <v>15</v>
      </c>
      <c r="E16" s="25">
        <f t="shared" si="6"/>
        <v>83.333333333333329</v>
      </c>
      <c r="F16" s="11">
        <f t="shared" si="7"/>
        <v>83.625</v>
      </c>
      <c r="G16" s="11">
        <f t="shared" si="8"/>
        <v>1.0164424514200299</v>
      </c>
      <c r="H16" s="11">
        <f t="shared" ca="1" si="0"/>
        <v>0.92454184987799959</v>
      </c>
      <c r="I16" s="11">
        <f t="shared" ca="1" si="1"/>
        <v>91.937428263757241</v>
      </c>
      <c r="J16" s="11">
        <f t="shared" si="4"/>
        <v>84.508992484662627</v>
      </c>
      <c r="K16" s="37">
        <f t="shared" ca="1" si="2"/>
        <v>78.132100243095948</v>
      </c>
      <c r="L16" s="11">
        <f t="shared" ca="1" si="3"/>
        <v>6.8678997569040519</v>
      </c>
      <c r="M16" s="16"/>
      <c r="Q16" s="8"/>
      <c r="R16" s="8" t="s">
        <v>44</v>
      </c>
      <c r="S16" s="8" t="s">
        <v>45</v>
      </c>
      <c r="T16" s="8" t="s">
        <v>46</v>
      </c>
      <c r="U16" s="8" t="s">
        <v>47</v>
      </c>
      <c r="V16" s="8" t="s">
        <v>48</v>
      </c>
    </row>
    <row r="17" spans="1:25" x14ac:dyDescent="0.25">
      <c r="A17" s="119"/>
      <c r="B17" s="30" t="s">
        <v>9</v>
      </c>
      <c r="C17" s="36">
        <v>60</v>
      </c>
      <c r="D17" s="15">
        <v>16</v>
      </c>
      <c r="E17" s="25">
        <f t="shared" si="6"/>
        <v>83.916666666666671</v>
      </c>
      <c r="F17" s="11">
        <f t="shared" si="7"/>
        <v>84.166666666666671</v>
      </c>
      <c r="G17" s="11">
        <f t="shared" si="8"/>
        <v>0.71287128712871284</v>
      </c>
      <c r="H17" s="11">
        <f t="shared" ca="1" si="0"/>
        <v>0.63028784077711864</v>
      </c>
      <c r="I17" s="11">
        <f t="shared" ca="1" si="1"/>
        <v>95.194601764842076</v>
      </c>
      <c r="J17" s="11">
        <f t="shared" si="4"/>
        <v>84.672119079645583</v>
      </c>
      <c r="K17" s="37">
        <f t="shared" ca="1" si="2"/>
        <v>53.367807108732883</v>
      </c>
      <c r="L17" s="11">
        <f t="shared" ca="1" si="3"/>
        <v>6.6321928912671169</v>
      </c>
      <c r="M17" s="16"/>
      <c r="Q17" s="6" t="s">
        <v>41</v>
      </c>
      <c r="R17" s="6">
        <v>1</v>
      </c>
      <c r="S17" s="6">
        <v>245.13395454662077</v>
      </c>
      <c r="T17" s="6">
        <v>245.13395454662077</v>
      </c>
      <c r="U17" s="6">
        <v>1.5283505592539264</v>
      </c>
      <c r="V17" s="6">
        <v>0.22263564574293143</v>
      </c>
    </row>
    <row r="18" spans="1:25" x14ac:dyDescent="0.25">
      <c r="A18" s="119"/>
      <c r="B18" s="30" t="s">
        <v>10</v>
      </c>
      <c r="C18" s="36">
        <v>50</v>
      </c>
      <c r="D18" s="15">
        <v>17</v>
      </c>
      <c r="E18" s="25">
        <f t="shared" si="6"/>
        <v>84.416666666666671</v>
      </c>
      <c r="F18" s="11">
        <f t="shared" si="7"/>
        <v>84.708333333333343</v>
      </c>
      <c r="G18" s="11">
        <f t="shared" si="8"/>
        <v>0.59026069847515983</v>
      </c>
      <c r="H18" s="11">
        <f t="shared" ca="1" si="0"/>
        <v>0.66133122105823106</v>
      </c>
      <c r="I18" s="11">
        <f t="shared" ca="1" si="1"/>
        <v>75.605080189609609</v>
      </c>
      <c r="J18" s="11">
        <f t="shared" si="4"/>
        <v>84.835245674628538</v>
      </c>
      <c r="K18" s="37">
        <f t="shared" ca="1" si="2"/>
        <v>56.104196610777109</v>
      </c>
      <c r="L18" s="11">
        <f t="shared" ca="1" si="3"/>
        <v>-6.1041966107771088</v>
      </c>
      <c r="M18" s="16"/>
      <c r="Q18" s="6" t="s">
        <v>42</v>
      </c>
      <c r="R18" s="6">
        <v>46</v>
      </c>
      <c r="S18" s="6">
        <v>7377.994427305397</v>
      </c>
      <c r="T18" s="6">
        <v>160.39118320229124</v>
      </c>
      <c r="U18" s="6"/>
      <c r="V18" s="6"/>
    </row>
    <row r="19" spans="1:25" ht="15.75" thickBot="1" x14ac:dyDescent="0.3">
      <c r="A19" s="119"/>
      <c r="B19" s="30" t="s">
        <v>11</v>
      </c>
      <c r="C19" s="36">
        <v>85</v>
      </c>
      <c r="D19" s="15">
        <v>18</v>
      </c>
      <c r="E19" s="25">
        <f t="shared" si="6"/>
        <v>85</v>
      </c>
      <c r="F19" s="11">
        <f t="shared" si="7"/>
        <v>85.333333333333343</v>
      </c>
      <c r="G19" s="11">
        <f t="shared" si="8"/>
        <v>0.99609374999999989</v>
      </c>
      <c r="H19" s="11">
        <f t="shared" ca="1" si="0"/>
        <v>1.1068298051542096</v>
      </c>
      <c r="I19" s="11">
        <f t="shared" ca="1" si="1"/>
        <v>76.795908100936387</v>
      </c>
      <c r="J19" s="11">
        <f t="shared" si="4"/>
        <v>84.99837226961148</v>
      </c>
      <c r="K19" s="37">
        <f t="shared" ca="1" si="2"/>
        <v>94.078731817599049</v>
      </c>
      <c r="L19" s="11">
        <f t="shared" ca="1" si="3"/>
        <v>-9.0787318175990492</v>
      </c>
      <c r="M19" s="16"/>
      <c r="Q19" s="7" t="s">
        <v>17</v>
      </c>
      <c r="R19" s="7">
        <v>47</v>
      </c>
      <c r="S19" s="7">
        <v>7623.1283818520178</v>
      </c>
      <c r="T19" s="7"/>
      <c r="U19" s="7"/>
      <c r="V19" s="7"/>
    </row>
    <row r="20" spans="1:25" ht="15.75" thickBot="1" x14ac:dyDescent="0.3">
      <c r="A20" s="119"/>
      <c r="B20" s="30" t="s">
        <v>12</v>
      </c>
      <c r="C20" s="36">
        <v>157</v>
      </c>
      <c r="D20" s="15">
        <v>19</v>
      </c>
      <c r="E20" s="25">
        <f t="shared" si="6"/>
        <v>85.666666666666671</v>
      </c>
      <c r="F20" s="11">
        <f t="shared" si="7"/>
        <v>85.916666666666671</v>
      </c>
      <c r="G20" s="11">
        <f t="shared" si="8"/>
        <v>1.827352085354025</v>
      </c>
      <c r="H20" s="11">
        <f t="shared" ca="1" si="0"/>
        <v>1.7977591842293144</v>
      </c>
      <c r="I20" s="11">
        <f t="shared" ca="1" si="1"/>
        <v>87.330940304612994</v>
      </c>
      <c r="J20" s="11">
        <f t="shared" si="4"/>
        <v>85.161498864594435</v>
      </c>
      <c r="K20" s="37">
        <f t="shared" ca="1" si="2"/>
        <v>153.09986672655899</v>
      </c>
      <c r="L20" s="11">
        <f t="shared" ca="1" si="3"/>
        <v>3.9001332734410141</v>
      </c>
      <c r="M20" s="16"/>
    </row>
    <row r="21" spans="1:25" x14ac:dyDescent="0.25">
      <c r="A21" s="119"/>
      <c r="B21" s="30" t="s">
        <v>21</v>
      </c>
      <c r="C21" s="36">
        <v>108</v>
      </c>
      <c r="D21" s="15">
        <v>20</v>
      </c>
      <c r="E21" s="25">
        <f t="shared" si="6"/>
        <v>86.166666666666671</v>
      </c>
      <c r="F21" s="11">
        <f t="shared" si="7"/>
        <v>86.375</v>
      </c>
      <c r="G21" s="11">
        <f t="shared" si="8"/>
        <v>1.2503617945007235</v>
      </c>
      <c r="H21" s="11">
        <f t="shared" ca="1" si="0"/>
        <v>1.3229618894361044</v>
      </c>
      <c r="I21" s="11">
        <f t="shared" ca="1" si="1"/>
        <v>81.635004653107302</v>
      </c>
      <c r="J21" s="11">
        <f t="shared" si="4"/>
        <v>85.324625459577391</v>
      </c>
      <c r="K21" s="37">
        <f t="shared" ca="1" si="2"/>
        <v>112.88122771343043</v>
      </c>
      <c r="L21" s="11">
        <f t="shared" ca="1" si="3"/>
        <v>-4.8812277134304338</v>
      </c>
      <c r="M21" s="16"/>
      <c r="Q21" s="8"/>
      <c r="R21" s="8" t="s">
        <v>49</v>
      </c>
      <c r="S21" s="8" t="s">
        <v>38</v>
      </c>
      <c r="T21" s="8" t="s">
        <v>50</v>
      </c>
      <c r="U21" s="8" t="s">
        <v>51</v>
      </c>
      <c r="V21" s="8" t="s">
        <v>52</v>
      </c>
      <c r="W21" s="8" t="s">
        <v>53</v>
      </c>
      <c r="X21" s="8" t="s">
        <v>54</v>
      </c>
      <c r="Y21" s="8" t="s">
        <v>55</v>
      </c>
    </row>
    <row r="22" spans="1:25" x14ac:dyDescent="0.25">
      <c r="A22" s="119"/>
      <c r="B22" s="30" t="s">
        <v>13</v>
      </c>
      <c r="C22" s="36">
        <v>101</v>
      </c>
      <c r="D22" s="15">
        <v>21</v>
      </c>
      <c r="E22" s="25">
        <f t="shared" si="6"/>
        <v>86.583333333333329</v>
      </c>
      <c r="F22" s="11">
        <f t="shared" si="7"/>
        <v>86.458333333333329</v>
      </c>
      <c r="G22" s="11">
        <f t="shared" si="8"/>
        <v>1.1681927710843374</v>
      </c>
      <c r="H22" s="11">
        <f t="shared" ca="1" si="0"/>
        <v>1.2071299251477285</v>
      </c>
      <c r="I22" s="11">
        <f t="shared" ca="1" si="1"/>
        <v>83.66953539623303</v>
      </c>
      <c r="J22" s="11">
        <f t="shared" si="4"/>
        <v>85.487752054560346</v>
      </c>
      <c r="K22" s="37">
        <f t="shared" ca="1" si="2"/>
        <v>103.194823738669</v>
      </c>
      <c r="L22" s="11">
        <f t="shared" ca="1" si="3"/>
        <v>-2.194823738669001</v>
      </c>
      <c r="M22" s="16"/>
      <c r="Q22" s="6" t="s">
        <v>43</v>
      </c>
      <c r="R22" s="6">
        <v>82.062093559918367</v>
      </c>
      <c r="S22" s="6">
        <v>3.713826090337975</v>
      </c>
      <c r="T22" s="6">
        <v>22.096374887724036</v>
      </c>
      <c r="U22" s="6">
        <v>3.9103323728037371E-26</v>
      </c>
      <c r="V22" s="6">
        <v>74.58654936752491</v>
      </c>
      <c r="W22" s="6">
        <v>89.537637752311824</v>
      </c>
      <c r="X22" s="6">
        <v>74.58654936752491</v>
      </c>
      <c r="Y22" s="6">
        <v>89.537637752311824</v>
      </c>
    </row>
    <row r="23" spans="1:25" ht="15.75" thickBot="1" x14ac:dyDescent="0.3">
      <c r="A23" s="119"/>
      <c r="B23" s="30" t="s">
        <v>14</v>
      </c>
      <c r="C23" s="36">
        <v>79</v>
      </c>
      <c r="D23" s="15">
        <v>22</v>
      </c>
      <c r="E23" s="25">
        <f t="shared" si="6"/>
        <v>86.333333333333329</v>
      </c>
      <c r="F23" s="11">
        <f t="shared" si="7"/>
        <v>87.083333333333329</v>
      </c>
      <c r="G23" s="11">
        <f t="shared" si="8"/>
        <v>0.90717703349282297</v>
      </c>
      <c r="H23" s="11">
        <f t="shared" ca="1" si="0"/>
        <v>0.90922833072583975</v>
      </c>
      <c r="I23" s="11">
        <f t="shared" ca="1" si="1"/>
        <v>86.886865851324785</v>
      </c>
      <c r="J23" s="11">
        <f t="shared" si="4"/>
        <v>85.650878649543287</v>
      </c>
      <c r="K23" s="37">
        <f t="shared" ca="1" si="2"/>
        <v>77.876205419725707</v>
      </c>
      <c r="L23" s="11">
        <f t="shared" ca="1" si="3"/>
        <v>1.1237945802742928</v>
      </c>
      <c r="M23" s="16"/>
      <c r="Q23" s="7" t="s">
        <v>24</v>
      </c>
      <c r="R23" s="7">
        <v>0.16312659498295107</v>
      </c>
      <c r="S23" s="7">
        <v>0.13195118079152046</v>
      </c>
      <c r="T23" s="7">
        <v>1.236264760985254</v>
      </c>
      <c r="U23" s="7">
        <v>0.2226356457429306</v>
      </c>
      <c r="V23" s="7">
        <v>-0.10247735610452247</v>
      </c>
      <c r="W23" s="7">
        <v>0.4287305460704246</v>
      </c>
      <c r="X23" s="7">
        <v>-0.10247735610452247</v>
      </c>
      <c r="Y23" s="7">
        <v>0.4287305460704246</v>
      </c>
    </row>
    <row r="24" spans="1:25" x14ac:dyDescent="0.25">
      <c r="A24" s="119"/>
      <c r="B24" s="30" t="s">
        <v>15</v>
      </c>
      <c r="C24" s="36">
        <v>76</v>
      </c>
      <c r="D24" s="15">
        <v>23</v>
      </c>
      <c r="E24" s="25">
        <f t="shared" si="6"/>
        <v>87.833333333333329</v>
      </c>
      <c r="F24" s="11">
        <f t="shared" si="7"/>
        <v>88.916666666666657</v>
      </c>
      <c r="G24" s="11">
        <f t="shared" si="8"/>
        <v>0.85473289597000945</v>
      </c>
      <c r="H24" s="11">
        <f t="shared" ca="1" si="0"/>
        <v>0.9134227625184802</v>
      </c>
      <c r="I24" s="11">
        <f t="shared" ca="1" si="1"/>
        <v>83.203531944456429</v>
      </c>
      <c r="J24" s="11">
        <f t="shared" si="4"/>
        <v>85.814005244526243</v>
      </c>
      <c r="K24" s="37">
        <f t="shared" ca="1" si="2"/>
        <v>78.384465733230513</v>
      </c>
      <c r="L24" s="11">
        <f t="shared" ca="1" si="3"/>
        <v>-2.3844657332305133</v>
      </c>
      <c r="M24" s="16"/>
    </row>
    <row r="25" spans="1:25" x14ac:dyDescent="0.25">
      <c r="A25" s="119"/>
      <c r="B25" s="30" t="s">
        <v>16</v>
      </c>
      <c r="C25" s="36">
        <v>67</v>
      </c>
      <c r="D25" s="15">
        <v>24</v>
      </c>
      <c r="E25" s="25">
        <f t="shared" si="6"/>
        <v>90</v>
      </c>
      <c r="F25" s="11">
        <f t="shared" si="7"/>
        <v>90.333333333333343</v>
      </c>
      <c r="G25" s="11">
        <f t="shared" si="8"/>
        <v>0.74169741697416969</v>
      </c>
      <c r="H25" s="11">
        <f t="shared" ca="1" si="0"/>
        <v>0.78108300425214472</v>
      </c>
      <c r="I25" s="11">
        <f t="shared" ca="1" si="1"/>
        <v>85.778335510129011</v>
      </c>
      <c r="J25" s="11">
        <f t="shared" si="4"/>
        <v>85.977131839509198</v>
      </c>
      <c r="K25" s="37">
        <f t="shared" ca="1" si="2"/>
        <v>67.155276434186575</v>
      </c>
      <c r="L25" s="11">
        <f t="shared" ca="1" si="3"/>
        <v>-0.15527643418657533</v>
      </c>
      <c r="M25" s="16"/>
    </row>
    <row r="26" spans="1:25" x14ac:dyDescent="0.25">
      <c r="A26" s="119" t="s">
        <v>4</v>
      </c>
      <c r="B26" s="30" t="s">
        <v>6</v>
      </c>
      <c r="C26" s="36">
        <v>77</v>
      </c>
      <c r="D26" s="15">
        <v>25</v>
      </c>
      <c r="E26" s="25">
        <f t="shared" si="6"/>
        <v>90.666666666666671</v>
      </c>
      <c r="F26" s="11">
        <f t="shared" si="7"/>
        <v>91.375</v>
      </c>
      <c r="G26" s="11">
        <f t="shared" si="8"/>
        <v>0.84268125854993159</v>
      </c>
      <c r="H26" s="11">
        <f t="shared" ca="1" si="0"/>
        <v>0.8262267578107485</v>
      </c>
      <c r="I26" s="11">
        <f t="shared" ca="1" si="1"/>
        <v>93.194754674887022</v>
      </c>
      <c r="J26" s="11">
        <f t="shared" si="4"/>
        <v>86.140258434492139</v>
      </c>
      <c r="K26" s="37">
        <f t="shared" ca="1" si="2"/>
        <v>71.171386443310425</v>
      </c>
      <c r="L26" s="11">
        <f t="shared" ca="1" si="3"/>
        <v>5.8286135566895751</v>
      </c>
      <c r="M26" s="16"/>
    </row>
    <row r="27" spans="1:25" x14ac:dyDescent="0.25">
      <c r="A27" s="119"/>
      <c r="B27" s="30" t="s">
        <v>7</v>
      </c>
      <c r="C27" s="36">
        <v>89</v>
      </c>
      <c r="D27" s="15">
        <v>26</v>
      </c>
      <c r="E27" s="25">
        <f t="shared" si="6"/>
        <v>92.083333333333329</v>
      </c>
      <c r="F27" s="11">
        <f t="shared" si="7"/>
        <v>92.625</v>
      </c>
      <c r="G27" s="11">
        <f t="shared" si="8"/>
        <v>0.96086369770580293</v>
      </c>
      <c r="H27" s="11">
        <f t="shared" ca="1" si="0"/>
        <v>0.76254998193065981</v>
      </c>
      <c r="I27" s="11">
        <f t="shared" ca="1" si="1"/>
        <v>116.71366088641905</v>
      </c>
      <c r="J27" s="11">
        <f t="shared" si="4"/>
        <v>86.303385029475095</v>
      </c>
      <c r="K27" s="37">
        <f t="shared" ca="1" si="2"/>
        <v>65.810644694781004</v>
      </c>
      <c r="L27" s="11">
        <f t="shared" ca="1" si="3"/>
        <v>23.189355305218996</v>
      </c>
      <c r="M27" s="16"/>
    </row>
    <row r="28" spans="1:25" x14ac:dyDescent="0.25">
      <c r="A28" s="119"/>
      <c r="B28" s="30" t="s">
        <v>8</v>
      </c>
      <c r="C28" s="36">
        <v>90</v>
      </c>
      <c r="D28" s="15">
        <v>27</v>
      </c>
      <c r="E28" s="25">
        <f t="shared" si="6"/>
        <v>93.166666666666671</v>
      </c>
      <c r="F28" s="11">
        <f t="shared" si="7"/>
        <v>93.208333333333343</v>
      </c>
      <c r="G28" s="11">
        <f t="shared" si="8"/>
        <v>0.96557890031291904</v>
      </c>
      <c r="H28" s="11">
        <f t="shared" ca="1" si="0"/>
        <v>0.92454184987799959</v>
      </c>
      <c r="I28" s="11">
        <f t="shared" ca="1" si="1"/>
        <v>97.34551227927237</v>
      </c>
      <c r="J28" s="11">
        <f t="shared" si="4"/>
        <v>86.46651162445805</v>
      </c>
      <c r="K28" s="37">
        <f t="shared" ca="1" si="2"/>
        <v>79.941908609774003</v>
      </c>
      <c r="L28" s="11">
        <f t="shared" ca="1" si="3"/>
        <v>10.058091390225997</v>
      </c>
      <c r="M28" s="16"/>
    </row>
    <row r="29" spans="1:25" x14ac:dyDescent="0.25">
      <c r="A29" s="119"/>
      <c r="B29" s="30" t="s">
        <v>9</v>
      </c>
      <c r="C29" s="36">
        <v>57</v>
      </c>
      <c r="D29" s="15">
        <v>28</v>
      </c>
      <c r="E29" s="25">
        <f t="shared" si="6"/>
        <v>93.25</v>
      </c>
      <c r="F29" s="11">
        <f t="shared" si="7"/>
        <v>93.666666666666657</v>
      </c>
      <c r="G29" s="11">
        <f t="shared" si="8"/>
        <v>0.60854092526690395</v>
      </c>
      <c r="H29" s="11">
        <f t="shared" ca="1" si="0"/>
        <v>0.63028784077711864</v>
      </c>
      <c r="I29" s="11">
        <f t="shared" ca="1" si="1"/>
        <v>90.434871676599968</v>
      </c>
      <c r="J29" s="11">
        <f t="shared" si="4"/>
        <v>86.629638219440992</v>
      </c>
      <c r="K29" s="37">
        <f t="shared" ca="1" si="2"/>
        <v>54.601607620634418</v>
      </c>
      <c r="L29" s="11">
        <f t="shared" ca="1" si="3"/>
        <v>2.3983923793655819</v>
      </c>
      <c r="M29" s="16"/>
    </row>
    <row r="30" spans="1:25" x14ac:dyDescent="0.25">
      <c r="A30" s="119"/>
      <c r="B30" s="30" t="s">
        <v>10</v>
      </c>
      <c r="C30" s="36">
        <v>68</v>
      </c>
      <c r="D30" s="15">
        <v>29</v>
      </c>
      <c r="E30" s="25">
        <f t="shared" si="6"/>
        <v>94.083333333333329</v>
      </c>
      <c r="F30" s="11">
        <f t="shared" si="7"/>
        <v>94.291666666666657</v>
      </c>
      <c r="G30" s="11">
        <f t="shared" si="8"/>
        <v>0.72116659301811759</v>
      </c>
      <c r="H30" s="11">
        <f t="shared" ca="1" si="0"/>
        <v>0.66133122105823106</v>
      </c>
      <c r="I30" s="11">
        <f t="shared" ca="1" si="1"/>
        <v>102.82290905786907</v>
      </c>
      <c r="J30" s="11">
        <f t="shared" si="4"/>
        <v>86.792764814423947</v>
      </c>
      <c r="K30" s="37">
        <f t="shared" ca="1" si="2"/>
        <v>57.398765133742863</v>
      </c>
      <c r="L30" s="11">
        <f t="shared" ca="1" si="3"/>
        <v>10.601234866257137</v>
      </c>
      <c r="M30" s="16"/>
    </row>
    <row r="31" spans="1:25" x14ac:dyDescent="0.25">
      <c r="A31" s="119"/>
      <c r="B31" s="30" t="s">
        <v>11</v>
      </c>
      <c r="C31" s="36">
        <v>111</v>
      </c>
      <c r="D31" s="15">
        <v>30</v>
      </c>
      <c r="E31" s="25">
        <f t="shared" si="6"/>
        <v>94.5</v>
      </c>
      <c r="F31" s="11">
        <f t="shared" si="7"/>
        <v>94.041666666666657</v>
      </c>
      <c r="G31" s="11">
        <f t="shared" si="8"/>
        <v>1.1803278688524592</v>
      </c>
      <c r="H31" s="11">
        <f t="shared" ca="1" si="0"/>
        <v>1.1068298051542096</v>
      </c>
      <c r="I31" s="11">
        <f t="shared" ca="1" si="1"/>
        <v>100.28642116710516</v>
      </c>
      <c r="J31" s="11">
        <f t="shared" si="4"/>
        <v>86.955891409406902</v>
      </c>
      <c r="K31" s="37">
        <f t="shared" ca="1" si="2"/>
        <v>96.245372345684444</v>
      </c>
      <c r="L31" s="11">
        <f t="shared" ca="1" si="3"/>
        <v>14.754627654315556</v>
      </c>
      <c r="M31" s="16"/>
    </row>
    <row r="32" spans="1:25" x14ac:dyDescent="0.25">
      <c r="A32" s="119"/>
      <c r="B32" s="30" t="s">
        <v>12</v>
      </c>
      <c r="C32" s="36">
        <v>165</v>
      </c>
      <c r="D32" s="15">
        <v>31</v>
      </c>
      <c r="E32" s="25">
        <f t="shared" si="6"/>
        <v>93.583333333333329</v>
      </c>
      <c r="F32" s="11">
        <f t="shared" si="7"/>
        <v>91</v>
      </c>
      <c r="G32" s="11">
        <f t="shared" si="8"/>
        <v>1.8131868131868132</v>
      </c>
      <c r="H32" s="11">
        <f t="shared" ca="1" si="0"/>
        <v>1.7977591842293144</v>
      </c>
      <c r="I32" s="11">
        <f t="shared" ca="1" si="1"/>
        <v>91.78092452395633</v>
      </c>
      <c r="J32" s="11">
        <f t="shared" si="4"/>
        <v>87.119018004389844</v>
      </c>
      <c r="K32" s="37">
        <f t="shared" ca="1" si="2"/>
        <v>156.61901473843085</v>
      </c>
      <c r="L32" s="11">
        <f t="shared" ca="1" si="3"/>
        <v>8.3809852615691511</v>
      </c>
      <c r="M32" s="16"/>
    </row>
    <row r="33" spans="1:13" x14ac:dyDescent="0.25">
      <c r="A33" s="119"/>
      <c r="B33" s="30" t="s">
        <v>21</v>
      </c>
      <c r="C33" s="36">
        <v>125</v>
      </c>
      <c r="D33" s="15">
        <v>32</v>
      </c>
      <c r="E33" s="25">
        <f>AVERAGE(C28:C39)</f>
        <v>88.416666666666671</v>
      </c>
      <c r="F33" s="11">
        <f t="shared" si="7"/>
        <v>87.416666666666671</v>
      </c>
      <c r="G33" s="11">
        <f t="shared" si="8"/>
        <v>1.4299332697807434</v>
      </c>
      <c r="H33" s="11">
        <f t="shared" ca="1" si="0"/>
        <v>1.3229618894361044</v>
      </c>
      <c r="I33" s="11">
        <f t="shared" ca="1" si="1"/>
        <v>94.484959089244555</v>
      </c>
      <c r="J33" s="11">
        <f t="shared" si="4"/>
        <v>87.282144599372799</v>
      </c>
      <c r="K33" s="37">
        <f t="shared" ca="1" si="2"/>
        <v>115.47095093322152</v>
      </c>
      <c r="L33" s="11">
        <f t="shared" ca="1" si="3"/>
        <v>9.5290490667784837</v>
      </c>
      <c r="M33" s="16"/>
    </row>
    <row r="34" spans="1:13" x14ac:dyDescent="0.25">
      <c r="A34" s="119"/>
      <c r="B34" s="30" t="s">
        <v>13</v>
      </c>
      <c r="C34" s="36">
        <v>114</v>
      </c>
      <c r="D34" s="15">
        <v>33</v>
      </c>
      <c r="E34" s="25">
        <f>AVERAGE(C29:C40)</f>
        <v>86.416666666666671</v>
      </c>
      <c r="F34" s="11">
        <f t="shared" si="7"/>
        <v>86.041666666666671</v>
      </c>
      <c r="G34" s="11">
        <f t="shared" si="8"/>
        <v>1.3249394673123487</v>
      </c>
      <c r="H34" s="11">
        <f t="shared" ref="H34:H61" ca="1" si="9">VLOOKUP(B34,$N$3:$O$14,2,FALSE)</f>
        <v>1.2071299251477285</v>
      </c>
      <c r="I34" s="11">
        <f t="shared" ca="1" si="1"/>
        <v>94.438881536342237</v>
      </c>
      <c r="J34" s="11">
        <f t="shared" ref="J34:J61" si="10">$R$22+$R$23*D34</f>
        <v>87.445271194355755</v>
      </c>
      <c r="K34" s="37">
        <f t="shared" ref="K34:K61" ca="1" si="11">H34*J34</f>
        <v>105.55780367136549</v>
      </c>
      <c r="L34" s="11">
        <f t="shared" ca="1" si="3"/>
        <v>8.442196328634509</v>
      </c>
      <c r="M34" s="16"/>
    </row>
    <row r="35" spans="1:13" x14ac:dyDescent="0.25">
      <c r="A35" s="119"/>
      <c r="B35" s="30" t="s">
        <v>14</v>
      </c>
      <c r="C35" s="36">
        <v>80</v>
      </c>
      <c r="D35" s="15">
        <v>34</v>
      </c>
      <c r="E35" s="25">
        <f t="shared" si="6"/>
        <v>85.666666666666671</v>
      </c>
      <c r="F35" s="11">
        <f t="shared" si="7"/>
        <v>85.208333333333343</v>
      </c>
      <c r="G35" s="11">
        <f t="shared" si="8"/>
        <v>0.93887530562347177</v>
      </c>
      <c r="H35" s="11">
        <f t="shared" ca="1" si="9"/>
        <v>0.90922833072583975</v>
      </c>
      <c r="I35" s="11">
        <f t="shared" ca="1" si="1"/>
        <v>87.986699596278257</v>
      </c>
      <c r="J35" s="11">
        <f t="shared" si="10"/>
        <v>87.60839778933871</v>
      </c>
      <c r="K35" s="37">
        <f t="shared" ca="1" si="11"/>
        <v>79.65603727956578</v>
      </c>
      <c r="L35" s="11">
        <f t="shared" ca="1" si="3"/>
        <v>0.34396272043422016</v>
      </c>
      <c r="M35" s="16"/>
    </row>
    <row r="36" spans="1:13" x14ac:dyDescent="0.25">
      <c r="A36" s="119"/>
      <c r="B36" s="30" t="s">
        <v>15</v>
      </c>
      <c r="C36" s="36">
        <v>86</v>
      </c>
      <c r="D36" s="15">
        <v>35</v>
      </c>
      <c r="E36" s="25">
        <f t="shared" si="6"/>
        <v>84.75</v>
      </c>
      <c r="F36" s="11">
        <f t="shared" si="7"/>
        <v>84.166666666666657</v>
      </c>
      <c r="G36" s="11">
        <f t="shared" si="8"/>
        <v>1.0217821782178218</v>
      </c>
      <c r="H36" s="11">
        <f t="shared" ca="1" si="9"/>
        <v>0.9134227625184802</v>
      </c>
      <c r="I36" s="11">
        <f t="shared" ca="1" si="1"/>
        <v>94.151365095042792</v>
      </c>
      <c r="J36" s="11">
        <f t="shared" si="10"/>
        <v>87.771524384321651</v>
      </c>
      <c r="K36" s="37">
        <f t="shared" ca="1" si="11"/>
        <v>80.172508273585237</v>
      </c>
      <c r="L36" s="11">
        <f t="shared" ca="1" si="3"/>
        <v>5.8274917264147632</v>
      </c>
      <c r="M36" s="16"/>
    </row>
    <row r="37" spans="1:13" x14ac:dyDescent="0.25">
      <c r="A37" s="119"/>
      <c r="B37" s="30" t="s">
        <v>16</v>
      </c>
      <c r="C37" s="36">
        <v>72</v>
      </c>
      <c r="D37" s="15">
        <v>36</v>
      </c>
      <c r="E37" s="25">
        <f t="shared" si="6"/>
        <v>83.583333333333329</v>
      </c>
      <c r="F37" s="11">
        <f t="shared" si="7"/>
        <v>83.166666666666657</v>
      </c>
      <c r="G37" s="11">
        <f t="shared" si="8"/>
        <v>0.86573146292585179</v>
      </c>
      <c r="H37" s="11">
        <f t="shared" ca="1" si="9"/>
        <v>0.78108300425214472</v>
      </c>
      <c r="I37" s="11">
        <f t="shared" ca="1" si="1"/>
        <v>92.179703831780444</v>
      </c>
      <c r="J37" s="11">
        <f t="shared" si="10"/>
        <v>87.934650979304607</v>
      </c>
      <c r="K37" s="37">
        <f t="shared" ca="1" si="11"/>
        <v>68.684261364779047</v>
      </c>
      <c r="L37" s="11">
        <f t="shared" ca="1" si="3"/>
        <v>3.3157386352209528</v>
      </c>
      <c r="M37" s="16"/>
    </row>
    <row r="38" spans="1:13" x14ac:dyDescent="0.25">
      <c r="A38" s="119" t="s">
        <v>5</v>
      </c>
      <c r="B38" s="30" t="s">
        <v>6</v>
      </c>
      <c r="C38" s="47">
        <v>66</v>
      </c>
      <c r="D38" s="15">
        <v>37</v>
      </c>
      <c r="E38" s="25">
        <f t="shared" si="6"/>
        <v>82.75</v>
      </c>
      <c r="F38" s="11">
        <f t="shared" si="7"/>
        <v>82.625</v>
      </c>
      <c r="G38" s="11">
        <f t="shared" si="8"/>
        <v>0.79878971255673226</v>
      </c>
      <c r="H38" s="11">
        <f t="shared" ca="1" si="9"/>
        <v>0.8262267578107485</v>
      </c>
      <c r="I38" s="11">
        <f t="shared" ca="1" si="1"/>
        <v>79.881218292760309</v>
      </c>
      <c r="J38" s="11">
        <f t="shared" si="10"/>
        <v>88.097777574287562</v>
      </c>
      <c r="K38" s="37">
        <f t="shared" ca="1" si="11"/>
        <v>72.788741135536085</v>
      </c>
      <c r="L38" s="11">
        <f t="shared" ca="1" si="3"/>
        <v>-6.7887411355360854</v>
      </c>
      <c r="M38" s="16"/>
    </row>
    <row r="39" spans="1:13" x14ac:dyDescent="0.25">
      <c r="A39" s="121"/>
      <c r="B39" s="30" t="s">
        <v>7</v>
      </c>
      <c r="C39" s="36">
        <v>27</v>
      </c>
      <c r="D39" s="15">
        <v>38</v>
      </c>
      <c r="E39" s="25">
        <f t="shared" si="6"/>
        <v>82.5</v>
      </c>
      <c r="F39" s="11">
        <f t="shared" si="7"/>
        <v>82.75</v>
      </c>
      <c r="G39" s="11">
        <f t="shared" si="8"/>
        <v>0.32628398791540786</v>
      </c>
      <c r="H39" s="11">
        <f t="shared" ca="1" si="9"/>
        <v>0.76254998193065981</v>
      </c>
      <c r="I39" s="11">
        <f t="shared" ca="1" si="1"/>
        <v>35.407515100374319</v>
      </c>
      <c r="J39" s="11">
        <f t="shared" si="10"/>
        <v>88.260904169270503</v>
      </c>
      <c r="K39" s="37">
        <f t="shared" ca="1" si="11"/>
        <v>67.303350879460922</v>
      </c>
      <c r="L39" s="11">
        <f t="shared" ca="1" si="3"/>
        <v>-40.303350879460922</v>
      </c>
      <c r="M39" s="16"/>
    </row>
    <row r="40" spans="1:13" x14ac:dyDescent="0.25">
      <c r="A40" s="121"/>
      <c r="B40" s="30" t="s">
        <v>8</v>
      </c>
      <c r="C40" s="36">
        <v>66</v>
      </c>
      <c r="D40" s="15">
        <v>39</v>
      </c>
      <c r="E40" s="25">
        <f t="shared" si="6"/>
        <v>83</v>
      </c>
      <c r="F40" s="11">
        <f t="shared" si="7"/>
        <v>83.375</v>
      </c>
      <c r="G40" s="11">
        <f t="shared" si="8"/>
        <v>0.79160419790104952</v>
      </c>
      <c r="H40" s="11">
        <f t="shared" ca="1" si="9"/>
        <v>0.92454184987799959</v>
      </c>
      <c r="I40" s="11">
        <f t="shared" ca="1" si="1"/>
        <v>71.386709004799741</v>
      </c>
      <c r="J40" s="11">
        <f t="shared" si="10"/>
        <v>88.424030764253459</v>
      </c>
      <c r="K40" s="37">
        <f t="shared" ca="1" si="11"/>
        <v>81.751716976452045</v>
      </c>
      <c r="L40" s="11">
        <f t="shared" ca="1" si="3"/>
        <v>-15.751716976452045</v>
      </c>
      <c r="M40" s="16"/>
    </row>
    <row r="41" spans="1:13" x14ac:dyDescent="0.25">
      <c r="A41" s="121"/>
      <c r="B41" s="30" t="s">
        <v>9</v>
      </c>
      <c r="C41" s="36">
        <v>48</v>
      </c>
      <c r="D41" s="15">
        <v>40</v>
      </c>
      <c r="E41" s="25">
        <f t="shared" si="6"/>
        <v>83.75</v>
      </c>
      <c r="F41" s="11">
        <f t="shared" si="7"/>
        <v>84.291666666666657</v>
      </c>
      <c r="G41" s="11">
        <f t="shared" si="8"/>
        <v>0.56945130993573911</v>
      </c>
      <c r="H41" s="11">
        <f t="shared" ca="1" si="9"/>
        <v>0.63028784077711864</v>
      </c>
      <c r="I41" s="11">
        <f t="shared" ca="1" si="1"/>
        <v>76.155681411873658</v>
      </c>
      <c r="J41" s="11">
        <f t="shared" si="10"/>
        <v>88.587157359236414</v>
      </c>
      <c r="K41" s="37">
        <f t="shared" ca="1" si="11"/>
        <v>55.835408132535953</v>
      </c>
      <c r="L41" s="11">
        <f t="shared" ca="1" si="3"/>
        <v>-7.835408132535953</v>
      </c>
      <c r="M41" s="16"/>
    </row>
    <row r="42" spans="1:13" x14ac:dyDescent="0.25">
      <c r="A42" s="121"/>
      <c r="B42" s="30" t="s">
        <v>10</v>
      </c>
      <c r="C42" s="36">
        <v>57</v>
      </c>
      <c r="D42" s="15">
        <v>41</v>
      </c>
      <c r="E42" s="25">
        <f t="shared" si="6"/>
        <v>84.833333333333329</v>
      </c>
      <c r="F42" s="11">
        <f t="shared" si="7"/>
        <v>84.75</v>
      </c>
      <c r="G42" s="11">
        <f t="shared" si="8"/>
        <v>0.67256637168141598</v>
      </c>
      <c r="H42" s="11">
        <f t="shared" ca="1" si="9"/>
        <v>0.66133122105823106</v>
      </c>
      <c r="I42" s="11">
        <f t="shared" ca="1" si="1"/>
        <v>86.189791416154961</v>
      </c>
      <c r="J42" s="11">
        <f t="shared" si="10"/>
        <v>88.750283954219356</v>
      </c>
      <c r="K42" s="37">
        <f t="shared" ca="1" si="11"/>
        <v>58.693333656708617</v>
      </c>
      <c r="L42" s="11">
        <f t="shared" ca="1" si="3"/>
        <v>-1.6933336567086172</v>
      </c>
      <c r="M42" s="16"/>
    </row>
    <row r="43" spans="1:13" x14ac:dyDescent="0.25">
      <c r="A43" s="121"/>
      <c r="B43" s="30" t="s">
        <v>11</v>
      </c>
      <c r="C43" s="36">
        <v>97</v>
      </c>
      <c r="D43" s="15">
        <v>42</v>
      </c>
      <c r="E43" s="25">
        <f t="shared" si="6"/>
        <v>84.666666666666671</v>
      </c>
      <c r="F43" s="10"/>
      <c r="G43" s="11"/>
      <c r="H43" s="11">
        <f t="shared" ca="1" si="9"/>
        <v>1.1068298051542096</v>
      </c>
      <c r="I43" s="11">
        <f t="shared" ca="1" si="1"/>
        <v>87.637683362245042</v>
      </c>
      <c r="J43" s="11">
        <f t="shared" si="10"/>
        <v>88.913410549202311</v>
      </c>
      <c r="K43" s="37">
        <f t="shared" ca="1" si="11"/>
        <v>98.412012873769839</v>
      </c>
      <c r="L43" s="11">
        <f t="shared" ca="1" si="3"/>
        <v>-1.4120128737698394</v>
      </c>
      <c r="M43" s="16"/>
    </row>
    <row r="44" spans="1:13" x14ac:dyDescent="0.25">
      <c r="A44" s="121"/>
      <c r="B44" s="30" t="s">
        <v>12</v>
      </c>
      <c r="C44" s="36">
        <v>155</v>
      </c>
      <c r="D44" s="15">
        <v>43</v>
      </c>
      <c r="E44" s="25"/>
      <c r="F44" s="10"/>
      <c r="G44" s="11"/>
      <c r="H44" s="11">
        <f t="shared" ca="1" si="9"/>
        <v>1.7977591842293144</v>
      </c>
      <c r="I44" s="11">
        <f t="shared" ca="1" si="1"/>
        <v>86.21844424977715</v>
      </c>
      <c r="J44" s="11">
        <f t="shared" si="10"/>
        <v>89.076537144185266</v>
      </c>
      <c r="K44" s="37">
        <f t="shared" ca="1" si="11"/>
        <v>160.13816275030271</v>
      </c>
      <c r="L44" s="11">
        <f t="shared" ca="1" si="3"/>
        <v>-5.1381627503027119</v>
      </c>
      <c r="M44" s="16"/>
    </row>
    <row r="45" spans="1:13" x14ac:dyDescent="0.25">
      <c r="A45" s="121"/>
      <c r="B45" s="30" t="s">
        <v>21</v>
      </c>
      <c r="C45" s="36">
        <v>122</v>
      </c>
      <c r="D45" s="15">
        <v>44</v>
      </c>
      <c r="E45" s="25"/>
      <c r="F45" s="10"/>
      <c r="G45" s="11"/>
      <c r="H45" s="11">
        <f t="shared" ca="1" si="9"/>
        <v>1.3229618894361044</v>
      </c>
      <c r="I45" s="11">
        <f t="shared" ca="1" si="1"/>
        <v>92.217320071102691</v>
      </c>
      <c r="J45" s="11">
        <f t="shared" si="10"/>
        <v>89.239663739168208</v>
      </c>
      <c r="K45" s="37">
        <f t="shared" ca="1" si="11"/>
        <v>118.06067415301258</v>
      </c>
      <c r="L45" s="11">
        <f t="shared" ca="1" si="3"/>
        <v>3.9393258469874155</v>
      </c>
      <c r="M45" s="16"/>
    </row>
    <row r="46" spans="1:13" x14ac:dyDescent="0.25">
      <c r="A46" s="121"/>
      <c r="B46" s="30" t="s">
        <v>13</v>
      </c>
      <c r="C46" s="36">
        <v>120</v>
      </c>
      <c r="D46" s="15">
        <v>45</v>
      </c>
      <c r="E46" s="25"/>
      <c r="F46" s="10"/>
      <c r="G46" s="11"/>
      <c r="H46" s="11">
        <f t="shared" ca="1" si="9"/>
        <v>1.2071299251477285</v>
      </c>
      <c r="I46" s="11">
        <f t="shared" ca="1" si="1"/>
        <v>99.409348985623396</v>
      </c>
      <c r="J46" s="11">
        <f t="shared" si="10"/>
        <v>89.402790334151163</v>
      </c>
      <c r="K46" s="37">
        <f t="shared" ca="1" si="11"/>
        <v>107.92078360406197</v>
      </c>
      <c r="L46" s="11">
        <f t="shared" ca="1" si="3"/>
        <v>12.079216395938033</v>
      </c>
      <c r="M46" s="16"/>
    </row>
    <row r="47" spans="1:13" x14ac:dyDescent="0.25">
      <c r="A47" s="121"/>
      <c r="B47" s="30" t="s">
        <v>14</v>
      </c>
      <c r="C47" s="36">
        <v>89</v>
      </c>
      <c r="D47" s="15">
        <v>46</v>
      </c>
      <c r="E47" s="25"/>
      <c r="F47" s="10"/>
      <c r="G47" s="11"/>
      <c r="H47" s="11">
        <f t="shared" ca="1" si="9"/>
        <v>0.90922833072583975</v>
      </c>
      <c r="I47" s="11">
        <f t="shared" ca="1" si="1"/>
        <v>97.885203300859558</v>
      </c>
      <c r="J47" s="11">
        <f t="shared" si="10"/>
        <v>89.565916929134119</v>
      </c>
      <c r="K47" s="37">
        <f t="shared" ca="1" si="11"/>
        <v>81.435869139405852</v>
      </c>
      <c r="L47" s="11">
        <f t="shared" ca="1" si="3"/>
        <v>7.5641308605941475</v>
      </c>
      <c r="M47" s="16"/>
    </row>
    <row r="48" spans="1:13" x14ac:dyDescent="0.25">
      <c r="A48" s="121"/>
      <c r="B48" s="30" t="s">
        <v>15</v>
      </c>
      <c r="C48" s="36">
        <v>99</v>
      </c>
      <c r="D48" s="15">
        <v>47</v>
      </c>
      <c r="E48" s="25"/>
      <c r="F48" s="10"/>
      <c r="G48" s="11"/>
      <c r="H48" s="11">
        <f t="shared" ca="1" si="9"/>
        <v>0.9134227625184802</v>
      </c>
      <c r="I48" s="11">
        <f t="shared" ca="1" si="1"/>
        <v>108.38354819080507</v>
      </c>
      <c r="J48" s="11">
        <f t="shared" si="10"/>
        <v>89.72904352411706</v>
      </c>
      <c r="K48" s="37">
        <f t="shared" ca="1" si="11"/>
        <v>81.960550813939946</v>
      </c>
      <c r="L48" s="11">
        <f t="shared" ca="1" si="3"/>
        <v>17.039449186060054</v>
      </c>
      <c r="M48" s="16"/>
    </row>
    <row r="49" spans="1:13" x14ac:dyDescent="0.25">
      <c r="A49" s="121"/>
      <c r="B49" s="30" t="s">
        <v>16</v>
      </c>
      <c r="C49" s="36">
        <v>70</v>
      </c>
      <c r="D49" s="15">
        <v>48</v>
      </c>
      <c r="E49" s="25"/>
      <c r="F49" s="10"/>
      <c r="G49" s="11"/>
      <c r="H49" s="11">
        <f t="shared" ca="1" si="9"/>
        <v>0.78108300425214472</v>
      </c>
      <c r="I49" s="11">
        <f t="shared" ca="1" si="1"/>
        <v>89.619156503119868</v>
      </c>
      <c r="J49" s="11">
        <f t="shared" si="10"/>
        <v>89.892170119100015</v>
      </c>
      <c r="K49" s="37">
        <f t="shared" ca="1" si="11"/>
        <v>70.213246295371519</v>
      </c>
      <c r="L49" s="11">
        <f t="shared" ca="1" si="3"/>
        <v>-0.21324629537151907</v>
      </c>
      <c r="M49" s="16"/>
    </row>
    <row r="50" spans="1:13" x14ac:dyDescent="0.25">
      <c r="A50" s="120" t="s">
        <v>22</v>
      </c>
      <c r="B50" s="31" t="s">
        <v>6</v>
      </c>
      <c r="C50" s="13"/>
      <c r="D50" s="12">
        <v>49</v>
      </c>
      <c r="E50" s="26"/>
      <c r="F50" s="27"/>
      <c r="G50" s="28"/>
      <c r="H50" s="28">
        <f t="shared" ca="1" si="9"/>
        <v>0.8262267578107485</v>
      </c>
      <c r="I50" s="28"/>
      <c r="J50" s="28">
        <f>$R$22+$R$23*D50</f>
        <v>90.055296714082971</v>
      </c>
      <c r="K50" s="27">
        <f t="shared" ca="1" si="11"/>
        <v>74.406095827761732</v>
      </c>
      <c r="L50" s="11"/>
      <c r="M50" s="16"/>
    </row>
    <row r="51" spans="1:13" x14ac:dyDescent="0.25">
      <c r="A51" s="120"/>
      <c r="B51" s="31" t="s">
        <v>7</v>
      </c>
      <c r="C51" s="13"/>
      <c r="D51" s="12">
        <v>50</v>
      </c>
      <c r="E51" s="26"/>
      <c r="F51" s="27"/>
      <c r="G51" s="28"/>
      <c r="H51" s="28">
        <f t="shared" ca="1" si="9"/>
        <v>0.76254998193065981</v>
      </c>
      <c r="I51" s="28"/>
      <c r="J51" s="28">
        <f t="shared" si="10"/>
        <v>90.218423309065926</v>
      </c>
      <c r="K51" s="27">
        <f t="shared" ca="1" si="11"/>
        <v>68.79605706414084</v>
      </c>
      <c r="L51" s="11"/>
      <c r="M51" s="16"/>
    </row>
    <row r="52" spans="1:13" x14ac:dyDescent="0.25">
      <c r="A52" s="120"/>
      <c r="B52" s="31" t="s">
        <v>8</v>
      </c>
      <c r="C52" s="13"/>
      <c r="D52" s="12">
        <v>51</v>
      </c>
      <c r="E52" s="26"/>
      <c r="F52" s="27"/>
      <c r="G52" s="28"/>
      <c r="H52" s="28">
        <f t="shared" ca="1" si="9"/>
        <v>0.92454184987799959</v>
      </c>
      <c r="I52" s="28"/>
      <c r="J52" s="28">
        <f t="shared" si="10"/>
        <v>90.381549904048867</v>
      </c>
      <c r="K52" s="27">
        <f t="shared" ca="1" si="11"/>
        <v>83.561525343130072</v>
      </c>
      <c r="L52" s="11"/>
      <c r="M52" s="16"/>
    </row>
    <row r="53" spans="1:13" x14ac:dyDescent="0.25">
      <c r="A53" s="120"/>
      <c r="B53" s="31" t="s">
        <v>9</v>
      </c>
      <c r="C53" s="13"/>
      <c r="D53" s="12">
        <v>52</v>
      </c>
      <c r="E53" s="26"/>
      <c r="F53" s="27"/>
      <c r="G53" s="28"/>
      <c r="H53" s="28">
        <f t="shared" ca="1" si="9"/>
        <v>0.63028784077711864</v>
      </c>
      <c r="I53" s="28"/>
      <c r="J53" s="28">
        <f t="shared" si="10"/>
        <v>90.544676499031823</v>
      </c>
      <c r="K53" s="27">
        <f t="shared" ca="1" si="11"/>
        <v>57.069208644437488</v>
      </c>
      <c r="L53" s="11"/>
      <c r="M53" s="16"/>
    </row>
    <row r="54" spans="1:13" x14ac:dyDescent="0.25">
      <c r="A54" s="120"/>
      <c r="B54" s="31" t="s">
        <v>10</v>
      </c>
      <c r="C54" s="13"/>
      <c r="D54" s="12">
        <v>53</v>
      </c>
      <c r="E54" s="26"/>
      <c r="F54" s="27"/>
      <c r="G54" s="28"/>
      <c r="H54" s="28">
        <f t="shared" ca="1" si="9"/>
        <v>0.66133122105823106</v>
      </c>
      <c r="I54" s="28"/>
      <c r="J54" s="28">
        <f t="shared" si="10"/>
        <v>90.707803094014778</v>
      </c>
      <c r="K54" s="27">
        <f t="shared" ca="1" si="11"/>
        <v>59.987902179674386</v>
      </c>
      <c r="L54" s="11"/>
      <c r="M54" s="16"/>
    </row>
    <row r="55" spans="1:13" x14ac:dyDescent="0.25">
      <c r="A55" s="120"/>
      <c r="B55" s="31" t="s">
        <v>11</v>
      </c>
      <c r="C55" s="13"/>
      <c r="D55" s="12">
        <v>54</v>
      </c>
      <c r="E55" s="27"/>
      <c r="F55" s="27"/>
      <c r="G55" s="28"/>
      <c r="H55" s="28">
        <f t="shared" ca="1" si="9"/>
        <v>1.1068298051542096</v>
      </c>
      <c r="I55" s="28"/>
      <c r="J55" s="28">
        <f t="shared" si="10"/>
        <v>90.87092968899772</v>
      </c>
      <c r="K55" s="27">
        <f t="shared" ca="1" si="11"/>
        <v>100.57865340185522</v>
      </c>
      <c r="L55" s="11"/>
      <c r="M55" s="16"/>
    </row>
    <row r="56" spans="1:13" x14ac:dyDescent="0.25">
      <c r="A56" s="120"/>
      <c r="B56" s="31" t="s">
        <v>12</v>
      </c>
      <c r="C56" s="13"/>
      <c r="D56" s="12">
        <v>55</v>
      </c>
      <c r="E56" s="27"/>
      <c r="F56" s="27"/>
      <c r="G56" s="28"/>
      <c r="H56" s="28">
        <f t="shared" ca="1" si="9"/>
        <v>1.7977591842293144</v>
      </c>
      <c r="I56" s="28"/>
      <c r="J56" s="28">
        <f t="shared" si="10"/>
        <v>91.034056283980675</v>
      </c>
      <c r="K56" s="27">
        <f t="shared" ca="1" si="11"/>
        <v>163.65731076217457</v>
      </c>
      <c r="L56" s="11"/>
      <c r="M56" s="16"/>
    </row>
    <row r="57" spans="1:13" x14ac:dyDescent="0.25">
      <c r="A57" s="120"/>
      <c r="B57" s="31" t="s">
        <v>21</v>
      </c>
      <c r="C57" s="13"/>
      <c r="D57" s="12">
        <v>56</v>
      </c>
      <c r="E57" s="27"/>
      <c r="F57" s="27"/>
      <c r="G57" s="28"/>
      <c r="H57" s="28">
        <f t="shared" ca="1" si="9"/>
        <v>1.3229618894361044</v>
      </c>
      <c r="I57" s="28"/>
      <c r="J57" s="28">
        <f t="shared" si="10"/>
        <v>91.197182878963631</v>
      </c>
      <c r="K57" s="27">
        <f t="shared" ca="1" si="11"/>
        <v>120.65039737280367</v>
      </c>
      <c r="L57" s="11"/>
      <c r="M57" s="16"/>
    </row>
    <row r="58" spans="1:13" x14ac:dyDescent="0.25">
      <c r="A58" s="120"/>
      <c r="B58" s="31" t="s">
        <v>13</v>
      </c>
      <c r="C58" s="13"/>
      <c r="D58" s="12">
        <v>57</v>
      </c>
      <c r="E58" s="27"/>
      <c r="F58" s="27"/>
      <c r="G58" s="28"/>
      <c r="H58" s="28">
        <f t="shared" ca="1" si="9"/>
        <v>1.2071299251477285</v>
      </c>
      <c r="I58" s="28"/>
      <c r="J58" s="28">
        <f t="shared" si="10"/>
        <v>91.360309473946572</v>
      </c>
      <c r="K58" s="27">
        <f t="shared" ca="1" si="11"/>
        <v>110.28376353675844</v>
      </c>
      <c r="L58" s="11"/>
      <c r="M58" s="16"/>
    </row>
    <row r="59" spans="1:13" x14ac:dyDescent="0.25">
      <c r="A59" s="120"/>
      <c r="B59" s="31" t="s">
        <v>14</v>
      </c>
      <c r="C59" s="13"/>
      <c r="D59" s="12">
        <v>58</v>
      </c>
      <c r="E59" s="27"/>
      <c r="F59" s="27"/>
      <c r="G59" s="28"/>
      <c r="H59" s="28">
        <f t="shared" ca="1" si="9"/>
        <v>0.90922833072583975</v>
      </c>
      <c r="I59" s="28"/>
      <c r="J59" s="28">
        <f t="shared" si="10"/>
        <v>91.523436068929527</v>
      </c>
      <c r="K59" s="27">
        <f t="shared" ca="1" si="11"/>
        <v>83.215700999245911</v>
      </c>
      <c r="L59" s="11"/>
      <c r="M59" s="16"/>
    </row>
    <row r="60" spans="1:13" x14ac:dyDescent="0.25">
      <c r="A60" s="120"/>
      <c r="B60" s="31" t="s">
        <v>15</v>
      </c>
      <c r="C60" s="13"/>
      <c r="D60" s="12">
        <v>59</v>
      </c>
      <c r="E60" s="27"/>
      <c r="F60" s="27"/>
      <c r="G60" s="28"/>
      <c r="H60" s="28">
        <f t="shared" ca="1" si="9"/>
        <v>0.9134227625184802</v>
      </c>
      <c r="I60" s="28"/>
      <c r="J60" s="28">
        <f t="shared" si="10"/>
        <v>91.686562663912483</v>
      </c>
      <c r="K60" s="27">
        <f t="shared" ca="1" si="11"/>
        <v>83.748593354294684</v>
      </c>
      <c r="L60" s="11"/>
      <c r="M60" s="16"/>
    </row>
    <row r="61" spans="1:13" x14ac:dyDescent="0.25">
      <c r="A61" s="120"/>
      <c r="B61" s="31" t="s">
        <v>16</v>
      </c>
      <c r="C61" s="13"/>
      <c r="D61" s="12">
        <v>60</v>
      </c>
      <c r="E61" s="27"/>
      <c r="F61" s="27"/>
      <c r="G61" s="28"/>
      <c r="H61" s="28">
        <f t="shared" ca="1" si="9"/>
        <v>0.78108300425214472</v>
      </c>
      <c r="I61" s="28"/>
      <c r="J61" s="28">
        <f t="shared" si="10"/>
        <v>91.849689258895438</v>
      </c>
      <c r="K61" s="27">
        <f t="shared" ca="1" si="11"/>
        <v>71.742231225963991</v>
      </c>
      <c r="L61" s="11"/>
      <c r="M61" s="16"/>
    </row>
  </sheetData>
  <mergeCells count="6">
    <mergeCell ref="N1:O1"/>
    <mergeCell ref="A2:A13"/>
    <mergeCell ref="A50:A61"/>
    <mergeCell ref="A14:A25"/>
    <mergeCell ref="A26:A37"/>
    <mergeCell ref="A38:A4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B2429-D39E-4B63-80A5-87A6421DFE97}">
  <dimension ref="A1"/>
  <sheetViews>
    <sheetView workbookViewId="0">
      <selection activeCell="G20" sqref="G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74CA0-6D71-4DEE-BFBD-DC808872CA2D}">
  <dimension ref="A1"/>
  <sheetViews>
    <sheetView zoomScale="85" zoomScaleNormal="85" workbookViewId="0">
      <selection activeCell="V16" sqref="V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E1685-C72C-4837-A3FE-8C995FBC9AA4}">
  <sheetPr>
    <tabColor theme="7"/>
  </sheetPr>
  <dimension ref="A1:O21"/>
  <sheetViews>
    <sheetView workbookViewId="0">
      <selection activeCell="E9" sqref="E9:E20"/>
    </sheetView>
  </sheetViews>
  <sheetFormatPr defaultRowHeight="15" x14ac:dyDescent="0.25"/>
  <cols>
    <col min="2" max="2" width="11.5703125" style="40" customWidth="1"/>
    <col min="3" max="3" width="11.140625" style="40" customWidth="1"/>
    <col min="4" max="4" width="10.5703125" style="40" customWidth="1"/>
    <col min="5" max="11" width="9.140625" style="40"/>
    <col min="12" max="12" width="8.85546875" style="40" customWidth="1"/>
    <col min="13" max="15" width="9.140625" style="40"/>
  </cols>
  <sheetData>
    <row r="1" spans="1:12" x14ac:dyDescent="0.25">
      <c r="A1" s="40"/>
      <c r="C1" s="122"/>
      <c r="D1" s="122"/>
      <c r="E1" s="122"/>
      <c r="F1" s="122"/>
      <c r="G1" s="122"/>
      <c r="H1" s="122"/>
      <c r="I1" s="122"/>
      <c r="J1" s="122"/>
      <c r="K1" s="122"/>
      <c r="L1" s="122"/>
    </row>
    <row r="2" spans="1:12" x14ac:dyDescent="0.25">
      <c r="A2" s="40"/>
      <c r="B2" s="32" t="s">
        <v>62</v>
      </c>
      <c r="C2" s="42" t="s">
        <v>74</v>
      </c>
      <c r="D2" s="42"/>
      <c r="E2" s="42"/>
      <c r="F2" s="42"/>
      <c r="G2" s="42"/>
      <c r="H2" s="43" t="s">
        <v>59</v>
      </c>
      <c r="I2" s="41"/>
      <c r="J2" s="41"/>
      <c r="K2" s="41"/>
      <c r="L2" s="41"/>
    </row>
    <row r="3" spans="1:12" x14ac:dyDescent="0.25">
      <c r="A3" s="40"/>
      <c r="C3" s="123" t="s">
        <v>63</v>
      </c>
      <c r="D3" s="123"/>
      <c r="E3" s="123"/>
      <c r="F3" s="42"/>
      <c r="G3" s="42"/>
      <c r="H3" s="44">
        <v>10.26</v>
      </c>
      <c r="I3" s="41"/>
      <c r="J3" s="41"/>
      <c r="K3" s="41"/>
      <c r="L3" s="41"/>
    </row>
    <row r="4" spans="1:12" x14ac:dyDescent="0.25">
      <c r="A4" s="40"/>
      <c r="C4" s="124" t="s">
        <v>64</v>
      </c>
      <c r="D4" s="124"/>
      <c r="E4" s="124"/>
      <c r="F4" s="124"/>
      <c r="G4" s="14"/>
      <c r="H4" s="44">
        <v>11.337</v>
      </c>
    </row>
    <row r="5" spans="1:12" x14ac:dyDescent="0.25">
      <c r="A5" s="40"/>
      <c r="C5" s="14" t="s">
        <v>65</v>
      </c>
      <c r="D5" s="14"/>
      <c r="E5" s="14"/>
      <c r="F5" s="14"/>
      <c r="G5" s="14"/>
      <c r="H5" s="44">
        <v>9.7430000000000003</v>
      </c>
    </row>
    <row r="6" spans="1:12" x14ac:dyDescent="0.25">
      <c r="A6" s="40"/>
    </row>
    <row r="7" spans="1:12" x14ac:dyDescent="0.25">
      <c r="A7" s="40"/>
      <c r="C7" s="40" t="s">
        <v>75</v>
      </c>
    </row>
    <row r="8" spans="1:12" x14ac:dyDescent="0.25">
      <c r="A8" s="40"/>
      <c r="C8" s="40" t="s">
        <v>19</v>
      </c>
      <c r="D8" s="40" t="s">
        <v>30</v>
      </c>
      <c r="E8" s="40" t="s">
        <v>60</v>
      </c>
    </row>
    <row r="9" spans="1:12" x14ac:dyDescent="0.25">
      <c r="A9" s="40"/>
      <c r="C9" s="39"/>
      <c r="D9" s="31" t="s">
        <v>6</v>
      </c>
      <c r="E9" s="22">
        <v>76</v>
      </c>
    </row>
    <row r="10" spans="1:12" x14ac:dyDescent="0.25">
      <c r="A10" s="40"/>
      <c r="C10" s="39"/>
      <c r="D10" s="31" t="s">
        <v>7</v>
      </c>
      <c r="E10" s="22">
        <v>77</v>
      </c>
    </row>
    <row r="11" spans="1:12" x14ac:dyDescent="0.25">
      <c r="A11" s="40"/>
      <c r="C11" s="39"/>
      <c r="D11" s="31" t="s">
        <v>8</v>
      </c>
      <c r="E11" s="22">
        <v>90</v>
      </c>
    </row>
    <row r="12" spans="1:12" x14ac:dyDescent="0.25">
      <c r="A12" s="40"/>
      <c r="C12" s="39"/>
      <c r="D12" s="31" t="s">
        <v>9</v>
      </c>
      <c r="E12" s="22">
        <v>59</v>
      </c>
    </row>
    <row r="13" spans="1:12" x14ac:dyDescent="0.25">
      <c r="A13" s="40"/>
      <c r="C13" s="39"/>
      <c r="D13" s="31" t="s">
        <v>10</v>
      </c>
      <c r="E13" s="22">
        <v>65</v>
      </c>
    </row>
    <row r="14" spans="1:12" x14ac:dyDescent="0.25">
      <c r="A14" s="40"/>
      <c r="C14" s="39" t="s">
        <v>22</v>
      </c>
      <c r="D14" s="31" t="s">
        <v>11</v>
      </c>
      <c r="E14" s="22">
        <v>107</v>
      </c>
    </row>
    <row r="15" spans="1:12" x14ac:dyDescent="0.25">
      <c r="A15" s="40"/>
      <c r="C15" s="39"/>
      <c r="D15" s="31" t="s">
        <v>12</v>
      </c>
      <c r="E15" s="22">
        <v>172</v>
      </c>
    </row>
    <row r="16" spans="1:12" x14ac:dyDescent="0.25">
      <c r="A16" s="40"/>
      <c r="C16" s="39"/>
      <c r="D16" s="31" t="s">
        <v>21</v>
      </c>
      <c r="E16" s="22">
        <v>126</v>
      </c>
    </row>
    <row r="17" spans="1:5" x14ac:dyDescent="0.25">
      <c r="A17" s="40"/>
      <c r="C17" s="39"/>
      <c r="D17" s="31" t="s">
        <v>13</v>
      </c>
      <c r="E17" s="22">
        <v>118</v>
      </c>
    </row>
    <row r="18" spans="1:5" x14ac:dyDescent="0.25">
      <c r="C18" s="39"/>
      <c r="D18" s="31" t="s">
        <v>14</v>
      </c>
      <c r="E18" s="22">
        <v>87</v>
      </c>
    </row>
    <row r="19" spans="1:5" x14ac:dyDescent="0.25">
      <c r="C19" s="39"/>
      <c r="D19" s="31" t="s">
        <v>15</v>
      </c>
      <c r="E19" s="22">
        <v>91</v>
      </c>
    </row>
    <row r="20" spans="1:5" x14ac:dyDescent="0.25">
      <c r="C20" s="39"/>
      <c r="D20" s="31" t="s">
        <v>16</v>
      </c>
      <c r="E20" s="22">
        <v>74</v>
      </c>
    </row>
    <row r="21" spans="1:5" x14ac:dyDescent="0.25">
      <c r="C21" s="45"/>
      <c r="D21" s="46"/>
      <c r="E21" s="22"/>
    </row>
  </sheetData>
  <mergeCells count="3">
    <mergeCell ref="C1:L1"/>
    <mergeCell ref="C3:E3"/>
    <mergeCell ref="C4:F4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51690-4511-4819-AACB-0FA82B0E37B3}">
  <dimension ref="A1:AE59"/>
  <sheetViews>
    <sheetView topLeftCell="L10" workbookViewId="0">
      <selection activeCell="R19" sqref="R19:AC30"/>
    </sheetView>
  </sheetViews>
  <sheetFormatPr defaultRowHeight="15" x14ac:dyDescent="0.25"/>
  <cols>
    <col min="1" max="1" width="12" style="40" customWidth="1"/>
    <col min="2" max="2" width="12.140625" style="40" customWidth="1"/>
    <col min="3" max="3" width="12.28515625" style="40" customWidth="1"/>
    <col min="4" max="4" width="11" style="40" customWidth="1"/>
    <col min="5" max="17" width="9.28515625" style="40" bestFit="1" customWidth="1"/>
    <col min="18" max="23" width="18.5703125" style="40" bestFit="1" customWidth="1"/>
    <col min="24" max="29" width="17.140625" style="40" bestFit="1" customWidth="1"/>
    <col min="30" max="30" width="9.28515625" style="40" bestFit="1" customWidth="1"/>
    <col min="31" max="16384" width="9.140625" style="40"/>
  </cols>
  <sheetData>
    <row r="1" spans="1:31" ht="15.75" x14ac:dyDescent="0.25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 t="s">
        <v>76</v>
      </c>
      <c r="R1" s="49">
        <f t="shared" ref="R1:AC1" si="0">MATCH(MIN(R19:R30),R19:R30,0)</f>
        <v>12</v>
      </c>
      <c r="S1" s="49">
        <f t="shared" si="0"/>
        <v>11</v>
      </c>
      <c r="T1" s="49">
        <f t="shared" si="0"/>
        <v>10</v>
      </c>
      <c r="U1" s="49">
        <f t="shared" si="0"/>
        <v>9</v>
      </c>
      <c r="V1" s="49">
        <f t="shared" si="0"/>
        <v>8</v>
      </c>
      <c r="W1" s="49">
        <f t="shared" si="0"/>
        <v>7</v>
      </c>
      <c r="X1" s="49">
        <f t="shared" si="0"/>
        <v>6</v>
      </c>
      <c r="Y1" s="49">
        <f t="shared" si="0"/>
        <v>5</v>
      </c>
      <c r="Z1" s="49">
        <f t="shared" si="0"/>
        <v>3</v>
      </c>
      <c r="AA1" s="49">
        <f t="shared" si="0"/>
        <v>3</v>
      </c>
      <c r="AB1" s="49">
        <f t="shared" si="0"/>
        <v>2</v>
      </c>
      <c r="AC1" s="49">
        <f t="shared" si="0"/>
        <v>1</v>
      </c>
      <c r="AD1" s="48"/>
      <c r="AE1" s="48"/>
    </row>
    <row r="2" spans="1:31" ht="15.75" x14ac:dyDescent="0.25">
      <c r="A2" s="48"/>
      <c r="B2" s="48"/>
      <c r="C2" s="133" t="s">
        <v>77</v>
      </c>
      <c r="D2" s="133"/>
      <c r="E2" s="133"/>
      <c r="F2" s="133"/>
      <c r="G2" s="133"/>
      <c r="H2" s="133"/>
      <c r="I2" s="133"/>
      <c r="J2" s="48"/>
      <c r="K2" s="48"/>
      <c r="L2" s="48"/>
      <c r="M2" s="48"/>
      <c r="N2" s="48"/>
      <c r="O2" s="48"/>
      <c r="P2" s="48"/>
      <c r="Q2" s="48" t="s">
        <v>78</v>
      </c>
      <c r="R2" s="50">
        <f>MIN(R19:R30)</f>
        <v>52394781.25</v>
      </c>
      <c r="S2" s="50">
        <f t="shared" ref="S2:AC2" si="1">MIN(S19:S30)</f>
        <v>48988071.875</v>
      </c>
      <c r="T2" s="50">
        <f t="shared" si="1"/>
        <v>44810226.5625</v>
      </c>
      <c r="U2" s="50">
        <f t="shared" si="1"/>
        <v>40813825</v>
      </c>
      <c r="V2" s="50">
        <f t="shared" si="1"/>
        <v>35411234.375</v>
      </c>
      <c r="W2" s="50">
        <f t="shared" si="1"/>
        <v>29645756.25</v>
      </c>
      <c r="X2" s="50">
        <f t="shared" si="1"/>
        <v>21793675</v>
      </c>
      <c r="Y2" s="50">
        <f t="shared" si="1"/>
        <v>16890054.6875</v>
      </c>
      <c r="Z2" s="50">
        <f t="shared" si="1"/>
        <v>13891593.75</v>
      </c>
      <c r="AA2" s="50">
        <f t="shared" si="1"/>
        <v>11172707.8125</v>
      </c>
      <c r="AB2" s="50">
        <f t="shared" si="1"/>
        <v>7040223.4375</v>
      </c>
      <c r="AC2" s="50">
        <f t="shared" si="1"/>
        <v>3497431.25</v>
      </c>
      <c r="AD2" s="48"/>
      <c r="AE2" s="48"/>
    </row>
    <row r="3" spans="1:31" ht="15.75" x14ac:dyDescent="0.25">
      <c r="A3" s="48"/>
      <c r="B3" s="48"/>
      <c r="C3" s="133"/>
      <c r="D3" s="133"/>
      <c r="E3" s="133"/>
      <c r="F3" s="133"/>
      <c r="G3" s="133"/>
      <c r="H3" s="133"/>
      <c r="I3" s="133"/>
      <c r="J3" s="48"/>
      <c r="K3" s="48"/>
      <c r="L3" s="48"/>
      <c r="M3" s="48"/>
      <c r="N3" s="48"/>
      <c r="O3" s="48"/>
      <c r="P3" s="48"/>
      <c r="Q3" s="48" t="s">
        <v>79</v>
      </c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</row>
    <row r="4" spans="1:31" ht="18.75" customHeight="1" x14ac:dyDescent="0.25">
      <c r="A4" s="48"/>
      <c r="B4" s="48"/>
      <c r="C4" s="48"/>
      <c r="D4" s="48"/>
      <c r="E4" s="48"/>
      <c r="F4" s="134" t="s">
        <v>80</v>
      </c>
      <c r="G4" s="134"/>
      <c r="H4" s="134"/>
      <c r="I4" s="134"/>
      <c r="J4" s="134"/>
      <c r="K4" s="134"/>
      <c r="L4" s="134"/>
      <c r="M4" s="48"/>
      <c r="N4" s="48"/>
      <c r="O4" s="48"/>
      <c r="P4" s="48"/>
      <c r="Q4" s="48" t="s">
        <v>81</v>
      </c>
      <c r="R4" s="51" t="s">
        <v>82</v>
      </c>
      <c r="S4" s="51" t="s">
        <v>83</v>
      </c>
      <c r="T4" s="51" t="s">
        <v>84</v>
      </c>
      <c r="U4" s="51" t="s">
        <v>85</v>
      </c>
      <c r="V4" s="51" t="s">
        <v>86</v>
      </c>
      <c r="W4" s="51" t="s">
        <v>87</v>
      </c>
      <c r="X4" s="51" t="s">
        <v>88</v>
      </c>
      <c r="Y4" s="51" t="s">
        <v>89</v>
      </c>
      <c r="Z4" s="51" t="s">
        <v>90</v>
      </c>
      <c r="AA4" s="51" t="s">
        <v>91</v>
      </c>
      <c r="AB4" s="51" t="s">
        <v>92</v>
      </c>
      <c r="AC4" s="51" t="s">
        <v>93</v>
      </c>
      <c r="AD4" s="135" t="s">
        <v>94</v>
      </c>
      <c r="AE4" s="48"/>
    </row>
    <row r="5" spans="1:31" ht="15.75" x14ac:dyDescent="0.25">
      <c r="A5" s="136" t="s">
        <v>95</v>
      </c>
      <c r="B5" s="136"/>
      <c r="C5" s="136"/>
      <c r="D5" s="109">
        <f>($D$6*$D$8)/2</f>
        <v>360.9375</v>
      </c>
      <c r="E5" s="48"/>
      <c r="F5" s="128" t="s">
        <v>96</v>
      </c>
      <c r="G5" s="128"/>
      <c r="H5" s="52">
        <v>7.25</v>
      </c>
      <c r="I5" s="48"/>
      <c r="J5" s="48"/>
      <c r="K5" s="48"/>
      <c r="L5" s="48"/>
      <c r="M5" s="48"/>
      <c r="N5" s="48"/>
      <c r="O5" s="48"/>
      <c r="P5" s="48"/>
      <c r="Q5" s="48">
        <v>1</v>
      </c>
      <c r="R5" s="53">
        <v>0</v>
      </c>
      <c r="S5" s="53">
        <v>0</v>
      </c>
      <c r="T5" s="53">
        <v>0</v>
      </c>
      <c r="U5" s="53">
        <v>0</v>
      </c>
      <c r="V5" s="53">
        <v>0</v>
      </c>
      <c r="W5" s="53">
        <v>0</v>
      </c>
      <c r="X5" s="53">
        <v>0</v>
      </c>
      <c r="Y5" s="53">
        <v>0</v>
      </c>
      <c r="Z5" s="53">
        <v>0</v>
      </c>
      <c r="AA5" s="53">
        <v>0</v>
      </c>
      <c r="AB5" s="53">
        <v>0</v>
      </c>
      <c r="AC5" s="53">
        <v>0</v>
      </c>
      <c r="AD5" s="135"/>
      <c r="AE5" s="48"/>
    </row>
    <row r="6" spans="1:31" ht="15.75" x14ac:dyDescent="0.25">
      <c r="A6" s="136" t="s">
        <v>97</v>
      </c>
      <c r="B6" s="136"/>
      <c r="C6" s="136"/>
      <c r="D6" s="110">
        <v>45000</v>
      </c>
      <c r="E6" s="54"/>
      <c r="F6" s="128" t="s">
        <v>98</v>
      </c>
      <c r="G6" s="128"/>
      <c r="H6" s="52">
        <v>2.5</v>
      </c>
      <c r="I6" s="48"/>
      <c r="J6" s="48"/>
      <c r="K6" s="48"/>
      <c r="L6" s="48"/>
      <c r="M6" s="48"/>
      <c r="N6" s="48"/>
      <c r="O6" s="55"/>
      <c r="P6" s="48"/>
      <c r="Q6" s="48">
        <v>2</v>
      </c>
      <c r="R6" s="56">
        <f t="shared" ref="R6:Z6" si="2">$AB$6</f>
        <v>3497431.25</v>
      </c>
      <c r="S6" s="56">
        <f t="shared" si="2"/>
        <v>3497431.25</v>
      </c>
      <c r="T6" s="56">
        <f t="shared" si="2"/>
        <v>3497431.25</v>
      </c>
      <c r="U6" s="56">
        <f t="shared" si="2"/>
        <v>3497431.25</v>
      </c>
      <c r="V6" s="56">
        <f t="shared" si="2"/>
        <v>3497431.25</v>
      </c>
      <c r="W6" s="56">
        <f t="shared" si="2"/>
        <v>3497431.25</v>
      </c>
      <c r="X6" s="56">
        <f t="shared" si="2"/>
        <v>3497431.25</v>
      </c>
      <c r="Y6" s="56">
        <f t="shared" si="2"/>
        <v>3497431.25</v>
      </c>
      <c r="Z6" s="56">
        <f t="shared" si="2"/>
        <v>3497431.25</v>
      </c>
      <c r="AA6" s="56">
        <f>$AB$6</f>
        <v>3497431.25</v>
      </c>
      <c r="AB6" s="56">
        <f>MIN(AC$19:AC$31)</f>
        <v>3497431.25</v>
      </c>
      <c r="AC6" s="53"/>
      <c r="AD6" s="135"/>
      <c r="AE6" s="48"/>
    </row>
    <row r="7" spans="1:31" ht="15.75" x14ac:dyDescent="0.25">
      <c r="A7" s="136" t="s">
        <v>99</v>
      </c>
      <c r="B7" s="136"/>
      <c r="C7" s="136"/>
      <c r="D7" s="93">
        <v>50000</v>
      </c>
      <c r="E7" s="48"/>
      <c r="F7" s="128" t="s">
        <v>100</v>
      </c>
      <c r="G7" s="128"/>
      <c r="H7" s="52">
        <v>4.75</v>
      </c>
      <c r="I7" s="48"/>
      <c r="J7" s="48"/>
      <c r="K7" s="48"/>
      <c r="L7" s="48"/>
      <c r="M7" s="48"/>
      <c r="N7" s="48"/>
      <c r="O7" s="55"/>
      <c r="P7" s="48"/>
      <c r="Q7" s="48">
        <v>3</v>
      </c>
      <c r="R7" s="56">
        <f t="shared" ref="R7:Y7" si="3">$AA$7</f>
        <v>7040223.4375</v>
      </c>
      <c r="S7" s="56">
        <f t="shared" si="3"/>
        <v>7040223.4375</v>
      </c>
      <c r="T7" s="56">
        <f t="shared" si="3"/>
        <v>7040223.4375</v>
      </c>
      <c r="U7" s="56">
        <f t="shared" si="3"/>
        <v>7040223.4375</v>
      </c>
      <c r="V7" s="56">
        <f t="shared" si="3"/>
        <v>7040223.4375</v>
      </c>
      <c r="W7" s="56">
        <f t="shared" si="3"/>
        <v>7040223.4375</v>
      </c>
      <c r="X7" s="56">
        <f t="shared" si="3"/>
        <v>7040223.4375</v>
      </c>
      <c r="Y7" s="56">
        <f t="shared" si="3"/>
        <v>7040223.4375</v>
      </c>
      <c r="Z7" s="56">
        <f>$AA$7</f>
        <v>7040223.4375</v>
      </c>
      <c r="AA7" s="56">
        <f>MIN(AB$19:AB$31)</f>
        <v>7040223.4375</v>
      </c>
      <c r="AB7" s="53"/>
      <c r="AC7" s="53"/>
      <c r="AD7" s="135"/>
      <c r="AE7" s="48"/>
    </row>
    <row r="8" spans="1:31" ht="15.75" x14ac:dyDescent="0.25">
      <c r="A8" s="136" t="s">
        <v>101</v>
      </c>
      <c r="B8" s="136"/>
      <c r="C8" s="136"/>
      <c r="D8" s="109">
        <f>(H10/12)/100</f>
        <v>1.6041666666666666E-2</v>
      </c>
      <c r="E8" s="48"/>
      <c r="F8" s="128" t="s">
        <v>102</v>
      </c>
      <c r="G8" s="128"/>
      <c r="H8" s="52">
        <v>1.25</v>
      </c>
      <c r="I8" s="48"/>
      <c r="J8" s="48"/>
      <c r="K8" s="48"/>
      <c r="L8" s="48"/>
      <c r="M8" s="48"/>
      <c r="N8" s="48"/>
      <c r="O8" s="55"/>
      <c r="P8" s="48"/>
      <c r="Q8" s="48">
        <v>4</v>
      </c>
      <c r="R8" s="56">
        <f t="shared" ref="R8:X8" si="4">$Z$8</f>
        <v>11172707.8125</v>
      </c>
      <c r="S8" s="56">
        <f t="shared" si="4"/>
        <v>11172707.8125</v>
      </c>
      <c r="T8" s="56">
        <f t="shared" si="4"/>
        <v>11172707.8125</v>
      </c>
      <c r="U8" s="56">
        <f t="shared" si="4"/>
        <v>11172707.8125</v>
      </c>
      <c r="V8" s="56">
        <f t="shared" si="4"/>
        <v>11172707.8125</v>
      </c>
      <c r="W8" s="56">
        <f t="shared" si="4"/>
        <v>11172707.8125</v>
      </c>
      <c r="X8" s="56">
        <f t="shared" si="4"/>
        <v>11172707.8125</v>
      </c>
      <c r="Y8" s="56">
        <f>$Z$8</f>
        <v>11172707.8125</v>
      </c>
      <c r="Z8" s="56">
        <f>MIN(AA$19:AA$31)</f>
        <v>11172707.8125</v>
      </c>
      <c r="AA8" s="53"/>
      <c r="AB8" s="53"/>
      <c r="AC8" s="53"/>
      <c r="AD8" s="135"/>
      <c r="AE8" s="48"/>
    </row>
    <row r="9" spans="1:31" ht="15.75" x14ac:dyDescent="0.25">
      <c r="A9" s="48"/>
      <c r="B9" s="48"/>
      <c r="C9" s="55"/>
      <c r="D9" s="55"/>
      <c r="E9" s="48"/>
      <c r="F9" s="128" t="s">
        <v>103</v>
      </c>
      <c r="G9" s="128"/>
      <c r="H9" s="52">
        <v>3.5</v>
      </c>
      <c r="I9" s="48"/>
      <c r="J9" s="48"/>
      <c r="K9" s="48"/>
      <c r="L9" s="48"/>
      <c r="M9" s="48"/>
      <c r="N9" s="48"/>
      <c r="O9" s="55"/>
      <c r="P9" s="48"/>
      <c r="Q9" s="48">
        <v>5</v>
      </c>
      <c r="R9" s="56">
        <f t="shared" ref="R9:W9" si="5">$Y$9</f>
        <v>13891593.75</v>
      </c>
      <c r="S9" s="56">
        <f t="shared" si="5"/>
        <v>13891593.75</v>
      </c>
      <c r="T9" s="56">
        <f t="shared" si="5"/>
        <v>13891593.75</v>
      </c>
      <c r="U9" s="56">
        <f t="shared" si="5"/>
        <v>13891593.75</v>
      </c>
      <c r="V9" s="56">
        <f t="shared" si="5"/>
        <v>13891593.75</v>
      </c>
      <c r="W9" s="56">
        <f t="shared" si="5"/>
        <v>13891593.75</v>
      </c>
      <c r="X9" s="56">
        <f>$Y$9</f>
        <v>13891593.75</v>
      </c>
      <c r="Y9" s="56">
        <f>MIN(Z$19:Z$31)</f>
        <v>13891593.75</v>
      </c>
      <c r="Z9" s="53"/>
      <c r="AA9" s="53"/>
      <c r="AB9" s="53"/>
      <c r="AC9" s="53"/>
      <c r="AD9" s="135"/>
      <c r="AE9" s="48"/>
    </row>
    <row r="10" spans="1:31" ht="15.75" x14ac:dyDescent="0.25">
      <c r="A10" s="48"/>
      <c r="B10" s="48"/>
      <c r="C10" s="55"/>
      <c r="D10" s="55"/>
      <c r="E10" s="48"/>
      <c r="F10" s="48"/>
      <c r="G10" s="57" t="s">
        <v>17</v>
      </c>
      <c r="H10" s="58">
        <f>SUM(H5:H9)</f>
        <v>19.25</v>
      </c>
      <c r="J10" s="48"/>
      <c r="K10" s="48"/>
      <c r="L10" s="48"/>
      <c r="M10" s="48"/>
      <c r="N10" s="48"/>
      <c r="O10" s="55"/>
      <c r="P10" s="48"/>
      <c r="Q10" s="48">
        <v>6</v>
      </c>
      <c r="R10" s="56">
        <f t="shared" ref="R10:V10" si="6">$X$10</f>
        <v>16890054.6875</v>
      </c>
      <c r="S10" s="56">
        <f t="shared" si="6"/>
        <v>16890054.6875</v>
      </c>
      <c r="T10" s="56">
        <f t="shared" si="6"/>
        <v>16890054.6875</v>
      </c>
      <c r="U10" s="56">
        <f t="shared" si="6"/>
        <v>16890054.6875</v>
      </c>
      <c r="V10" s="56">
        <f t="shared" si="6"/>
        <v>16890054.6875</v>
      </c>
      <c r="W10" s="56">
        <f>$X$10</f>
        <v>16890054.6875</v>
      </c>
      <c r="X10" s="56">
        <f>MIN(Y$19:Y$31)</f>
        <v>16890054.6875</v>
      </c>
      <c r="Y10" s="53"/>
      <c r="Z10" s="53"/>
      <c r="AA10" s="53"/>
      <c r="AB10" s="53"/>
      <c r="AC10" s="53"/>
      <c r="AD10" s="135"/>
      <c r="AE10" s="48"/>
    </row>
    <row r="11" spans="1:31" ht="15.75" x14ac:dyDescent="0.25">
      <c r="A11" s="48"/>
      <c r="B11" s="48"/>
      <c r="C11" s="54"/>
      <c r="D11" s="55"/>
      <c r="E11" s="48"/>
      <c r="F11" s="48"/>
      <c r="I11" s="48"/>
      <c r="J11" s="48"/>
      <c r="K11" s="48"/>
      <c r="L11" s="48"/>
      <c r="M11" s="48"/>
      <c r="N11" s="48"/>
      <c r="O11" s="55"/>
      <c r="P11" s="48"/>
      <c r="Q11" s="48">
        <v>7</v>
      </c>
      <c r="R11" s="56">
        <f t="shared" ref="R11:U11" si="7">$W$11</f>
        <v>21793675</v>
      </c>
      <c r="S11" s="56">
        <f t="shared" si="7"/>
        <v>21793675</v>
      </c>
      <c r="T11" s="56">
        <f t="shared" si="7"/>
        <v>21793675</v>
      </c>
      <c r="U11" s="56">
        <f t="shared" si="7"/>
        <v>21793675</v>
      </c>
      <c r="V11" s="56">
        <f>$W$11</f>
        <v>21793675</v>
      </c>
      <c r="W11" s="56">
        <f>MIN(X$19:X$31)</f>
        <v>21793675</v>
      </c>
      <c r="X11" s="53"/>
      <c r="Y11" s="53"/>
      <c r="Z11" s="53"/>
      <c r="AA11" s="53"/>
      <c r="AB11" s="53"/>
      <c r="AC11" s="53"/>
      <c r="AD11" s="135"/>
      <c r="AE11" s="48"/>
    </row>
    <row r="12" spans="1:31" ht="15.75" x14ac:dyDescent="0.25">
      <c r="A12" s="48"/>
      <c r="B12" s="48"/>
      <c r="C12" s="55"/>
      <c r="D12" s="55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>
        <v>8</v>
      </c>
      <c r="R12" s="56">
        <f t="shared" ref="R12:T12" si="8">$V$12</f>
        <v>29645756.25</v>
      </c>
      <c r="S12" s="56">
        <f t="shared" si="8"/>
        <v>29645756.25</v>
      </c>
      <c r="T12" s="56">
        <f t="shared" si="8"/>
        <v>29645756.25</v>
      </c>
      <c r="U12" s="56">
        <f>$V$12</f>
        <v>29645756.25</v>
      </c>
      <c r="V12" s="56">
        <f>MIN(W$19:W$31)</f>
        <v>29645756.25</v>
      </c>
      <c r="W12" s="53"/>
      <c r="X12" s="53"/>
      <c r="Y12" s="53"/>
      <c r="Z12" s="53"/>
      <c r="AA12" s="53"/>
      <c r="AB12" s="53"/>
      <c r="AC12" s="53"/>
      <c r="AD12" s="135"/>
      <c r="AE12" s="48"/>
    </row>
    <row r="13" spans="1:31" ht="15.75" x14ac:dyDescent="0.25">
      <c r="A13" s="48"/>
      <c r="B13" s="48"/>
      <c r="C13" s="55"/>
      <c r="D13" s="55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>
        <v>9</v>
      </c>
      <c r="R13" s="56">
        <f t="shared" ref="R13:S13" si="9">$U$13</f>
        <v>35411234.375</v>
      </c>
      <c r="S13" s="56">
        <f t="shared" si="9"/>
        <v>35411234.375</v>
      </c>
      <c r="T13" s="56">
        <f>$U$13</f>
        <v>35411234.375</v>
      </c>
      <c r="U13" s="56">
        <f>MIN(V$19:V$31)</f>
        <v>35411234.375</v>
      </c>
      <c r="V13" s="53"/>
      <c r="W13" s="53"/>
      <c r="X13" s="53"/>
      <c r="Y13" s="53"/>
      <c r="Z13" s="53"/>
      <c r="AA13" s="53"/>
      <c r="AB13" s="53"/>
      <c r="AC13" s="53"/>
      <c r="AD13" s="135"/>
      <c r="AE13" s="48"/>
    </row>
    <row r="14" spans="1:31" ht="15.75" x14ac:dyDescent="0.25">
      <c r="A14" s="48"/>
      <c r="B14" s="48"/>
      <c r="C14" s="55"/>
      <c r="D14" s="55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>
        <v>10</v>
      </c>
      <c r="R14" s="56">
        <f>$T$14</f>
        <v>40813825</v>
      </c>
      <c r="S14" s="56">
        <f>$T$14</f>
        <v>40813825</v>
      </c>
      <c r="T14" s="56">
        <f>MIN(U$19:U$31)</f>
        <v>40813825</v>
      </c>
      <c r="U14" s="53"/>
      <c r="V14" s="53"/>
      <c r="W14" s="53"/>
      <c r="X14" s="53"/>
      <c r="Y14" s="53"/>
      <c r="Z14" s="53"/>
      <c r="AA14" s="53"/>
      <c r="AB14" s="53"/>
      <c r="AC14" s="53"/>
      <c r="AD14" s="135"/>
      <c r="AE14" s="48"/>
    </row>
    <row r="15" spans="1:31" ht="15.75" x14ac:dyDescent="0.25">
      <c r="A15" s="48"/>
      <c r="B15" s="48"/>
      <c r="C15" s="55"/>
      <c r="D15" s="55"/>
      <c r="E15" s="48"/>
      <c r="F15" s="48"/>
      <c r="G15" s="129"/>
      <c r="H15" s="129"/>
      <c r="I15" s="129"/>
      <c r="J15" s="129"/>
      <c r="K15" s="129"/>
      <c r="L15" s="129"/>
      <c r="M15" s="129"/>
      <c r="N15" s="48"/>
      <c r="O15" s="48"/>
      <c r="P15" s="48"/>
      <c r="Q15" s="48">
        <v>11</v>
      </c>
      <c r="R15" s="56">
        <f>S15</f>
        <v>44810226.5625</v>
      </c>
      <c r="S15" s="56">
        <f>MIN(T$19:T$31)</f>
        <v>44810226.5625</v>
      </c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135"/>
      <c r="AE15" s="48"/>
    </row>
    <row r="16" spans="1:31" ht="15.75" x14ac:dyDescent="0.25">
      <c r="A16" s="48"/>
      <c r="B16" s="48"/>
      <c r="C16" s="55"/>
      <c r="D16" s="55"/>
      <c r="E16" s="48"/>
      <c r="F16" s="48"/>
      <c r="G16" s="129"/>
      <c r="H16" s="129"/>
      <c r="I16" s="129"/>
      <c r="J16" s="129"/>
      <c r="K16" s="129"/>
      <c r="L16" s="129"/>
      <c r="M16" s="129"/>
      <c r="N16" s="48"/>
      <c r="O16" s="48"/>
      <c r="P16" s="48"/>
      <c r="Q16" s="48">
        <v>12</v>
      </c>
      <c r="R16" s="56">
        <f>MIN(S$19:S$31)</f>
        <v>48988071.875</v>
      </c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135"/>
      <c r="AE16" s="48"/>
    </row>
    <row r="17" spans="1:31" ht="15.75" x14ac:dyDescent="0.25">
      <c r="A17" s="48"/>
      <c r="B17" s="48"/>
      <c r="C17" s="48"/>
      <c r="D17" s="48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48"/>
      <c r="R17" s="60" t="s">
        <v>30</v>
      </c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135"/>
      <c r="AE17" s="48"/>
    </row>
    <row r="18" spans="1:31" ht="15.75" customHeight="1" x14ac:dyDescent="0.25">
      <c r="A18" s="48"/>
      <c r="B18" s="61"/>
      <c r="C18" s="62" t="s">
        <v>104</v>
      </c>
      <c r="D18" s="102" t="s">
        <v>105</v>
      </c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63" t="s">
        <v>105</v>
      </c>
      <c r="R18" s="51" t="s">
        <v>82</v>
      </c>
      <c r="S18" s="51" t="s">
        <v>83</v>
      </c>
      <c r="T18" s="51" t="s">
        <v>84</v>
      </c>
      <c r="U18" s="51" t="s">
        <v>85</v>
      </c>
      <c r="V18" s="51" t="s">
        <v>86</v>
      </c>
      <c r="W18" s="51" t="s">
        <v>87</v>
      </c>
      <c r="X18" s="51" t="s">
        <v>88</v>
      </c>
      <c r="Y18" s="51" t="s">
        <v>89</v>
      </c>
      <c r="Z18" s="51" t="s">
        <v>90</v>
      </c>
      <c r="AA18" s="51" t="s">
        <v>91</v>
      </c>
      <c r="AB18" s="51" t="s">
        <v>92</v>
      </c>
      <c r="AC18" s="51" t="s">
        <v>93</v>
      </c>
      <c r="AD18" s="130" t="s">
        <v>106</v>
      </c>
      <c r="AE18" s="64"/>
    </row>
    <row r="19" spans="1:31" ht="15.75" x14ac:dyDescent="0.25">
      <c r="A19" s="48" t="s">
        <v>6</v>
      </c>
      <c r="B19" s="65" t="s">
        <v>107</v>
      </c>
      <c r="C19" s="80">
        <v>76</v>
      </c>
      <c r="D19" s="102">
        <v>1</v>
      </c>
      <c r="E19" s="104">
        <f t="shared" ref="E19:E27" si="10">E20+C19</f>
        <v>1142</v>
      </c>
      <c r="F19" s="104">
        <f t="shared" ref="F19:F27" si="11">F20+C19</f>
        <v>1068</v>
      </c>
      <c r="G19" s="104">
        <f t="shared" ref="G19:G26" si="12">G20+C19</f>
        <v>977</v>
      </c>
      <c r="H19" s="104">
        <f t="shared" ref="H19:H25" si="13">H20+C19</f>
        <v>890</v>
      </c>
      <c r="I19" s="104">
        <f t="shared" ref="I19:I24" si="14">I20+C19</f>
        <v>772</v>
      </c>
      <c r="J19" s="104">
        <f>J20+C19</f>
        <v>646</v>
      </c>
      <c r="K19" s="104">
        <f>K20+C19</f>
        <v>474</v>
      </c>
      <c r="L19" s="104">
        <f t="shared" ref="L19:L21" si="15">L20+C19</f>
        <v>367</v>
      </c>
      <c r="M19" s="104">
        <f t="shared" ref="M19:M20" si="16">M20+C19</f>
        <v>302</v>
      </c>
      <c r="N19" s="104">
        <f>N20+C19</f>
        <v>243</v>
      </c>
      <c r="O19" s="104">
        <f>O20+C19</f>
        <v>153</v>
      </c>
      <c r="P19" s="104">
        <f>C19</f>
        <v>76</v>
      </c>
      <c r="Q19" s="63">
        <v>1</v>
      </c>
      <c r="R19" s="105">
        <f t="shared" ref="R19:AC25" si="17">($D$7+(E19*$D$6)+(R33)+R5)</f>
        <v>56612234.375</v>
      </c>
      <c r="S19" s="105">
        <f t="shared" si="17"/>
        <v>52667918.75</v>
      </c>
      <c r="T19" s="105">
        <f t="shared" si="17"/>
        <v>47883167.1875</v>
      </c>
      <c r="U19" s="105">
        <f t="shared" si="17"/>
        <v>43371537.5</v>
      </c>
      <c r="V19" s="105">
        <f t="shared" si="17"/>
        <v>37337496.875</v>
      </c>
      <c r="W19" s="105">
        <f t="shared" si="17"/>
        <v>30985325</v>
      </c>
      <c r="X19" s="105">
        <f t="shared" si="17"/>
        <v>22438268.75</v>
      </c>
      <c r="Y19" s="105">
        <f t="shared" si="17"/>
        <v>17198445.3125</v>
      </c>
      <c r="Z19" s="105">
        <f t="shared" si="17"/>
        <v>14062296.875</v>
      </c>
      <c r="AA19" s="105">
        <f t="shared" si="17"/>
        <v>11258229.6875</v>
      </c>
      <c r="AB19" s="105">
        <f t="shared" si="17"/>
        <v>7045807.8125</v>
      </c>
      <c r="AC19" s="105">
        <f t="shared" si="17"/>
        <v>3497431.25</v>
      </c>
      <c r="AD19" s="130"/>
      <c r="AE19" s="64"/>
    </row>
    <row r="20" spans="1:31" ht="15.75" x14ac:dyDescent="0.25">
      <c r="A20" s="48" t="s">
        <v>7</v>
      </c>
      <c r="B20" s="65" t="s">
        <v>108</v>
      </c>
      <c r="C20" s="81">
        <v>77</v>
      </c>
      <c r="D20" s="102">
        <v>2</v>
      </c>
      <c r="E20" s="104">
        <f t="shared" si="10"/>
        <v>1066</v>
      </c>
      <c r="F20" s="104">
        <f t="shared" si="11"/>
        <v>992</v>
      </c>
      <c r="G20" s="104">
        <f t="shared" si="12"/>
        <v>901</v>
      </c>
      <c r="H20" s="104">
        <f t="shared" si="13"/>
        <v>814</v>
      </c>
      <c r="I20" s="104">
        <f t="shared" si="14"/>
        <v>696</v>
      </c>
      <c r="J20" s="104">
        <f t="shared" ref="J20:J23" si="18">J21+C20</f>
        <v>570</v>
      </c>
      <c r="K20" s="104">
        <f>K21+C20</f>
        <v>398</v>
      </c>
      <c r="L20" s="104">
        <f t="shared" si="15"/>
        <v>291</v>
      </c>
      <c r="M20" s="104">
        <f t="shared" si="16"/>
        <v>226</v>
      </c>
      <c r="N20" s="104">
        <f>N21+C20</f>
        <v>167</v>
      </c>
      <c r="O20" s="104">
        <f>C20</f>
        <v>77</v>
      </c>
      <c r="P20" s="104"/>
      <c r="Q20" s="63">
        <v>2</v>
      </c>
      <c r="R20" s="105">
        <f t="shared" si="17"/>
        <v>55892715.625</v>
      </c>
      <c r="S20" s="105">
        <f t="shared" si="17"/>
        <v>52001818.75</v>
      </c>
      <c r="T20" s="105">
        <f t="shared" si="17"/>
        <v>47282757.8125</v>
      </c>
      <c r="U20" s="105">
        <f t="shared" si="17"/>
        <v>42833931.25</v>
      </c>
      <c r="V20" s="105">
        <f t="shared" si="17"/>
        <v>36885071.875</v>
      </c>
      <c r="W20" s="105">
        <f t="shared" si="17"/>
        <v>30623856.25</v>
      </c>
      <c r="X20" s="105">
        <f t="shared" si="17"/>
        <v>22200962.5</v>
      </c>
      <c r="Y20" s="105">
        <f t="shared" si="17"/>
        <v>17038379.6875</v>
      </c>
      <c r="Z20" s="105">
        <f t="shared" si="17"/>
        <v>13949153.125</v>
      </c>
      <c r="AA20" s="105">
        <f t="shared" si="17"/>
        <v>11187676.5625</v>
      </c>
      <c r="AB20" s="105">
        <f t="shared" si="17"/>
        <v>7040223.4375</v>
      </c>
      <c r="AC20" s="105"/>
      <c r="AD20" s="130"/>
      <c r="AE20" s="64"/>
    </row>
    <row r="21" spans="1:31" ht="15.75" x14ac:dyDescent="0.25">
      <c r="A21" s="48" t="s">
        <v>8</v>
      </c>
      <c r="B21" s="65" t="s">
        <v>109</v>
      </c>
      <c r="C21" s="80">
        <v>90</v>
      </c>
      <c r="D21" s="102">
        <v>3</v>
      </c>
      <c r="E21" s="104">
        <f t="shared" si="10"/>
        <v>989</v>
      </c>
      <c r="F21" s="104">
        <f t="shared" si="11"/>
        <v>915</v>
      </c>
      <c r="G21" s="104">
        <f t="shared" si="12"/>
        <v>824</v>
      </c>
      <c r="H21" s="104">
        <f t="shared" si="13"/>
        <v>737</v>
      </c>
      <c r="I21" s="104">
        <f t="shared" si="14"/>
        <v>619</v>
      </c>
      <c r="J21" s="104">
        <f t="shared" si="18"/>
        <v>493</v>
      </c>
      <c r="K21" s="104">
        <f t="shared" ref="K21:K22" si="19">K22+C21</f>
        <v>321</v>
      </c>
      <c r="L21" s="104">
        <f t="shared" si="15"/>
        <v>214</v>
      </c>
      <c r="M21" s="104">
        <f>M22+C21</f>
        <v>149</v>
      </c>
      <c r="N21" s="104">
        <f>C21</f>
        <v>90</v>
      </c>
      <c r="O21" s="104"/>
      <c r="P21" s="104"/>
      <c r="Q21" s="63">
        <v>3</v>
      </c>
      <c r="R21" s="105">
        <f t="shared" si="17"/>
        <v>55228781.25</v>
      </c>
      <c r="S21" s="105">
        <f t="shared" si="17"/>
        <v>51391303.125</v>
      </c>
      <c r="T21" s="105">
        <f t="shared" si="17"/>
        <v>46737932.8125</v>
      </c>
      <c r="U21" s="105">
        <f t="shared" si="17"/>
        <v>42351909.375</v>
      </c>
      <c r="V21" s="105">
        <f t="shared" si="17"/>
        <v>36488231.25</v>
      </c>
      <c r="W21" s="105">
        <f t="shared" si="17"/>
        <v>30317971.875</v>
      </c>
      <c r="X21" s="105">
        <f t="shared" si="17"/>
        <v>22019240.625</v>
      </c>
      <c r="Y21" s="105">
        <f t="shared" si="17"/>
        <v>16933898.4375</v>
      </c>
      <c r="Z21" s="105">
        <f t="shared" si="17"/>
        <v>13891593.75</v>
      </c>
      <c r="AA21" s="105">
        <f t="shared" si="17"/>
        <v>11172707.8125</v>
      </c>
      <c r="AB21" s="105"/>
      <c r="AC21" s="105"/>
      <c r="AD21" s="130"/>
      <c r="AE21" s="64"/>
    </row>
    <row r="22" spans="1:31" ht="15.75" x14ac:dyDescent="0.25">
      <c r="A22" s="48" t="s">
        <v>9</v>
      </c>
      <c r="B22" s="65" t="s">
        <v>110</v>
      </c>
      <c r="C22" s="81">
        <v>59</v>
      </c>
      <c r="D22" s="102">
        <v>4</v>
      </c>
      <c r="E22" s="104">
        <f t="shared" si="10"/>
        <v>899</v>
      </c>
      <c r="F22" s="104">
        <f t="shared" si="11"/>
        <v>825</v>
      </c>
      <c r="G22" s="104">
        <f t="shared" si="12"/>
        <v>734</v>
      </c>
      <c r="H22" s="104">
        <f t="shared" si="13"/>
        <v>647</v>
      </c>
      <c r="I22" s="104">
        <f t="shared" si="14"/>
        <v>529</v>
      </c>
      <c r="J22" s="104">
        <f t="shared" si="18"/>
        <v>403</v>
      </c>
      <c r="K22" s="104">
        <f t="shared" si="19"/>
        <v>231</v>
      </c>
      <c r="L22" s="104">
        <f>L23+C22</f>
        <v>124</v>
      </c>
      <c r="M22" s="104">
        <f>C22</f>
        <v>59</v>
      </c>
      <c r="N22" s="104"/>
      <c r="O22" s="104"/>
      <c r="P22" s="104"/>
      <c r="Q22" s="63">
        <v>4</v>
      </c>
      <c r="R22" s="105">
        <f t="shared" si="17"/>
        <v>54629815.625</v>
      </c>
      <c r="S22" s="105">
        <f t="shared" si="17"/>
        <v>50845756.25</v>
      </c>
      <c r="T22" s="105">
        <f t="shared" si="17"/>
        <v>46258076.5625</v>
      </c>
      <c r="U22" s="105">
        <f t="shared" si="17"/>
        <v>41934856.25</v>
      </c>
      <c r="V22" s="105">
        <f t="shared" si="17"/>
        <v>36156359.375</v>
      </c>
      <c r="W22" s="105">
        <f t="shared" si="17"/>
        <v>30077056.25</v>
      </c>
      <c r="X22" s="105">
        <f t="shared" si="17"/>
        <v>21902487.5</v>
      </c>
      <c r="Y22" s="105">
        <f t="shared" si="17"/>
        <v>16894385.9375</v>
      </c>
      <c r="Z22" s="105">
        <f t="shared" si="17"/>
        <v>13899003.125</v>
      </c>
      <c r="AA22" s="105"/>
      <c r="AB22" s="105"/>
      <c r="AC22" s="105"/>
      <c r="AD22" s="130"/>
      <c r="AE22" s="64"/>
    </row>
    <row r="23" spans="1:31" ht="15.75" x14ac:dyDescent="0.25">
      <c r="A23" s="48" t="s">
        <v>10</v>
      </c>
      <c r="B23" s="65" t="s">
        <v>111</v>
      </c>
      <c r="C23" s="80">
        <v>65</v>
      </c>
      <c r="D23" s="102">
        <v>5</v>
      </c>
      <c r="E23" s="104">
        <f t="shared" si="10"/>
        <v>840</v>
      </c>
      <c r="F23" s="104">
        <f t="shared" si="11"/>
        <v>766</v>
      </c>
      <c r="G23" s="104">
        <f t="shared" si="12"/>
        <v>675</v>
      </c>
      <c r="H23" s="104">
        <f t="shared" si="13"/>
        <v>588</v>
      </c>
      <c r="I23" s="104">
        <f t="shared" si="14"/>
        <v>470</v>
      </c>
      <c r="J23" s="104">
        <f t="shared" si="18"/>
        <v>344</v>
      </c>
      <c r="K23" s="104">
        <f>K24+C23</f>
        <v>172</v>
      </c>
      <c r="L23" s="104">
        <f>C23</f>
        <v>65</v>
      </c>
      <c r="M23" s="104"/>
      <c r="N23" s="104"/>
      <c r="O23" s="104"/>
      <c r="P23" s="104"/>
      <c r="Q23" s="63">
        <v>5</v>
      </c>
      <c r="R23" s="105">
        <f t="shared" si="17"/>
        <v>54066031.25</v>
      </c>
      <c r="S23" s="105">
        <f t="shared" si="17"/>
        <v>50335390.625</v>
      </c>
      <c r="T23" s="105">
        <f t="shared" si="17"/>
        <v>45813401.5625</v>
      </c>
      <c r="U23" s="105">
        <f t="shared" si="17"/>
        <v>41552984.375</v>
      </c>
      <c r="V23" s="105">
        <f t="shared" si="17"/>
        <v>35859668.75</v>
      </c>
      <c r="W23" s="105">
        <f t="shared" si="17"/>
        <v>29871321.875</v>
      </c>
      <c r="X23" s="105">
        <f t="shared" si="17"/>
        <v>21820915.625</v>
      </c>
      <c r="Y23" s="105">
        <f t="shared" si="17"/>
        <v>16890054.6875</v>
      </c>
      <c r="Z23" s="105"/>
      <c r="AA23" s="105"/>
      <c r="AB23" s="105"/>
      <c r="AC23" s="105"/>
      <c r="AD23" s="130"/>
      <c r="AE23" s="64"/>
    </row>
    <row r="24" spans="1:31" ht="15.75" x14ac:dyDescent="0.25">
      <c r="A24" s="48" t="s">
        <v>11</v>
      </c>
      <c r="B24" s="65" t="s">
        <v>112</v>
      </c>
      <c r="C24" s="81">
        <v>107</v>
      </c>
      <c r="D24" s="102">
        <v>6</v>
      </c>
      <c r="E24" s="104">
        <f t="shared" si="10"/>
        <v>775</v>
      </c>
      <c r="F24" s="104">
        <f t="shared" si="11"/>
        <v>701</v>
      </c>
      <c r="G24" s="104">
        <f t="shared" si="12"/>
        <v>610</v>
      </c>
      <c r="H24" s="104">
        <f t="shared" si="13"/>
        <v>523</v>
      </c>
      <c r="I24" s="104">
        <f t="shared" si="14"/>
        <v>405</v>
      </c>
      <c r="J24" s="104">
        <f>J25+C24</f>
        <v>279</v>
      </c>
      <c r="K24" s="104">
        <f>C24</f>
        <v>107</v>
      </c>
      <c r="L24" s="104"/>
      <c r="M24" s="104"/>
      <c r="N24" s="104"/>
      <c r="O24" s="104"/>
      <c r="P24" s="104"/>
      <c r="Q24" s="63">
        <v>6</v>
      </c>
      <c r="R24" s="105">
        <f t="shared" si="17"/>
        <v>53556578.125</v>
      </c>
      <c r="S24" s="105">
        <f t="shared" si="17"/>
        <v>49879356.25</v>
      </c>
      <c r="T24" s="105">
        <f t="shared" si="17"/>
        <v>45423057.8125</v>
      </c>
      <c r="U24" s="105">
        <f t="shared" si="17"/>
        <v>41225443.75</v>
      </c>
      <c r="V24" s="105">
        <f t="shared" si="17"/>
        <v>35617309.375</v>
      </c>
      <c r="W24" s="105">
        <f t="shared" si="17"/>
        <v>29719918.75</v>
      </c>
      <c r="X24" s="105">
        <f t="shared" si="17"/>
        <v>21793675</v>
      </c>
      <c r="Y24" s="105"/>
      <c r="Z24" s="105"/>
      <c r="AA24" s="105"/>
      <c r="AB24" s="105"/>
      <c r="AC24" s="105"/>
      <c r="AD24" s="130"/>
      <c r="AE24" s="64"/>
    </row>
    <row r="25" spans="1:31" ht="15.75" x14ac:dyDescent="0.25">
      <c r="A25" s="48" t="s">
        <v>12</v>
      </c>
      <c r="B25" s="65" t="s">
        <v>113</v>
      </c>
      <c r="C25" s="80">
        <v>172</v>
      </c>
      <c r="D25" s="102">
        <v>7</v>
      </c>
      <c r="E25" s="104">
        <f t="shared" si="10"/>
        <v>668</v>
      </c>
      <c r="F25" s="104">
        <f t="shared" si="11"/>
        <v>594</v>
      </c>
      <c r="G25" s="104">
        <f t="shared" si="12"/>
        <v>503</v>
      </c>
      <c r="H25" s="104">
        <f t="shared" si="13"/>
        <v>416</v>
      </c>
      <c r="I25" s="104">
        <f>I26+C25</f>
        <v>298</v>
      </c>
      <c r="J25" s="104">
        <f>C25</f>
        <v>172</v>
      </c>
      <c r="K25" s="104"/>
      <c r="L25" s="104"/>
      <c r="M25" s="104"/>
      <c r="N25" s="104"/>
      <c r="O25" s="104"/>
      <c r="P25" s="104"/>
      <c r="Q25" s="63">
        <v>7</v>
      </c>
      <c r="R25" s="105">
        <f t="shared" si="17"/>
        <v>53124365.625</v>
      </c>
      <c r="S25" s="105">
        <f t="shared" si="17"/>
        <v>49500562.5</v>
      </c>
      <c r="T25" s="105">
        <f t="shared" si="17"/>
        <v>45109954.6875</v>
      </c>
      <c r="U25" s="105">
        <f t="shared" si="17"/>
        <v>40975143.75</v>
      </c>
      <c r="V25" s="105">
        <f t="shared" si="17"/>
        <v>35452190.625</v>
      </c>
      <c r="W25" s="105">
        <f t="shared" si="17"/>
        <v>29645756.25</v>
      </c>
      <c r="X25" s="105"/>
      <c r="Y25" s="105"/>
      <c r="Z25" s="105"/>
      <c r="AA25" s="105"/>
      <c r="AB25" s="105"/>
      <c r="AC25" s="105"/>
      <c r="AD25" s="130"/>
      <c r="AE25" s="64"/>
    </row>
    <row r="26" spans="1:31" ht="15.75" x14ac:dyDescent="0.25">
      <c r="A26" s="48" t="s">
        <v>21</v>
      </c>
      <c r="B26" s="65" t="s">
        <v>114</v>
      </c>
      <c r="C26" s="81">
        <v>126</v>
      </c>
      <c r="D26" s="102">
        <v>8</v>
      </c>
      <c r="E26" s="104">
        <f t="shared" si="10"/>
        <v>496</v>
      </c>
      <c r="F26" s="104">
        <f t="shared" si="11"/>
        <v>422</v>
      </c>
      <c r="G26" s="104">
        <f t="shared" si="12"/>
        <v>331</v>
      </c>
      <c r="H26" s="104">
        <f>H27+C26</f>
        <v>244</v>
      </c>
      <c r="I26" s="104">
        <f>C26</f>
        <v>126</v>
      </c>
      <c r="J26" s="104"/>
      <c r="K26" s="104"/>
      <c r="L26" s="104"/>
      <c r="M26" s="104"/>
      <c r="N26" s="104"/>
      <c r="O26" s="104"/>
      <c r="P26" s="104"/>
      <c r="Q26" s="63">
        <v>8</v>
      </c>
      <c r="R26" s="105">
        <f>($D$7+(E26*$D$6)+(R40)+R12)</f>
        <v>52816315.625</v>
      </c>
      <c r="S26" s="105">
        <f>($D$7+(F26*$D$6)+(S40)+S12)</f>
        <v>49245931.25</v>
      </c>
      <c r="T26" s="105">
        <f>($D$7+(G26*$D$6)+(T40)+T12)</f>
        <v>44921014.0625</v>
      </c>
      <c r="U26" s="105">
        <f>($D$7+(H26*$D$6)+(U40)+U12)</f>
        <v>40849006.25</v>
      </c>
      <c r="V26" s="105">
        <f>($D$7+(I26*$D$6)+(V40)+V12)</f>
        <v>35411234.375</v>
      </c>
      <c r="W26" s="105"/>
      <c r="X26" s="105"/>
      <c r="Y26" s="105"/>
      <c r="Z26" s="105"/>
      <c r="AA26" s="105"/>
      <c r="AB26" s="105"/>
      <c r="AC26" s="105"/>
      <c r="AD26" s="130"/>
      <c r="AE26" s="64"/>
    </row>
    <row r="27" spans="1:31" ht="15.75" x14ac:dyDescent="0.25">
      <c r="A27" s="48" t="s">
        <v>13</v>
      </c>
      <c r="B27" s="65" t="s">
        <v>115</v>
      </c>
      <c r="C27" s="80">
        <v>118</v>
      </c>
      <c r="D27" s="102">
        <v>9</v>
      </c>
      <c r="E27" s="104">
        <f t="shared" si="10"/>
        <v>370</v>
      </c>
      <c r="F27" s="104">
        <f t="shared" si="11"/>
        <v>296</v>
      </c>
      <c r="G27" s="104">
        <f>G28+C27</f>
        <v>205</v>
      </c>
      <c r="H27" s="104">
        <f>C27</f>
        <v>118</v>
      </c>
      <c r="I27" s="104"/>
      <c r="J27" s="104"/>
      <c r="K27" s="104"/>
      <c r="L27" s="104"/>
      <c r="M27" s="104"/>
      <c r="N27" s="104"/>
      <c r="O27" s="104"/>
      <c r="P27" s="104"/>
      <c r="Q27" s="63">
        <v>9</v>
      </c>
      <c r="R27" s="105">
        <f>($D$7+(E27*$D$6)+(R41)+R13)</f>
        <v>52599221.875</v>
      </c>
      <c r="S27" s="105">
        <f>($D$7+(F27*$D$6)+(S41)+S13)</f>
        <v>49082256.25</v>
      </c>
      <c r="T27" s="105">
        <f>($D$7+(G27*$D$6)+(T41)+T13)</f>
        <v>44823029.6875</v>
      </c>
      <c r="U27" s="105">
        <f>($D$7+(H27*$D$6)+(U41)+U13)</f>
        <v>40813825</v>
      </c>
      <c r="V27" s="105"/>
      <c r="W27" s="105"/>
      <c r="X27" s="105"/>
      <c r="Y27" s="105"/>
      <c r="Z27" s="105"/>
      <c r="AA27" s="105"/>
      <c r="AB27" s="105"/>
      <c r="AC27" s="105"/>
      <c r="AD27" s="130"/>
      <c r="AE27" s="64"/>
    </row>
    <row r="28" spans="1:31" ht="15.75" x14ac:dyDescent="0.25">
      <c r="A28" s="48" t="s">
        <v>14</v>
      </c>
      <c r="B28" s="65" t="s">
        <v>116</v>
      </c>
      <c r="C28" s="81">
        <v>87</v>
      </c>
      <c r="D28" s="102">
        <v>10</v>
      </c>
      <c r="E28" s="104">
        <f>E29+C28</f>
        <v>252</v>
      </c>
      <c r="F28" s="104">
        <f>F29+C28</f>
        <v>178</v>
      </c>
      <c r="G28" s="104">
        <f>C28</f>
        <v>87</v>
      </c>
      <c r="H28" s="104"/>
      <c r="I28" s="104"/>
      <c r="J28" s="104"/>
      <c r="K28" s="104"/>
      <c r="L28" s="104"/>
      <c r="M28" s="104"/>
      <c r="N28" s="104"/>
      <c r="O28" s="104"/>
      <c r="P28" s="104"/>
      <c r="Q28" s="63">
        <v>10</v>
      </c>
      <c r="R28" s="105">
        <f>($D$7+(E28*$D$6)+(R42)+R14)</f>
        <v>52467309.375</v>
      </c>
      <c r="S28" s="105">
        <f>($D$7+(F28*$D$6)+(S42)+S14)</f>
        <v>49003762.5</v>
      </c>
      <c r="T28" s="105">
        <f>($D$7+(G28*$D$6)+(T42)+T14)</f>
        <v>44810226.5625</v>
      </c>
      <c r="U28" s="105"/>
      <c r="V28" s="105"/>
      <c r="W28" s="105"/>
      <c r="X28" s="105"/>
      <c r="Y28" s="105"/>
      <c r="Z28" s="105"/>
      <c r="AA28" s="105"/>
      <c r="AB28" s="105"/>
      <c r="AC28" s="105"/>
      <c r="AD28" s="130"/>
      <c r="AE28" s="64"/>
    </row>
    <row r="29" spans="1:31" ht="15.75" x14ac:dyDescent="0.25">
      <c r="A29" s="48" t="s">
        <v>15</v>
      </c>
      <c r="B29" s="65" t="s">
        <v>117</v>
      </c>
      <c r="C29" s="80">
        <v>91</v>
      </c>
      <c r="D29" s="102">
        <v>11</v>
      </c>
      <c r="E29" s="104">
        <f>E30+C29</f>
        <v>165</v>
      </c>
      <c r="F29" s="104">
        <f>C29</f>
        <v>91</v>
      </c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63">
        <v>11</v>
      </c>
      <c r="R29" s="105">
        <f>($D$7+(E29*$D$6)+(R43)+R15)</f>
        <v>52398200</v>
      </c>
      <c r="S29" s="105">
        <f>($D$7+(F29*$D$6)+(S43)+S15)</f>
        <v>48988071.875</v>
      </c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30"/>
      <c r="AE29" s="64"/>
    </row>
    <row r="30" spans="1:31" ht="15.75" x14ac:dyDescent="0.25">
      <c r="A30" s="48" t="s">
        <v>16</v>
      </c>
      <c r="B30" s="65" t="s">
        <v>118</v>
      </c>
      <c r="C30" s="81">
        <v>74</v>
      </c>
      <c r="D30" s="102">
        <v>12</v>
      </c>
      <c r="E30" s="104">
        <f>C30</f>
        <v>74</v>
      </c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63">
        <v>12</v>
      </c>
      <c r="R30" s="105">
        <f>($D$7+(E30*$D$6)+(R44)+R16)</f>
        <v>52394781.25</v>
      </c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30"/>
      <c r="AE30" s="64"/>
    </row>
    <row r="31" spans="1:31" ht="15.75" x14ac:dyDescent="0.25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63" t="s">
        <v>30</v>
      </c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131"/>
      <c r="AE31" s="64"/>
    </row>
    <row r="32" spans="1:31" ht="15.75" customHeight="1" x14ac:dyDescent="0.25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63" t="s">
        <v>105</v>
      </c>
      <c r="R32" s="107" t="s">
        <v>82</v>
      </c>
      <c r="S32" s="107" t="s">
        <v>83</v>
      </c>
      <c r="T32" s="107" t="s">
        <v>84</v>
      </c>
      <c r="U32" s="107" t="s">
        <v>85</v>
      </c>
      <c r="V32" s="107" t="s">
        <v>86</v>
      </c>
      <c r="W32" s="107" t="s">
        <v>87</v>
      </c>
      <c r="X32" s="107" t="s">
        <v>88</v>
      </c>
      <c r="Y32" s="107" t="s">
        <v>89</v>
      </c>
      <c r="Z32" s="107" t="s">
        <v>90</v>
      </c>
      <c r="AA32" s="107" t="s">
        <v>91</v>
      </c>
      <c r="AB32" s="107" t="s">
        <v>92</v>
      </c>
      <c r="AC32" s="107" t="s">
        <v>93</v>
      </c>
      <c r="AD32" s="108"/>
      <c r="AE32" s="130" t="s">
        <v>119</v>
      </c>
    </row>
    <row r="33" spans="1:31" ht="15.75" x14ac:dyDescent="0.25">
      <c r="A33" s="48"/>
      <c r="B33" s="48"/>
      <c r="C33" s="132" t="s">
        <v>120</v>
      </c>
      <c r="D33" s="66">
        <v>1</v>
      </c>
      <c r="E33" s="66">
        <v>3</v>
      </c>
      <c r="F33" s="66">
        <v>5</v>
      </c>
      <c r="G33" s="66">
        <v>7</v>
      </c>
      <c r="H33" s="66">
        <v>9</v>
      </c>
      <c r="I33" s="66">
        <v>11</v>
      </c>
      <c r="J33" s="66">
        <v>13</v>
      </c>
      <c r="K33" s="66">
        <v>15</v>
      </c>
      <c r="L33" s="66">
        <v>17</v>
      </c>
      <c r="M33" s="66">
        <v>19</v>
      </c>
      <c r="N33" s="66">
        <v>21</v>
      </c>
      <c r="O33" s="66">
        <v>23</v>
      </c>
      <c r="P33" s="48"/>
      <c r="Q33" s="48"/>
      <c r="R33" s="108">
        <f t="shared" ref="R33:AC39" si="20">R48*$D$5</f>
        <v>5172234.375</v>
      </c>
      <c r="S33" s="108">
        <f t="shared" si="20"/>
        <v>4557918.75</v>
      </c>
      <c r="T33" s="108">
        <f t="shared" si="20"/>
        <v>3868167.1875</v>
      </c>
      <c r="U33" s="108">
        <f t="shared" si="20"/>
        <v>3271537.5</v>
      </c>
      <c r="V33" s="108">
        <f t="shared" si="20"/>
        <v>2547496.875</v>
      </c>
      <c r="W33" s="108">
        <f t="shared" si="20"/>
        <v>1865325</v>
      </c>
      <c r="X33" s="108">
        <f t="shared" si="20"/>
        <v>1058268.75</v>
      </c>
      <c r="Y33" s="108">
        <f t="shared" si="20"/>
        <v>633445.3125</v>
      </c>
      <c r="Z33" s="108">
        <f t="shared" si="20"/>
        <v>422296.875</v>
      </c>
      <c r="AA33" s="108">
        <f t="shared" si="20"/>
        <v>273229.6875</v>
      </c>
      <c r="AB33" s="108">
        <f t="shared" si="20"/>
        <v>110807.8125</v>
      </c>
      <c r="AC33" s="108">
        <f t="shared" si="20"/>
        <v>27431.25</v>
      </c>
      <c r="AD33" s="108">
        <v>1</v>
      </c>
      <c r="AE33" s="130"/>
    </row>
    <row r="34" spans="1:31" ht="15.75" x14ac:dyDescent="0.25">
      <c r="A34" s="48"/>
      <c r="B34" s="48"/>
      <c r="C34" s="132"/>
      <c r="D34" s="66"/>
      <c r="E34" s="66">
        <v>1</v>
      </c>
      <c r="F34" s="66">
        <v>3</v>
      </c>
      <c r="G34" s="66">
        <v>5</v>
      </c>
      <c r="H34" s="66">
        <v>7</v>
      </c>
      <c r="I34" s="66">
        <v>9</v>
      </c>
      <c r="J34" s="66">
        <v>11</v>
      </c>
      <c r="K34" s="66">
        <v>13</v>
      </c>
      <c r="L34" s="66">
        <v>15</v>
      </c>
      <c r="M34" s="66">
        <v>17</v>
      </c>
      <c r="N34" s="66">
        <v>19</v>
      </c>
      <c r="O34" s="66">
        <v>21</v>
      </c>
      <c r="P34" s="48"/>
      <c r="Q34" s="48"/>
      <c r="R34" s="108">
        <f t="shared" si="20"/>
        <v>4375284.375</v>
      </c>
      <c r="S34" s="108">
        <f t="shared" si="20"/>
        <v>3814387.5</v>
      </c>
      <c r="T34" s="108">
        <f t="shared" si="20"/>
        <v>3190326.5625</v>
      </c>
      <c r="U34" s="108">
        <f t="shared" si="20"/>
        <v>2656500</v>
      </c>
      <c r="V34" s="108">
        <f t="shared" si="20"/>
        <v>2017640.625</v>
      </c>
      <c r="W34" s="108">
        <f t="shared" si="20"/>
        <v>1426425</v>
      </c>
      <c r="X34" s="108">
        <f t="shared" si="20"/>
        <v>743531.25</v>
      </c>
      <c r="Y34" s="108">
        <f t="shared" si="20"/>
        <v>395948.4375</v>
      </c>
      <c r="Z34" s="108">
        <f t="shared" si="20"/>
        <v>231721.875</v>
      </c>
      <c r="AA34" s="108">
        <f t="shared" si="20"/>
        <v>125245.3125</v>
      </c>
      <c r="AB34" s="108">
        <f t="shared" si="20"/>
        <v>27792.1875</v>
      </c>
      <c r="AC34" s="108"/>
      <c r="AD34" s="108">
        <v>2</v>
      </c>
      <c r="AE34" s="130"/>
    </row>
    <row r="35" spans="1:31" ht="15.75" x14ac:dyDescent="0.25">
      <c r="A35" s="48"/>
      <c r="B35" s="48"/>
      <c r="C35" s="132"/>
      <c r="D35" s="66"/>
      <c r="E35" s="66"/>
      <c r="F35" s="66">
        <v>1</v>
      </c>
      <c r="G35" s="66">
        <v>3</v>
      </c>
      <c r="H35" s="66">
        <v>5</v>
      </c>
      <c r="I35" s="66">
        <v>7</v>
      </c>
      <c r="J35" s="66">
        <v>9</v>
      </c>
      <c r="K35" s="66">
        <v>11</v>
      </c>
      <c r="L35" s="66">
        <v>13</v>
      </c>
      <c r="M35" s="66">
        <v>15</v>
      </c>
      <c r="N35" s="66">
        <v>17</v>
      </c>
      <c r="O35" s="66">
        <v>19</v>
      </c>
      <c r="P35" s="48"/>
      <c r="Q35" s="48"/>
      <c r="R35" s="108">
        <f t="shared" si="20"/>
        <v>3633557.8125</v>
      </c>
      <c r="S35" s="108">
        <f t="shared" si="20"/>
        <v>3126079.6875</v>
      </c>
      <c r="T35" s="108">
        <f t="shared" si="20"/>
        <v>2567709.375</v>
      </c>
      <c r="U35" s="108">
        <f t="shared" si="20"/>
        <v>2096685.9375</v>
      </c>
      <c r="V35" s="108">
        <f t="shared" si="20"/>
        <v>1543007.8125</v>
      </c>
      <c r="W35" s="108">
        <f t="shared" si="20"/>
        <v>1042748.4375</v>
      </c>
      <c r="X35" s="108">
        <f t="shared" si="20"/>
        <v>484017.1875</v>
      </c>
      <c r="Y35" s="108">
        <f t="shared" si="20"/>
        <v>213675</v>
      </c>
      <c r="Z35" s="108">
        <f t="shared" si="20"/>
        <v>96370.3125</v>
      </c>
      <c r="AA35" s="108">
        <f t="shared" si="20"/>
        <v>32484.375</v>
      </c>
      <c r="AB35" s="108"/>
      <c r="AC35" s="108"/>
      <c r="AD35" s="108">
        <v>3</v>
      </c>
      <c r="AE35" s="130"/>
    </row>
    <row r="36" spans="1:31" ht="15.75" x14ac:dyDescent="0.25">
      <c r="A36" s="48"/>
      <c r="B36" s="48"/>
      <c r="C36" s="132"/>
      <c r="D36" s="66"/>
      <c r="E36" s="66"/>
      <c r="F36" s="66"/>
      <c r="G36" s="66">
        <v>1</v>
      </c>
      <c r="H36" s="66">
        <v>3</v>
      </c>
      <c r="I36" s="66">
        <v>5</v>
      </c>
      <c r="J36" s="66">
        <v>7</v>
      </c>
      <c r="K36" s="66">
        <v>9</v>
      </c>
      <c r="L36" s="66">
        <v>11</v>
      </c>
      <c r="M36" s="66">
        <v>13</v>
      </c>
      <c r="N36" s="66">
        <v>15</v>
      </c>
      <c r="O36" s="66">
        <v>17</v>
      </c>
      <c r="P36" s="48"/>
      <c r="Q36" s="48"/>
      <c r="R36" s="108">
        <f t="shared" si="20"/>
        <v>2952107.8125</v>
      </c>
      <c r="S36" s="108">
        <f t="shared" si="20"/>
        <v>2498048.4375</v>
      </c>
      <c r="T36" s="108">
        <f t="shared" si="20"/>
        <v>2005368.75</v>
      </c>
      <c r="U36" s="108">
        <f t="shared" si="20"/>
        <v>1597148.4375</v>
      </c>
      <c r="V36" s="108">
        <f t="shared" si="20"/>
        <v>1128651.5625</v>
      </c>
      <c r="W36" s="108">
        <f t="shared" si="20"/>
        <v>719348.4375</v>
      </c>
      <c r="X36" s="108">
        <f t="shared" si="20"/>
        <v>284779.6875</v>
      </c>
      <c r="Y36" s="108">
        <f t="shared" si="20"/>
        <v>91678.125</v>
      </c>
      <c r="Z36" s="108">
        <f t="shared" si="20"/>
        <v>21295.3125</v>
      </c>
      <c r="AA36" s="108"/>
      <c r="AB36" s="108"/>
      <c r="AC36" s="108"/>
      <c r="AD36" s="108">
        <v>4</v>
      </c>
      <c r="AE36" s="130"/>
    </row>
    <row r="37" spans="1:31" ht="15.75" x14ac:dyDescent="0.25">
      <c r="A37" s="48"/>
      <c r="B37" s="48"/>
      <c r="C37" s="132"/>
      <c r="D37" s="66"/>
      <c r="E37" s="66"/>
      <c r="F37" s="66"/>
      <c r="G37" s="66"/>
      <c r="H37" s="66">
        <v>1</v>
      </c>
      <c r="I37" s="66">
        <v>3</v>
      </c>
      <c r="J37" s="66">
        <v>5</v>
      </c>
      <c r="K37" s="66">
        <v>7</v>
      </c>
      <c r="L37" s="66">
        <v>9</v>
      </c>
      <c r="M37" s="66">
        <v>11</v>
      </c>
      <c r="N37" s="66">
        <v>13</v>
      </c>
      <c r="O37" s="66">
        <v>15</v>
      </c>
      <c r="P37" s="48"/>
      <c r="Q37" s="48"/>
      <c r="R37" s="108">
        <f t="shared" si="20"/>
        <v>2324437.5</v>
      </c>
      <c r="S37" s="108">
        <f t="shared" si="20"/>
        <v>1923796.875</v>
      </c>
      <c r="T37" s="108">
        <f t="shared" si="20"/>
        <v>1496807.8125</v>
      </c>
      <c r="U37" s="108">
        <f t="shared" si="20"/>
        <v>1151390.625</v>
      </c>
      <c r="V37" s="108">
        <f t="shared" si="20"/>
        <v>768075</v>
      </c>
      <c r="W37" s="108">
        <f t="shared" si="20"/>
        <v>449728.125</v>
      </c>
      <c r="X37" s="108">
        <f t="shared" si="20"/>
        <v>139321.875</v>
      </c>
      <c r="Y37" s="108">
        <f t="shared" si="20"/>
        <v>23460.9375</v>
      </c>
      <c r="Z37" s="108"/>
      <c r="AA37" s="108"/>
      <c r="AB37" s="108"/>
      <c r="AC37" s="108"/>
      <c r="AD37" s="108">
        <v>5</v>
      </c>
      <c r="AE37" s="130"/>
    </row>
    <row r="38" spans="1:31" ht="15.75" x14ac:dyDescent="0.25">
      <c r="A38" s="48"/>
      <c r="B38" s="48"/>
      <c r="C38" s="132"/>
      <c r="D38" s="66"/>
      <c r="E38" s="66"/>
      <c r="F38" s="66"/>
      <c r="G38" s="66"/>
      <c r="H38" s="66"/>
      <c r="I38" s="66">
        <v>1</v>
      </c>
      <c r="J38" s="66">
        <v>3</v>
      </c>
      <c r="K38" s="66">
        <v>5</v>
      </c>
      <c r="L38" s="66">
        <v>7</v>
      </c>
      <c r="M38" s="66">
        <v>9</v>
      </c>
      <c r="N38" s="66">
        <v>11</v>
      </c>
      <c r="O38" s="66">
        <v>13</v>
      </c>
      <c r="P38" s="48"/>
      <c r="Q38" s="48"/>
      <c r="R38" s="108">
        <f t="shared" si="20"/>
        <v>1741523.4375</v>
      </c>
      <c r="S38" s="108">
        <f t="shared" si="20"/>
        <v>1394301.5625</v>
      </c>
      <c r="T38" s="108">
        <f t="shared" si="20"/>
        <v>1033003.125</v>
      </c>
      <c r="U38" s="108">
        <f t="shared" si="20"/>
        <v>750389.0625</v>
      </c>
      <c r="V38" s="108">
        <f t="shared" si="20"/>
        <v>452254.6875</v>
      </c>
      <c r="W38" s="108">
        <f t="shared" si="20"/>
        <v>224864.0625</v>
      </c>
      <c r="X38" s="108">
        <f t="shared" si="20"/>
        <v>38620.3125</v>
      </c>
      <c r="Y38" s="108"/>
      <c r="Z38" s="108"/>
      <c r="AA38" s="108"/>
      <c r="AB38" s="108"/>
      <c r="AC38" s="108"/>
      <c r="AD38" s="108">
        <v>6</v>
      </c>
      <c r="AE38" s="130"/>
    </row>
    <row r="39" spans="1:31" ht="15.75" x14ac:dyDescent="0.25">
      <c r="A39" s="48"/>
      <c r="B39" s="48"/>
      <c r="C39" s="132"/>
      <c r="D39" s="66"/>
      <c r="E39" s="66"/>
      <c r="F39" s="66"/>
      <c r="G39" s="66"/>
      <c r="H39" s="66"/>
      <c r="I39" s="66"/>
      <c r="J39" s="66">
        <v>1</v>
      </c>
      <c r="K39" s="66">
        <v>3</v>
      </c>
      <c r="L39" s="66">
        <v>5</v>
      </c>
      <c r="M39" s="66">
        <v>7</v>
      </c>
      <c r="N39" s="66">
        <v>9</v>
      </c>
      <c r="O39" s="66">
        <v>11</v>
      </c>
      <c r="P39" s="48"/>
      <c r="Q39" s="48"/>
      <c r="R39" s="108">
        <f t="shared" si="20"/>
        <v>1220690.625</v>
      </c>
      <c r="S39" s="108">
        <f t="shared" si="20"/>
        <v>926887.5</v>
      </c>
      <c r="T39" s="108">
        <f t="shared" si="20"/>
        <v>631279.6875</v>
      </c>
      <c r="U39" s="108">
        <f t="shared" si="20"/>
        <v>411468.75</v>
      </c>
      <c r="V39" s="108">
        <f t="shared" si="20"/>
        <v>198515.625</v>
      </c>
      <c r="W39" s="108">
        <f t="shared" si="20"/>
        <v>62081.25</v>
      </c>
      <c r="X39" s="108"/>
      <c r="Y39" s="108"/>
      <c r="Z39" s="108"/>
      <c r="AA39" s="108"/>
      <c r="AB39" s="108"/>
      <c r="AC39" s="108"/>
      <c r="AD39" s="108">
        <v>7</v>
      </c>
      <c r="AE39" s="130"/>
    </row>
    <row r="40" spans="1:31" ht="15.75" x14ac:dyDescent="0.25">
      <c r="A40" s="48"/>
      <c r="B40" s="48"/>
      <c r="C40" s="132"/>
      <c r="D40" s="66"/>
      <c r="E40" s="66"/>
      <c r="F40" s="66"/>
      <c r="G40" s="66"/>
      <c r="H40" s="66"/>
      <c r="I40" s="66"/>
      <c r="J40" s="66"/>
      <c r="K40" s="66">
        <v>1</v>
      </c>
      <c r="L40" s="66">
        <v>3</v>
      </c>
      <c r="M40" s="66">
        <v>5</v>
      </c>
      <c r="N40" s="66">
        <v>7</v>
      </c>
      <c r="O40" s="66">
        <v>9</v>
      </c>
      <c r="P40" s="48"/>
      <c r="Q40" s="48"/>
      <c r="R40" s="108">
        <f>R55*$D$5</f>
        <v>800559.375</v>
      </c>
      <c r="S40" s="108">
        <f>S55*$D$5</f>
        <v>560175</v>
      </c>
      <c r="T40" s="108">
        <f>T55*$D$5</f>
        <v>330257.8125</v>
      </c>
      <c r="U40" s="108">
        <f>U55*$D$5</f>
        <v>173250</v>
      </c>
      <c r="V40" s="108">
        <f>V55*$D$5</f>
        <v>45478.125</v>
      </c>
      <c r="W40" s="108"/>
      <c r="X40" s="108"/>
      <c r="Y40" s="108"/>
      <c r="Z40" s="108"/>
      <c r="AA40" s="108"/>
      <c r="AB40" s="108"/>
      <c r="AC40" s="108"/>
      <c r="AD40" s="108">
        <v>8</v>
      </c>
      <c r="AE40" s="130"/>
    </row>
    <row r="41" spans="1:31" ht="15.75" x14ac:dyDescent="0.25">
      <c r="A41" s="48"/>
      <c r="B41" s="48"/>
      <c r="C41" s="132"/>
      <c r="D41" s="66"/>
      <c r="E41" s="66"/>
      <c r="F41" s="66"/>
      <c r="G41" s="66"/>
      <c r="H41" s="66"/>
      <c r="I41" s="66"/>
      <c r="J41" s="66"/>
      <c r="K41" s="66"/>
      <c r="L41" s="66">
        <v>1</v>
      </c>
      <c r="M41" s="66">
        <v>3</v>
      </c>
      <c r="N41" s="66">
        <v>5</v>
      </c>
      <c r="O41" s="66">
        <v>7</v>
      </c>
      <c r="P41" s="48"/>
      <c r="Q41" s="48"/>
      <c r="R41" s="108">
        <f>R56*$D$5</f>
        <v>487987.5</v>
      </c>
      <c r="S41" s="108">
        <f>S56*$D$5</f>
        <v>301021.875</v>
      </c>
      <c r="T41" s="108">
        <f>T56*$D$5</f>
        <v>136795.3125</v>
      </c>
      <c r="U41" s="108">
        <f>U56*$D$5</f>
        <v>42590.625</v>
      </c>
      <c r="V41" s="108"/>
      <c r="W41" s="108"/>
      <c r="X41" s="108"/>
      <c r="Y41" s="108"/>
      <c r="Z41" s="108"/>
      <c r="AA41" s="108"/>
      <c r="AB41" s="108"/>
      <c r="AC41" s="108"/>
      <c r="AD41" s="108">
        <v>9</v>
      </c>
      <c r="AE41" s="130"/>
    </row>
    <row r="42" spans="1:31" ht="15.75" x14ac:dyDescent="0.25">
      <c r="A42" s="48"/>
      <c r="B42" s="48"/>
      <c r="C42" s="132"/>
      <c r="D42" s="66"/>
      <c r="E42" s="66"/>
      <c r="F42" s="66"/>
      <c r="G42" s="66"/>
      <c r="H42" s="66"/>
      <c r="I42" s="66"/>
      <c r="J42" s="66"/>
      <c r="K42" s="66"/>
      <c r="L42" s="66"/>
      <c r="M42" s="66">
        <v>1</v>
      </c>
      <c r="N42" s="66">
        <v>3</v>
      </c>
      <c r="O42" s="66">
        <v>5</v>
      </c>
      <c r="P42" s="48"/>
      <c r="Q42" s="48"/>
      <c r="R42" s="108">
        <f>R57*$D$5</f>
        <v>263484.375</v>
      </c>
      <c r="S42" s="108">
        <f>S57*$D$5</f>
        <v>129937.5</v>
      </c>
      <c r="T42" s="108">
        <f>T57*$D$5</f>
        <v>31401.5625</v>
      </c>
      <c r="U42" s="108"/>
      <c r="V42" s="108"/>
      <c r="W42" s="108"/>
      <c r="X42" s="108"/>
      <c r="Y42" s="108"/>
      <c r="Z42" s="108"/>
      <c r="AA42" s="108"/>
      <c r="AB42" s="108"/>
      <c r="AC42" s="108"/>
      <c r="AD42" s="108">
        <v>10</v>
      </c>
      <c r="AE42" s="130"/>
    </row>
    <row r="43" spans="1:31" ht="15.75" x14ac:dyDescent="0.25">
      <c r="A43" s="48"/>
      <c r="B43" s="48"/>
      <c r="C43" s="132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>
        <v>1</v>
      </c>
      <c r="O43" s="66">
        <v>3</v>
      </c>
      <c r="P43" s="48"/>
      <c r="Q43" s="48"/>
      <c r="R43" s="108">
        <f>R58*$D$5</f>
        <v>112973.4375</v>
      </c>
      <c r="S43" s="108">
        <f>S58*$D$5</f>
        <v>32845.3125</v>
      </c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>
        <v>11</v>
      </c>
      <c r="AE43" s="130"/>
    </row>
    <row r="44" spans="1:31" ht="15.75" x14ac:dyDescent="0.25">
      <c r="A44" s="48"/>
      <c r="B44" s="48"/>
      <c r="C44" s="132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>
        <v>1</v>
      </c>
      <c r="P44" s="48"/>
      <c r="Q44" s="48"/>
      <c r="R44" s="108">
        <f>R59*$D$5</f>
        <v>26709.375</v>
      </c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>
        <v>12</v>
      </c>
      <c r="AE44" s="130"/>
    </row>
    <row r="45" spans="1:31" ht="15.75" x14ac:dyDescent="0.25">
      <c r="A45" s="48"/>
      <c r="B45" s="48"/>
      <c r="C45" s="48"/>
      <c r="D45" s="67" t="s">
        <v>107</v>
      </c>
      <c r="E45" s="67" t="s">
        <v>108</v>
      </c>
      <c r="F45" s="67" t="s">
        <v>109</v>
      </c>
      <c r="G45" s="67" t="s">
        <v>110</v>
      </c>
      <c r="H45" s="67" t="s">
        <v>111</v>
      </c>
      <c r="I45" s="67" t="s">
        <v>112</v>
      </c>
      <c r="J45" s="67" t="s">
        <v>113</v>
      </c>
      <c r="K45" s="67" t="s">
        <v>114</v>
      </c>
      <c r="L45" s="67" t="s">
        <v>115</v>
      </c>
      <c r="M45" s="67" t="s">
        <v>116</v>
      </c>
      <c r="N45" s="67" t="s">
        <v>117</v>
      </c>
      <c r="O45" s="67" t="s">
        <v>118</v>
      </c>
      <c r="P45" s="48"/>
      <c r="Q45" s="48"/>
      <c r="AD45" s="48"/>
      <c r="AE45" s="130"/>
    </row>
    <row r="46" spans="1:31" ht="15.75" x14ac:dyDescent="0.25">
      <c r="A46" s="48"/>
      <c r="B46" s="48"/>
      <c r="C46" s="48"/>
      <c r="D46" s="55">
        <f>C19</f>
        <v>76</v>
      </c>
      <c r="E46" s="55">
        <f>C20</f>
        <v>77</v>
      </c>
      <c r="F46" s="55">
        <f>C21</f>
        <v>90</v>
      </c>
      <c r="G46" s="55">
        <f>C22</f>
        <v>59</v>
      </c>
      <c r="H46" s="55">
        <f>C23</f>
        <v>65</v>
      </c>
      <c r="I46" s="55">
        <f>C24</f>
        <v>107</v>
      </c>
      <c r="J46" s="55">
        <f>C25</f>
        <v>172</v>
      </c>
      <c r="K46" s="55">
        <f>C26</f>
        <v>126</v>
      </c>
      <c r="L46" s="55">
        <f>C27</f>
        <v>118</v>
      </c>
      <c r="M46" s="55">
        <f>C28</f>
        <v>87</v>
      </c>
      <c r="N46" s="55">
        <f>C29</f>
        <v>91</v>
      </c>
      <c r="O46" s="55">
        <f>C30</f>
        <v>74</v>
      </c>
      <c r="P46" s="48"/>
      <c r="Q46" s="48"/>
      <c r="R46" s="125" t="s">
        <v>121</v>
      </c>
      <c r="S46" s="126"/>
      <c r="T46" s="126"/>
      <c r="U46" s="126"/>
      <c r="V46" s="126"/>
      <c r="W46" s="126"/>
      <c r="X46" s="126"/>
      <c r="Y46" s="126"/>
      <c r="Z46" s="126"/>
      <c r="AA46" s="126"/>
      <c r="AB46" s="126"/>
      <c r="AC46" s="127"/>
      <c r="AD46" s="48"/>
      <c r="AE46" s="48"/>
    </row>
    <row r="47" spans="1:31" ht="15.75" x14ac:dyDescent="0.25">
      <c r="A47" s="48"/>
      <c r="B47" s="48"/>
      <c r="C47" s="48">
        <v>1</v>
      </c>
      <c r="D47" s="55">
        <f>D46</f>
        <v>76</v>
      </c>
      <c r="E47" s="55">
        <f>E33*$E$46</f>
        <v>231</v>
      </c>
      <c r="F47" s="55">
        <f>F33*$F$46</f>
        <v>450</v>
      </c>
      <c r="G47" s="55">
        <f>G33*$G$46</f>
        <v>413</v>
      </c>
      <c r="H47" s="55">
        <f>H33*$H$46</f>
        <v>585</v>
      </c>
      <c r="I47" s="55">
        <f t="shared" ref="I47:I52" si="21">I33*$I$46</f>
        <v>1177</v>
      </c>
      <c r="J47" s="55">
        <f t="shared" ref="J47:J53" si="22">J33*$J$46</f>
        <v>2236</v>
      </c>
      <c r="K47" s="55">
        <f t="shared" ref="K47:K54" si="23">K33*$K$46</f>
        <v>1890</v>
      </c>
      <c r="L47" s="55">
        <f t="shared" ref="L47:L55" si="24">L33*$L$46</f>
        <v>2006</v>
      </c>
      <c r="M47" s="55">
        <f t="shared" ref="M47:M56" si="25">M33*$M$46</f>
        <v>1653</v>
      </c>
      <c r="N47" s="55">
        <f>N33*N46</f>
        <v>1911</v>
      </c>
      <c r="O47" s="55">
        <f t="shared" ref="O47:O58" si="26">O33*O$46</f>
        <v>1702</v>
      </c>
      <c r="P47" s="48"/>
      <c r="Q47" s="48"/>
      <c r="R47" s="68" t="s">
        <v>82</v>
      </c>
      <c r="S47" s="68" t="s">
        <v>83</v>
      </c>
      <c r="T47" s="68" t="s">
        <v>84</v>
      </c>
      <c r="U47" s="68" t="s">
        <v>85</v>
      </c>
      <c r="V47" s="68" t="s">
        <v>86</v>
      </c>
      <c r="W47" s="68" t="s">
        <v>87</v>
      </c>
      <c r="X47" s="68" t="s">
        <v>88</v>
      </c>
      <c r="Y47" s="68" t="s">
        <v>89</v>
      </c>
      <c r="Z47" s="68" t="s">
        <v>90</v>
      </c>
      <c r="AA47" s="68" t="s">
        <v>91</v>
      </c>
      <c r="AB47" s="68" t="s">
        <v>92</v>
      </c>
      <c r="AC47" s="68" t="s">
        <v>93</v>
      </c>
      <c r="AD47" s="48"/>
      <c r="AE47" s="48"/>
    </row>
    <row r="48" spans="1:31" ht="15.75" x14ac:dyDescent="0.25">
      <c r="A48" s="48"/>
      <c r="B48" s="48"/>
      <c r="C48" s="48">
        <v>2</v>
      </c>
      <c r="D48" s="48"/>
      <c r="E48" s="55">
        <f>E34*$E$46</f>
        <v>77</v>
      </c>
      <c r="F48" s="55">
        <f>F34*$F$46</f>
        <v>270</v>
      </c>
      <c r="G48" s="55">
        <f>G34*$G$46</f>
        <v>295</v>
      </c>
      <c r="H48" s="55">
        <f>H34*$H$46</f>
        <v>455</v>
      </c>
      <c r="I48" s="55">
        <f t="shared" si="21"/>
        <v>963</v>
      </c>
      <c r="J48" s="55">
        <f t="shared" si="22"/>
        <v>1892</v>
      </c>
      <c r="K48" s="55">
        <f t="shared" si="23"/>
        <v>1638</v>
      </c>
      <c r="L48" s="55">
        <f t="shared" si="24"/>
        <v>1770</v>
      </c>
      <c r="M48" s="55">
        <f t="shared" si="25"/>
        <v>1479</v>
      </c>
      <c r="N48" s="55">
        <f t="shared" ref="N48:N57" si="27">N34*$N$46</f>
        <v>1729</v>
      </c>
      <c r="O48" s="55">
        <f t="shared" si="26"/>
        <v>1554</v>
      </c>
      <c r="P48" s="48"/>
      <c r="Q48" s="48"/>
      <c r="R48" s="106">
        <f t="shared" ref="R48:R59" si="28">SUM(D47:O47)</f>
        <v>14330</v>
      </c>
      <c r="S48" s="106">
        <f t="shared" ref="S48:S58" si="29">SUM(D47:N47)</f>
        <v>12628</v>
      </c>
      <c r="T48" s="106">
        <f t="shared" ref="T48:T57" si="30">SUM(D47:M47)</f>
        <v>10717</v>
      </c>
      <c r="U48" s="106">
        <f t="shared" ref="U48:U56" si="31">SUM(D47:L47)</f>
        <v>9064</v>
      </c>
      <c r="V48" s="106">
        <f t="shared" ref="V48:V55" si="32">SUM(D47:K47)</f>
        <v>7058</v>
      </c>
      <c r="W48" s="106">
        <f t="shared" ref="W48:W54" si="33">SUM(D47:J47)</f>
        <v>5168</v>
      </c>
      <c r="X48" s="106">
        <f t="shared" ref="X48:X53" si="34">SUM(D47:I47)</f>
        <v>2932</v>
      </c>
      <c r="Y48" s="106">
        <f>SUM(D47:H47)</f>
        <v>1755</v>
      </c>
      <c r="Z48" s="106">
        <f>SUM(D47:G47)</f>
        <v>1170</v>
      </c>
      <c r="AA48" s="106">
        <f>SUM(D47:F47)</f>
        <v>757</v>
      </c>
      <c r="AB48" s="106">
        <f>SUM(D47:E47)</f>
        <v>307</v>
      </c>
      <c r="AC48" s="106">
        <f>SUM(D47:D47)</f>
        <v>76</v>
      </c>
      <c r="AD48" s="48"/>
      <c r="AE48" s="48"/>
    </row>
    <row r="49" spans="1:31" ht="15.75" x14ac:dyDescent="0.25">
      <c r="A49" s="48"/>
      <c r="B49" s="48"/>
      <c r="C49" s="48">
        <v>3</v>
      </c>
      <c r="D49" s="48"/>
      <c r="E49" s="48"/>
      <c r="F49" s="55">
        <f>F35*$F$46</f>
        <v>90</v>
      </c>
      <c r="G49" s="55">
        <f>G35*$G$46</f>
        <v>177</v>
      </c>
      <c r="H49" s="55">
        <f>H35*$H$46</f>
        <v>325</v>
      </c>
      <c r="I49" s="55">
        <f t="shared" si="21"/>
        <v>749</v>
      </c>
      <c r="J49" s="55">
        <f t="shared" si="22"/>
        <v>1548</v>
      </c>
      <c r="K49" s="55">
        <f t="shared" si="23"/>
        <v>1386</v>
      </c>
      <c r="L49" s="55">
        <f t="shared" si="24"/>
        <v>1534</v>
      </c>
      <c r="M49" s="55">
        <f t="shared" si="25"/>
        <v>1305</v>
      </c>
      <c r="N49" s="55">
        <f t="shared" si="27"/>
        <v>1547</v>
      </c>
      <c r="O49" s="55">
        <f t="shared" si="26"/>
        <v>1406</v>
      </c>
      <c r="P49" s="48"/>
      <c r="Q49" s="48"/>
      <c r="R49" s="106">
        <f t="shared" si="28"/>
        <v>12122</v>
      </c>
      <c r="S49" s="106">
        <f t="shared" si="29"/>
        <v>10568</v>
      </c>
      <c r="T49" s="106">
        <f t="shared" si="30"/>
        <v>8839</v>
      </c>
      <c r="U49" s="106">
        <f t="shared" si="31"/>
        <v>7360</v>
      </c>
      <c r="V49" s="106">
        <f t="shared" si="32"/>
        <v>5590</v>
      </c>
      <c r="W49" s="106">
        <f t="shared" si="33"/>
        <v>3952</v>
      </c>
      <c r="X49" s="106">
        <f t="shared" si="34"/>
        <v>2060</v>
      </c>
      <c r="Y49" s="106">
        <f>SUM(D48:H48)</f>
        <v>1097</v>
      </c>
      <c r="Z49" s="106">
        <f>SUM(D48:G48)</f>
        <v>642</v>
      </c>
      <c r="AA49" s="106">
        <f>SUM(D48:F48)</f>
        <v>347</v>
      </c>
      <c r="AB49" s="106">
        <f>SUM(D48:E48)</f>
        <v>77</v>
      </c>
      <c r="AC49" s="106"/>
      <c r="AD49" s="48"/>
      <c r="AE49" s="48"/>
    </row>
    <row r="50" spans="1:31" ht="15.75" x14ac:dyDescent="0.25">
      <c r="A50" s="48"/>
      <c r="B50" s="48"/>
      <c r="C50" s="48">
        <v>4</v>
      </c>
      <c r="D50" s="48"/>
      <c r="E50" s="48"/>
      <c r="F50" s="48"/>
      <c r="G50" s="55">
        <f>G36*$G$46</f>
        <v>59</v>
      </c>
      <c r="H50" s="55">
        <f>H36*$H$46</f>
        <v>195</v>
      </c>
      <c r="I50" s="55">
        <f t="shared" si="21"/>
        <v>535</v>
      </c>
      <c r="J50" s="55">
        <f t="shared" si="22"/>
        <v>1204</v>
      </c>
      <c r="K50" s="55">
        <f t="shared" si="23"/>
        <v>1134</v>
      </c>
      <c r="L50" s="55">
        <f t="shared" si="24"/>
        <v>1298</v>
      </c>
      <c r="M50" s="55">
        <f t="shared" si="25"/>
        <v>1131</v>
      </c>
      <c r="N50" s="55">
        <f t="shared" si="27"/>
        <v>1365</v>
      </c>
      <c r="O50" s="55">
        <f t="shared" si="26"/>
        <v>1258</v>
      </c>
      <c r="P50" s="48"/>
      <c r="Q50" s="48"/>
      <c r="R50" s="106">
        <f t="shared" si="28"/>
        <v>10067</v>
      </c>
      <c r="S50" s="106">
        <f t="shared" si="29"/>
        <v>8661</v>
      </c>
      <c r="T50" s="106">
        <f t="shared" si="30"/>
        <v>7114</v>
      </c>
      <c r="U50" s="106">
        <f t="shared" si="31"/>
        <v>5809</v>
      </c>
      <c r="V50" s="106">
        <f t="shared" si="32"/>
        <v>4275</v>
      </c>
      <c r="W50" s="106">
        <f t="shared" si="33"/>
        <v>2889</v>
      </c>
      <c r="X50" s="106">
        <f t="shared" si="34"/>
        <v>1341</v>
      </c>
      <c r="Y50" s="106">
        <f>SUM(D49:H49)</f>
        <v>592</v>
      </c>
      <c r="Z50" s="106">
        <f>SUM(D49:G49)</f>
        <v>267</v>
      </c>
      <c r="AA50" s="106">
        <f>SUM(D49:F49)</f>
        <v>90</v>
      </c>
      <c r="AB50" s="106"/>
      <c r="AC50" s="106"/>
      <c r="AD50" s="48"/>
      <c r="AE50" s="48"/>
    </row>
    <row r="51" spans="1:31" ht="15.75" x14ac:dyDescent="0.25">
      <c r="A51" s="48"/>
      <c r="B51" s="48"/>
      <c r="C51" s="48">
        <v>5</v>
      </c>
      <c r="D51" s="48"/>
      <c r="E51" s="48"/>
      <c r="F51" s="48"/>
      <c r="G51" s="48"/>
      <c r="H51" s="55">
        <f>H37*$H$46</f>
        <v>65</v>
      </c>
      <c r="I51" s="55">
        <f t="shared" si="21"/>
        <v>321</v>
      </c>
      <c r="J51" s="55">
        <f t="shared" si="22"/>
        <v>860</v>
      </c>
      <c r="K51" s="55">
        <f t="shared" si="23"/>
        <v>882</v>
      </c>
      <c r="L51" s="55">
        <f t="shared" si="24"/>
        <v>1062</v>
      </c>
      <c r="M51" s="55">
        <f t="shared" si="25"/>
        <v>957</v>
      </c>
      <c r="N51" s="55">
        <f t="shared" si="27"/>
        <v>1183</v>
      </c>
      <c r="O51" s="55">
        <f t="shared" si="26"/>
        <v>1110</v>
      </c>
      <c r="P51" s="48"/>
      <c r="Q51" s="48"/>
      <c r="R51" s="106">
        <f t="shared" si="28"/>
        <v>8179</v>
      </c>
      <c r="S51" s="106">
        <f t="shared" si="29"/>
        <v>6921</v>
      </c>
      <c r="T51" s="106">
        <f t="shared" si="30"/>
        <v>5556</v>
      </c>
      <c r="U51" s="106">
        <f t="shared" si="31"/>
        <v>4425</v>
      </c>
      <c r="V51" s="106">
        <f t="shared" si="32"/>
        <v>3127</v>
      </c>
      <c r="W51" s="106">
        <f t="shared" si="33"/>
        <v>1993</v>
      </c>
      <c r="X51" s="106">
        <f t="shared" si="34"/>
        <v>789</v>
      </c>
      <c r="Y51" s="106">
        <f>SUM(D50:H50)</f>
        <v>254</v>
      </c>
      <c r="Z51" s="106">
        <f>SUM(D50:G50)</f>
        <v>59</v>
      </c>
      <c r="AA51" s="106"/>
      <c r="AB51" s="106"/>
      <c r="AC51" s="106"/>
      <c r="AD51" s="48"/>
      <c r="AE51" s="48"/>
    </row>
    <row r="52" spans="1:31" ht="15.75" x14ac:dyDescent="0.25">
      <c r="A52" s="48"/>
      <c r="B52" s="48"/>
      <c r="C52" s="48">
        <v>6</v>
      </c>
      <c r="D52" s="48"/>
      <c r="E52" s="48"/>
      <c r="F52" s="48"/>
      <c r="G52" s="48"/>
      <c r="H52" s="48"/>
      <c r="I52" s="55">
        <f t="shared" si="21"/>
        <v>107</v>
      </c>
      <c r="J52" s="55">
        <f t="shared" si="22"/>
        <v>516</v>
      </c>
      <c r="K52" s="55">
        <f t="shared" si="23"/>
        <v>630</v>
      </c>
      <c r="L52" s="55">
        <f t="shared" si="24"/>
        <v>826</v>
      </c>
      <c r="M52" s="55">
        <f t="shared" si="25"/>
        <v>783</v>
      </c>
      <c r="N52" s="55">
        <f t="shared" si="27"/>
        <v>1001</v>
      </c>
      <c r="O52" s="55">
        <f t="shared" si="26"/>
        <v>962</v>
      </c>
      <c r="P52" s="48"/>
      <c r="Q52" s="48"/>
      <c r="R52" s="106">
        <f t="shared" si="28"/>
        <v>6440</v>
      </c>
      <c r="S52" s="106">
        <f t="shared" si="29"/>
        <v>5330</v>
      </c>
      <c r="T52" s="106">
        <f t="shared" si="30"/>
        <v>4147</v>
      </c>
      <c r="U52" s="106">
        <f t="shared" si="31"/>
        <v>3190</v>
      </c>
      <c r="V52" s="106">
        <f t="shared" si="32"/>
        <v>2128</v>
      </c>
      <c r="W52" s="106">
        <f t="shared" si="33"/>
        <v>1246</v>
      </c>
      <c r="X52" s="106">
        <f t="shared" si="34"/>
        <v>386</v>
      </c>
      <c r="Y52" s="106">
        <f>SUM(D51:H51)</f>
        <v>65</v>
      </c>
      <c r="Z52" s="106"/>
      <c r="AA52" s="106"/>
      <c r="AB52" s="106"/>
      <c r="AC52" s="106"/>
      <c r="AD52" s="48"/>
      <c r="AE52" s="48"/>
    </row>
    <row r="53" spans="1:31" ht="15.75" x14ac:dyDescent="0.25">
      <c r="A53" s="48"/>
      <c r="B53" s="48"/>
      <c r="C53" s="48">
        <v>7</v>
      </c>
      <c r="D53" s="48"/>
      <c r="E53" s="48"/>
      <c r="F53" s="48"/>
      <c r="G53" s="48"/>
      <c r="H53" s="48"/>
      <c r="I53" s="48"/>
      <c r="J53" s="55">
        <f t="shared" si="22"/>
        <v>172</v>
      </c>
      <c r="K53" s="55">
        <f t="shared" si="23"/>
        <v>378</v>
      </c>
      <c r="L53" s="55">
        <f t="shared" si="24"/>
        <v>590</v>
      </c>
      <c r="M53" s="55">
        <f t="shared" si="25"/>
        <v>609</v>
      </c>
      <c r="N53" s="55">
        <f t="shared" si="27"/>
        <v>819</v>
      </c>
      <c r="O53" s="55">
        <f t="shared" si="26"/>
        <v>814</v>
      </c>
      <c r="P53" s="48"/>
      <c r="Q53" s="48"/>
      <c r="R53" s="106">
        <f t="shared" si="28"/>
        <v>4825</v>
      </c>
      <c r="S53" s="106">
        <f t="shared" si="29"/>
        <v>3863</v>
      </c>
      <c r="T53" s="106">
        <f t="shared" si="30"/>
        <v>2862</v>
      </c>
      <c r="U53" s="106">
        <f t="shared" si="31"/>
        <v>2079</v>
      </c>
      <c r="V53" s="106">
        <f t="shared" si="32"/>
        <v>1253</v>
      </c>
      <c r="W53" s="106">
        <f t="shared" si="33"/>
        <v>623</v>
      </c>
      <c r="X53" s="106">
        <f t="shared" si="34"/>
        <v>107</v>
      </c>
      <c r="Y53" s="106"/>
      <c r="Z53" s="106"/>
      <c r="AA53" s="106"/>
      <c r="AB53" s="106"/>
      <c r="AC53" s="106"/>
      <c r="AD53" s="48"/>
      <c r="AE53" s="48"/>
    </row>
    <row r="54" spans="1:31" ht="15.75" x14ac:dyDescent="0.25">
      <c r="A54" s="48"/>
      <c r="B54" s="48"/>
      <c r="C54" s="48">
        <v>8</v>
      </c>
      <c r="D54" s="48"/>
      <c r="E54" s="48"/>
      <c r="F54" s="48"/>
      <c r="G54" s="48"/>
      <c r="H54" s="48"/>
      <c r="I54" s="48"/>
      <c r="J54" s="48"/>
      <c r="K54" s="55">
        <f t="shared" si="23"/>
        <v>126</v>
      </c>
      <c r="L54" s="55">
        <f t="shared" si="24"/>
        <v>354</v>
      </c>
      <c r="M54" s="55">
        <f t="shared" si="25"/>
        <v>435</v>
      </c>
      <c r="N54" s="55">
        <f t="shared" si="27"/>
        <v>637</v>
      </c>
      <c r="O54" s="55">
        <f t="shared" si="26"/>
        <v>666</v>
      </c>
      <c r="P54" s="48"/>
      <c r="Q54" s="48"/>
      <c r="R54" s="106">
        <f t="shared" si="28"/>
        <v>3382</v>
      </c>
      <c r="S54" s="106">
        <f t="shared" si="29"/>
        <v>2568</v>
      </c>
      <c r="T54" s="106">
        <f t="shared" si="30"/>
        <v>1749</v>
      </c>
      <c r="U54" s="106">
        <f t="shared" si="31"/>
        <v>1140</v>
      </c>
      <c r="V54" s="106">
        <f t="shared" si="32"/>
        <v>550</v>
      </c>
      <c r="W54" s="106">
        <f t="shared" si="33"/>
        <v>172</v>
      </c>
      <c r="X54" s="106"/>
      <c r="Y54" s="106"/>
      <c r="Z54" s="106"/>
      <c r="AA54" s="106"/>
      <c r="AB54" s="106"/>
      <c r="AC54" s="106"/>
      <c r="AD54" s="48"/>
      <c r="AE54" s="48"/>
    </row>
    <row r="55" spans="1:31" ht="15.75" x14ac:dyDescent="0.25">
      <c r="A55" s="48"/>
      <c r="B55" s="48"/>
      <c r="C55" s="48">
        <v>9</v>
      </c>
      <c r="D55" s="48"/>
      <c r="E55" s="48"/>
      <c r="F55" s="48"/>
      <c r="G55" s="48"/>
      <c r="H55" s="48"/>
      <c r="I55" s="48"/>
      <c r="J55" s="48"/>
      <c r="K55" s="48"/>
      <c r="L55" s="55">
        <f t="shared" si="24"/>
        <v>118</v>
      </c>
      <c r="M55" s="55">
        <f t="shared" si="25"/>
        <v>261</v>
      </c>
      <c r="N55" s="55">
        <f t="shared" si="27"/>
        <v>455</v>
      </c>
      <c r="O55" s="55">
        <f t="shared" si="26"/>
        <v>518</v>
      </c>
      <c r="P55" s="48"/>
      <c r="Q55" s="48"/>
      <c r="R55" s="106">
        <f t="shared" si="28"/>
        <v>2218</v>
      </c>
      <c r="S55" s="106">
        <f t="shared" si="29"/>
        <v>1552</v>
      </c>
      <c r="T55" s="106">
        <f t="shared" si="30"/>
        <v>915</v>
      </c>
      <c r="U55" s="106">
        <f t="shared" si="31"/>
        <v>480</v>
      </c>
      <c r="V55" s="106">
        <f t="shared" si="32"/>
        <v>126</v>
      </c>
      <c r="W55" s="106"/>
      <c r="X55" s="106"/>
      <c r="Y55" s="106"/>
      <c r="Z55" s="106"/>
      <c r="AA55" s="106"/>
      <c r="AB55" s="106"/>
      <c r="AC55" s="106"/>
      <c r="AD55" s="48"/>
      <c r="AE55" s="48"/>
    </row>
    <row r="56" spans="1:31" ht="15.75" x14ac:dyDescent="0.25">
      <c r="A56" s="48"/>
      <c r="B56" s="48"/>
      <c r="C56" s="48">
        <v>10</v>
      </c>
      <c r="D56" s="48"/>
      <c r="E56" s="48"/>
      <c r="F56" s="48"/>
      <c r="G56" s="48"/>
      <c r="H56" s="48"/>
      <c r="I56" s="48"/>
      <c r="J56" s="48"/>
      <c r="K56" s="48"/>
      <c r="L56" s="48"/>
      <c r="M56" s="55">
        <f t="shared" si="25"/>
        <v>87</v>
      </c>
      <c r="N56" s="55">
        <f t="shared" si="27"/>
        <v>273</v>
      </c>
      <c r="O56" s="55">
        <f t="shared" si="26"/>
        <v>370</v>
      </c>
      <c r="P56" s="48"/>
      <c r="Q56" s="48"/>
      <c r="R56" s="106">
        <f t="shared" si="28"/>
        <v>1352</v>
      </c>
      <c r="S56" s="106">
        <f t="shared" si="29"/>
        <v>834</v>
      </c>
      <c r="T56" s="106">
        <f t="shared" si="30"/>
        <v>379</v>
      </c>
      <c r="U56" s="106">
        <f t="shared" si="31"/>
        <v>118</v>
      </c>
      <c r="V56" s="106"/>
      <c r="W56" s="106"/>
      <c r="X56" s="106"/>
      <c r="Y56" s="106"/>
      <c r="Z56" s="106"/>
      <c r="AA56" s="106"/>
      <c r="AB56" s="106"/>
      <c r="AC56" s="106"/>
      <c r="AD56" s="48"/>
      <c r="AE56" s="48"/>
    </row>
    <row r="57" spans="1:31" ht="15.75" x14ac:dyDescent="0.25">
      <c r="A57" s="48"/>
      <c r="B57" s="48"/>
      <c r="C57" s="48">
        <v>11</v>
      </c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55">
        <f t="shared" si="27"/>
        <v>91</v>
      </c>
      <c r="O57" s="55">
        <f t="shared" si="26"/>
        <v>222</v>
      </c>
      <c r="P57" s="48"/>
      <c r="Q57" s="48"/>
      <c r="R57" s="106">
        <f t="shared" si="28"/>
        <v>730</v>
      </c>
      <c r="S57" s="106">
        <f t="shared" si="29"/>
        <v>360</v>
      </c>
      <c r="T57" s="106">
        <f t="shared" si="30"/>
        <v>87</v>
      </c>
      <c r="U57" s="106"/>
      <c r="V57" s="106"/>
      <c r="W57" s="106"/>
      <c r="X57" s="106"/>
      <c r="Y57" s="106"/>
      <c r="Z57" s="106"/>
      <c r="AA57" s="106"/>
      <c r="AB57" s="106"/>
      <c r="AC57" s="106"/>
      <c r="AD57" s="48"/>
      <c r="AE57" s="48"/>
    </row>
    <row r="58" spans="1:31" ht="15.75" x14ac:dyDescent="0.25">
      <c r="A58" s="48"/>
      <c r="B58" s="69"/>
      <c r="C58" s="48">
        <v>12</v>
      </c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55">
        <f t="shared" si="26"/>
        <v>74</v>
      </c>
      <c r="P58" s="48"/>
      <c r="Q58" s="48"/>
      <c r="R58" s="106">
        <f t="shared" si="28"/>
        <v>313</v>
      </c>
      <c r="S58" s="106">
        <f t="shared" si="29"/>
        <v>91</v>
      </c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48"/>
      <c r="AE58" s="48"/>
    </row>
    <row r="59" spans="1:31" x14ac:dyDescent="0.25">
      <c r="R59" s="106">
        <f t="shared" si="28"/>
        <v>74</v>
      </c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</row>
  </sheetData>
  <mergeCells count="17">
    <mergeCell ref="AE32:AE45"/>
    <mergeCell ref="C33:C44"/>
    <mergeCell ref="C2:I3"/>
    <mergeCell ref="F4:L4"/>
    <mergeCell ref="AD4:AD17"/>
    <mergeCell ref="A5:C5"/>
    <mergeCell ref="F5:G5"/>
    <mergeCell ref="A6:C6"/>
    <mergeCell ref="F6:G6"/>
    <mergeCell ref="A7:C7"/>
    <mergeCell ref="F7:G7"/>
    <mergeCell ref="A8:C8"/>
    <mergeCell ref="R46:AC46"/>
    <mergeCell ref="F8:G8"/>
    <mergeCell ref="F9:G9"/>
    <mergeCell ref="G15:M16"/>
    <mergeCell ref="AD18:AD31"/>
  </mergeCells>
  <conditionalFormatting sqref="AC19:AC31 R19:R30 S19:AB29">
    <cfRule type="cellIs" dxfId="25" priority="2" operator="equal">
      <formula>#REF!</formula>
    </cfRule>
  </conditionalFormatting>
  <conditionalFormatting sqref="S30:AB30">
    <cfRule type="cellIs" dxfId="24" priority="1" operator="equal">
      <formula>#REF!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FA655-0CAD-414D-BEFB-B2B86761F93D}">
  <dimension ref="A1:R32"/>
  <sheetViews>
    <sheetView topLeftCell="A25" zoomScale="90" zoomScaleNormal="90" workbookViewId="0">
      <selection activeCell="C21" sqref="C21:C32"/>
    </sheetView>
  </sheetViews>
  <sheetFormatPr defaultColWidth="12.5703125" defaultRowHeight="15" x14ac:dyDescent="0.25"/>
  <cols>
    <col min="1" max="1" width="14" style="40" bestFit="1" customWidth="1"/>
    <col min="2" max="2" width="21.85546875" style="40" bestFit="1" customWidth="1"/>
    <col min="3" max="3" width="21" style="40" bestFit="1" customWidth="1"/>
    <col min="4" max="4" width="20.5703125" style="40" bestFit="1" customWidth="1"/>
    <col min="5" max="5" width="21.5703125" style="40" bestFit="1" customWidth="1"/>
    <col min="6" max="6" width="25.140625" style="40" bestFit="1" customWidth="1"/>
    <col min="7" max="7" width="21.5703125" style="40" bestFit="1" customWidth="1"/>
    <col min="8" max="8" width="20.5703125" style="40" bestFit="1" customWidth="1"/>
    <col min="9" max="10" width="20.28515625" style="40" bestFit="1" customWidth="1"/>
    <col min="11" max="11" width="20.5703125" style="40" bestFit="1" customWidth="1"/>
    <col min="12" max="12" width="20" style="40" bestFit="1" customWidth="1"/>
    <col min="13" max="13" width="19.7109375" style="40" bestFit="1" customWidth="1"/>
    <col min="14" max="16384" width="12.5703125" style="40"/>
  </cols>
  <sheetData>
    <row r="1" spans="1:13" ht="16.5" thickTop="1" thickBot="1" x14ac:dyDescent="0.3">
      <c r="A1" s="32" t="s">
        <v>76</v>
      </c>
      <c r="B1" s="100">
        <f>MATCH(MIN(B6:B17),B6:B17,0)</f>
        <v>12</v>
      </c>
      <c r="C1" s="100">
        <f t="shared" ref="C1:M1" si="0">MATCH(MIN(C6:C17),C6:C17,0)</f>
        <v>11</v>
      </c>
      <c r="D1" s="100">
        <f t="shared" si="0"/>
        <v>10</v>
      </c>
      <c r="E1" s="100">
        <f t="shared" si="0"/>
        <v>9</v>
      </c>
      <c r="F1" s="100">
        <f t="shared" si="0"/>
        <v>8</v>
      </c>
      <c r="G1" s="100">
        <f t="shared" si="0"/>
        <v>7</v>
      </c>
      <c r="H1" s="100">
        <f t="shared" si="0"/>
        <v>6</v>
      </c>
      <c r="I1" s="100">
        <f t="shared" si="0"/>
        <v>5</v>
      </c>
      <c r="J1" s="100">
        <f t="shared" si="0"/>
        <v>3</v>
      </c>
      <c r="K1" s="100">
        <f t="shared" si="0"/>
        <v>3</v>
      </c>
      <c r="L1" s="100">
        <f t="shared" si="0"/>
        <v>2</v>
      </c>
      <c r="M1" s="100">
        <f t="shared" si="0"/>
        <v>1</v>
      </c>
    </row>
    <row r="2" spans="1:13" ht="16.5" thickTop="1" thickBot="1" x14ac:dyDescent="0.3">
      <c r="A2" s="32" t="s">
        <v>122</v>
      </c>
      <c r="B2" s="101">
        <f>MIN(B6:B17)</f>
        <v>52394781.25</v>
      </c>
      <c r="C2" s="101">
        <f t="shared" ref="C2:M2" si="1">MIN(C6:C17)</f>
        <v>48988071.875</v>
      </c>
      <c r="D2" s="101">
        <f t="shared" si="1"/>
        <v>44810226.5625</v>
      </c>
      <c r="E2" s="101">
        <f t="shared" si="1"/>
        <v>40813825</v>
      </c>
      <c r="F2" s="101">
        <f t="shared" si="1"/>
        <v>35411234.375</v>
      </c>
      <c r="G2" s="101">
        <f t="shared" si="1"/>
        <v>29645756.25</v>
      </c>
      <c r="H2" s="101">
        <f t="shared" si="1"/>
        <v>21793675</v>
      </c>
      <c r="I2" s="101">
        <f t="shared" si="1"/>
        <v>16890054.6875</v>
      </c>
      <c r="J2" s="101">
        <f t="shared" si="1"/>
        <v>13891593.75</v>
      </c>
      <c r="K2" s="101">
        <f t="shared" si="1"/>
        <v>11172707.8125</v>
      </c>
      <c r="L2" s="101">
        <f t="shared" si="1"/>
        <v>7040223.4375</v>
      </c>
      <c r="M2" s="101">
        <f t="shared" si="1"/>
        <v>3497431.25</v>
      </c>
    </row>
    <row r="3" spans="1:13" ht="15.75" thickTop="1" x14ac:dyDescent="0.25">
      <c r="A3" s="32"/>
    </row>
    <row r="4" spans="1:13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99" t="s">
        <v>81</v>
      </c>
      <c r="B5" s="85" t="s">
        <v>82</v>
      </c>
      <c r="C5" s="86" t="s">
        <v>83</v>
      </c>
      <c r="D5" s="86" t="s">
        <v>84</v>
      </c>
      <c r="E5" s="86" t="s">
        <v>85</v>
      </c>
      <c r="F5" s="86" t="s">
        <v>86</v>
      </c>
      <c r="G5" s="86" t="s">
        <v>87</v>
      </c>
      <c r="H5" s="86" t="s">
        <v>88</v>
      </c>
      <c r="I5" s="86" t="s">
        <v>89</v>
      </c>
      <c r="J5" s="86" t="s">
        <v>90</v>
      </c>
      <c r="K5" s="86" t="s">
        <v>91</v>
      </c>
      <c r="L5" s="86" t="s">
        <v>92</v>
      </c>
      <c r="M5" s="87" t="s">
        <v>93</v>
      </c>
    </row>
    <row r="6" spans="1:13" x14ac:dyDescent="0.25">
      <c r="A6" s="99">
        <v>1</v>
      </c>
      <c r="B6" s="95">
        <v>56612234.375</v>
      </c>
      <c r="C6" s="95">
        <v>52667918.75</v>
      </c>
      <c r="D6" s="95">
        <v>47883167.1875</v>
      </c>
      <c r="E6" s="95">
        <v>43371537.5</v>
      </c>
      <c r="F6" s="95">
        <v>37337496.875</v>
      </c>
      <c r="G6" s="95">
        <v>30985325</v>
      </c>
      <c r="H6" s="95">
        <v>22438268.75</v>
      </c>
      <c r="I6" s="95">
        <v>17198445.3125</v>
      </c>
      <c r="J6" s="95">
        <v>14062296.875</v>
      </c>
      <c r="K6" s="95">
        <v>11258229.6875</v>
      </c>
      <c r="L6" s="95">
        <v>7045807.8125</v>
      </c>
      <c r="M6" s="96">
        <v>3497431.25</v>
      </c>
    </row>
    <row r="7" spans="1:13" x14ac:dyDescent="0.25">
      <c r="A7" s="84">
        <v>2</v>
      </c>
      <c r="B7" s="95">
        <v>55892715.625</v>
      </c>
      <c r="C7" s="95">
        <v>52001818.75</v>
      </c>
      <c r="D7" s="95">
        <v>47282757.8125</v>
      </c>
      <c r="E7" s="95">
        <v>42833931.25</v>
      </c>
      <c r="F7" s="95">
        <v>36885071.875</v>
      </c>
      <c r="G7" s="95">
        <v>30623856.25</v>
      </c>
      <c r="H7" s="95">
        <v>22200962.5</v>
      </c>
      <c r="I7" s="95">
        <v>17038379.6875</v>
      </c>
      <c r="J7" s="95">
        <v>13949153.125</v>
      </c>
      <c r="K7" s="95">
        <v>11187676.5625</v>
      </c>
      <c r="L7" s="95">
        <v>7040223.4375</v>
      </c>
      <c r="M7" s="96"/>
    </row>
    <row r="8" spans="1:13" x14ac:dyDescent="0.25">
      <c r="A8" s="84">
        <v>3</v>
      </c>
      <c r="B8" s="95">
        <v>55228781.25</v>
      </c>
      <c r="C8" s="95">
        <v>51391303.125</v>
      </c>
      <c r="D8" s="95">
        <v>46737932.8125</v>
      </c>
      <c r="E8" s="95">
        <v>42351909.375</v>
      </c>
      <c r="F8" s="95">
        <v>36488231.25</v>
      </c>
      <c r="G8" s="95">
        <v>30317971.875</v>
      </c>
      <c r="H8" s="95">
        <v>22019240.625</v>
      </c>
      <c r="I8" s="95">
        <v>16933898.4375</v>
      </c>
      <c r="J8" s="95">
        <v>13891593.75</v>
      </c>
      <c r="K8" s="95">
        <v>11172707.8125</v>
      </c>
      <c r="L8" s="95"/>
      <c r="M8" s="96"/>
    </row>
    <row r="9" spans="1:13" x14ac:dyDescent="0.25">
      <c r="A9" s="84">
        <v>4</v>
      </c>
      <c r="B9" s="95">
        <v>54629815.625</v>
      </c>
      <c r="C9" s="95">
        <v>50845756.25</v>
      </c>
      <c r="D9" s="95">
        <v>46258076.5625</v>
      </c>
      <c r="E9" s="95">
        <v>41934856.25</v>
      </c>
      <c r="F9" s="95">
        <v>36156359.375</v>
      </c>
      <c r="G9" s="95">
        <v>30077056.25</v>
      </c>
      <c r="H9" s="95">
        <v>21902487.5</v>
      </c>
      <c r="I9" s="95">
        <v>16894385.9375</v>
      </c>
      <c r="J9" s="95">
        <v>13899003.125</v>
      </c>
      <c r="K9" s="95"/>
      <c r="L9" s="95"/>
      <c r="M9" s="96"/>
    </row>
    <row r="10" spans="1:13" x14ac:dyDescent="0.25">
      <c r="A10" s="84">
        <v>5</v>
      </c>
      <c r="B10" s="95">
        <v>54066031.25</v>
      </c>
      <c r="C10" s="95">
        <v>50335390.625</v>
      </c>
      <c r="D10" s="95">
        <v>45813401.5625</v>
      </c>
      <c r="E10" s="95">
        <v>41552984.375</v>
      </c>
      <c r="F10" s="95">
        <v>35859668.75</v>
      </c>
      <c r="G10" s="95">
        <v>29871321.875</v>
      </c>
      <c r="H10" s="95">
        <v>21820915.625</v>
      </c>
      <c r="I10" s="95">
        <v>16890054.6875</v>
      </c>
      <c r="J10" s="95"/>
      <c r="K10" s="95"/>
      <c r="L10" s="95"/>
      <c r="M10" s="96"/>
    </row>
    <row r="11" spans="1:13" x14ac:dyDescent="0.25">
      <c r="A11" s="84">
        <v>6</v>
      </c>
      <c r="B11" s="95">
        <v>53556578.125</v>
      </c>
      <c r="C11" s="95">
        <v>49879356.25</v>
      </c>
      <c r="D11" s="95">
        <v>45423057.8125</v>
      </c>
      <c r="E11" s="95">
        <v>41225443.75</v>
      </c>
      <c r="F11" s="95">
        <v>35617309.375</v>
      </c>
      <c r="G11" s="95">
        <v>29719918.75</v>
      </c>
      <c r="H11" s="95">
        <v>21793675</v>
      </c>
      <c r="I11" s="95"/>
      <c r="J11" s="95"/>
      <c r="K11" s="95"/>
      <c r="L11" s="95"/>
      <c r="M11" s="96"/>
    </row>
    <row r="12" spans="1:13" x14ac:dyDescent="0.25">
      <c r="A12" s="84">
        <v>7</v>
      </c>
      <c r="B12" s="95">
        <v>53124365.625</v>
      </c>
      <c r="C12" s="95">
        <v>49500562.5</v>
      </c>
      <c r="D12" s="95">
        <v>45109954.6875</v>
      </c>
      <c r="E12" s="95">
        <v>40975143.75</v>
      </c>
      <c r="F12" s="95">
        <v>35452190.625</v>
      </c>
      <c r="G12" s="95">
        <v>29645756.25</v>
      </c>
      <c r="H12" s="95"/>
      <c r="I12" s="95"/>
      <c r="J12" s="95"/>
      <c r="K12" s="95"/>
      <c r="L12" s="95"/>
      <c r="M12" s="96"/>
    </row>
    <row r="13" spans="1:13" x14ac:dyDescent="0.25">
      <c r="A13" s="84">
        <v>8</v>
      </c>
      <c r="B13" s="95">
        <v>52816315.625</v>
      </c>
      <c r="C13" s="95">
        <v>49245931.25</v>
      </c>
      <c r="D13" s="95">
        <v>44921014.0625</v>
      </c>
      <c r="E13" s="95">
        <v>40849006.25</v>
      </c>
      <c r="F13" s="95">
        <v>35411234.375</v>
      </c>
      <c r="G13" s="95"/>
      <c r="H13" s="95"/>
      <c r="I13" s="95"/>
      <c r="J13" s="95"/>
      <c r="K13" s="95"/>
      <c r="L13" s="95"/>
      <c r="M13" s="96"/>
    </row>
    <row r="14" spans="1:13" x14ac:dyDescent="0.25">
      <c r="A14" s="84">
        <v>9</v>
      </c>
      <c r="B14" s="95">
        <v>52599221.875</v>
      </c>
      <c r="C14" s="95">
        <v>49082256.25</v>
      </c>
      <c r="D14" s="95">
        <v>44823029.6875</v>
      </c>
      <c r="E14" s="95">
        <v>40813825</v>
      </c>
      <c r="F14" s="95"/>
      <c r="G14" s="95"/>
      <c r="H14" s="95"/>
      <c r="I14" s="95"/>
      <c r="J14" s="95"/>
      <c r="K14" s="95"/>
      <c r="L14" s="95"/>
      <c r="M14" s="96"/>
    </row>
    <row r="15" spans="1:13" x14ac:dyDescent="0.25">
      <c r="A15" s="84">
        <v>10</v>
      </c>
      <c r="B15" s="95">
        <v>52467309.375</v>
      </c>
      <c r="C15" s="95">
        <v>49003762.5</v>
      </c>
      <c r="D15" s="95">
        <v>44810226.5625</v>
      </c>
      <c r="E15" s="95"/>
      <c r="F15" s="95"/>
      <c r="G15" s="95"/>
      <c r="H15" s="95"/>
      <c r="I15" s="95"/>
      <c r="J15" s="95"/>
      <c r="K15" s="95"/>
      <c r="L15" s="95"/>
      <c r="M15" s="96"/>
    </row>
    <row r="16" spans="1:13" x14ac:dyDescent="0.25">
      <c r="A16" s="84">
        <v>11</v>
      </c>
      <c r="B16" s="95">
        <v>52398200</v>
      </c>
      <c r="C16" s="95">
        <v>48988071.875</v>
      </c>
      <c r="D16" s="95"/>
      <c r="E16" s="95"/>
      <c r="F16" s="95"/>
      <c r="G16" s="95"/>
      <c r="H16" s="95"/>
      <c r="I16" s="95"/>
      <c r="J16" s="95"/>
      <c r="K16" s="95"/>
      <c r="L16" s="95"/>
      <c r="M16" s="96"/>
    </row>
    <row r="17" spans="1:18" x14ac:dyDescent="0.25">
      <c r="A17" s="84">
        <v>12</v>
      </c>
      <c r="B17" s="97">
        <v>52394781.25</v>
      </c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8"/>
    </row>
    <row r="20" spans="1:18" x14ac:dyDescent="0.25">
      <c r="A20" s="88" t="s">
        <v>19</v>
      </c>
      <c r="B20" s="89" t="s">
        <v>30</v>
      </c>
      <c r="C20" s="89" t="s">
        <v>23</v>
      </c>
      <c r="E20" s="70" t="s">
        <v>30</v>
      </c>
      <c r="F20" s="70" t="s">
        <v>123</v>
      </c>
    </row>
    <row r="21" spans="1:18" x14ac:dyDescent="0.25">
      <c r="A21" s="90" t="s">
        <v>22</v>
      </c>
      <c r="B21" s="91" t="s">
        <v>6</v>
      </c>
      <c r="C21" s="92">
        <v>76</v>
      </c>
      <c r="E21" s="93" t="s">
        <v>6</v>
      </c>
      <c r="F21" s="94">
        <v>76</v>
      </c>
      <c r="G21" s="72">
        <f>F21</f>
        <v>76</v>
      </c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4"/>
    </row>
    <row r="22" spans="1:18" x14ac:dyDescent="0.25">
      <c r="A22" s="90"/>
      <c r="B22" s="91" t="s">
        <v>7</v>
      </c>
      <c r="C22" s="92">
        <v>77</v>
      </c>
      <c r="E22" s="93" t="s">
        <v>7</v>
      </c>
      <c r="F22" s="94">
        <v>77</v>
      </c>
      <c r="G22" s="75">
        <v>0</v>
      </c>
      <c r="H22" s="83">
        <v>77</v>
      </c>
      <c r="R22" s="76"/>
    </row>
    <row r="23" spans="1:18" x14ac:dyDescent="0.25">
      <c r="A23" s="90"/>
      <c r="B23" s="91" t="s">
        <v>8</v>
      </c>
      <c r="C23" s="92">
        <v>90</v>
      </c>
      <c r="E23" s="93" t="s">
        <v>8</v>
      </c>
      <c r="F23" s="94">
        <v>149</v>
      </c>
      <c r="G23" s="75"/>
      <c r="H23" s="40">
        <v>0</v>
      </c>
      <c r="I23" s="1">
        <v>149</v>
      </c>
      <c r="R23" s="76"/>
    </row>
    <row r="24" spans="1:18" x14ac:dyDescent="0.25">
      <c r="A24" s="90"/>
      <c r="B24" s="91" t="s">
        <v>9</v>
      </c>
      <c r="C24" s="92">
        <v>59</v>
      </c>
      <c r="E24" s="93" t="s">
        <v>9</v>
      </c>
      <c r="F24" s="94">
        <v>0</v>
      </c>
      <c r="G24" s="75"/>
      <c r="I24" s="40">
        <f>I23/2</f>
        <v>74.5</v>
      </c>
      <c r="J24" s="83">
        <v>74.5</v>
      </c>
      <c r="R24" s="76"/>
    </row>
    <row r="25" spans="1:18" x14ac:dyDescent="0.25">
      <c r="A25" s="90"/>
      <c r="B25" s="91" t="s">
        <v>10</v>
      </c>
      <c r="C25" s="92">
        <v>65</v>
      </c>
      <c r="E25" s="93" t="s">
        <v>10</v>
      </c>
      <c r="F25" s="94">
        <v>65</v>
      </c>
      <c r="G25" s="75"/>
      <c r="J25" s="40">
        <v>0</v>
      </c>
      <c r="K25" s="83">
        <v>65</v>
      </c>
      <c r="R25" s="76"/>
    </row>
    <row r="26" spans="1:18" x14ac:dyDescent="0.25">
      <c r="A26" s="90"/>
      <c r="B26" s="91" t="s">
        <v>11</v>
      </c>
      <c r="C26" s="92">
        <v>107</v>
      </c>
      <c r="E26" s="93" t="s">
        <v>11</v>
      </c>
      <c r="F26" s="94">
        <v>107</v>
      </c>
      <c r="G26" s="75"/>
      <c r="K26" s="40">
        <v>0</v>
      </c>
      <c r="L26" s="1">
        <v>107</v>
      </c>
      <c r="R26" s="76"/>
    </row>
    <row r="27" spans="1:18" x14ac:dyDescent="0.25">
      <c r="A27" s="90"/>
      <c r="B27" s="91" t="s">
        <v>12</v>
      </c>
      <c r="C27" s="92">
        <v>172</v>
      </c>
      <c r="E27" s="93" t="s">
        <v>12</v>
      </c>
      <c r="F27" s="94">
        <v>172</v>
      </c>
      <c r="G27" s="75"/>
      <c r="L27" s="1">
        <v>0</v>
      </c>
      <c r="M27" s="1">
        <f>F27</f>
        <v>172</v>
      </c>
      <c r="R27" s="76"/>
    </row>
    <row r="28" spans="1:18" x14ac:dyDescent="0.25">
      <c r="A28" s="90"/>
      <c r="B28" s="91" t="s">
        <v>21</v>
      </c>
      <c r="C28" s="92">
        <v>126</v>
      </c>
      <c r="E28" s="93" t="s">
        <v>21</v>
      </c>
      <c r="F28" s="94">
        <v>126</v>
      </c>
      <c r="G28" s="75"/>
      <c r="L28" s="1"/>
      <c r="M28" s="40">
        <v>0</v>
      </c>
      <c r="N28" s="1">
        <v>126</v>
      </c>
      <c r="R28" s="76"/>
    </row>
    <row r="29" spans="1:18" x14ac:dyDescent="0.25">
      <c r="A29" s="90"/>
      <c r="B29" s="91" t="s">
        <v>13</v>
      </c>
      <c r="C29" s="92">
        <v>118</v>
      </c>
      <c r="E29" s="93" t="s">
        <v>13</v>
      </c>
      <c r="F29" s="94">
        <v>118</v>
      </c>
      <c r="G29" s="75"/>
      <c r="L29" s="1"/>
      <c r="N29" s="40">
        <v>0</v>
      </c>
      <c r="O29" s="1">
        <f>F29</f>
        <v>118</v>
      </c>
      <c r="R29" s="76"/>
    </row>
    <row r="30" spans="1:18" x14ac:dyDescent="0.25">
      <c r="A30" s="90"/>
      <c r="B30" s="91" t="s">
        <v>14</v>
      </c>
      <c r="C30" s="92">
        <v>87</v>
      </c>
      <c r="E30" s="93" t="s">
        <v>14</v>
      </c>
      <c r="F30" s="94">
        <v>87</v>
      </c>
      <c r="G30" s="75"/>
      <c r="L30" s="1"/>
      <c r="O30" s="40">
        <v>0</v>
      </c>
      <c r="P30" s="1">
        <f>F30</f>
        <v>87</v>
      </c>
      <c r="R30" s="76"/>
    </row>
    <row r="31" spans="1:18" x14ac:dyDescent="0.25">
      <c r="A31" s="90"/>
      <c r="B31" s="91" t="s">
        <v>15</v>
      </c>
      <c r="C31" s="92">
        <v>91</v>
      </c>
      <c r="E31" s="93" t="s">
        <v>15</v>
      </c>
      <c r="F31" s="94">
        <v>91</v>
      </c>
      <c r="G31" s="75"/>
      <c r="L31" s="1"/>
      <c r="P31" s="40">
        <v>0</v>
      </c>
      <c r="Q31" s="1">
        <v>91</v>
      </c>
      <c r="R31" s="76"/>
    </row>
    <row r="32" spans="1:18" x14ac:dyDescent="0.25">
      <c r="A32" s="90"/>
      <c r="B32" s="91" t="s">
        <v>16</v>
      </c>
      <c r="C32" s="92">
        <v>74</v>
      </c>
      <c r="E32" s="93" t="s">
        <v>16</v>
      </c>
      <c r="F32" s="94">
        <v>74</v>
      </c>
      <c r="G32" s="77"/>
      <c r="H32" s="78"/>
      <c r="I32" s="78"/>
      <c r="J32" s="78"/>
      <c r="K32" s="78"/>
      <c r="L32" s="79"/>
      <c r="M32" s="78"/>
      <c r="N32" s="78"/>
      <c r="O32" s="78"/>
      <c r="P32" s="78"/>
      <c r="Q32" s="78">
        <v>0</v>
      </c>
      <c r="R32" s="82">
        <f>C32</f>
        <v>74</v>
      </c>
    </row>
  </sheetData>
  <conditionalFormatting sqref="M6:M17 B6:B17 C6:L16">
    <cfRule type="cellIs" dxfId="23" priority="2" operator="equal">
      <formula>#REF!</formula>
    </cfRule>
  </conditionalFormatting>
  <conditionalFormatting sqref="C17:L17">
    <cfRule type="cellIs" dxfId="22" priority="1" operator="equal">
      <formula>#REF!</formula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817A0-DB27-4849-9896-2CEFFBF8AF17}">
  <dimension ref="A1:S14"/>
  <sheetViews>
    <sheetView workbookViewId="0">
      <selection activeCell="H8" sqref="H8"/>
    </sheetView>
  </sheetViews>
  <sheetFormatPr defaultRowHeight="15" x14ac:dyDescent="0.25"/>
  <sheetData>
    <row r="1" spans="1:19" x14ac:dyDescent="0.25">
      <c r="A1" s="137" t="s">
        <v>124</v>
      </c>
      <c r="B1" s="137"/>
      <c r="C1" s="137"/>
      <c r="D1" s="137"/>
      <c r="E1" s="137"/>
    </row>
    <row r="2" spans="1:19" ht="75" x14ac:dyDescent="0.25">
      <c r="A2" s="111" t="s">
        <v>19</v>
      </c>
      <c r="B2" s="111" t="s">
        <v>30</v>
      </c>
      <c r="C2" s="111" t="s">
        <v>125</v>
      </c>
      <c r="D2" s="111" t="s">
        <v>126</v>
      </c>
      <c r="E2" s="111" t="s">
        <v>127</v>
      </c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</row>
    <row r="3" spans="1:19" x14ac:dyDescent="0.25">
      <c r="A3" s="138" t="s">
        <v>22</v>
      </c>
      <c r="B3" s="71" t="s">
        <v>6</v>
      </c>
      <c r="C3" s="14">
        <v>1</v>
      </c>
      <c r="D3" s="14">
        <v>3497431.25</v>
      </c>
      <c r="E3" s="112">
        <v>76</v>
      </c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</row>
    <row r="4" spans="1:19" x14ac:dyDescent="0.25">
      <c r="A4" s="139"/>
      <c r="B4" s="71" t="s">
        <v>7</v>
      </c>
      <c r="C4" s="14">
        <v>2</v>
      </c>
      <c r="D4" s="14">
        <v>7040223.4375</v>
      </c>
      <c r="E4" s="112">
        <v>77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</row>
    <row r="5" spans="1:19" x14ac:dyDescent="0.25">
      <c r="A5" s="139"/>
      <c r="B5" s="71" t="s">
        <v>8</v>
      </c>
      <c r="C5" s="14">
        <v>3</v>
      </c>
      <c r="D5" s="14">
        <v>11172707.8125</v>
      </c>
      <c r="E5" s="112">
        <v>90</v>
      </c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</row>
    <row r="6" spans="1:19" x14ac:dyDescent="0.25">
      <c r="A6" s="139"/>
      <c r="B6" s="71" t="s">
        <v>9</v>
      </c>
      <c r="C6" s="14">
        <v>3</v>
      </c>
      <c r="D6" s="14">
        <v>13891593.75</v>
      </c>
      <c r="E6" s="112">
        <v>59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</row>
    <row r="7" spans="1:19" x14ac:dyDescent="0.25">
      <c r="A7" s="139"/>
      <c r="B7" s="71" t="s">
        <v>10</v>
      </c>
      <c r="C7" s="14">
        <v>5</v>
      </c>
      <c r="D7" s="14">
        <v>16890054.6875</v>
      </c>
      <c r="E7" s="112">
        <v>65</v>
      </c>
      <c r="H7" s="40"/>
    </row>
    <row r="8" spans="1:19" x14ac:dyDescent="0.25">
      <c r="A8" s="139"/>
      <c r="B8" s="71" t="s">
        <v>11</v>
      </c>
      <c r="C8" s="14">
        <v>6</v>
      </c>
      <c r="D8" s="14">
        <v>21793675</v>
      </c>
      <c r="E8" s="112">
        <v>107</v>
      </c>
      <c r="H8" s="40"/>
    </row>
    <row r="9" spans="1:19" x14ac:dyDescent="0.25">
      <c r="A9" s="139"/>
      <c r="B9" s="71" t="s">
        <v>12</v>
      </c>
      <c r="C9" s="14">
        <v>7</v>
      </c>
      <c r="D9" s="14">
        <v>29645756.25</v>
      </c>
      <c r="E9" s="112">
        <v>172</v>
      </c>
      <c r="H9" s="40"/>
    </row>
    <row r="10" spans="1:19" x14ac:dyDescent="0.25">
      <c r="A10" s="139"/>
      <c r="B10" s="71" t="s">
        <v>21</v>
      </c>
      <c r="C10" s="14">
        <v>8</v>
      </c>
      <c r="D10" s="14">
        <v>35411234.375</v>
      </c>
      <c r="E10" s="112">
        <v>126</v>
      </c>
      <c r="H10" s="40"/>
    </row>
    <row r="11" spans="1:19" x14ac:dyDescent="0.25">
      <c r="A11" s="139"/>
      <c r="B11" s="71" t="s">
        <v>13</v>
      </c>
      <c r="C11" s="14">
        <v>9</v>
      </c>
      <c r="D11" s="14">
        <v>40813825</v>
      </c>
      <c r="E11" s="112">
        <v>118</v>
      </c>
      <c r="H11" s="40"/>
    </row>
    <row r="12" spans="1:19" x14ac:dyDescent="0.25">
      <c r="A12" s="139"/>
      <c r="B12" s="71" t="s">
        <v>14</v>
      </c>
      <c r="C12" s="14">
        <v>10</v>
      </c>
      <c r="D12" s="14">
        <v>44810226.5625</v>
      </c>
      <c r="E12" s="112">
        <v>87</v>
      </c>
      <c r="H12" s="40"/>
    </row>
    <row r="13" spans="1:19" x14ac:dyDescent="0.25">
      <c r="A13" s="139"/>
      <c r="B13" s="71" t="s">
        <v>15</v>
      </c>
      <c r="C13" s="14">
        <v>11</v>
      </c>
      <c r="D13" s="14">
        <v>48988071.875</v>
      </c>
      <c r="E13" s="112">
        <v>91</v>
      </c>
      <c r="H13" s="40"/>
    </row>
    <row r="14" spans="1:19" ht="15.75" thickBot="1" x14ac:dyDescent="0.3">
      <c r="A14" s="139"/>
      <c r="B14" s="71" t="s">
        <v>16</v>
      </c>
      <c r="C14" s="14">
        <v>12</v>
      </c>
      <c r="D14" s="14">
        <v>52394781.25</v>
      </c>
      <c r="E14" s="113">
        <v>74</v>
      </c>
      <c r="H14" s="40"/>
    </row>
  </sheetData>
  <mergeCells count="2">
    <mergeCell ref="A1:E1"/>
    <mergeCell ref="A3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Original</vt:lpstr>
      <vt:lpstr>Decomposition method</vt:lpstr>
      <vt:lpstr>Exp. smoothing</vt:lpstr>
      <vt:lpstr>Holt-winter</vt:lpstr>
      <vt:lpstr>Forecast</vt:lpstr>
      <vt:lpstr>Procurement Analysis</vt:lpstr>
      <vt:lpstr>Procurement graph</vt:lpstr>
      <vt:lpstr>Optimal policy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dujraan</dc:creator>
  <cp:lastModifiedBy>rohit dujraan</cp:lastModifiedBy>
  <dcterms:created xsi:type="dcterms:W3CDTF">2021-04-18T19:34:38Z</dcterms:created>
  <dcterms:modified xsi:type="dcterms:W3CDTF">2021-05-14T15:16:34Z</dcterms:modified>
</cp:coreProperties>
</file>