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D9G341" sheetId="1" r:id="rId1"/>
  </sheets>
  <calcPr calcId="152511"/>
</workbook>
</file>

<file path=xl/calcChain.xml><?xml version="1.0" encoding="utf-8"?>
<calcChain xmlns="http://schemas.openxmlformats.org/spreadsheetml/2006/main">
  <c r="D2" i="1" l="1"/>
  <c r="B25" i="1" l="1"/>
  <c r="B33" i="1"/>
  <c r="B34" i="1" s="1"/>
  <c r="B32" i="1"/>
  <c r="B22" i="1"/>
  <c r="B21" i="1"/>
  <c r="B20" i="1"/>
  <c r="B7" i="1"/>
  <c r="B14" i="1" s="1"/>
  <c r="B30" i="1" l="1"/>
  <c r="B31" i="1" s="1"/>
  <c r="B8" i="1"/>
  <c r="B23" i="1"/>
  <c r="B24" i="1" l="1"/>
</calcChain>
</file>

<file path=xl/sharedStrings.xml><?xml version="1.0" encoding="utf-8"?>
<sst xmlns="http://schemas.openxmlformats.org/spreadsheetml/2006/main" count="43" uniqueCount="29">
  <si>
    <t>Inductor (uH)</t>
  </si>
  <si>
    <t>Vout (V)</t>
  </si>
  <si>
    <t>Vcc (V)</t>
  </si>
  <si>
    <t>Cout (uF)</t>
  </si>
  <si>
    <t>Switching Frequency (kHz)</t>
  </si>
  <si>
    <t>Output Ripple Current (mA)</t>
  </si>
  <si>
    <t>ESR[Cout] (mOhms)</t>
  </si>
  <si>
    <t>Iout (mA)</t>
  </si>
  <si>
    <t>Maximum Input Ripple Voltage (mV)</t>
  </si>
  <si>
    <t>CVCC (uF)</t>
  </si>
  <si>
    <t>Compensation Resistor (ohms)</t>
  </si>
  <si>
    <t>Second Phase Compensation (uF)</t>
  </si>
  <si>
    <t>Pull-up Feedback Resistor (kOhms)</t>
  </si>
  <si>
    <t>Pull-down feedback Resistor (kOhms)</t>
  </si>
  <si>
    <t>Under-voltage lockout threshold (V)</t>
  </si>
  <si>
    <t>UVLO Hysterisys (V)</t>
  </si>
  <si>
    <t>Enable Resistor Network (Pull-Up) (Kohms)</t>
  </si>
  <si>
    <t>Enable Resistor Network (Pull-Down) (Kohms)</t>
  </si>
  <si>
    <t>BD9G341 Components Selection</t>
  </si>
  <si>
    <t>Input Ripple Voltage (mV)</t>
  </si>
  <si>
    <t>Output Ripple Voltage (mV)</t>
  </si>
  <si>
    <t>verified</t>
  </si>
  <si>
    <t>*</t>
  </si>
  <si>
    <t>Input Ripple Current (A)</t>
  </si>
  <si>
    <t>Maximum Input Ripple Current (A)</t>
  </si>
  <si>
    <t>Compensation Capacitor (nF) &gt;</t>
  </si>
  <si>
    <t>Oscillation Resistance (kOhms)</t>
  </si>
  <si>
    <t>Maximum Duty Cycle</t>
  </si>
  <si>
    <t>Maximum output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</si>
</sst>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E+00"/>
    <numFmt numFmtId="165" formatCode="0.000000000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D30" sqref="D30"/>
    </sheetView>
  </sheetViews>
  <sheetFormatPr defaultRowHeight="15" x14ac:dyDescent="0.25"/>
  <cols>
    <col min="1" max="1" width="54.42578125" style="7" customWidth="1"/>
    <col min="2" max="2" width="51.28515625" style="7" customWidth="1"/>
    <col min="3" max="3" width="9.140625" style="1"/>
    <col min="4" max="4" width="31.140625" style="8" bestFit="1" customWidth="1"/>
    <col min="5" max="5" width="15.42578125" customWidth="1"/>
  </cols>
  <sheetData>
    <row r="1" spans="1:4" x14ac:dyDescent="0.25">
      <c r="A1" s="9" t="s">
        <v>18</v>
      </c>
      <c r="B1" s="9"/>
      <c r="C1" s="1" t="s">
        <v>21</v>
      </c>
    </row>
    <row r="2" spans="1:4" x14ac:dyDescent="0.25">
      <c r="A2" s="2" t="s">
        <v>2</v>
      </c>
      <c r="B2" s="2">
        <v>40</v>
      </c>
      <c r="D2" s="8">
        <f>15*0.9</f>
        <v>13.5</v>
      </c>
    </row>
    <row r="3" spans="1:4" x14ac:dyDescent="0.25">
      <c r="A3" s="2" t="s">
        <v>1</v>
      </c>
      <c r="B3" s="2">
        <v>10</v>
      </c>
    </row>
    <row r="4" spans="1:4" x14ac:dyDescent="0.25">
      <c r="A4" s="2" t="s">
        <v>0</v>
      </c>
      <c r="B4" s="2">
        <v>33</v>
      </c>
    </row>
    <row r="5" spans="1:4" x14ac:dyDescent="0.25">
      <c r="A5" s="2" t="s">
        <v>4</v>
      </c>
      <c r="B5" s="2">
        <v>400</v>
      </c>
    </row>
    <row r="7" spans="1:4" x14ac:dyDescent="0.25">
      <c r="A7" s="3" t="s">
        <v>5</v>
      </c>
      <c r="B7" s="4">
        <f xml:space="preserve"> (B2-B3)*B3*1000/(B4*B2*B5)</f>
        <v>0.56818181818181823</v>
      </c>
      <c r="C7" s="1" t="s">
        <v>22</v>
      </c>
    </row>
    <row r="8" spans="1:4" x14ac:dyDescent="0.25">
      <c r="A8" s="3" t="s">
        <v>12</v>
      </c>
      <c r="B8" s="4">
        <f xml:space="preserve"> (B3*B9) - B9</f>
        <v>18</v>
      </c>
      <c r="C8" s="1" t="s">
        <v>22</v>
      </c>
    </row>
    <row r="9" spans="1:4" x14ac:dyDescent="0.25">
      <c r="A9" s="3" t="s">
        <v>13</v>
      </c>
      <c r="B9" s="4">
        <v>2</v>
      </c>
      <c r="C9" s="1" t="s">
        <v>22</v>
      </c>
    </row>
    <row r="11" spans="1:4" x14ac:dyDescent="0.25">
      <c r="A11" s="2" t="s">
        <v>3</v>
      </c>
      <c r="B11" s="2">
        <v>100</v>
      </c>
    </row>
    <row r="12" spans="1:4" x14ac:dyDescent="0.25">
      <c r="A12" s="2" t="s">
        <v>6</v>
      </c>
      <c r="B12" s="2">
        <v>0.1</v>
      </c>
    </row>
    <row r="14" spans="1:4" x14ac:dyDescent="0.25">
      <c r="A14" s="3" t="s">
        <v>20</v>
      </c>
      <c r="B14" s="4">
        <f xml:space="preserve"> 1000* (B7*1000/(2*PI()*B5*B11)) +1000*B7*(B12/1000)</f>
        <v>2.317541805282604</v>
      </c>
      <c r="C14" s="1" t="s">
        <v>22</v>
      </c>
    </row>
    <row r="16" spans="1:4" x14ac:dyDescent="0.25">
      <c r="A16" s="2" t="s">
        <v>7</v>
      </c>
      <c r="B16" s="2">
        <v>3000</v>
      </c>
    </row>
    <row r="17" spans="1:3" x14ac:dyDescent="0.25">
      <c r="A17" s="2" t="s">
        <v>8</v>
      </c>
      <c r="B17" s="2">
        <v>50</v>
      </c>
    </row>
    <row r="18" spans="1:3" x14ac:dyDescent="0.25">
      <c r="A18" s="5" t="s">
        <v>9</v>
      </c>
      <c r="B18" s="5">
        <v>10</v>
      </c>
    </row>
    <row r="19" spans="1:3" x14ac:dyDescent="0.25">
      <c r="A19" s="1"/>
      <c r="B19" s="1"/>
    </row>
    <row r="20" spans="1:3" x14ac:dyDescent="0.25">
      <c r="A20" s="6" t="s">
        <v>19</v>
      </c>
      <c r="B20" s="6">
        <f xml:space="preserve"> (B16)*B3*(1-B3/B2)/(B5*1000*B18*B2)*1000000</f>
        <v>140.625</v>
      </c>
      <c r="C20" s="1" t="s">
        <v>22</v>
      </c>
    </row>
    <row r="21" spans="1:3" x14ac:dyDescent="0.25">
      <c r="A21" s="3" t="s">
        <v>23</v>
      </c>
      <c r="B21" s="3">
        <f xml:space="preserve"> B16*SQRT(B3*(1-B3/B2)/B2)/1000</f>
        <v>1.299038105676658</v>
      </c>
      <c r="C21" s="1" t="s">
        <v>22</v>
      </c>
    </row>
    <row r="22" spans="1:3" x14ac:dyDescent="0.25">
      <c r="A22" s="3" t="s">
        <v>24</v>
      </c>
      <c r="B22" s="3">
        <f>B16/2000</f>
        <v>1.5</v>
      </c>
      <c r="C22" s="1" t="s">
        <v>22</v>
      </c>
    </row>
    <row r="23" spans="1:3" x14ac:dyDescent="0.25">
      <c r="A23" s="3" t="s">
        <v>10</v>
      </c>
      <c r="B23" s="3">
        <f xml:space="preserve"> 2*PI()*B11*B5*B3*1000/(20*300*10*1)</f>
        <v>41887.902047863914</v>
      </c>
      <c r="C23" s="1" t="s">
        <v>22</v>
      </c>
    </row>
    <row r="24" spans="1:3" x14ac:dyDescent="0.25">
      <c r="A24" s="3" t="s">
        <v>25</v>
      </c>
      <c r="B24" s="3">
        <f xml:space="preserve"> (4/(2*PI()*B23*1000*B5/20))*1000000000</f>
        <v>0.75990887731753332</v>
      </c>
      <c r="C24" s="1" t="s">
        <v>22</v>
      </c>
    </row>
    <row r="25" spans="1:3" x14ac:dyDescent="0.25">
      <c r="A25" s="3" t="s">
        <v>11</v>
      </c>
      <c r="B25" s="3">
        <f xml:space="preserve"> IF( (1000000/(2*PI()*B11*(B12/1000))) &lt; (B5*1000/20), B11*B12/B23,0)</f>
        <v>0</v>
      </c>
      <c r="C25" s="1" t="s">
        <v>22</v>
      </c>
    </row>
    <row r="26" spans="1:3" x14ac:dyDescent="0.25">
      <c r="A26" s="3"/>
      <c r="B26" s="3"/>
    </row>
    <row r="27" spans="1:3" x14ac:dyDescent="0.25">
      <c r="A27" s="2" t="s">
        <v>14</v>
      </c>
      <c r="B27" s="2">
        <v>9</v>
      </c>
    </row>
    <row r="28" spans="1:3" x14ac:dyDescent="0.25">
      <c r="A28" s="2" t="s">
        <v>15</v>
      </c>
      <c r="B28" s="2">
        <v>0.9</v>
      </c>
    </row>
    <row r="29" spans="1:3" x14ac:dyDescent="0.25">
      <c r="A29" s="3"/>
      <c r="B29" s="3"/>
    </row>
    <row r="30" spans="1:3" x14ac:dyDescent="0.25">
      <c r="A30" s="3" t="s">
        <v>16</v>
      </c>
      <c r="B30" s="3">
        <f>(B28/10)*1000</f>
        <v>90</v>
      </c>
      <c r="C30" s="1" t="s">
        <v>22</v>
      </c>
    </row>
    <row r="31" spans="1:3" x14ac:dyDescent="0.25">
      <c r="A31" s="3" t="s">
        <v>17</v>
      </c>
      <c r="B31" s="3">
        <f xml:space="preserve"> (2.6)*B30 / (B27 - (2.6) )</f>
        <v>36.5625</v>
      </c>
      <c r="C31" s="1" t="s">
        <v>22</v>
      </c>
    </row>
    <row r="32" spans="1:3" x14ac:dyDescent="0.25">
      <c r="A32" s="3" t="s">
        <v>26</v>
      </c>
      <c r="B32" s="3">
        <f xml:space="preserve"> ((1/(B5*1000))-(400/1000000000))/(96.48/1000000000000)/1000</f>
        <v>21.766169154228859</v>
      </c>
      <c r="C32" s="1" t="s">
        <v>22</v>
      </c>
    </row>
    <row r="33" spans="1:3" x14ac:dyDescent="0.25">
      <c r="A33" s="3" t="s">
        <v>27</v>
      </c>
      <c r="B33" s="3">
        <f xml:space="preserve"> 1-B5*1000*(500/1000000000)</f>
        <v>0.8</v>
      </c>
      <c r="C33" s="1" t="s">
        <v>22</v>
      </c>
    </row>
    <row r="34" spans="1:3" x14ac:dyDescent="0.25">
      <c r="A34" s="3" t="s">
        <v>28</v>
      </c>
      <c r="B34" s="3">
        <f xml:space="preserve"> IF( B2 &gt; (B27), B2*B33-(B16/1000)*150*150/1000000, IF(B2&lt;=B27,0))</f>
        <v>31.932500000000001</v>
      </c>
      <c r="C34" s="1" t="s">
        <v>22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BD9G341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2015-12-16T23:15:26Z</dcterms:modified>
</cp:coreProperties>
</file>