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D9G341" sheetId="1" r:id="rId1"/>
  </sheets>
  <calcPr calcId="152511"/>
  <fileRecoveryPr repairLoad="1"/>
</workbook>
</file>

<file path=xl/calcChain.xml><?xml version="1.0" encoding="utf-8"?>
<calcChain xmlns="http://schemas.openxmlformats.org/spreadsheetml/2006/main">
  <c r="B24" i="1" l="1"/>
  <c r="B30" i="1"/>
  <c r="B31" i="1" s="1"/>
  <c r="B29" i="1"/>
  <c r="B21" i="1"/>
  <c r="B20" i="1"/>
  <c r="B19" i="1"/>
  <c r="B10" i="1"/>
  <c r="B15" i="1" s="1"/>
  <c r="B27" i="1" l="1"/>
  <c r="B28" i="1" s="1"/>
  <c r="B11" i="1"/>
  <c r="B22" i="1"/>
  <c r="B23" i="1" l="1"/>
</calcChain>
</file>

<file path=xl/sharedStrings.xml><?xml version="1.0" encoding="utf-8"?>
<sst xmlns="http://schemas.openxmlformats.org/spreadsheetml/2006/main" count="30" uniqueCount="30">
  <si>
    <t>Vout (V)</t>
  </si>
  <si>
    <t>Vcc (V)</t>
  </si>
  <si>
    <t>Cout (uF)</t>
  </si>
  <si>
    <t>Switching Frequency (kHz)</t>
  </si>
  <si>
    <t>Output Ripple Current (mA)</t>
  </si>
  <si>
    <t>ESR[Cout] (mOhms)</t>
  </si>
  <si>
    <t>Iout (mA)</t>
  </si>
  <si>
    <t>Maximum Input Ripple Voltage (mV)</t>
  </si>
  <si>
    <t>Under-voltage lockout threshold (V)</t>
  </si>
  <si>
    <t>UVLO Hysterisys (V)</t>
  </si>
  <si>
    <t>BD9G341 Components Selection</t>
  </si>
  <si>
    <t>Input Ripple Voltage (mV)</t>
  </si>
  <si>
    <t>Output Ripple Voltage (mV)</t>
  </si>
  <si>
    <t>Input Ripple Current (A)</t>
  </si>
  <si>
    <t>Maximum Input Ripple Current (A)</t>
  </si>
  <si>
    <t>Maximum Duty Cycle</t>
  </si>
  <si>
    <t>Maximum output Voltage</t>
  </si>
  <si>
    <t>Inductor (uH) : L1</t>
  </si>
  <si>
    <t>Pull-up Feedback Resistor (kOhms) : R1</t>
  </si>
  <si>
    <t>Pull-down feedback Resistor (kOhms) : R2</t>
  </si>
  <si>
    <t>Compensation Resistor (ohms) : R3</t>
  </si>
  <si>
    <t>Compensation Capacitor (nF) : C3 &gt;</t>
  </si>
  <si>
    <t>Enable Resistor Network (Pull-Up) (Kohms) : R5</t>
  </si>
  <si>
    <t>Enable Resistor Network (Pull-Down) (Kohms) : R6</t>
  </si>
  <si>
    <t>Oscillation Resistance (kOhms) : R4</t>
  </si>
  <si>
    <t>Second Phase Compensation (uF) : C8</t>
  </si>
  <si>
    <t>CVCC (uF) : C1</t>
  </si>
  <si>
    <t>Please refer to the schematic found in the GitHub Repository at the following location: 
...BD9G341AEFJ-EVK-101/Design Files/Schematic_BOM/BD9G341EFJ-E2EVK-101_SCH_REV01_2014-10-17.pdf</t>
  </si>
  <si>
    <t>Please refer to the user's guide found in the GitHub repository at the following location for explanation on the calculations completed in this document: 
...BD9G341AEFJ-EVK-101/User's Guide/BD9G341AEFJ-EVK-101_EVK_UsersGuide_REV03_E_151027.pdf</t>
  </si>
  <si>
    <r>
      <rPr>
        <b/>
        <u/>
        <sz val="10"/>
        <color rgb="FF000000"/>
        <rFont val="Segoe UI"/>
        <family val="2"/>
      </rPr>
      <t>How to Use this Selector Guide:</t>
    </r>
    <r>
      <rPr>
        <sz val="10"/>
        <color rgb="FF000000"/>
        <rFont val="Segoe UI"/>
        <family val="2"/>
      </rPr>
      <t xml:space="preserve">
1. Fill in the constants that are highlighted yellow in column B
2. Change External components in Green Font to meet the optimized characteristics
3. Refer to User Manual and Schematic for any additional questions on why these values are set as they are.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</si>
</sst>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E+00"/>
    <numFmt numFmtId="165" formatCode="0.0000000000E+00"/>
  </numFmts>
  <fonts count="6" x14ac:knownFonts="1">
    <font>
      <sz val="11"/>
      <color theme="1"/>
      <name val="Calibri"/>
      <family val="2"/>
      <scheme val="minor"/>
    </font>
    <font>
      <sz val="11"/>
      <color rgb="FFFF0000"/>
      <name val="Calibri"/>
      <family val="2"/>
      <scheme val="minor"/>
    </font>
    <font>
      <sz val="11"/>
      <color rgb="FF00B050"/>
      <name val="Calibri"/>
      <family val="2"/>
      <scheme val="minor"/>
    </font>
    <font>
      <sz val="10"/>
      <color rgb="FF000000"/>
      <name val="Segoe UI"/>
      <family val="2"/>
    </font>
    <font>
      <b/>
      <u/>
      <sz val="18"/>
      <color theme="1"/>
      <name val="Calibri"/>
      <family val="2"/>
      <scheme val="minor"/>
    </font>
    <font>
      <b/>
      <u/>
      <sz val="10"/>
      <color rgb="FF000000"/>
      <name val="Segoe UI"/>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165" fontId="0" fillId="0" borderId="0" xfId="0" applyNumberFormat="1"/>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7" xfId="0" applyFont="1" applyBorder="1" applyAlignment="1">
      <alignment horizontal="center" vertical="center"/>
    </xf>
    <xf numFmtId="0" fontId="0" fillId="2" borderId="9" xfId="0" applyFill="1" applyBorder="1" applyAlignment="1">
      <alignment horizontal="center" vertical="center"/>
    </xf>
    <xf numFmtId="0" fontId="2" fillId="2" borderId="9" xfId="0" applyFont="1" applyFill="1" applyBorder="1" applyAlignment="1">
      <alignment horizontal="center" vertical="center"/>
    </xf>
    <xf numFmtId="0" fontId="1" fillId="0" borderId="9" xfId="0" applyFont="1" applyBorder="1" applyAlignment="1">
      <alignment horizontal="center" vertical="center"/>
    </xf>
    <xf numFmtId="0" fontId="2" fillId="0" borderId="9" xfId="0" applyFont="1" applyBorder="1" applyAlignment="1">
      <alignment horizontal="center" vertical="center"/>
    </xf>
    <xf numFmtId="11" fontId="1" fillId="0" borderId="9" xfId="0" applyNumberFormat="1" applyFont="1" applyBorder="1" applyAlignment="1">
      <alignment horizontal="center" vertical="center"/>
    </xf>
    <xf numFmtId="0" fontId="1" fillId="0" borderId="11" xfId="0" applyFont="1" applyBorder="1" applyAlignment="1">
      <alignment horizontal="center" vertical="center"/>
    </xf>
    <xf numFmtId="0" fontId="4" fillId="0" borderId="8" xfId="0" applyFont="1" applyBorder="1" applyAlignment="1">
      <alignment horizontal="center" vertical="center"/>
    </xf>
    <xf numFmtId="0" fontId="0" fillId="2" borderId="10" xfId="0" applyFill="1" applyBorder="1" applyAlignment="1">
      <alignment horizontal="center" vertical="center"/>
    </xf>
    <xf numFmtId="0" fontId="2" fillId="2" borderId="10" xfId="0" applyFont="1" applyFill="1" applyBorder="1" applyAlignment="1">
      <alignment horizontal="center" vertical="center"/>
    </xf>
    <xf numFmtId="164" fontId="1" fillId="0" borderId="10" xfId="0" applyNumberFormat="1" applyFont="1" applyBorder="1" applyAlignment="1">
      <alignment horizontal="center" vertical="center"/>
    </xf>
    <xf numFmtId="164" fontId="2" fillId="0" borderId="10" xfId="0" applyNumberFormat="1" applyFont="1" applyBorder="1" applyAlignment="1">
      <alignment horizontal="center" vertical="center"/>
    </xf>
    <xf numFmtId="11"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0" fontId="2" fillId="0" borderId="10" xfId="0" applyFont="1" applyBorder="1" applyAlignment="1">
      <alignment horizontal="center" vertical="center"/>
    </xf>
    <xf numFmtId="0" fontId="1" fillId="0" borderId="12"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tabSelected="1" topLeftCell="A2" workbookViewId="0">
      <selection activeCell="C3" sqref="C3"/>
    </sheetView>
  </sheetViews>
  <sheetFormatPr defaultRowHeight="15" x14ac:dyDescent="0.25"/>
  <cols>
    <col min="1" max="1" width="54.42578125" style="1" customWidth="1"/>
    <col min="2" max="2" width="51.28515625" style="1" customWidth="1"/>
    <col min="3" max="3" width="31.140625" style="2" bestFit="1" customWidth="1"/>
    <col min="4" max="4" width="15.42578125" customWidth="1"/>
  </cols>
  <sheetData>
    <row r="1" spans="1:2" ht="67.5" customHeight="1" x14ac:dyDescent="0.25">
      <c r="A1" s="5" t="s">
        <v>29</v>
      </c>
      <c r="B1" s="6"/>
    </row>
    <row r="2" spans="1:2" ht="38.25" customHeight="1" x14ac:dyDescent="0.25">
      <c r="A2" s="7" t="s">
        <v>27</v>
      </c>
      <c r="B2" s="8"/>
    </row>
    <row r="3" spans="1:2" ht="48" customHeight="1" thickBot="1" x14ac:dyDescent="0.3">
      <c r="A3" s="9" t="s">
        <v>28</v>
      </c>
      <c r="B3" s="10"/>
    </row>
    <row r="4" spans="1:2" ht="15.75" thickBot="1" x14ac:dyDescent="0.3">
      <c r="A4" s="4"/>
      <c r="B4" s="3"/>
    </row>
    <row r="5" spans="1:2" ht="23.25" x14ac:dyDescent="0.25">
      <c r="A5" s="11" t="s">
        <v>10</v>
      </c>
      <c r="B5" s="18"/>
    </row>
    <row r="6" spans="1:2" x14ac:dyDescent="0.25">
      <c r="A6" s="12" t="s">
        <v>1</v>
      </c>
      <c r="B6" s="19">
        <v>40</v>
      </c>
    </row>
    <row r="7" spans="1:2" x14ac:dyDescent="0.25">
      <c r="A7" s="12" t="s">
        <v>0</v>
      </c>
      <c r="B7" s="19">
        <v>10</v>
      </c>
    </row>
    <row r="8" spans="1:2" x14ac:dyDescent="0.25">
      <c r="A8" s="13" t="s">
        <v>17</v>
      </c>
      <c r="B8" s="20">
        <v>33</v>
      </c>
    </row>
    <row r="9" spans="1:2" x14ac:dyDescent="0.25">
      <c r="A9" s="12" t="s">
        <v>3</v>
      </c>
      <c r="B9" s="19">
        <v>400</v>
      </c>
    </row>
    <row r="10" spans="1:2" x14ac:dyDescent="0.25">
      <c r="A10" s="14" t="s">
        <v>4</v>
      </c>
      <c r="B10" s="21">
        <f xml:space="preserve"> (B6-B7)*B7*1000/(B8*B6*B9)</f>
        <v>0.56818181818181823</v>
      </c>
    </row>
    <row r="11" spans="1:2" x14ac:dyDescent="0.25">
      <c r="A11" s="15" t="s">
        <v>18</v>
      </c>
      <c r="B11" s="22">
        <f xml:space="preserve"> (B7*B12) - B12</f>
        <v>18</v>
      </c>
    </row>
    <row r="12" spans="1:2" x14ac:dyDescent="0.25">
      <c r="A12" s="15" t="s">
        <v>19</v>
      </c>
      <c r="B12" s="22">
        <v>2</v>
      </c>
    </row>
    <row r="13" spans="1:2" x14ac:dyDescent="0.25">
      <c r="A13" s="12" t="s">
        <v>2</v>
      </c>
      <c r="B13" s="19">
        <v>100</v>
      </c>
    </row>
    <row r="14" spans="1:2" x14ac:dyDescent="0.25">
      <c r="A14" s="12" t="s">
        <v>5</v>
      </c>
      <c r="B14" s="19">
        <v>0.1</v>
      </c>
    </row>
    <row r="15" spans="1:2" x14ac:dyDescent="0.25">
      <c r="A15" s="14" t="s">
        <v>12</v>
      </c>
      <c r="B15" s="21">
        <f xml:space="preserve"> 1000* (B10*1000/(2*PI()*B9*B13)) +1000*B10*(B14/1000)</f>
        <v>2.317541805282604</v>
      </c>
    </row>
    <row r="16" spans="1:2" x14ac:dyDescent="0.25">
      <c r="A16" s="12" t="s">
        <v>6</v>
      </c>
      <c r="B16" s="19">
        <v>3000</v>
      </c>
    </row>
    <row r="17" spans="1:2" x14ac:dyDescent="0.25">
      <c r="A17" s="12" t="s">
        <v>7</v>
      </c>
      <c r="B17" s="19">
        <v>50</v>
      </c>
    </row>
    <row r="18" spans="1:2" x14ac:dyDescent="0.25">
      <c r="A18" s="13" t="s">
        <v>26</v>
      </c>
      <c r="B18" s="20">
        <v>10</v>
      </c>
    </row>
    <row r="19" spans="1:2" x14ac:dyDescent="0.25">
      <c r="A19" s="16" t="s">
        <v>11</v>
      </c>
      <c r="B19" s="23">
        <f xml:space="preserve"> (B16)*B7*(1-B7/B6)/(B9*1000*B18*B6)*1000000</f>
        <v>140.625</v>
      </c>
    </row>
    <row r="20" spans="1:2" x14ac:dyDescent="0.25">
      <c r="A20" s="14" t="s">
        <v>13</v>
      </c>
      <c r="B20" s="24">
        <f xml:space="preserve"> B16*SQRT(B7*(1-B7/B6)/B6)/1000</f>
        <v>1.299038105676658</v>
      </c>
    </row>
    <row r="21" spans="1:2" x14ac:dyDescent="0.25">
      <c r="A21" s="14" t="s">
        <v>14</v>
      </c>
      <c r="B21" s="24">
        <f>B16/2000</f>
        <v>1.5</v>
      </c>
    </row>
    <row r="22" spans="1:2" x14ac:dyDescent="0.25">
      <c r="A22" s="15" t="s">
        <v>20</v>
      </c>
      <c r="B22" s="25">
        <f xml:space="preserve"> 2*PI()*B13*B9*B7*1000/(20*300*10*1)</f>
        <v>41887.902047863914</v>
      </c>
    </row>
    <row r="23" spans="1:2" x14ac:dyDescent="0.25">
      <c r="A23" s="15" t="s">
        <v>21</v>
      </c>
      <c r="B23" s="25">
        <f xml:space="preserve"> (4/(2*PI()*B22*1000*B9/20))*1000000000</f>
        <v>0.75990887731753332</v>
      </c>
    </row>
    <row r="24" spans="1:2" x14ac:dyDescent="0.25">
      <c r="A24" s="15" t="s">
        <v>25</v>
      </c>
      <c r="B24" s="25">
        <f xml:space="preserve"> IF( (1000000/(2*PI()*B13*(B14/1000))) &lt; (B9*1000/20), B13*B14/B22,0)</f>
        <v>0</v>
      </c>
    </row>
    <row r="25" spans="1:2" x14ac:dyDescent="0.25">
      <c r="A25" s="12" t="s">
        <v>8</v>
      </c>
      <c r="B25" s="19">
        <v>9</v>
      </c>
    </row>
    <row r="26" spans="1:2" x14ac:dyDescent="0.25">
      <c r="A26" s="12" t="s">
        <v>9</v>
      </c>
      <c r="B26" s="19">
        <v>0.9</v>
      </c>
    </row>
    <row r="27" spans="1:2" x14ac:dyDescent="0.25">
      <c r="A27" s="15" t="s">
        <v>22</v>
      </c>
      <c r="B27" s="25">
        <f>(B26/10)*1000</f>
        <v>90</v>
      </c>
    </row>
    <row r="28" spans="1:2" x14ac:dyDescent="0.25">
      <c r="A28" s="15" t="s">
        <v>23</v>
      </c>
      <c r="B28" s="25">
        <f xml:space="preserve"> (2.6)*B27 / (B25 - (2.6) )</f>
        <v>36.5625</v>
      </c>
    </row>
    <row r="29" spans="1:2" x14ac:dyDescent="0.25">
      <c r="A29" s="15" t="s">
        <v>24</v>
      </c>
      <c r="B29" s="25">
        <f xml:space="preserve"> ((1/(B9*1000))-(400/1000000000))/(96.48/1000000000000)/1000</f>
        <v>21.766169154228859</v>
      </c>
    </row>
    <row r="30" spans="1:2" x14ac:dyDescent="0.25">
      <c r="A30" s="14" t="s">
        <v>15</v>
      </c>
      <c r="B30" s="24">
        <f xml:space="preserve"> 1-B9*1000*(500/1000000000)</f>
        <v>0.8</v>
      </c>
    </row>
    <row r="31" spans="1:2" ht="15.75" thickBot="1" x14ac:dyDescent="0.3">
      <c r="A31" s="17" t="s">
        <v>16</v>
      </c>
      <c r="B31" s="26">
        <f xml:space="preserve"> IF( B6 &gt; (B25), B6*B30-(B16/1000)*150*150/1000000, IF(B6&lt;=B25,0))</f>
        <v>31.932500000000001</v>
      </c>
    </row>
  </sheetData>
  <mergeCells count="4">
    <mergeCell ref="A5:B5"/>
    <mergeCell ref="A2:B2"/>
    <mergeCell ref="A3:B3"/>
    <mergeCell ref="A1:B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BD9G341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2015-12-18T01:09:25Z</dcterms:modified>
</cp:coreProperties>
</file>