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210" windowHeight="9060" activeTab="1"/>
  </bookViews>
  <sheets>
    <sheet name="Table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<sst xmlns="http://schemas.openxmlformats.org/spreadsheetml/2006/main" count="203" uniqueCount="105">
  <si>
    <r>
      <rPr>
        <sz val="19"/>
        <color rgb="FF7E7E7E"/>
        <rFont val="宋体"/>
        <charset val="134"/>
      </rPr>
      <t xml:space="preserve">       自</t>
    </r>
    <r>
      <rPr>
        <sz val="19"/>
        <color rgb="FF626262"/>
        <rFont val="宋体"/>
        <charset val="134"/>
      </rPr>
      <t>由现</t>
    </r>
  </si>
  <si>
    <r>
      <rPr>
        <sz val="19"/>
        <color rgb="FF7E7E7E"/>
        <rFont val="宋体"/>
        <charset val="134"/>
      </rPr>
      <t xml:space="preserve">年  </t>
    </r>
    <r>
      <rPr>
        <sz val="19"/>
        <color rgb="FF626262"/>
        <rFont val="宋体"/>
        <charset val="134"/>
      </rPr>
      <t>份</t>
    </r>
  </si>
  <si>
    <r>
      <rPr>
        <sz val="19"/>
        <color rgb="FF626262"/>
        <rFont val="宋体"/>
        <charset val="134"/>
      </rPr>
      <t xml:space="preserve">       现</t>
    </r>
    <r>
      <rPr>
        <sz val="19"/>
        <color rgb="FF7E7E7E"/>
        <rFont val="宋体"/>
        <charset val="134"/>
      </rPr>
      <t>金流</t>
    </r>
  </si>
  <si>
    <r>
      <rPr>
        <sz val="19"/>
        <color rgb="FF7E7E7E"/>
        <rFont val="宋体"/>
        <charset val="134"/>
      </rPr>
      <t xml:space="preserve">       </t>
    </r>
    <r>
      <rPr>
        <sz val="19"/>
        <color rgb="FF626262"/>
        <rFont val="宋体"/>
        <charset val="134"/>
      </rPr>
      <t>计</t>
    </r>
    <r>
      <rPr>
        <sz val="19"/>
        <color rgb="FF7E7E7E"/>
        <rFont val="宋体"/>
        <charset val="134"/>
      </rPr>
      <t>算</t>
    </r>
    <r>
      <rPr>
        <sz val="19"/>
        <color rgb="FF626262"/>
        <rFont val="宋体"/>
        <charset val="134"/>
      </rPr>
      <t>过</t>
    </r>
    <r>
      <rPr>
        <sz val="19"/>
        <color rgb="FF7E7E7E"/>
        <rFont val="宋体"/>
        <charset val="134"/>
      </rPr>
      <t xml:space="preserve">程         金流                </t>
    </r>
    <r>
      <rPr>
        <sz val="19"/>
        <color rgb="FF626262"/>
        <rFont val="宋体"/>
        <charset val="134"/>
      </rPr>
      <t>计</t>
    </r>
    <r>
      <rPr>
        <sz val="19"/>
        <color rgb="FF7E7E7E"/>
        <rFont val="宋体"/>
        <charset val="134"/>
      </rPr>
      <t>算</t>
    </r>
    <r>
      <rPr>
        <sz val="19"/>
        <color rgb="FF626262"/>
        <rFont val="宋体"/>
        <charset val="134"/>
      </rPr>
      <t>过</t>
    </r>
    <r>
      <rPr>
        <sz val="19"/>
        <color rgb="FF7E7E7E"/>
        <rFont val="宋体"/>
        <charset val="134"/>
      </rPr>
      <t>程        贴</t>
    </r>
    <r>
      <rPr>
        <sz val="19"/>
        <color rgb="FF626262"/>
        <rFont val="宋体"/>
        <charset val="134"/>
      </rPr>
      <t>现</t>
    </r>
    <r>
      <rPr>
        <sz val="19"/>
        <color rgb="FF7E7E7E"/>
        <rFont val="宋体"/>
        <charset val="134"/>
      </rPr>
      <t>值</t>
    </r>
  </si>
  <si>
    <t>年份</t>
  </si>
  <si>
    <t>净利润增长率</t>
  </si>
  <si>
    <r>
      <rPr>
        <sz val="10"/>
        <color rgb="FF000000"/>
        <rFont val="Times New Roman"/>
        <charset val="134"/>
      </rPr>
      <t xml:space="preserve">      </t>
    </r>
    <r>
      <rPr>
        <sz val="10"/>
        <color rgb="FF000000"/>
        <rFont val="宋体"/>
        <charset val="134"/>
      </rPr>
      <t>自由现金流计算过程</t>
    </r>
  </si>
  <si>
    <t>自由现金流</t>
  </si>
  <si>
    <t>贴现率</t>
  </si>
  <si>
    <t>现金流贴现计算过程</t>
  </si>
  <si>
    <t>现金流贴现</t>
  </si>
  <si>
    <r>
      <rPr>
        <sz val="20"/>
        <color rgb="FF626262"/>
        <rFont val="Times New Roman"/>
        <charset val="134"/>
      </rPr>
      <t>20</t>
    </r>
    <r>
      <rPr>
        <sz val="20"/>
        <color rgb="FF3D3D3D"/>
        <rFont val="Times New Roman"/>
        <charset val="134"/>
      </rPr>
      <t xml:space="preserve">19 </t>
    </r>
    <r>
      <rPr>
        <sz val="19"/>
        <color rgb="FF7E7E7E"/>
        <rFont val="宋体"/>
        <charset val="134"/>
      </rPr>
      <t>年</t>
    </r>
    <r>
      <rPr>
        <sz val="19"/>
        <color rgb="FF7E7E7E"/>
        <rFont val="Times New Roman"/>
        <charset val="134"/>
      </rPr>
      <t xml:space="preserve">   </t>
    </r>
    <r>
      <rPr>
        <i/>
        <sz val="20"/>
        <color rgb="FF3D3D3D"/>
        <rFont val="Times New Roman"/>
        <charset val="134"/>
      </rPr>
      <t xml:space="preserve">15 </t>
    </r>
    <r>
      <rPr>
        <i/>
        <sz val="20"/>
        <color rgb="FF7E7E7E"/>
        <rFont val="Times New Roman"/>
        <charset val="134"/>
      </rPr>
      <t xml:space="preserve">o/o         </t>
    </r>
    <r>
      <rPr>
        <sz val="20"/>
        <color rgb="FF626262"/>
        <rFont val="Times New Roman"/>
        <charset val="134"/>
      </rPr>
      <t xml:space="preserve">340 </t>
    </r>
    <r>
      <rPr>
        <sz val="24"/>
        <color rgb="FF626262"/>
        <rFont val="宋体"/>
        <charset val="134"/>
      </rPr>
      <t>×</t>
    </r>
    <r>
      <rPr>
        <sz val="24"/>
        <color rgb="FF7E7E7E"/>
        <rFont val="Times New Roman"/>
        <charset val="134"/>
      </rPr>
      <t xml:space="preserve">（ </t>
    </r>
    <r>
      <rPr>
        <sz val="20"/>
        <color rgb="FF3D3D3D"/>
        <rFont val="Times New Roman"/>
        <charset val="134"/>
      </rPr>
      <t>1 + 15</t>
    </r>
    <r>
      <rPr>
        <sz val="20"/>
        <color rgb="FF7E7E7E"/>
        <rFont val="Times New Roman"/>
        <charset val="134"/>
      </rPr>
      <t xml:space="preserve">% )            </t>
    </r>
    <r>
      <rPr>
        <sz val="20"/>
        <color rgb="FF626262"/>
        <rFont val="Times New Roman"/>
        <charset val="134"/>
      </rPr>
      <t>39</t>
    </r>
    <r>
      <rPr>
        <sz val="20"/>
        <color rgb="FF3D3D3D"/>
        <rFont val="Times New Roman"/>
        <charset val="134"/>
      </rPr>
      <t>1          10</t>
    </r>
    <r>
      <rPr>
        <sz val="20"/>
        <color rgb="FF7E7E7E"/>
        <rFont val="Times New Roman"/>
        <charset val="134"/>
      </rPr>
      <t xml:space="preserve">%         </t>
    </r>
    <r>
      <rPr>
        <sz val="20"/>
        <color rgb="FF525252"/>
        <rFont val="Times New Roman"/>
        <charset val="134"/>
      </rPr>
      <t>391</t>
    </r>
    <r>
      <rPr>
        <sz val="20"/>
        <color rgb="FF7E7E7E"/>
        <rFont val="Times New Roman"/>
        <charset val="134"/>
      </rPr>
      <t xml:space="preserve">/ ( </t>
    </r>
    <r>
      <rPr>
        <sz val="20"/>
        <color rgb="FF3D3D3D"/>
        <rFont val="Times New Roman"/>
        <charset val="134"/>
      </rPr>
      <t xml:space="preserve">1 </t>
    </r>
    <r>
      <rPr>
        <sz val="20"/>
        <color rgb="FF525252"/>
        <rFont val="Times New Roman"/>
        <charset val="134"/>
      </rPr>
      <t xml:space="preserve">+ </t>
    </r>
    <r>
      <rPr>
        <sz val="20"/>
        <color rgb="FF3D3D3D"/>
        <rFont val="Times New Roman"/>
        <charset val="134"/>
      </rPr>
      <t>lO</t>
    </r>
    <r>
      <rPr>
        <sz val="20"/>
        <color rgb="FF7E7E7E"/>
        <rFont val="Times New Roman"/>
        <charset val="134"/>
      </rPr>
      <t>o/o )</t>
    </r>
    <r>
      <rPr>
        <sz val="20"/>
        <color rgb="FF626262"/>
        <rFont val="Times New Roman"/>
        <charset val="134"/>
      </rPr>
      <t xml:space="preserve">              355</t>
    </r>
  </si>
  <si>
    <r>
      <rPr>
        <sz val="10"/>
        <color rgb="FF000000"/>
        <rFont val="Times New Roman"/>
        <charset val="204"/>
      </rPr>
      <t xml:space="preserve"> 340 ×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204"/>
      </rPr>
      <t xml:space="preserve"> 1 + 15% )</t>
    </r>
  </si>
  <si>
    <r>
      <rPr>
        <sz val="20"/>
        <color rgb="FF626262"/>
        <rFont val="Times New Roman"/>
        <charset val="134"/>
      </rPr>
      <t>2</t>
    </r>
    <r>
      <rPr>
        <sz val="20"/>
        <color rgb="FF626262"/>
        <rFont val="宋体"/>
        <charset val="134"/>
      </rPr>
      <t xml:space="preserve">020 </t>
    </r>
    <r>
      <rPr>
        <sz val="19"/>
        <color rgb="FF7E7E7E"/>
        <rFont val="宋体"/>
        <charset val="134"/>
      </rPr>
      <t>年</t>
    </r>
  </si>
  <si>
    <r>
      <rPr>
        <sz val="20"/>
        <color rgb="FF626262"/>
        <rFont val="Times New Roman"/>
        <charset val="134"/>
      </rPr>
      <t xml:space="preserve">39 </t>
    </r>
    <r>
      <rPr>
        <sz val="20"/>
        <color rgb="FF3D3D3D"/>
        <rFont val="Times New Roman"/>
        <charset val="134"/>
      </rPr>
      <t xml:space="preserve">1 </t>
    </r>
    <r>
      <rPr>
        <sz val="24"/>
        <color rgb="FF3D3D3D"/>
        <rFont val="宋体"/>
        <charset val="134"/>
      </rPr>
      <t>×</t>
    </r>
    <r>
      <rPr>
        <sz val="24"/>
        <color rgb="FF7E7E7E"/>
        <rFont val="Times New Roman"/>
        <charset val="134"/>
      </rPr>
      <t xml:space="preserve">（ </t>
    </r>
    <r>
      <rPr>
        <sz val="20"/>
        <color rgb="FF3D3D3D"/>
        <rFont val="Times New Roman"/>
        <charset val="134"/>
      </rPr>
      <t xml:space="preserve">I  </t>
    </r>
    <r>
      <rPr>
        <sz val="20"/>
        <color rgb="FF626262"/>
        <rFont val="Times New Roman"/>
        <charset val="134"/>
      </rPr>
      <t xml:space="preserve">+ </t>
    </r>
    <r>
      <rPr>
        <sz val="20"/>
        <color rgb="FF3D3D3D"/>
        <rFont val="Times New Roman"/>
        <charset val="134"/>
      </rPr>
      <t>l 5</t>
    </r>
    <r>
      <rPr>
        <sz val="20"/>
        <color rgb="FF7E7E7E"/>
        <rFont val="Times New Roman"/>
        <charset val="134"/>
      </rPr>
      <t>o/o )</t>
    </r>
  </si>
  <si>
    <r>
      <rPr>
        <sz val="20"/>
        <color rgb="FF525252"/>
        <rFont val="Times New Roman"/>
        <charset val="134"/>
      </rPr>
      <t>450</t>
    </r>
    <r>
      <rPr>
        <sz val="20"/>
        <color rgb="FF7E7E7E"/>
        <rFont val="Times New Roman"/>
        <charset val="134"/>
      </rPr>
      <t xml:space="preserve">/ ( </t>
    </r>
    <r>
      <rPr>
        <sz val="20"/>
        <color rgb="FF525252"/>
        <rFont val="Times New Roman"/>
        <charset val="134"/>
      </rPr>
      <t xml:space="preserve">1 </t>
    </r>
    <r>
      <rPr>
        <sz val="20"/>
        <color rgb="FF626262"/>
        <rFont val="Times New Roman"/>
        <charset val="134"/>
      </rPr>
      <t xml:space="preserve">+ </t>
    </r>
    <r>
      <rPr>
        <sz val="20"/>
        <color rgb="FF3D3D3D"/>
        <rFont val="Times New Roman"/>
        <charset val="134"/>
      </rPr>
      <t>10</t>
    </r>
    <r>
      <rPr>
        <sz val="20"/>
        <color rgb="FF7E7E7E"/>
        <rFont val="Times New Roman"/>
        <charset val="134"/>
      </rPr>
      <t xml:space="preserve">% ) </t>
    </r>
    <r>
      <rPr>
        <sz val="14"/>
        <color rgb="FF7E7E7E"/>
        <rFont val="Times New Roman"/>
        <charset val="134"/>
      </rPr>
      <t>2</t>
    </r>
  </si>
  <si>
    <r>
      <rPr>
        <sz val="20"/>
        <color rgb="FF525252"/>
        <rFont val="Times New Roman"/>
        <charset val="134"/>
      </rPr>
      <t>2</t>
    </r>
    <r>
      <rPr>
        <sz val="20"/>
        <color rgb="FF525252"/>
        <rFont val="宋体"/>
        <charset val="134"/>
      </rPr>
      <t xml:space="preserve">021 </t>
    </r>
    <r>
      <rPr>
        <sz val="19"/>
        <color rgb="FF7E7E7E"/>
        <rFont val="宋体"/>
        <charset val="134"/>
      </rPr>
      <t>年</t>
    </r>
  </si>
  <si>
    <r>
      <rPr>
        <sz val="20"/>
        <color rgb="FF525252"/>
        <rFont val="Times New Roman"/>
        <charset val="134"/>
      </rPr>
      <t xml:space="preserve">450 </t>
    </r>
    <r>
      <rPr>
        <sz val="24"/>
        <color rgb="FF525252"/>
        <rFont val="宋体"/>
        <charset val="134"/>
      </rPr>
      <t>×</t>
    </r>
    <r>
      <rPr>
        <sz val="24"/>
        <color rgb="FF7E7E7E"/>
        <rFont val="Times New Roman"/>
        <charset val="134"/>
      </rPr>
      <t xml:space="preserve">（ </t>
    </r>
    <r>
      <rPr>
        <sz val="20"/>
        <color rgb="FF3D3D3D"/>
        <rFont val="Times New Roman"/>
        <charset val="134"/>
      </rPr>
      <t xml:space="preserve">1 </t>
    </r>
    <r>
      <rPr>
        <sz val="20"/>
        <color rgb="FF626262"/>
        <rFont val="Times New Roman"/>
        <charset val="134"/>
      </rPr>
      <t xml:space="preserve">+ </t>
    </r>
    <r>
      <rPr>
        <sz val="20"/>
        <color rgb="FF3D3D3D"/>
        <rFont val="Times New Roman"/>
        <charset val="134"/>
      </rPr>
      <t>15</t>
    </r>
    <r>
      <rPr>
        <sz val="20"/>
        <color rgb="FF7E7E7E"/>
        <rFont val="Times New Roman"/>
        <charset val="134"/>
      </rPr>
      <t>% )</t>
    </r>
  </si>
  <si>
    <r>
      <rPr>
        <sz val="20"/>
        <color rgb="FF525252"/>
        <rFont val="Times New Roman"/>
        <charset val="134"/>
      </rPr>
      <t>517</t>
    </r>
    <r>
      <rPr>
        <sz val="20"/>
        <color rgb="FF7E7E7E"/>
        <rFont val="Times New Roman"/>
        <charset val="134"/>
      </rPr>
      <t xml:space="preserve">/ ( </t>
    </r>
    <r>
      <rPr>
        <sz val="20"/>
        <color rgb="FF3D3D3D"/>
        <rFont val="Times New Roman"/>
        <charset val="134"/>
      </rPr>
      <t>1 + 10</t>
    </r>
    <r>
      <rPr>
        <sz val="20"/>
        <color rgb="FF7E7E7E"/>
        <rFont val="Times New Roman"/>
        <charset val="134"/>
      </rPr>
      <t>% ) 3</t>
    </r>
  </si>
  <si>
    <r>
      <rPr>
        <sz val="20"/>
        <color rgb="FF626262"/>
        <rFont val="Times New Roman"/>
        <charset val="134"/>
      </rPr>
      <t>2</t>
    </r>
    <r>
      <rPr>
        <sz val="20"/>
        <color rgb="FF626262"/>
        <rFont val="宋体"/>
        <charset val="134"/>
      </rPr>
      <t xml:space="preserve">022 </t>
    </r>
    <r>
      <rPr>
        <sz val="19"/>
        <color rgb="FF7E7E7E"/>
        <rFont val="宋体"/>
        <charset val="134"/>
      </rPr>
      <t>年</t>
    </r>
  </si>
  <si>
    <r>
      <rPr>
        <sz val="20"/>
        <color rgb="FF525252"/>
        <rFont val="Times New Roman"/>
        <charset val="134"/>
      </rPr>
      <t xml:space="preserve">517 </t>
    </r>
    <r>
      <rPr>
        <sz val="24"/>
        <color rgb="FF525252"/>
        <rFont val="宋体"/>
        <charset val="134"/>
      </rPr>
      <t>×</t>
    </r>
    <r>
      <rPr>
        <sz val="24"/>
        <color rgb="FF7E7E7E"/>
        <rFont val="Times New Roman"/>
        <charset val="134"/>
      </rPr>
      <t xml:space="preserve">（ </t>
    </r>
    <r>
      <rPr>
        <sz val="20"/>
        <color rgb="FF3D3D3D"/>
        <rFont val="Times New Roman"/>
        <charset val="134"/>
      </rPr>
      <t xml:space="preserve">1 </t>
    </r>
    <r>
      <rPr>
        <sz val="20"/>
        <color rgb="FF626262"/>
        <rFont val="Times New Roman"/>
        <charset val="134"/>
      </rPr>
      <t xml:space="preserve">+ </t>
    </r>
    <r>
      <rPr>
        <sz val="20"/>
        <color rgb="FF525252"/>
        <rFont val="Times New Roman"/>
        <charset val="134"/>
      </rPr>
      <t>15</t>
    </r>
    <r>
      <rPr>
        <sz val="20"/>
        <color rgb="FF7E7E7E"/>
        <rFont val="Times New Roman"/>
        <charset val="134"/>
      </rPr>
      <t>% )</t>
    </r>
  </si>
  <si>
    <r>
      <rPr>
        <sz val="20"/>
        <color rgb="FF525252"/>
        <rFont val="Times New Roman"/>
        <charset val="134"/>
      </rPr>
      <t>595</t>
    </r>
    <r>
      <rPr>
        <sz val="20"/>
        <color rgb="FF7E7E7E"/>
        <rFont val="Times New Roman"/>
        <charset val="134"/>
      </rPr>
      <t xml:space="preserve">/ ( </t>
    </r>
    <r>
      <rPr>
        <sz val="20"/>
        <color rgb="FF525252"/>
        <rFont val="Times New Roman"/>
        <charset val="134"/>
      </rPr>
      <t>l  + 10</t>
    </r>
    <r>
      <rPr>
        <sz val="20"/>
        <color rgb="FF7E7E7E"/>
        <rFont val="Times New Roman"/>
        <charset val="134"/>
      </rPr>
      <t>% ) 4</t>
    </r>
  </si>
  <si>
    <r>
      <rPr>
        <sz val="20"/>
        <color rgb="FF626262"/>
        <rFont val="Times New Roman"/>
        <charset val="134"/>
      </rPr>
      <t>2</t>
    </r>
    <r>
      <rPr>
        <sz val="20"/>
        <color rgb="FF626262"/>
        <rFont val="宋体"/>
        <charset val="134"/>
      </rPr>
      <t xml:space="preserve">023 </t>
    </r>
    <r>
      <rPr>
        <sz val="19"/>
        <color rgb="FF7E7E7E"/>
        <rFont val="宋体"/>
        <charset val="134"/>
      </rPr>
      <t>年</t>
    </r>
  </si>
  <si>
    <r>
      <rPr>
        <sz val="20"/>
        <color rgb="FF525252"/>
        <rFont val="Times New Roman"/>
        <charset val="134"/>
      </rPr>
      <t xml:space="preserve">595 </t>
    </r>
    <r>
      <rPr>
        <sz val="24"/>
        <color rgb="FF525252"/>
        <rFont val="宋体"/>
        <charset val="134"/>
      </rPr>
      <t>×</t>
    </r>
    <r>
      <rPr>
        <sz val="24"/>
        <color rgb="FF7E7E7E"/>
        <rFont val="Times New Roman"/>
        <charset val="134"/>
      </rPr>
      <t xml:space="preserve">（ </t>
    </r>
    <r>
      <rPr>
        <sz val="20"/>
        <color rgb="FF3D3D3D"/>
        <rFont val="Times New Roman"/>
        <charset val="134"/>
      </rPr>
      <t>1 + 15</t>
    </r>
    <r>
      <rPr>
        <sz val="20"/>
        <color rgb="FF7E7E7E"/>
        <rFont val="Times New Roman"/>
        <charset val="134"/>
      </rPr>
      <t>% )</t>
    </r>
  </si>
  <si>
    <r>
      <rPr>
        <sz val="20"/>
        <color rgb="FF525252"/>
        <rFont val="Times New Roman"/>
        <charset val="134"/>
      </rPr>
      <t>684</t>
    </r>
    <r>
      <rPr>
        <sz val="20"/>
        <color rgb="FF7E7E7E"/>
        <rFont val="Times New Roman"/>
        <charset val="134"/>
      </rPr>
      <t xml:space="preserve">/ ( </t>
    </r>
    <r>
      <rPr>
        <sz val="20"/>
        <color rgb="FF3D3D3D"/>
        <rFont val="Times New Roman"/>
        <charset val="134"/>
      </rPr>
      <t xml:space="preserve">l  </t>
    </r>
    <r>
      <rPr>
        <sz val="20"/>
        <color rgb="FF525252"/>
        <rFont val="Times New Roman"/>
        <charset val="134"/>
      </rPr>
      <t xml:space="preserve">+  </t>
    </r>
    <r>
      <rPr>
        <sz val="20"/>
        <color rgb="FF3D3D3D"/>
        <rFont val="Times New Roman"/>
        <charset val="134"/>
      </rPr>
      <t xml:space="preserve">I </t>
    </r>
    <r>
      <rPr>
        <sz val="20"/>
        <color rgb="FF525252"/>
        <rFont val="Times New Roman"/>
        <charset val="134"/>
      </rPr>
      <t>0</t>
    </r>
    <r>
      <rPr>
        <sz val="20"/>
        <color rgb="FF7E7E7E"/>
        <rFont val="Times New Roman"/>
        <charset val="134"/>
      </rPr>
      <t xml:space="preserve">% ) </t>
    </r>
    <r>
      <rPr>
        <sz val="14"/>
        <color rgb="FF7E7E7E"/>
        <rFont val="Times New Roman"/>
        <charset val="134"/>
      </rPr>
      <t>5</t>
    </r>
  </si>
  <si>
    <r>
      <rPr>
        <sz val="20"/>
        <color rgb="FF626262"/>
        <rFont val="Times New Roman"/>
        <charset val="134"/>
      </rPr>
      <t>2</t>
    </r>
    <r>
      <rPr>
        <sz val="20"/>
        <color rgb="FF626262"/>
        <rFont val="宋体"/>
        <charset val="134"/>
      </rPr>
      <t xml:space="preserve">024 </t>
    </r>
    <r>
      <rPr>
        <sz val="19"/>
        <color rgb="FF7E7E7E"/>
        <rFont val="宋体"/>
        <charset val="134"/>
      </rPr>
      <t>年</t>
    </r>
  </si>
  <si>
    <r>
      <rPr>
        <sz val="20"/>
        <color rgb="FF525252"/>
        <rFont val="Times New Roman"/>
        <charset val="134"/>
      </rPr>
      <t xml:space="preserve">684 </t>
    </r>
    <r>
      <rPr>
        <sz val="24"/>
        <color rgb="FF525252"/>
        <rFont val="宋体"/>
        <charset val="134"/>
      </rPr>
      <t>×</t>
    </r>
    <r>
      <rPr>
        <sz val="24"/>
        <color rgb="FF7E7E7E"/>
        <rFont val="Times New Roman"/>
        <charset val="134"/>
      </rPr>
      <t xml:space="preserve">（ </t>
    </r>
    <r>
      <rPr>
        <sz val="20"/>
        <color rgb="FF3D3D3D"/>
        <rFont val="Times New Roman"/>
        <charset val="134"/>
      </rPr>
      <t xml:space="preserve">l  </t>
    </r>
    <r>
      <rPr>
        <sz val="20"/>
        <color rgb="FF626262"/>
        <rFont val="Times New Roman"/>
        <charset val="134"/>
      </rPr>
      <t xml:space="preserve">+ </t>
    </r>
    <r>
      <rPr>
        <sz val="20"/>
        <color rgb="FF3D3D3D"/>
        <rFont val="Times New Roman"/>
        <charset val="134"/>
      </rPr>
      <t>15</t>
    </r>
    <r>
      <rPr>
        <sz val="20"/>
        <color rgb="FF7E7E7E"/>
        <rFont val="Times New Roman"/>
        <charset val="134"/>
      </rPr>
      <t>o/o )</t>
    </r>
  </si>
  <si>
    <r>
      <rPr>
        <sz val="20"/>
        <color rgb="FF626262"/>
        <rFont val="Times New Roman"/>
        <charset val="134"/>
      </rPr>
      <t>786</t>
    </r>
    <r>
      <rPr>
        <sz val="20"/>
        <color rgb="FF7E7E7E"/>
        <rFont val="Times New Roman"/>
        <charset val="134"/>
      </rPr>
      <t xml:space="preserve">/ ( </t>
    </r>
    <r>
      <rPr>
        <sz val="20"/>
        <color rgb="FF525252"/>
        <rFont val="Times New Roman"/>
        <charset val="134"/>
      </rPr>
      <t xml:space="preserve">1 </t>
    </r>
    <r>
      <rPr>
        <sz val="20"/>
        <color rgb="FF626262"/>
        <rFont val="Times New Roman"/>
        <charset val="134"/>
      </rPr>
      <t xml:space="preserve">+ </t>
    </r>
    <r>
      <rPr>
        <sz val="20"/>
        <color rgb="FF3D3D3D"/>
        <rFont val="Times New Roman"/>
        <charset val="134"/>
      </rPr>
      <t>10</t>
    </r>
    <r>
      <rPr>
        <sz val="20"/>
        <color rgb="FF7E7E7E"/>
        <rFont val="Times New Roman"/>
        <charset val="134"/>
      </rPr>
      <t>% ) 6</t>
    </r>
  </si>
  <si>
    <r>
      <rPr>
        <sz val="20"/>
        <color rgb="FF626262"/>
        <rFont val="Times New Roman"/>
        <charset val="134"/>
      </rPr>
      <t>2</t>
    </r>
    <r>
      <rPr>
        <sz val="20"/>
        <color rgb="FF626262"/>
        <rFont val="宋体"/>
        <charset val="134"/>
      </rPr>
      <t xml:space="preserve">025 </t>
    </r>
    <r>
      <rPr>
        <sz val="19"/>
        <color rgb="FF7E7E7E"/>
        <rFont val="宋体"/>
        <charset val="134"/>
      </rPr>
      <t>年</t>
    </r>
  </si>
  <si>
    <r>
      <rPr>
        <sz val="20"/>
        <color rgb="FF525252"/>
        <rFont val="Times New Roman"/>
        <charset val="134"/>
      </rPr>
      <t xml:space="preserve">786 </t>
    </r>
    <r>
      <rPr>
        <sz val="24"/>
        <color rgb="FF525252"/>
        <rFont val="宋体"/>
        <charset val="134"/>
      </rPr>
      <t>×</t>
    </r>
    <r>
      <rPr>
        <sz val="24"/>
        <color rgb="FF7E7E7E"/>
        <rFont val="Times New Roman"/>
        <charset val="134"/>
      </rPr>
      <t xml:space="preserve">（ </t>
    </r>
    <r>
      <rPr>
        <sz val="20"/>
        <color rgb="FF3D3D3D"/>
        <rFont val="Times New Roman"/>
        <charset val="134"/>
      </rPr>
      <t xml:space="preserve">1 </t>
    </r>
    <r>
      <rPr>
        <sz val="20"/>
        <color rgb="FF626262"/>
        <rFont val="Times New Roman"/>
        <charset val="134"/>
      </rPr>
      <t xml:space="preserve">+ </t>
    </r>
    <r>
      <rPr>
        <sz val="20"/>
        <color rgb="FF525252"/>
        <rFont val="Times New Roman"/>
        <charset val="134"/>
      </rPr>
      <t>15</t>
    </r>
    <r>
      <rPr>
        <sz val="20"/>
        <color rgb="FF7E7E7E"/>
        <rFont val="Times New Roman"/>
        <charset val="134"/>
      </rPr>
      <t>% )</t>
    </r>
  </si>
  <si>
    <r>
      <rPr>
        <sz val="20"/>
        <color rgb="FF525252"/>
        <rFont val="Times New Roman"/>
        <charset val="134"/>
      </rPr>
      <t>904</t>
    </r>
    <r>
      <rPr>
        <sz val="20"/>
        <color rgb="FF7E7E7E"/>
        <rFont val="Times New Roman"/>
        <charset val="134"/>
      </rPr>
      <t xml:space="preserve">/ ( </t>
    </r>
    <r>
      <rPr>
        <sz val="20"/>
        <color rgb="FF525252"/>
        <rFont val="Times New Roman"/>
        <charset val="134"/>
      </rPr>
      <t>1 + 10</t>
    </r>
    <r>
      <rPr>
        <sz val="20"/>
        <color rgb="FF7E7E7E"/>
        <rFont val="Times New Roman"/>
        <charset val="134"/>
      </rPr>
      <t>% ) 7</t>
    </r>
  </si>
  <si>
    <r>
      <rPr>
        <sz val="20"/>
        <color rgb="FF525252"/>
        <rFont val="Times New Roman"/>
        <charset val="134"/>
      </rPr>
      <t>2</t>
    </r>
    <r>
      <rPr>
        <sz val="20"/>
        <color rgb="FF525252"/>
        <rFont val="宋体"/>
        <charset val="134"/>
      </rPr>
      <t xml:space="preserve">026 </t>
    </r>
    <r>
      <rPr>
        <sz val="19"/>
        <color rgb="FF7E7E7E"/>
        <rFont val="宋体"/>
        <charset val="134"/>
      </rPr>
      <t>年</t>
    </r>
  </si>
  <si>
    <r>
      <rPr>
        <sz val="20"/>
        <color rgb="FF525252"/>
        <rFont val="Times New Roman"/>
        <charset val="134"/>
      </rPr>
      <t xml:space="preserve">904 </t>
    </r>
    <r>
      <rPr>
        <sz val="24"/>
        <color rgb="FF525252"/>
        <rFont val="宋体"/>
        <charset val="134"/>
      </rPr>
      <t>×</t>
    </r>
    <r>
      <rPr>
        <sz val="24"/>
        <color rgb="FF7E7E7E"/>
        <rFont val="Times New Roman"/>
        <charset val="134"/>
      </rPr>
      <t xml:space="preserve">（ </t>
    </r>
    <r>
      <rPr>
        <sz val="20"/>
        <color rgb="FF3D3D3D"/>
        <rFont val="Times New Roman"/>
        <charset val="134"/>
      </rPr>
      <t xml:space="preserve">1 </t>
    </r>
    <r>
      <rPr>
        <sz val="20"/>
        <color rgb="FF626262"/>
        <rFont val="Times New Roman"/>
        <charset val="134"/>
      </rPr>
      <t>+ 15</t>
    </r>
    <r>
      <rPr>
        <sz val="20"/>
        <color rgb="FF7E7E7E"/>
        <rFont val="Times New Roman"/>
        <charset val="134"/>
      </rPr>
      <t>% )</t>
    </r>
  </si>
  <si>
    <r>
      <rPr>
        <sz val="20"/>
        <color rgb="FF525252"/>
        <rFont val="Times New Roman"/>
        <charset val="134"/>
      </rPr>
      <t>1 040</t>
    </r>
  </si>
  <si>
    <r>
      <rPr>
        <sz val="20"/>
        <color rgb="FF3D3D3D"/>
        <rFont val="Times New Roman"/>
        <charset val="134"/>
      </rPr>
      <t xml:space="preserve">1 </t>
    </r>
    <r>
      <rPr>
        <sz val="20"/>
        <color rgb="FF525252"/>
        <rFont val="Times New Roman"/>
        <charset val="134"/>
      </rPr>
      <t>040</t>
    </r>
    <r>
      <rPr>
        <sz val="20"/>
        <color rgb="FF7E7E7E"/>
        <rFont val="Times New Roman"/>
        <charset val="134"/>
      </rPr>
      <t xml:space="preserve">/ ( </t>
    </r>
    <r>
      <rPr>
        <sz val="20"/>
        <color rgb="FF3D3D3D"/>
        <rFont val="Times New Roman"/>
        <charset val="134"/>
      </rPr>
      <t xml:space="preserve">1  </t>
    </r>
    <r>
      <rPr>
        <sz val="20"/>
        <color rgb="FF525252"/>
        <rFont val="Times New Roman"/>
        <charset val="134"/>
      </rPr>
      <t xml:space="preserve">+ </t>
    </r>
    <r>
      <rPr>
        <sz val="20"/>
        <color rgb="FF3D3D3D"/>
        <rFont val="Times New Roman"/>
        <charset val="134"/>
      </rPr>
      <t>10</t>
    </r>
    <r>
      <rPr>
        <sz val="20"/>
        <color rgb="FF7E7E7E"/>
        <rFont val="Times New Roman"/>
        <charset val="134"/>
      </rPr>
      <t>% ) 8</t>
    </r>
  </si>
  <si>
    <r>
      <rPr>
        <sz val="20"/>
        <color rgb="FF525252"/>
        <rFont val="Times New Roman"/>
        <charset val="134"/>
      </rPr>
      <t>2</t>
    </r>
    <r>
      <rPr>
        <sz val="20"/>
        <color rgb="FF525252"/>
        <rFont val="宋体"/>
        <charset val="134"/>
      </rPr>
      <t xml:space="preserve">027 </t>
    </r>
    <r>
      <rPr>
        <sz val="19"/>
        <color rgb="FF7E7E7E"/>
        <rFont val="宋体"/>
        <charset val="134"/>
      </rPr>
      <t>年</t>
    </r>
  </si>
  <si>
    <r>
      <rPr>
        <sz val="20"/>
        <color rgb="FF3D3D3D"/>
        <rFont val="Times New Roman"/>
        <charset val="134"/>
      </rPr>
      <t xml:space="preserve">I  </t>
    </r>
    <r>
      <rPr>
        <sz val="20"/>
        <color rgb="FF525252"/>
        <rFont val="Times New Roman"/>
        <charset val="134"/>
      </rPr>
      <t xml:space="preserve">040 </t>
    </r>
    <r>
      <rPr>
        <sz val="24"/>
        <color rgb="FF525252"/>
        <rFont val="宋体"/>
        <charset val="134"/>
      </rPr>
      <t>×</t>
    </r>
    <r>
      <rPr>
        <sz val="24"/>
        <color rgb="FF7E7E7E"/>
        <rFont val="Times New Roman"/>
        <charset val="134"/>
      </rPr>
      <t xml:space="preserve">（ </t>
    </r>
    <r>
      <rPr>
        <sz val="20"/>
        <color rgb="FF525252"/>
        <rFont val="Times New Roman"/>
        <charset val="134"/>
      </rPr>
      <t>1 + 15</t>
    </r>
    <r>
      <rPr>
        <sz val="20"/>
        <color rgb="FF7E7E7E"/>
        <rFont val="Times New Roman"/>
        <charset val="134"/>
      </rPr>
      <t>% )</t>
    </r>
  </si>
  <si>
    <r>
      <rPr>
        <sz val="20"/>
        <color rgb="FF525252"/>
        <rFont val="Times New Roman"/>
        <charset val="134"/>
      </rPr>
      <t xml:space="preserve">l  </t>
    </r>
    <r>
      <rPr>
        <sz val="20"/>
        <color rgb="FF3D3D3D"/>
        <rFont val="Times New Roman"/>
        <charset val="134"/>
      </rPr>
      <t>19</t>
    </r>
    <r>
      <rPr>
        <sz val="20"/>
        <color rgb="FF626262"/>
        <rFont val="Times New Roman"/>
        <charset val="134"/>
      </rPr>
      <t>6</t>
    </r>
  </si>
  <si>
    <r>
      <rPr>
        <sz val="20"/>
        <color rgb="FF3D3D3D"/>
        <rFont val="Times New Roman"/>
        <charset val="134"/>
      </rPr>
      <t>1  196</t>
    </r>
    <r>
      <rPr>
        <sz val="20"/>
        <color rgb="FF7E7E7E"/>
        <rFont val="Times New Roman"/>
        <charset val="134"/>
      </rPr>
      <t xml:space="preserve">/ ( </t>
    </r>
    <r>
      <rPr>
        <sz val="20"/>
        <color rgb="FF3D3D3D"/>
        <rFont val="Times New Roman"/>
        <charset val="134"/>
      </rPr>
      <t xml:space="preserve">1 </t>
    </r>
    <r>
      <rPr>
        <sz val="20"/>
        <color rgb="FF626262"/>
        <rFont val="Times New Roman"/>
        <charset val="134"/>
      </rPr>
      <t xml:space="preserve">+ </t>
    </r>
    <r>
      <rPr>
        <sz val="20"/>
        <color rgb="FF3D3D3D"/>
        <rFont val="Times New Roman"/>
        <charset val="134"/>
      </rPr>
      <t>10</t>
    </r>
    <r>
      <rPr>
        <sz val="20"/>
        <color rgb="FF7E7E7E"/>
        <rFont val="Times New Roman"/>
        <charset val="134"/>
      </rPr>
      <t>% ) 9</t>
    </r>
  </si>
  <si>
    <r>
      <rPr>
        <sz val="20"/>
        <color rgb="FF626262"/>
        <rFont val="Times New Roman"/>
        <charset val="134"/>
      </rPr>
      <t>202</t>
    </r>
    <r>
      <rPr>
        <sz val="20"/>
        <color rgb="FF626262"/>
        <rFont val="宋体"/>
        <charset val="134"/>
      </rPr>
      <t xml:space="preserve">8 </t>
    </r>
    <r>
      <rPr>
        <sz val="19"/>
        <color rgb="FF7E7E7E"/>
        <rFont val="宋体"/>
        <charset val="134"/>
      </rPr>
      <t>年</t>
    </r>
  </si>
  <si>
    <r>
      <rPr>
        <sz val="20"/>
        <color rgb="FF3D3D3D"/>
        <rFont val="Times New Roman"/>
        <charset val="134"/>
      </rPr>
      <t xml:space="preserve">1 </t>
    </r>
    <r>
      <rPr>
        <sz val="20"/>
        <color rgb="FF525252"/>
        <rFont val="Times New Roman"/>
        <charset val="134"/>
      </rPr>
      <t xml:space="preserve">196 </t>
    </r>
    <r>
      <rPr>
        <sz val="24"/>
        <color rgb="FF525252"/>
        <rFont val="宋体"/>
        <charset val="134"/>
      </rPr>
      <t>×</t>
    </r>
    <r>
      <rPr>
        <sz val="24"/>
        <color rgb="FF7E7E7E"/>
        <rFont val="Times New Roman"/>
        <charset val="134"/>
      </rPr>
      <t xml:space="preserve">（ </t>
    </r>
    <r>
      <rPr>
        <sz val="20"/>
        <color rgb="FF525252"/>
        <rFont val="Times New Roman"/>
        <charset val="134"/>
      </rPr>
      <t>1 + 15</t>
    </r>
    <r>
      <rPr>
        <sz val="20"/>
        <color rgb="FF7E7E7E"/>
        <rFont val="Times New Roman"/>
        <charset val="134"/>
      </rPr>
      <t>% )</t>
    </r>
  </si>
  <si>
    <r>
      <rPr>
        <sz val="20"/>
        <color rgb="FF525252"/>
        <rFont val="Times New Roman"/>
        <charset val="134"/>
      </rPr>
      <t xml:space="preserve">1 </t>
    </r>
    <r>
      <rPr>
        <sz val="20"/>
        <color rgb="FF626262"/>
        <rFont val="Times New Roman"/>
        <charset val="134"/>
      </rPr>
      <t>375</t>
    </r>
  </si>
  <si>
    <r>
      <rPr>
        <sz val="20"/>
        <color rgb="FF3D3D3D"/>
        <rFont val="Times New Roman"/>
        <charset val="134"/>
      </rPr>
      <t xml:space="preserve">1 </t>
    </r>
    <r>
      <rPr>
        <sz val="20"/>
        <color rgb="FF626262"/>
        <rFont val="Times New Roman"/>
        <charset val="134"/>
      </rPr>
      <t>375</t>
    </r>
    <r>
      <rPr>
        <sz val="20"/>
        <color rgb="FF7E7E7E"/>
        <rFont val="Times New Roman"/>
        <charset val="134"/>
      </rPr>
      <t xml:space="preserve">/ ( </t>
    </r>
    <r>
      <rPr>
        <sz val="20"/>
        <color rgb="FF3D3D3D"/>
        <rFont val="Times New Roman"/>
        <charset val="134"/>
      </rPr>
      <t xml:space="preserve">1 </t>
    </r>
    <r>
      <rPr>
        <sz val="20"/>
        <color rgb="FF626262"/>
        <rFont val="Times New Roman"/>
        <charset val="134"/>
      </rPr>
      <t>+ 10</t>
    </r>
    <r>
      <rPr>
        <sz val="20"/>
        <color rgb="FF7E7E7E"/>
        <rFont val="Times New Roman"/>
        <charset val="134"/>
      </rPr>
      <t>% ) 10</t>
    </r>
  </si>
  <si>
    <r>
      <rPr>
        <sz val="19"/>
        <color rgb="FF7E7E7E"/>
        <rFont val="宋体"/>
        <charset val="134"/>
      </rPr>
      <t>总</t>
    </r>
    <r>
      <rPr>
        <sz val="19"/>
        <color rgb="FF626262"/>
        <rFont val="Times New Roman"/>
        <charset val="134"/>
      </rPr>
      <t xml:space="preserve">计                                 </t>
    </r>
    <r>
      <rPr>
        <sz val="20"/>
        <color rgb="FF626262"/>
        <rFont val="Times New Roman"/>
        <charset val="134"/>
      </rPr>
      <t xml:space="preserve">39 713                                                               </t>
    </r>
    <r>
      <rPr>
        <sz val="20"/>
        <color rgb="FF525252"/>
        <rFont val="Times New Roman"/>
        <charset val="134"/>
      </rPr>
      <t>15 514</t>
    </r>
  </si>
  <si>
    <t>比亚迪</t>
  </si>
  <si>
    <t>n</t>
  </si>
  <si>
    <r>
      <rPr>
        <b/>
        <sz val="10"/>
        <color rgb="FF000000"/>
        <rFont val="Times New Roman"/>
        <charset val="134"/>
      </rPr>
      <t xml:space="preserve">      </t>
    </r>
    <r>
      <rPr>
        <b/>
        <sz val="10"/>
        <color rgb="FF000000"/>
        <rFont val="宋体"/>
        <charset val="134"/>
      </rPr>
      <t>自由现金流计算过程</t>
    </r>
  </si>
  <si>
    <t>股票价格（元/股）</t>
  </si>
  <si>
    <t>股数（亿）</t>
  </si>
  <si>
    <t>市值</t>
  </si>
  <si>
    <r>
      <rPr>
        <sz val="10"/>
        <color rgb="FF000000"/>
        <rFont val="Times New Roman"/>
        <charset val="134"/>
      </rPr>
      <t xml:space="preserve">2019 </t>
    </r>
    <r>
      <rPr>
        <sz val="10"/>
        <color rgb="FF000000"/>
        <rFont val="宋体"/>
        <charset val="134"/>
      </rPr>
      <t>年</t>
    </r>
  </si>
  <si>
    <r>
      <rPr>
        <sz val="10"/>
        <color rgb="FF000000"/>
        <rFont val="Times New Roman"/>
        <charset val="134"/>
      </rPr>
      <t xml:space="preserve"> 340 ×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204"/>
      </rPr>
      <t xml:space="preserve"> 1 + 15% )</t>
    </r>
  </si>
  <si>
    <t>391/ ( 1 + 10% ) ^1</t>
  </si>
  <si>
    <t>2020 年</t>
  </si>
  <si>
    <r>
      <rPr>
        <sz val="10"/>
        <color rgb="FF000000"/>
        <rFont val="Times New Roman"/>
        <charset val="134"/>
      </rPr>
      <t>39 1 ×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134"/>
      </rPr>
      <t xml:space="preserve"> 1 + 15% )</t>
    </r>
  </si>
  <si>
    <t>450/ ( 1 + 10% ) ^2</t>
  </si>
  <si>
    <t>2021 年</t>
  </si>
  <si>
    <r>
      <rPr>
        <sz val="10"/>
        <color rgb="FF000000"/>
        <rFont val="Times New Roman"/>
        <charset val="134"/>
      </rPr>
      <t>450 ×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204"/>
      </rPr>
      <t xml:space="preserve"> 1 + 15% )</t>
    </r>
  </si>
  <si>
    <t>517/ ( 1 + 10% ) ^3</t>
  </si>
  <si>
    <t>2022 年</t>
  </si>
  <si>
    <t>517 ×（ 1 + 15% )</t>
  </si>
  <si>
    <t>595/ ( l  + 10% ) ^4</t>
  </si>
  <si>
    <t>2023 年</t>
  </si>
  <si>
    <t>595 ×（ 1 + 15% )</t>
  </si>
  <si>
    <t>684/ ( l  +  I 0% ) ^5</t>
  </si>
  <si>
    <t>2024 年</t>
  </si>
  <si>
    <r>
      <rPr>
        <sz val="10"/>
        <color rgb="FF000000"/>
        <rFont val="Times New Roman"/>
        <charset val="134"/>
      </rPr>
      <t>684 ×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134"/>
      </rPr>
      <t xml:space="preserve"> 1 + 15% )</t>
    </r>
  </si>
  <si>
    <t>786/ ( 1 + 10% ) ^6</t>
  </si>
  <si>
    <t>2025 年</t>
  </si>
  <si>
    <t>786 ×（ 1 + 15% )</t>
  </si>
  <si>
    <t>904/ ( 1 + 10% ) ^7</t>
  </si>
  <si>
    <t>2026 年</t>
  </si>
  <si>
    <t>904 ×（ 1 + 15% )</t>
  </si>
  <si>
    <t>1040/ ( 1  + 10% ) ^8</t>
  </si>
  <si>
    <t>2027 年</t>
  </si>
  <si>
    <r>
      <rPr>
        <sz val="10"/>
        <color rgb="FF000000"/>
        <rFont val="Times New Roman"/>
        <charset val="134"/>
      </rPr>
      <t>1040 ×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134"/>
      </rPr>
      <t xml:space="preserve"> 1 + 15% )</t>
    </r>
  </si>
  <si>
    <t>1196/ ( 1 + 10% ) ^9</t>
  </si>
  <si>
    <t>2028 年</t>
  </si>
  <si>
    <r>
      <rPr>
        <sz val="10"/>
        <color rgb="FF000000"/>
        <rFont val="Times New Roman"/>
        <charset val="134"/>
      </rPr>
      <t>1196 ×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Times New Roman"/>
        <charset val="204"/>
      </rPr>
      <t xml:space="preserve"> 1 + 15% )</t>
    </r>
  </si>
  <si>
    <t>1375/ ( 1 + 10% ) ^10</t>
  </si>
  <si>
    <t>2029 年</t>
  </si>
  <si>
    <t>总计</t>
  </si>
  <si>
    <t>内在价值</t>
  </si>
  <si>
    <r>
      <rPr>
        <sz val="10"/>
        <color rgb="FF000000"/>
        <rFont val="宋体"/>
        <charset val="134"/>
      </rPr>
      <t>现金流贴现</t>
    </r>
    <r>
      <rPr>
        <sz val="10"/>
        <color rgb="FF000000"/>
        <rFont val="Times New Roman"/>
        <charset val="134"/>
      </rPr>
      <t>/</t>
    </r>
    <r>
      <rPr>
        <sz val="10"/>
        <color rgb="FF000000"/>
        <rFont val="宋体"/>
        <charset val="134"/>
      </rPr>
      <t>股数</t>
    </r>
  </si>
  <si>
    <t>每股自由现金流</t>
  </si>
  <si>
    <t>每股自由现金流贴现</t>
  </si>
  <si>
    <t>股票外在价格（元/股）</t>
  </si>
  <si>
    <r>
      <rPr>
        <sz val="10"/>
        <color rgb="FF000000"/>
        <rFont val="Times New Roman"/>
        <charset val="134"/>
      </rPr>
      <t xml:space="preserve">2024 </t>
    </r>
    <r>
      <rPr>
        <sz val="10"/>
        <color rgb="FF000000"/>
        <rFont val="宋体"/>
        <charset val="134"/>
      </rPr>
      <t>年</t>
    </r>
  </si>
  <si>
    <r>
      <rPr>
        <sz val="10"/>
        <color rgb="FF000000"/>
        <rFont val="Times New Roman"/>
        <charset val="134"/>
      </rPr>
      <t xml:space="preserve">2025 </t>
    </r>
    <r>
      <rPr>
        <sz val="10"/>
        <color rgb="FF000000"/>
        <rFont val="宋体"/>
        <charset val="134"/>
      </rPr>
      <t>年</t>
    </r>
  </si>
  <si>
    <r>
      <rPr>
        <sz val="10"/>
        <color rgb="FF000000"/>
        <rFont val="Times New Roman"/>
        <charset val="134"/>
      </rPr>
      <t xml:space="preserve">2026 </t>
    </r>
    <r>
      <rPr>
        <sz val="10"/>
        <color rgb="FF000000"/>
        <rFont val="宋体"/>
        <charset val="134"/>
      </rPr>
      <t>年</t>
    </r>
  </si>
  <si>
    <r>
      <rPr>
        <sz val="10"/>
        <color rgb="FF000000"/>
        <rFont val="Times New Roman"/>
        <charset val="134"/>
      </rPr>
      <t xml:space="preserve">2027 </t>
    </r>
    <r>
      <rPr>
        <sz val="10"/>
        <color rgb="FF000000"/>
        <rFont val="宋体"/>
        <charset val="134"/>
      </rPr>
      <t>年</t>
    </r>
  </si>
  <si>
    <r>
      <rPr>
        <sz val="10"/>
        <color rgb="FF000000"/>
        <rFont val="Times New Roman"/>
        <charset val="134"/>
      </rPr>
      <t xml:space="preserve">2028 </t>
    </r>
    <r>
      <rPr>
        <sz val="10"/>
        <color rgb="FF000000"/>
        <rFont val="宋体"/>
        <charset val="134"/>
      </rPr>
      <t>年</t>
    </r>
  </si>
  <si>
    <r>
      <rPr>
        <sz val="10"/>
        <color rgb="FF000000"/>
        <rFont val="Times New Roman"/>
        <charset val="134"/>
      </rPr>
      <t xml:space="preserve">2029 </t>
    </r>
    <r>
      <rPr>
        <sz val="10"/>
        <color rgb="FF000000"/>
        <rFont val="宋体"/>
        <charset val="134"/>
      </rPr>
      <t>年</t>
    </r>
  </si>
  <si>
    <r>
      <rPr>
        <sz val="10"/>
        <color rgb="FF000000"/>
        <rFont val="Times New Roman"/>
        <charset val="134"/>
      </rPr>
      <t xml:space="preserve">2030 </t>
    </r>
    <r>
      <rPr>
        <sz val="10"/>
        <color rgb="FF000000"/>
        <rFont val="宋体"/>
        <charset val="134"/>
      </rPr>
      <t>年</t>
    </r>
  </si>
  <si>
    <r>
      <rPr>
        <sz val="10"/>
        <color rgb="FF000000"/>
        <rFont val="Times New Roman"/>
        <charset val="134"/>
      </rPr>
      <t xml:space="preserve">2031 </t>
    </r>
    <r>
      <rPr>
        <sz val="10"/>
        <color rgb="FF000000"/>
        <rFont val="宋体"/>
        <charset val="134"/>
      </rPr>
      <t>年</t>
    </r>
  </si>
  <si>
    <r>
      <rPr>
        <sz val="10"/>
        <color rgb="FF000000"/>
        <rFont val="Times New Roman"/>
        <charset val="134"/>
      </rPr>
      <t xml:space="preserve">2032 </t>
    </r>
    <r>
      <rPr>
        <sz val="10"/>
        <color rgb="FF000000"/>
        <rFont val="宋体"/>
        <charset val="134"/>
      </rPr>
      <t>年</t>
    </r>
  </si>
  <si>
    <r>
      <rPr>
        <sz val="10"/>
        <color rgb="FF000000"/>
        <rFont val="Times New Roman"/>
        <charset val="134"/>
      </rPr>
      <t xml:space="preserve">2033 </t>
    </r>
    <r>
      <rPr>
        <sz val="10"/>
        <color rgb="FF000000"/>
        <rFont val="宋体"/>
        <charset val="134"/>
      </rPr>
      <t>年</t>
    </r>
  </si>
  <si>
    <r>
      <rPr>
        <sz val="10"/>
        <color rgb="FF000000"/>
        <rFont val="Times New Roman"/>
        <charset val="134"/>
      </rPr>
      <t xml:space="preserve">2034 </t>
    </r>
    <r>
      <rPr>
        <sz val="10"/>
        <color rgb="FF000000"/>
        <rFont val="宋体"/>
        <charset val="134"/>
      </rPr>
      <t>年</t>
    </r>
  </si>
  <si>
    <t>最小值</t>
  </si>
  <si>
    <r>
      <rPr>
        <sz val="10"/>
        <color rgb="FF000000"/>
        <rFont val="Times New Roman"/>
        <charset val="134"/>
      </rPr>
      <t>2</t>
    </r>
    <r>
      <rPr>
        <sz val="10"/>
        <color rgb="FF000000"/>
        <rFont val="宋体"/>
        <charset val="134"/>
      </rPr>
      <t>分位</t>
    </r>
  </si>
  <si>
    <r>
      <rPr>
        <sz val="10"/>
        <color rgb="FF000000"/>
        <rFont val="Times New Roman"/>
        <charset val="134"/>
      </rPr>
      <t>3分位</t>
    </r>
  </si>
  <si>
    <r>
      <rPr>
        <sz val="10"/>
        <color rgb="FF000000"/>
        <rFont val="Times New Roman"/>
        <charset val="134"/>
      </rPr>
      <t>4分位</t>
    </r>
  </si>
  <si>
    <t>最大值</t>
  </si>
  <si>
    <r>
      <rPr>
        <sz val="10"/>
        <color rgb="FF000000"/>
        <rFont val="宋体"/>
        <charset val="134"/>
      </rPr>
      <t>四分位距</t>
    </r>
    <r>
      <rPr>
        <sz val="10"/>
        <color rgb="FF000000"/>
        <rFont val="Times New Roman"/>
        <charset val="204"/>
      </rPr>
      <t xml:space="preserve"> </t>
    </r>
  </si>
  <si>
    <t>九州通：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</si>
</sst>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0_);[Red]\(0.00\)"/>
    <numFmt numFmtId="179" formatCode="###0;###0"/>
  </numFmts>
  <fonts count="48">
    <font>
      <sz val="10"/>
      <color rgb="FF000000"/>
      <name val="Times New Roman"/>
      <charset val="204"/>
    </font>
    <font>
      <sz val="10"/>
      <color rgb="FF000000"/>
      <name val="宋体"/>
      <charset val="134"/>
    </font>
    <font>
      <b/>
      <sz val="10"/>
      <color rgb="FF000000"/>
      <name val="Times New Roman"/>
      <charset val="134"/>
    </font>
    <font>
      <b/>
      <sz val="10"/>
      <color rgb="FF000000"/>
      <name val="宋体"/>
      <charset val="134"/>
    </font>
    <font>
      <sz val="10"/>
      <color rgb="FF000000"/>
      <name val="Times New Roman"/>
      <charset val="134"/>
    </font>
    <font>
      <sz val="10"/>
      <color rgb="FF000000"/>
      <name val="Times New Roman"/>
      <charset val="134"/>
    </font>
    <font>
      <sz val="11"/>
      <color rgb="FF3F3F3F"/>
      <name val="Inherit"/>
      <charset val="134"/>
    </font>
    <font>
      <sz val="14"/>
      <color rgb="FF333333"/>
      <name val="Arial"/>
      <charset val="134"/>
    </font>
    <font>
      <sz val="19"/>
      <name val="宋体"/>
      <charset val="134"/>
    </font>
    <font>
      <sz val="19"/>
      <name val="����"/>
      <charset val="134"/>
    </font>
    <font>
      <sz val="20"/>
      <name val="Times New Roman"/>
      <charset val="134"/>
    </font>
    <font>
      <sz val="20"/>
      <color rgb="FF3D3D3D"/>
      <name val="Times New Roman"/>
      <charset val="134"/>
    </font>
    <font>
      <sz val="20"/>
      <color rgb="FF626262"/>
      <name val="Times New Roman"/>
      <charset val="134"/>
    </font>
    <font>
      <sz val="20"/>
      <color rgb="FF525252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9"/>
      <color rgb="FF7E7E7E"/>
      <name val="宋体"/>
      <charset val="134"/>
    </font>
    <font>
      <sz val="19"/>
      <color rgb="FF626262"/>
      <name val="宋体"/>
      <charset val="134"/>
    </font>
    <font>
      <sz val="19"/>
      <color rgb="FF7E7E7E"/>
      <name val="Times New Roman"/>
      <charset val="134"/>
    </font>
    <font>
      <i/>
      <sz val="20"/>
      <color rgb="FF3D3D3D"/>
      <name val="Times New Roman"/>
      <charset val="134"/>
    </font>
    <font>
      <i/>
      <sz val="20"/>
      <color rgb="FF7E7E7E"/>
      <name val="Times New Roman"/>
      <charset val="134"/>
    </font>
    <font>
      <sz val="24"/>
      <color rgb="FF626262"/>
      <name val="宋体"/>
      <charset val="134"/>
    </font>
    <font>
      <sz val="24"/>
      <color rgb="FF7E7E7E"/>
      <name val="Times New Roman"/>
      <charset val="134"/>
    </font>
    <font>
      <sz val="20"/>
      <color rgb="FF7E7E7E"/>
      <name val="Times New Roman"/>
      <charset val="134"/>
    </font>
    <font>
      <sz val="20"/>
      <color rgb="FF626262"/>
      <name val="宋体"/>
      <charset val="134"/>
    </font>
    <font>
      <sz val="24"/>
      <color rgb="FF3D3D3D"/>
      <name val="宋体"/>
      <charset val="134"/>
    </font>
    <font>
      <sz val="14"/>
      <color rgb="FF7E7E7E"/>
      <name val="Times New Roman"/>
      <charset val="134"/>
    </font>
    <font>
      <sz val="20"/>
      <color rgb="FF525252"/>
      <name val="宋体"/>
      <charset val="134"/>
    </font>
    <font>
      <sz val="24"/>
      <color rgb="FF525252"/>
      <name val="宋体"/>
      <charset val="134"/>
    </font>
    <font>
      <sz val="19"/>
      <color rgb="FF626262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F5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08080"/>
      </left>
      <right style="thin">
        <color rgb="FF838383"/>
      </right>
      <top/>
      <bottom style="thin">
        <color rgb="FF444444"/>
      </bottom>
      <diagonal/>
    </border>
    <border>
      <left/>
      <right style="thin">
        <color rgb="FF808080"/>
      </right>
      <top/>
      <bottom style="thin">
        <color rgb="FF444444"/>
      </bottom>
      <diagonal/>
    </border>
    <border>
      <left style="thin">
        <color rgb="FF838383"/>
      </left>
      <right style="thin">
        <color rgb="FF878787"/>
      </right>
      <top/>
      <bottom style="thin">
        <color rgb="FF444444"/>
      </bottom>
      <diagonal/>
    </border>
    <border>
      <left style="thin">
        <color rgb="FF878787"/>
      </left>
      <right style="thin">
        <color rgb="FF878787"/>
      </right>
      <top/>
      <bottom style="thin">
        <color rgb="FF444444"/>
      </bottom>
      <diagonal/>
    </border>
    <border>
      <left style="thin">
        <color rgb="FF878787"/>
      </left>
      <right style="thin">
        <color rgb="FF808080"/>
      </right>
      <top style="thin">
        <color rgb="FF444444"/>
      </top>
      <bottom style="thin">
        <color rgb="FF878787"/>
      </bottom>
      <diagonal/>
    </border>
    <border>
      <left style="thin">
        <color rgb="FF838383"/>
      </left>
      <right/>
      <top/>
      <bottom style="thin">
        <color rgb="FF444444"/>
      </bottom>
      <diagonal/>
    </border>
    <border>
      <left/>
      <right style="thin">
        <color rgb="FF808080"/>
      </right>
      <top style="thin">
        <color rgb="FF444444"/>
      </top>
      <bottom style="thin">
        <color rgb="FF878787"/>
      </bottom>
      <diagonal/>
    </border>
    <border>
      <left style="thin">
        <color rgb="FF838383"/>
      </left>
      <right style="thin">
        <color rgb="FF878787"/>
      </right>
      <top style="thin">
        <color rgb="FF444444"/>
      </top>
      <bottom style="thin">
        <color rgb="FF878787"/>
      </bottom>
      <diagonal/>
    </border>
    <border>
      <left style="thin">
        <color rgb="FF878787"/>
      </left>
      <right style="thin">
        <color rgb="FF878787"/>
      </right>
      <top style="thin">
        <color rgb="FF444444"/>
      </top>
      <bottom style="thin">
        <color rgb="FF878787"/>
      </bottom>
      <diagonal/>
    </border>
    <border>
      <left style="thin">
        <color rgb="FF808080"/>
      </left>
      <right style="thin">
        <color rgb="FF838383"/>
      </right>
      <top style="thin">
        <color rgb="FF444444"/>
      </top>
      <bottom style="thin">
        <color rgb="FF878787"/>
      </bottom>
      <diagonal/>
    </border>
    <border>
      <left style="thin">
        <color rgb="FF838383"/>
      </left>
      <right/>
      <top style="thin">
        <color rgb="FF444444"/>
      </top>
      <bottom style="thin">
        <color rgb="FF878787"/>
      </bottom>
      <diagonal/>
    </border>
    <border>
      <left/>
      <right style="thin">
        <color rgb="FF808080"/>
      </right>
      <top style="thin">
        <color rgb="FF878787"/>
      </top>
      <bottom style="thin">
        <color rgb="FF808080"/>
      </bottom>
      <diagonal/>
    </border>
    <border>
      <left style="thin">
        <color rgb="FF838383"/>
      </left>
      <right style="thin">
        <color rgb="FF878787"/>
      </right>
      <top style="thin">
        <color rgb="FF878787"/>
      </top>
      <bottom style="thin">
        <color rgb="FF808080"/>
      </bottom>
      <diagonal/>
    </border>
    <border>
      <left style="thin">
        <color rgb="FF878787"/>
      </left>
      <right style="thin">
        <color rgb="FF878787"/>
      </right>
      <top style="thin">
        <color rgb="FF878787"/>
      </top>
      <bottom style="thin">
        <color rgb="FF808080"/>
      </bottom>
      <diagonal/>
    </border>
    <border>
      <left style="thin">
        <color rgb="FF808080"/>
      </left>
      <right style="thin">
        <color rgb="FF838383"/>
      </right>
      <top style="thin">
        <color rgb="FF878787"/>
      </top>
      <bottom style="thin">
        <color rgb="FF808080"/>
      </bottom>
      <diagonal/>
    </border>
    <border>
      <left style="thin">
        <color rgb="FF838383"/>
      </left>
      <right/>
      <top style="thin">
        <color rgb="FF878787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747474"/>
      </bottom>
      <diagonal/>
    </border>
    <border>
      <left style="thin">
        <color rgb="FF838383"/>
      </left>
      <right style="thin">
        <color rgb="FF878787"/>
      </right>
      <top style="thin">
        <color rgb="FF808080"/>
      </top>
      <bottom style="thin">
        <color rgb="FF747474"/>
      </bottom>
      <diagonal/>
    </border>
    <border>
      <left style="thin">
        <color rgb="FF878787"/>
      </left>
      <right style="thin">
        <color rgb="FF878787"/>
      </right>
      <top style="thin">
        <color rgb="FF808080"/>
      </top>
      <bottom style="thin">
        <color rgb="FF747474"/>
      </bottom>
      <diagonal/>
    </border>
    <border>
      <left style="thin">
        <color rgb="FF808080"/>
      </left>
      <right style="thin">
        <color rgb="FF838383"/>
      </right>
      <top style="thin">
        <color rgb="FF808080"/>
      </top>
      <bottom style="thin">
        <color rgb="FF747474"/>
      </bottom>
      <diagonal/>
    </border>
    <border>
      <left style="thin">
        <color rgb="FF838383"/>
      </left>
      <right/>
      <top style="thin">
        <color rgb="FF808080"/>
      </top>
      <bottom style="thin">
        <color rgb="FF747474"/>
      </bottom>
      <diagonal/>
    </border>
    <border>
      <left/>
      <right style="thin">
        <color rgb="FF808080"/>
      </right>
      <top style="thin">
        <color rgb="FF747474"/>
      </top>
      <bottom style="thin">
        <color rgb="FF606060"/>
      </bottom>
      <diagonal/>
    </border>
    <border>
      <left style="thin">
        <color rgb="FF838383"/>
      </left>
      <right style="thin">
        <color rgb="FF878787"/>
      </right>
      <top style="thin">
        <color rgb="FF747474"/>
      </top>
      <bottom style="thin">
        <color rgb="FF606060"/>
      </bottom>
      <diagonal/>
    </border>
    <border>
      <left style="thin">
        <color rgb="FF878787"/>
      </left>
      <right style="thin">
        <color rgb="FF878787"/>
      </right>
      <top style="thin">
        <color rgb="FF747474"/>
      </top>
      <bottom style="thin">
        <color rgb="FF606060"/>
      </bottom>
      <diagonal/>
    </border>
    <border>
      <left style="thin">
        <color rgb="FF808080"/>
      </left>
      <right style="thin">
        <color rgb="FF838383"/>
      </right>
      <top style="thin">
        <color rgb="FF747474"/>
      </top>
      <bottom style="thin">
        <color rgb="FF606060"/>
      </bottom>
      <diagonal/>
    </border>
    <border>
      <left style="thin">
        <color rgb="FF838383"/>
      </left>
      <right/>
      <top style="thin">
        <color rgb="FF747474"/>
      </top>
      <bottom style="thin">
        <color rgb="FF606060"/>
      </bottom>
      <diagonal/>
    </border>
    <border>
      <left/>
      <right style="thin">
        <color rgb="FF808080"/>
      </right>
      <top style="thin">
        <color rgb="FF606060"/>
      </top>
      <bottom style="thin">
        <color rgb="FF606060"/>
      </bottom>
      <diagonal/>
    </border>
    <border>
      <left style="thin">
        <color rgb="FF838383"/>
      </left>
      <right style="thin">
        <color rgb="FF878787"/>
      </right>
      <top style="thin">
        <color rgb="FF606060"/>
      </top>
      <bottom style="thin">
        <color rgb="FF606060"/>
      </bottom>
      <diagonal/>
    </border>
    <border>
      <left style="thin">
        <color rgb="FF878787"/>
      </left>
      <right style="thin">
        <color rgb="FF878787"/>
      </right>
      <top style="thin">
        <color rgb="FF606060"/>
      </top>
      <bottom style="thin">
        <color rgb="FF606060"/>
      </bottom>
      <diagonal/>
    </border>
    <border>
      <left style="thin">
        <color rgb="FF808080"/>
      </left>
      <right style="thin">
        <color rgb="FF838383"/>
      </right>
      <top style="thin">
        <color rgb="FF606060"/>
      </top>
      <bottom style="thin">
        <color rgb="FF606060"/>
      </bottom>
      <diagonal/>
    </border>
    <border>
      <left style="thin">
        <color rgb="FF838383"/>
      </left>
      <right/>
      <top style="thin">
        <color rgb="FF606060"/>
      </top>
      <bottom style="thin">
        <color rgb="FF606060"/>
      </bottom>
      <diagonal/>
    </border>
    <border>
      <left/>
      <right style="thin">
        <color rgb="FF808080"/>
      </right>
      <top style="thin">
        <color rgb="FF606060"/>
      </top>
      <bottom style="thin">
        <color rgb="FF909090"/>
      </bottom>
      <diagonal/>
    </border>
    <border>
      <left style="thin">
        <color rgb="FF838383"/>
      </left>
      <right style="thin">
        <color rgb="FF878787"/>
      </right>
      <top style="thin">
        <color rgb="FF606060"/>
      </top>
      <bottom style="thin">
        <color rgb="FF909090"/>
      </bottom>
      <diagonal/>
    </border>
    <border>
      <left style="thin">
        <color rgb="FF878787"/>
      </left>
      <right style="thin">
        <color rgb="FF878787"/>
      </right>
      <top style="thin">
        <color rgb="FF606060"/>
      </top>
      <bottom style="thin">
        <color rgb="FF909090"/>
      </bottom>
      <diagonal/>
    </border>
    <border>
      <left style="thin">
        <color rgb="FF808080"/>
      </left>
      <right style="thin">
        <color rgb="FF838383"/>
      </right>
      <top style="thin">
        <color rgb="FF606060"/>
      </top>
      <bottom style="thin">
        <color rgb="FF909090"/>
      </bottom>
      <diagonal/>
    </border>
    <border>
      <left style="thin">
        <color rgb="FF838383"/>
      </left>
      <right/>
      <top style="thin">
        <color rgb="FF606060"/>
      </top>
      <bottom style="thin">
        <color rgb="FF909090"/>
      </bottom>
      <diagonal/>
    </border>
    <border>
      <left/>
      <right style="thin">
        <color rgb="FF808080"/>
      </right>
      <top style="thin">
        <color rgb="FF909090"/>
      </top>
      <bottom style="thin">
        <color rgb="FF747474"/>
      </bottom>
      <diagonal/>
    </border>
    <border>
      <left style="thin">
        <color rgb="FF838383"/>
      </left>
      <right style="thin">
        <color rgb="FF878787"/>
      </right>
      <top style="thin">
        <color rgb="FF909090"/>
      </top>
      <bottom style="thin">
        <color rgb="FF747474"/>
      </bottom>
      <diagonal/>
    </border>
    <border>
      <left style="thin">
        <color rgb="FF878787"/>
      </left>
      <right style="thin">
        <color rgb="FF878787"/>
      </right>
      <top style="thin">
        <color rgb="FF909090"/>
      </top>
      <bottom style="thin">
        <color rgb="FF747474"/>
      </bottom>
      <diagonal/>
    </border>
    <border>
      <left style="thin">
        <color rgb="FF808080"/>
      </left>
      <right style="thin">
        <color rgb="FF838383"/>
      </right>
      <top style="thin">
        <color rgb="FF909090"/>
      </top>
      <bottom style="thin">
        <color rgb="FF747474"/>
      </bottom>
      <diagonal/>
    </border>
    <border>
      <left style="thin">
        <color rgb="FF838383"/>
      </left>
      <right/>
      <top style="thin">
        <color rgb="FF909090"/>
      </top>
      <bottom style="thin">
        <color rgb="FF747474"/>
      </bottom>
      <diagonal/>
    </border>
    <border>
      <left/>
      <right style="thin">
        <color rgb="FF808080"/>
      </right>
      <top style="thin">
        <color rgb="FF747474"/>
      </top>
      <bottom style="thin">
        <color rgb="FF777777"/>
      </bottom>
      <diagonal/>
    </border>
    <border>
      <left style="thin">
        <color rgb="FF838383"/>
      </left>
      <right style="thin">
        <color rgb="FF878787"/>
      </right>
      <top style="thin">
        <color rgb="FF747474"/>
      </top>
      <bottom style="thin">
        <color rgb="FF777777"/>
      </bottom>
      <diagonal/>
    </border>
    <border>
      <left style="thin">
        <color rgb="FF878787"/>
      </left>
      <right style="thin">
        <color rgb="FF878787"/>
      </right>
      <top style="thin">
        <color rgb="FF747474"/>
      </top>
      <bottom style="thin">
        <color rgb="FF777777"/>
      </bottom>
      <diagonal/>
    </border>
    <border>
      <left style="thin">
        <color rgb="FF808080"/>
      </left>
      <right style="thin">
        <color rgb="FF838383"/>
      </right>
      <top style="thin">
        <color rgb="FF747474"/>
      </top>
      <bottom style="thin">
        <color rgb="FF777777"/>
      </bottom>
      <diagonal/>
    </border>
    <border>
      <left style="thin">
        <color rgb="FF838383"/>
      </left>
      <right/>
      <top style="thin">
        <color rgb="FF747474"/>
      </top>
      <bottom style="thin">
        <color rgb="FF77777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4" borderId="5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4" applyNumberFormat="0" applyFill="0" applyAlignment="0" applyProtection="0">
      <alignment vertical="center"/>
    </xf>
    <xf numFmtId="0" fontId="21" fillId="0" borderId="54" applyNumberFormat="0" applyFill="0" applyAlignment="0" applyProtection="0">
      <alignment vertical="center"/>
    </xf>
    <xf numFmtId="0" fontId="22" fillId="0" borderId="5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56" applyNumberFormat="0" applyAlignment="0" applyProtection="0">
      <alignment vertical="center"/>
    </xf>
    <xf numFmtId="0" fontId="24" fillId="6" borderId="57" applyNumberFormat="0" applyAlignment="0" applyProtection="0">
      <alignment vertical="center"/>
    </xf>
    <xf numFmtId="0" fontId="25" fillId="6" borderId="56" applyNumberFormat="0" applyAlignment="0" applyProtection="0">
      <alignment vertical="center"/>
    </xf>
    <xf numFmtId="0" fontId="26" fillId="7" borderId="58" applyNumberFormat="0" applyAlignment="0" applyProtection="0">
      <alignment vertical="center"/>
    </xf>
    <xf numFmtId="0" fontId="27" fillId="0" borderId="59" applyNumberFormat="0" applyFill="0" applyAlignment="0" applyProtection="0">
      <alignment vertical="center"/>
    </xf>
    <xf numFmtId="0" fontId="28" fillId="0" borderId="60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9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0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176" fontId="3" fillId="0" borderId="1" xfId="0" applyNumberFormat="1" applyFont="1" applyBorder="1" applyAlignment="1">
      <alignment horizontal="left" vertical="top" wrapText="1"/>
    </xf>
    <xf numFmtId="10" fontId="2" fillId="0" borderId="1" xfId="0" applyNumberFormat="1" applyFont="1" applyBorder="1" applyAlignment="1">
      <alignment horizontal="left" vertical="top" wrapText="1"/>
    </xf>
    <xf numFmtId="176" fontId="2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176" fontId="4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76" fontId="2" fillId="0" borderId="1" xfId="0" applyNumberFormat="1" applyFont="1" applyBorder="1" applyAlignment="1">
      <alignment horizontal="left" vertical="top"/>
    </xf>
    <xf numFmtId="10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76" fontId="0" fillId="0" borderId="2" xfId="0" applyNumberFormat="1" applyBorder="1" applyAlignment="1">
      <alignment horizontal="left" vertical="top"/>
    </xf>
    <xf numFmtId="10" fontId="0" fillId="0" borderId="2" xfId="0" applyNumberForma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177" fontId="4" fillId="0" borderId="0" xfId="0" applyNumberFormat="1" applyFont="1" applyAlignment="1">
      <alignment horizontal="left" vertical="top"/>
    </xf>
    <xf numFmtId="178" fontId="0" fillId="0" borderId="0" xfId="0" applyNumberFormat="1" applyAlignment="1">
      <alignment horizontal="left" vertical="top"/>
    </xf>
    <xf numFmtId="177" fontId="0" fillId="0" borderId="0" xfId="0" applyNumberFormat="1" applyAlignment="1">
      <alignment horizontal="left" vertical="top"/>
    </xf>
    <xf numFmtId="178" fontId="2" fillId="0" borderId="1" xfId="0" applyNumberFormat="1" applyFont="1" applyBorder="1" applyAlignment="1">
      <alignment horizontal="left" vertical="top"/>
    </xf>
    <xf numFmtId="178" fontId="0" fillId="0" borderId="2" xfId="0" applyNumberFormat="1" applyBorder="1" applyAlignment="1">
      <alignment horizontal="left" vertical="top"/>
    </xf>
    <xf numFmtId="57" fontId="0" fillId="0" borderId="0" xfId="0" applyNumberFormat="1" applyAlignment="1">
      <alignment horizontal="left" vertical="top"/>
    </xf>
    <xf numFmtId="0" fontId="6" fillId="2" borderId="3" xfId="0" applyFont="1" applyFill="1" applyBorder="1" applyAlignment="1">
      <alignment horizontal="right" vertical="center" wrapText="1" indent="1"/>
    </xf>
    <xf numFmtId="0" fontId="5" fillId="0" borderId="0" xfId="0" applyFont="1" applyAlignment="1">
      <alignment horizontal="left" vertical="top"/>
    </xf>
    <xf numFmtId="0" fontId="6" fillId="3" borderId="3" xfId="0" applyFont="1" applyFill="1" applyBorder="1" applyAlignment="1">
      <alignment horizontal="right" vertical="center" wrapText="1" indent="1"/>
    </xf>
    <xf numFmtId="10" fontId="6" fillId="3" borderId="3" xfId="0" applyNumberFormat="1" applyFont="1" applyFill="1" applyBorder="1" applyAlignment="1">
      <alignment horizontal="right" vertical="center" wrapText="1" indent="1"/>
    </xf>
    <xf numFmtId="0" fontId="3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76" fontId="2" fillId="0" borderId="0" xfId="0" applyNumberFormat="1" applyFont="1" applyAlignment="1">
      <alignment horizontal="left" vertical="top"/>
    </xf>
    <xf numFmtId="0" fontId="0" fillId="0" borderId="4" xfId="0" applyBorder="1" applyAlignment="1">
      <alignment horizontal="left" vertical="top"/>
    </xf>
    <xf numFmtId="176" fontId="2" fillId="0" borderId="5" xfId="0" applyNumberFormat="1" applyFont="1" applyBorder="1" applyAlignment="1">
      <alignment horizontal="left" vertical="top"/>
    </xf>
    <xf numFmtId="176" fontId="0" fillId="0" borderId="4" xfId="0" applyNumberFormat="1" applyBorder="1" applyAlignment="1">
      <alignment horizontal="left" vertical="top"/>
    </xf>
    <xf numFmtId="176" fontId="0" fillId="0" borderId="6" xfId="0" applyNumberFormat="1" applyBorder="1" applyAlignment="1">
      <alignment horizontal="left" vertical="top"/>
    </xf>
    <xf numFmtId="10" fontId="0" fillId="0" borderId="4" xfId="0" applyNumberFormat="1" applyBorder="1" applyAlignment="1">
      <alignment horizontal="left" vertical="top"/>
    </xf>
    <xf numFmtId="177" fontId="2" fillId="0" borderId="0" xfId="0" applyNumberFormat="1" applyFont="1" applyAlignment="1">
      <alignment horizontal="left" vertical="top"/>
    </xf>
    <xf numFmtId="177" fontId="2" fillId="0" borderId="5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176" fontId="2" fillId="0" borderId="4" xfId="0" applyNumberFormat="1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10" fontId="2" fillId="0" borderId="4" xfId="0" applyNumberFormat="1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9" fontId="10" fillId="0" borderId="7" xfId="0" applyNumberFormat="1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179" fontId="11" fillId="0" borderId="10" xfId="0" applyNumberFormat="1" applyFont="1" applyBorder="1" applyAlignment="1">
      <alignment horizontal="left" vertical="top" wrapText="1"/>
    </xf>
    <xf numFmtId="9" fontId="10" fillId="0" borderId="11" xfId="0" applyNumberFormat="1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79" fontId="12" fillId="0" borderId="12" xfId="0" applyNumberFormat="1" applyFont="1" applyBorder="1" applyAlignment="1">
      <alignment horizontal="center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179" fontId="13" fillId="0" borderId="15" xfId="0" applyNumberFormat="1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179" fontId="12" fillId="0" borderId="17" xfId="0" applyNumberFormat="1" applyFont="1" applyBorder="1" applyAlignment="1">
      <alignment horizontal="center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179" fontId="13" fillId="0" borderId="20" xfId="0" applyNumberFormat="1" applyFont="1" applyBorder="1" applyAlignment="1">
      <alignment horizontal="left" vertical="top" wrapText="1"/>
    </xf>
    <xf numFmtId="0" fontId="10" fillId="0" borderId="21" xfId="0" applyFont="1" applyBorder="1" applyAlignment="1">
      <alignment horizontal="left" vertical="top" wrapText="1"/>
    </xf>
    <xf numFmtId="179" fontId="13" fillId="0" borderId="22" xfId="0" applyNumberFormat="1" applyFon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179" fontId="13" fillId="0" borderId="25" xfId="0" applyNumberFormat="1" applyFont="1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179" fontId="13" fillId="0" borderId="27" xfId="0" applyNumberFormat="1" applyFont="1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179" fontId="13" fillId="0" borderId="30" xfId="0" applyNumberFormat="1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179" fontId="13" fillId="0" borderId="32" xfId="0" applyNumberFormat="1" applyFont="1" applyBorder="1" applyAlignment="1">
      <alignment horizontal="left" vertical="top" wrapText="1"/>
    </xf>
    <xf numFmtId="0" fontId="0" fillId="0" borderId="33" xfId="0" applyBorder="1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179" fontId="13" fillId="0" borderId="35" xfId="0" applyNumberFormat="1" applyFont="1" applyBorder="1" applyAlignment="1">
      <alignment horizontal="left" vertical="top" wrapText="1"/>
    </xf>
    <xf numFmtId="0" fontId="10" fillId="0" borderId="36" xfId="0" applyFont="1" applyBorder="1" applyAlignment="1">
      <alignment horizontal="left" vertical="top" wrapText="1"/>
    </xf>
    <xf numFmtId="179" fontId="13" fillId="0" borderId="37" xfId="0" applyNumberFormat="1" applyFont="1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39" xfId="0" applyBorder="1" applyAlignment="1">
      <alignment horizontal="left" vertical="top" wrapText="1"/>
    </xf>
    <xf numFmtId="0" fontId="10" fillId="0" borderId="40" xfId="0" applyFont="1" applyBorder="1" applyAlignment="1">
      <alignment horizontal="left" vertical="top" wrapText="1"/>
    </xf>
    <xf numFmtId="0" fontId="10" fillId="0" borderId="41" xfId="0" applyFont="1" applyBorder="1" applyAlignment="1">
      <alignment horizontal="left" vertical="top" wrapText="1"/>
    </xf>
    <xf numFmtId="179" fontId="13" fillId="0" borderId="42" xfId="0" applyNumberFormat="1" applyFont="1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10" fillId="0" borderId="45" xfId="0" applyFont="1" applyBorder="1" applyAlignment="1">
      <alignment horizontal="left" vertical="top" wrapText="1"/>
    </xf>
    <xf numFmtId="0" fontId="10" fillId="0" borderId="46" xfId="0" applyFont="1" applyBorder="1" applyAlignment="1">
      <alignment horizontal="left" vertical="top" wrapText="1"/>
    </xf>
    <xf numFmtId="179" fontId="13" fillId="0" borderId="47" xfId="0" applyNumberFormat="1" applyFont="1" applyBorder="1" applyAlignment="1">
      <alignment horizontal="center" vertical="top" wrapText="1"/>
    </xf>
    <xf numFmtId="0" fontId="0" fillId="0" borderId="48" xfId="0" applyBorder="1" applyAlignment="1">
      <alignment horizontal="left" vertical="top" wrapText="1"/>
    </xf>
    <xf numFmtId="0" fontId="0" fillId="0" borderId="49" xfId="0" applyBorder="1" applyAlignment="1">
      <alignment horizontal="left" vertical="top" wrapText="1"/>
    </xf>
    <xf numFmtId="0" fontId="10" fillId="0" borderId="50" xfId="0" applyFont="1" applyBorder="1" applyAlignment="1">
      <alignment horizontal="left" vertical="top" wrapText="1"/>
    </xf>
    <xf numFmtId="0" fontId="10" fillId="0" borderId="51" xfId="0" applyFont="1" applyBorder="1" applyAlignment="1">
      <alignment horizontal="left" vertical="top" wrapText="1"/>
    </xf>
    <xf numFmtId="179" fontId="13" fillId="0" borderId="52" xfId="0" applyNumberFormat="1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workbookViewId="0">
      <selection activeCell="G17" sqref="A6:G17"/>
    </sheetView>
  </sheetViews>
  <sheetFormatPr defaultColWidth="9" defaultRowHeight="12.75" outlineLevelCol="6"/>
  <cols>
    <col min="1" max="1" width="18.6666666666667" customWidth="1"/>
    <col min="2" max="2" width="19.8333333333333" customWidth="1"/>
    <col min="3" max="3" width="44.1666666666667" customWidth="1"/>
    <col min="4" max="4" width="22" customWidth="1"/>
    <col min="5" max="5" width="17.3333333333333" customWidth="1"/>
    <col min="6" max="6" width="45.3333333333333" customWidth="1"/>
    <col min="7" max="7" width="23.3333333333333" customWidth="1"/>
  </cols>
  <sheetData>
    <row r="1" ht="30.95" customHeight="1" spans="1:1">
      <c r="A1" s="46" t="s">
        <v>0</v>
      </c>
    </row>
    <row r="2" ht="30.95" customHeight="1" spans="1:1">
      <c r="A2" s="47" t="s">
        <v>1</v>
      </c>
    </row>
    <row r="3" ht="30.95" customHeight="1" spans="1:1">
      <c r="A3" s="47"/>
    </row>
    <row r="4" ht="30.95" customHeight="1" spans="1:1">
      <c r="A4" s="46" t="s">
        <v>2</v>
      </c>
    </row>
    <row r="5" ht="30.95" customHeight="1" spans="1:1">
      <c r="A5" s="46" t="s">
        <v>3</v>
      </c>
    </row>
    <row r="6" ht="30.95" customHeight="1" spans="1:7">
      <c r="A6" s="46" t="s">
        <v>4</v>
      </c>
      <c r="B6" s="4" t="s">
        <v>5</v>
      </c>
      <c r="C6" s="9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ht="39" customHeight="1" spans="1:4">
      <c r="A7" t="s">
        <v>11</v>
      </c>
      <c r="B7" s="48">
        <v>0.15</v>
      </c>
      <c r="C7" t="s">
        <v>12</v>
      </c>
      <c r="D7">
        <v>391</v>
      </c>
    </row>
    <row r="8" ht="42" customHeight="1" spans="1:7">
      <c r="A8" s="49" t="s">
        <v>13</v>
      </c>
      <c r="B8" s="48">
        <v>0.15</v>
      </c>
      <c r="C8" s="50" t="s">
        <v>14</v>
      </c>
      <c r="D8" s="51">
        <v>450</v>
      </c>
      <c r="E8" s="52">
        <v>0.1</v>
      </c>
      <c r="F8" s="53" t="s">
        <v>15</v>
      </c>
      <c r="G8" s="54">
        <v>372</v>
      </c>
    </row>
    <row r="9" ht="36.95" customHeight="1" spans="1:7">
      <c r="A9" s="55" t="s">
        <v>16</v>
      </c>
      <c r="B9" s="48">
        <v>0.15</v>
      </c>
      <c r="C9" s="56" t="s">
        <v>17</v>
      </c>
      <c r="D9" s="57">
        <v>517</v>
      </c>
      <c r="E9" s="52">
        <v>0.1</v>
      </c>
      <c r="F9" s="58" t="s">
        <v>18</v>
      </c>
      <c r="G9" s="59">
        <v>389</v>
      </c>
    </row>
    <row r="10" ht="36" customHeight="1" spans="1:7">
      <c r="A10" s="60" t="s">
        <v>19</v>
      </c>
      <c r="B10" s="48">
        <v>0.15</v>
      </c>
      <c r="C10" s="61" t="s">
        <v>20</v>
      </c>
      <c r="D10" s="62">
        <v>595</v>
      </c>
      <c r="E10" s="52">
        <v>0.1</v>
      </c>
      <c r="F10" s="63" t="s">
        <v>21</v>
      </c>
      <c r="G10" s="64">
        <v>406</v>
      </c>
    </row>
    <row r="11" ht="36" customHeight="1" spans="1:7">
      <c r="A11" s="65" t="s">
        <v>22</v>
      </c>
      <c r="B11" s="48">
        <v>0.15</v>
      </c>
      <c r="C11" s="66" t="s">
        <v>23</v>
      </c>
      <c r="D11" s="67">
        <v>684</v>
      </c>
      <c r="E11" s="52">
        <v>0.1</v>
      </c>
      <c r="F11" s="68" t="s">
        <v>24</v>
      </c>
      <c r="G11" s="69">
        <v>425</v>
      </c>
    </row>
    <row r="12" ht="36.95" customHeight="1" spans="1:7">
      <c r="A12" s="70" t="s">
        <v>25</v>
      </c>
      <c r="B12" s="48">
        <v>0.15</v>
      </c>
      <c r="C12" s="71" t="s">
        <v>26</v>
      </c>
      <c r="D12" s="72">
        <v>786</v>
      </c>
      <c r="E12" s="52">
        <v>0.1</v>
      </c>
      <c r="F12" s="73" t="s">
        <v>27</v>
      </c>
      <c r="G12" s="74">
        <v>444</v>
      </c>
    </row>
    <row r="13" ht="36.95" customHeight="1" spans="1:7">
      <c r="A13" s="75" t="s">
        <v>28</v>
      </c>
      <c r="B13" s="48">
        <v>0.15</v>
      </c>
      <c r="C13" s="76" t="s">
        <v>29</v>
      </c>
      <c r="D13" s="77">
        <v>904</v>
      </c>
      <c r="E13" s="52">
        <v>0.1</v>
      </c>
      <c r="F13" s="78" t="s">
        <v>30</v>
      </c>
      <c r="G13" s="79">
        <v>464</v>
      </c>
    </row>
    <row r="14" ht="36.95" customHeight="1" spans="1:7">
      <c r="A14" s="80" t="s">
        <v>31</v>
      </c>
      <c r="B14" s="48">
        <v>0.15</v>
      </c>
      <c r="C14" s="81" t="s">
        <v>32</v>
      </c>
      <c r="D14" s="82" t="s">
        <v>33</v>
      </c>
      <c r="E14" s="52">
        <v>0.1</v>
      </c>
      <c r="F14" s="83" t="s">
        <v>34</v>
      </c>
      <c r="G14" s="84">
        <v>485</v>
      </c>
    </row>
    <row r="15" ht="36" customHeight="1" spans="1:7">
      <c r="A15" s="85" t="s">
        <v>35</v>
      </c>
      <c r="B15" s="48">
        <v>0.15</v>
      </c>
      <c r="C15" s="86" t="s">
        <v>36</v>
      </c>
      <c r="D15" s="87" t="s">
        <v>37</v>
      </c>
      <c r="E15" s="52">
        <v>0.1</v>
      </c>
      <c r="F15" s="88" t="s">
        <v>38</v>
      </c>
      <c r="G15" s="89">
        <v>507</v>
      </c>
    </row>
    <row r="16" ht="36" customHeight="1" spans="1:7">
      <c r="A16" s="90" t="s">
        <v>39</v>
      </c>
      <c r="B16" s="48">
        <v>0.15</v>
      </c>
      <c r="C16" s="91" t="s">
        <v>40</v>
      </c>
      <c r="D16" s="92" t="s">
        <v>41</v>
      </c>
      <c r="E16" s="52">
        <v>0.1</v>
      </c>
      <c r="F16" s="93" t="s">
        <v>42</v>
      </c>
      <c r="G16" s="94">
        <v>530</v>
      </c>
    </row>
    <row r="17" ht="32.1" customHeight="1" spans="1:1">
      <c r="A17" t="s">
        <v>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tabSelected="1" zoomScale="130" zoomScaleNormal="130" workbookViewId="0">
      <selection activeCell="E45" sqref="E45"/>
    </sheetView>
  </sheetViews>
  <sheetFormatPr defaultColWidth="9" defaultRowHeight="12.75"/>
  <cols>
    <col min="1" max="2" width="17.1666666666667" customWidth="1"/>
    <col min="3" max="3" width="17.1666666666667" style="3" customWidth="1"/>
    <col min="4" max="4" width="24.3333333333333" style="2" customWidth="1"/>
    <col min="5" max="5" width="15.6666666666667" customWidth="1"/>
    <col min="6" max="6" width="12" style="3" customWidth="1"/>
    <col min="7" max="8" width="17.1666666666667" customWidth="1"/>
    <col min="9" max="9" width="17.1666666666667" style="3" customWidth="1"/>
    <col min="10" max="10" width="17.1666666666667" customWidth="1"/>
    <col min="11" max="11" width="15.6666666666667" customWidth="1"/>
    <col min="12" max="12" width="13.6666666666667" customWidth="1"/>
    <col min="14" max="18" width="15.6666666666667" customWidth="1"/>
  </cols>
  <sheetData>
    <row r="1" spans="1:1">
      <c r="A1" s="4" t="s">
        <v>44</v>
      </c>
    </row>
    <row r="2" s="1" customFormat="1" ht="30.75" customHeight="1" spans="1:12">
      <c r="A2" s="5" t="s">
        <v>4</v>
      </c>
      <c r="B2" s="5" t="s">
        <v>45</v>
      </c>
      <c r="C2" s="6" t="s">
        <v>7</v>
      </c>
      <c r="D2" s="7" t="s">
        <v>5</v>
      </c>
      <c r="E2" s="5" t="s">
        <v>46</v>
      </c>
      <c r="F2" s="8" t="s">
        <v>7</v>
      </c>
      <c r="G2" s="5" t="s">
        <v>8</v>
      </c>
      <c r="H2" s="5" t="s">
        <v>9</v>
      </c>
      <c r="I2" s="32" t="s">
        <v>10</v>
      </c>
      <c r="J2" s="33" t="s">
        <v>47</v>
      </c>
      <c r="K2" s="33" t="s">
        <v>48</v>
      </c>
      <c r="L2" s="33" t="s">
        <v>49</v>
      </c>
    </row>
    <row r="3" spans="1:12">
      <c r="A3" s="9" t="s">
        <v>50</v>
      </c>
      <c r="B3" s="9">
        <v>1</v>
      </c>
      <c r="C3" s="10">
        <v>137</v>
      </c>
      <c r="D3" s="2">
        <v>0.18</v>
      </c>
      <c r="E3" s="9" t="s">
        <v>51</v>
      </c>
      <c r="F3" s="3">
        <f>C3*(1+D3)</f>
        <v>161.66</v>
      </c>
      <c r="G3" s="11">
        <v>0.1</v>
      </c>
      <c r="H3" s="12" t="s">
        <v>52</v>
      </c>
      <c r="I3" s="34">
        <f>F3/(1+G3)^B3</f>
        <v>146.963636363636</v>
      </c>
      <c r="J3" s="35">
        <v>209.47</v>
      </c>
      <c r="K3" s="35">
        <v>29.11</v>
      </c>
      <c r="L3" s="35">
        <f>J3*K3</f>
        <v>6097.6717</v>
      </c>
    </row>
    <row r="4" spans="1:12">
      <c r="A4" t="s">
        <v>53</v>
      </c>
      <c r="B4">
        <v>2</v>
      </c>
      <c r="C4" s="3">
        <f>F3</f>
        <v>161.66</v>
      </c>
      <c r="D4" s="2">
        <v>0.18</v>
      </c>
      <c r="E4" s="9" t="s">
        <v>54</v>
      </c>
      <c r="F4" s="3">
        <f t="shared" ref="F4:F12" si="0">C4*(1+D4)</f>
        <v>190.7588</v>
      </c>
      <c r="G4" s="11">
        <v>0.1</v>
      </c>
      <c r="H4" s="12" t="s">
        <v>55</v>
      </c>
      <c r="I4" s="34">
        <f t="shared" ref="I4:I13" si="1">F4/(1+G4)^B4</f>
        <v>157.651900826446</v>
      </c>
      <c r="J4" s="35"/>
      <c r="K4" s="35"/>
      <c r="L4" s="35"/>
    </row>
    <row r="5" spans="1:12">
      <c r="A5" t="s">
        <v>56</v>
      </c>
      <c r="B5" s="9">
        <v>3</v>
      </c>
      <c r="C5" s="3">
        <f t="shared" ref="C5:C13" si="2">F4</f>
        <v>190.7588</v>
      </c>
      <c r="D5" s="2">
        <v>0.18</v>
      </c>
      <c r="E5" s="9" t="s">
        <v>57</v>
      </c>
      <c r="F5" s="3">
        <f t="shared" si="0"/>
        <v>225.095384</v>
      </c>
      <c r="G5" s="11">
        <v>0.1</v>
      </c>
      <c r="H5" s="12" t="s">
        <v>58</v>
      </c>
      <c r="I5" s="34">
        <f t="shared" si="1"/>
        <v>169.117493613824</v>
      </c>
      <c r="J5" s="35"/>
      <c r="K5" s="35"/>
      <c r="L5" s="35"/>
    </row>
    <row r="6" spans="1:12">
      <c r="A6" t="s">
        <v>59</v>
      </c>
      <c r="B6">
        <v>4</v>
      </c>
      <c r="C6" s="3">
        <f t="shared" si="2"/>
        <v>225.095384</v>
      </c>
      <c r="D6" s="2">
        <v>0.18</v>
      </c>
      <c r="E6" t="s">
        <v>60</v>
      </c>
      <c r="F6" s="3">
        <f t="shared" si="0"/>
        <v>265.61255312</v>
      </c>
      <c r="G6" s="11">
        <v>0.1</v>
      </c>
      <c r="H6" s="12" t="s">
        <v>61</v>
      </c>
      <c r="I6" s="34">
        <f t="shared" si="1"/>
        <v>181.41694769483</v>
      </c>
      <c r="J6" s="35"/>
      <c r="K6" s="35"/>
      <c r="L6" s="35"/>
    </row>
    <row r="7" spans="1:12">
      <c r="A7" t="s">
        <v>62</v>
      </c>
      <c r="B7" s="9">
        <v>5</v>
      </c>
      <c r="C7" s="3">
        <f t="shared" si="2"/>
        <v>265.61255312</v>
      </c>
      <c r="D7" s="2">
        <v>0.18</v>
      </c>
      <c r="E7" t="s">
        <v>63</v>
      </c>
      <c r="F7" s="3">
        <f t="shared" si="0"/>
        <v>313.4228126816</v>
      </c>
      <c r="G7" s="11">
        <v>0.1</v>
      </c>
      <c r="H7" s="12" t="s">
        <v>64</v>
      </c>
      <c r="I7" s="34">
        <f t="shared" si="1"/>
        <v>194.610907527181</v>
      </c>
      <c r="J7" s="35"/>
      <c r="K7" s="35"/>
      <c r="L7" s="35"/>
    </row>
    <row r="8" spans="1:12">
      <c r="A8" t="s">
        <v>65</v>
      </c>
      <c r="B8">
        <v>6</v>
      </c>
      <c r="C8" s="3">
        <f t="shared" si="2"/>
        <v>313.4228126816</v>
      </c>
      <c r="D8" s="2">
        <v>0.18</v>
      </c>
      <c r="E8" s="9" t="s">
        <v>66</v>
      </c>
      <c r="F8" s="3">
        <f t="shared" si="0"/>
        <v>369.838918964288</v>
      </c>
      <c r="G8" s="11">
        <v>0.1</v>
      </c>
      <c r="H8" s="12" t="s">
        <v>67</v>
      </c>
      <c r="I8" s="34">
        <f t="shared" si="1"/>
        <v>208.764428074612</v>
      </c>
      <c r="J8" s="35"/>
      <c r="K8" s="35"/>
      <c r="L8" s="35"/>
    </row>
    <row r="9" spans="1:12">
      <c r="A9" t="s">
        <v>68</v>
      </c>
      <c r="B9" s="9">
        <v>7</v>
      </c>
      <c r="C9" s="3">
        <f t="shared" si="2"/>
        <v>369.838918964288</v>
      </c>
      <c r="D9" s="2">
        <v>0.18</v>
      </c>
      <c r="E9" t="s">
        <v>69</v>
      </c>
      <c r="F9" s="3">
        <f t="shared" si="0"/>
        <v>436.40992437786</v>
      </c>
      <c r="G9" s="11">
        <v>0.1</v>
      </c>
      <c r="H9" s="12" t="s">
        <v>70</v>
      </c>
      <c r="I9" s="34">
        <f t="shared" si="1"/>
        <v>223.947295570947</v>
      </c>
      <c r="J9" s="35"/>
      <c r="K9" s="35"/>
      <c r="L9" s="35"/>
    </row>
    <row r="10" spans="1:12">
      <c r="A10" t="s">
        <v>71</v>
      </c>
      <c r="B10">
        <v>8</v>
      </c>
      <c r="C10" s="3">
        <f t="shared" si="2"/>
        <v>436.40992437786</v>
      </c>
      <c r="D10" s="2">
        <v>0.18</v>
      </c>
      <c r="E10" t="s">
        <v>72</v>
      </c>
      <c r="F10" s="3">
        <f t="shared" si="0"/>
        <v>514.963710765874</v>
      </c>
      <c r="G10" s="11">
        <v>0.1</v>
      </c>
      <c r="H10" s="12" t="s">
        <v>73</v>
      </c>
      <c r="I10" s="34">
        <f t="shared" si="1"/>
        <v>240.234371612471</v>
      </c>
      <c r="J10" s="35"/>
      <c r="K10" s="35"/>
      <c r="L10" s="35"/>
    </row>
    <row r="11" spans="1:12">
      <c r="A11" t="s">
        <v>74</v>
      </c>
      <c r="B11" s="9">
        <v>9</v>
      </c>
      <c r="C11" s="3">
        <f t="shared" si="2"/>
        <v>514.963710765874</v>
      </c>
      <c r="D11" s="2">
        <v>0.18</v>
      </c>
      <c r="E11" s="9" t="s">
        <v>75</v>
      </c>
      <c r="F11" s="3">
        <f t="shared" si="0"/>
        <v>607.657178703732</v>
      </c>
      <c r="G11" s="11">
        <v>0.1</v>
      </c>
      <c r="H11" s="12" t="s">
        <v>76</v>
      </c>
      <c r="I11" s="34">
        <f t="shared" si="1"/>
        <v>257.705962275196</v>
      </c>
      <c r="J11" s="35"/>
      <c r="K11" s="35"/>
      <c r="L11" s="35"/>
    </row>
    <row r="12" spans="1:12">
      <c r="A12" t="s">
        <v>77</v>
      </c>
      <c r="B12">
        <v>10</v>
      </c>
      <c r="C12" s="3">
        <f t="shared" si="2"/>
        <v>607.657178703732</v>
      </c>
      <c r="D12" s="2">
        <v>0.18</v>
      </c>
      <c r="E12" s="9" t="s">
        <v>78</v>
      </c>
      <c r="F12" s="3">
        <f t="shared" si="0"/>
        <v>717.035470870404</v>
      </c>
      <c r="G12" s="11">
        <v>0.1</v>
      </c>
      <c r="H12" s="12" t="s">
        <v>79</v>
      </c>
      <c r="I12" s="34">
        <f t="shared" si="1"/>
        <v>276.448214077028</v>
      </c>
      <c r="J12" s="35"/>
      <c r="K12" s="35"/>
      <c r="L12" s="35"/>
    </row>
    <row r="13" spans="1:12">
      <c r="A13" t="s">
        <v>80</v>
      </c>
      <c r="B13" s="9">
        <v>11</v>
      </c>
      <c r="C13" s="3">
        <f t="shared" si="2"/>
        <v>717.035470870404</v>
      </c>
      <c r="D13" s="2">
        <v>0.05</v>
      </c>
      <c r="F13" s="3">
        <f>C13*(1+D13)*(1+G13)/(G13-D13)</f>
        <v>16563.5193771063</v>
      </c>
      <c r="G13" s="11">
        <v>0.1</v>
      </c>
      <c r="H13" s="12"/>
      <c r="I13" s="34">
        <f t="shared" si="1"/>
        <v>5805.41249561759</v>
      </c>
      <c r="J13" s="35"/>
      <c r="K13" s="35"/>
      <c r="L13" s="35"/>
    </row>
    <row r="14" spans="1:12">
      <c r="A14" s="13" t="s">
        <v>81</v>
      </c>
      <c r="B14" s="13"/>
      <c r="C14" s="14"/>
      <c r="D14" s="15"/>
      <c r="E14" s="16"/>
      <c r="F14" s="14">
        <f>SUM(F3:F13)</f>
        <v>20365.9741305901</v>
      </c>
      <c r="G14" s="16"/>
      <c r="H14" s="16"/>
      <c r="I14" s="36">
        <f>SUM(I3:I13)</f>
        <v>7862.27365325377</v>
      </c>
      <c r="J14" s="35"/>
      <c r="K14" s="35">
        <f>I14/K3</f>
        <v>270.088411310676</v>
      </c>
      <c r="L14" s="37">
        <f>I14-L3</f>
        <v>1764.60195325377</v>
      </c>
    </row>
    <row r="15" spans="1:12">
      <c r="A15" s="17" t="s">
        <v>82</v>
      </c>
      <c r="B15" s="18"/>
      <c r="C15" s="19"/>
      <c r="D15" s="20"/>
      <c r="E15" s="18"/>
      <c r="F15" s="19">
        <f>F14/K3</f>
        <v>699.621234304022</v>
      </c>
      <c r="G15" s="18"/>
      <c r="H15" s="21" t="s">
        <v>83</v>
      </c>
      <c r="I15" s="38">
        <f>I14/K3</f>
        <v>270.088411310676</v>
      </c>
      <c r="J15" s="35"/>
      <c r="K15" s="35"/>
      <c r="L15" s="39">
        <f>L14/I14</f>
        <v>0.224439142044298</v>
      </c>
    </row>
    <row r="16" spans="8:12">
      <c r="H16" s="4"/>
      <c r="L16" s="39">
        <f>(I15-J3)/I15</f>
        <v>0.224439142044298</v>
      </c>
    </row>
    <row r="17" spans="13:13">
      <c r="M17" s="39"/>
    </row>
    <row r="20" spans="1:1">
      <c r="A20" s="4" t="s">
        <v>44</v>
      </c>
    </row>
    <row r="21" ht="24.75" spans="1:12">
      <c r="A21" s="5" t="s">
        <v>4</v>
      </c>
      <c r="B21" s="5" t="s">
        <v>45</v>
      </c>
      <c r="C21" s="6" t="s">
        <v>84</v>
      </c>
      <c r="D21" s="7" t="s">
        <v>5</v>
      </c>
      <c r="E21" s="5" t="s">
        <v>46</v>
      </c>
      <c r="F21" s="8" t="s">
        <v>7</v>
      </c>
      <c r="G21" s="5" t="s">
        <v>8</v>
      </c>
      <c r="H21" s="5" t="s">
        <v>9</v>
      </c>
      <c r="I21" s="32" t="s">
        <v>85</v>
      </c>
      <c r="J21" s="33" t="s">
        <v>86</v>
      </c>
      <c r="K21" s="33" t="s">
        <v>48</v>
      </c>
      <c r="L21" s="33" t="s">
        <v>49</v>
      </c>
    </row>
    <row r="22" spans="1:14">
      <c r="A22" s="9" t="s">
        <v>87</v>
      </c>
      <c r="B22" s="9">
        <v>1</v>
      </c>
      <c r="C22" s="22">
        <v>4.66</v>
      </c>
      <c r="D22" s="2">
        <v>0.18</v>
      </c>
      <c r="E22" s="9" t="s">
        <v>51</v>
      </c>
      <c r="F22" s="23">
        <f>C22*(1+D22)</f>
        <v>5.4988</v>
      </c>
      <c r="G22" s="11">
        <v>0.1</v>
      </c>
      <c r="H22" s="12" t="s">
        <v>52</v>
      </c>
      <c r="I22" s="40">
        <f>F22/(1+G22)^B22</f>
        <v>4.99890909090909</v>
      </c>
      <c r="J22" s="35">
        <v>4.66</v>
      </c>
      <c r="K22" s="35">
        <v>29.11</v>
      </c>
      <c r="L22" s="35">
        <v>6098</v>
      </c>
      <c r="N22">
        <f>C22/(G22-D22)</f>
        <v>-58.25</v>
      </c>
    </row>
    <row r="23" spans="1:14">
      <c r="A23" s="9" t="s">
        <v>88</v>
      </c>
      <c r="B23">
        <v>2</v>
      </c>
      <c r="C23" s="24">
        <f>F22</f>
        <v>5.4988</v>
      </c>
      <c r="D23" s="2">
        <v>0.18</v>
      </c>
      <c r="E23" s="9" t="s">
        <v>54</v>
      </c>
      <c r="F23" s="23">
        <f t="shared" ref="F23:F31" si="3">C23*(1+D23)</f>
        <v>6.488584</v>
      </c>
      <c r="G23" s="11">
        <v>0.1</v>
      </c>
      <c r="H23" s="12" t="s">
        <v>55</v>
      </c>
      <c r="I23" s="40">
        <f t="shared" ref="I23:I32" si="4">F23/(1+G23)^B23</f>
        <v>5.36246611570248</v>
      </c>
      <c r="J23" s="35"/>
      <c r="K23" s="35"/>
      <c r="L23" s="35"/>
      <c r="N23">
        <f>C22*K22</f>
        <v>135.6526</v>
      </c>
    </row>
    <row r="24" spans="1:12">
      <c r="A24" s="9" t="s">
        <v>89</v>
      </c>
      <c r="B24" s="9">
        <v>3</v>
      </c>
      <c r="C24" s="24">
        <f t="shared" ref="C24:C32" si="5">F23</f>
        <v>6.488584</v>
      </c>
      <c r="D24" s="2">
        <v>0.18</v>
      </c>
      <c r="E24" s="9" t="s">
        <v>57</v>
      </c>
      <c r="F24" s="23">
        <f t="shared" si="3"/>
        <v>7.65652912</v>
      </c>
      <c r="G24" s="11">
        <v>0.1</v>
      </c>
      <c r="H24" s="12" t="s">
        <v>58</v>
      </c>
      <c r="I24" s="40">
        <f t="shared" si="4"/>
        <v>5.75246365138993</v>
      </c>
      <c r="J24" s="35"/>
      <c r="K24" s="35"/>
      <c r="L24" s="35"/>
    </row>
    <row r="25" spans="1:12">
      <c r="A25" s="9" t="s">
        <v>90</v>
      </c>
      <c r="B25">
        <v>4</v>
      </c>
      <c r="C25" s="24">
        <f t="shared" si="5"/>
        <v>7.65652912</v>
      </c>
      <c r="D25" s="2">
        <v>0.18</v>
      </c>
      <c r="E25" t="s">
        <v>60</v>
      </c>
      <c r="F25" s="23">
        <f t="shared" si="3"/>
        <v>9.0347043616</v>
      </c>
      <c r="G25" s="11">
        <v>0.1</v>
      </c>
      <c r="H25" s="12" t="s">
        <v>61</v>
      </c>
      <c r="I25" s="40">
        <f t="shared" si="4"/>
        <v>6.17082464421829</v>
      </c>
      <c r="J25" s="35"/>
      <c r="K25" s="35"/>
      <c r="L25" s="35"/>
    </row>
    <row r="26" spans="1:12">
      <c r="A26" s="9" t="s">
        <v>91</v>
      </c>
      <c r="B26" s="9">
        <v>5</v>
      </c>
      <c r="C26" s="24">
        <f t="shared" si="5"/>
        <v>9.0347043616</v>
      </c>
      <c r="D26" s="2">
        <v>0.18</v>
      </c>
      <c r="E26" t="s">
        <v>63</v>
      </c>
      <c r="F26" s="23">
        <f t="shared" si="3"/>
        <v>10.660951146688</v>
      </c>
      <c r="G26" s="11">
        <v>0.1</v>
      </c>
      <c r="H26" s="12" t="s">
        <v>64</v>
      </c>
      <c r="I26" s="40">
        <f t="shared" si="4"/>
        <v>6.61961189107053</v>
      </c>
      <c r="J26" s="35"/>
      <c r="K26" s="35"/>
      <c r="L26" s="35"/>
    </row>
    <row r="27" spans="1:12">
      <c r="A27" s="9" t="s">
        <v>92</v>
      </c>
      <c r="B27">
        <v>6</v>
      </c>
      <c r="C27" s="24">
        <f t="shared" si="5"/>
        <v>10.660951146688</v>
      </c>
      <c r="D27" s="2">
        <v>0.18</v>
      </c>
      <c r="E27" s="9" t="s">
        <v>66</v>
      </c>
      <c r="F27" s="23">
        <f t="shared" si="3"/>
        <v>12.5799223530918</v>
      </c>
      <c r="G27" s="11">
        <v>0.1</v>
      </c>
      <c r="H27" s="12" t="s">
        <v>67</v>
      </c>
      <c r="I27" s="40">
        <f t="shared" si="4"/>
        <v>7.10103821042111</v>
      </c>
      <c r="J27" s="35"/>
      <c r="K27" s="35"/>
      <c r="L27" s="35"/>
    </row>
    <row r="28" spans="1:12">
      <c r="A28" s="9" t="s">
        <v>93</v>
      </c>
      <c r="B28" s="9">
        <v>7</v>
      </c>
      <c r="C28" s="24">
        <f t="shared" si="5"/>
        <v>12.5799223530918</v>
      </c>
      <c r="D28" s="2">
        <v>0.18</v>
      </c>
      <c r="E28" t="s">
        <v>69</v>
      </c>
      <c r="F28" s="23">
        <f t="shared" si="3"/>
        <v>14.8443083766484</v>
      </c>
      <c r="G28" s="11">
        <v>0.1</v>
      </c>
      <c r="H28" s="12" t="s">
        <v>70</v>
      </c>
      <c r="I28" s="40">
        <f t="shared" si="4"/>
        <v>7.61747735299719</v>
      </c>
      <c r="J28" s="35"/>
      <c r="K28" s="35"/>
      <c r="L28" s="35"/>
    </row>
    <row r="29" spans="1:12">
      <c r="A29" s="9" t="s">
        <v>94</v>
      </c>
      <c r="B29">
        <v>8</v>
      </c>
      <c r="C29" s="24">
        <f t="shared" si="5"/>
        <v>14.8443083766484</v>
      </c>
      <c r="D29" s="2">
        <v>0.18</v>
      </c>
      <c r="E29" t="s">
        <v>72</v>
      </c>
      <c r="F29" s="23">
        <f t="shared" si="3"/>
        <v>17.5162838844451</v>
      </c>
      <c r="G29" s="11">
        <v>0.1</v>
      </c>
      <c r="H29" s="12" t="s">
        <v>73</v>
      </c>
      <c r="I29" s="40">
        <f t="shared" si="4"/>
        <v>8.17147570594244</v>
      </c>
      <c r="J29" s="35"/>
      <c r="K29" s="35"/>
      <c r="L29" s="35"/>
    </row>
    <row r="30" spans="1:12">
      <c r="A30" s="9" t="s">
        <v>95</v>
      </c>
      <c r="B30" s="9">
        <v>9</v>
      </c>
      <c r="C30" s="24">
        <f t="shared" si="5"/>
        <v>17.5162838844451</v>
      </c>
      <c r="D30" s="2">
        <v>0.18</v>
      </c>
      <c r="E30" s="9" t="s">
        <v>75</v>
      </c>
      <c r="F30" s="23">
        <f t="shared" si="3"/>
        <v>20.6692149836452</v>
      </c>
      <c r="G30" s="11">
        <v>0.1</v>
      </c>
      <c r="H30" s="12" t="s">
        <v>76</v>
      </c>
      <c r="I30" s="40">
        <f t="shared" si="4"/>
        <v>8.7657648481928</v>
      </c>
      <c r="J30" s="35"/>
      <c r="K30" s="35"/>
      <c r="L30" s="35"/>
    </row>
    <row r="31" spans="1:12">
      <c r="A31" s="9" t="s">
        <v>96</v>
      </c>
      <c r="B31">
        <v>10</v>
      </c>
      <c r="C31" s="24">
        <f t="shared" si="5"/>
        <v>20.6692149836452</v>
      </c>
      <c r="D31" s="2">
        <v>0.18</v>
      </c>
      <c r="E31" s="9" t="s">
        <v>78</v>
      </c>
      <c r="F31" s="23">
        <f t="shared" si="3"/>
        <v>24.3896736807013</v>
      </c>
      <c r="G31" s="11">
        <v>0.1</v>
      </c>
      <c r="H31" s="12" t="s">
        <v>79</v>
      </c>
      <c r="I31" s="40">
        <f t="shared" si="4"/>
        <v>9.40327501897045</v>
      </c>
      <c r="J31" s="35"/>
      <c r="K31" s="35"/>
      <c r="L31" s="35"/>
    </row>
    <row r="32" spans="1:12">
      <c r="A32" s="9" t="s">
        <v>97</v>
      </c>
      <c r="B32" s="9">
        <v>11</v>
      </c>
      <c r="C32" s="24">
        <f t="shared" si="5"/>
        <v>24.3896736807013</v>
      </c>
      <c r="D32" s="2">
        <v>0.05</v>
      </c>
      <c r="F32" s="23">
        <f>C32*(1+D32)*(1+G32)/(G32-D32)</f>
        <v>563.4014620242</v>
      </c>
      <c r="G32" s="11">
        <v>0.1</v>
      </c>
      <c r="H32" s="12"/>
      <c r="I32" s="40">
        <f t="shared" si="4"/>
        <v>197.46877539838</v>
      </c>
      <c r="J32" s="35"/>
      <c r="K32" s="35"/>
      <c r="L32" s="35"/>
    </row>
    <row r="33" spans="1:12">
      <c r="A33" s="13" t="s">
        <v>81</v>
      </c>
      <c r="B33" s="13"/>
      <c r="C33" s="14"/>
      <c r="D33" s="15"/>
      <c r="E33" s="16"/>
      <c r="F33" s="25">
        <f>SUM(F22:F32)</f>
        <v>692.74043393102</v>
      </c>
      <c r="G33" s="16"/>
      <c r="H33" s="16"/>
      <c r="I33" s="41">
        <f>SUM(I22:I32)</f>
        <v>267.432081928194</v>
      </c>
      <c r="J33" s="35"/>
      <c r="K33" s="35">
        <f>I33*K22</f>
        <v>7784.94790492972</v>
      </c>
      <c r="L33" s="37">
        <f>K33-L22</f>
        <v>1686.94790492972</v>
      </c>
    </row>
    <row r="34" spans="1:12">
      <c r="A34" s="17" t="s">
        <v>82</v>
      </c>
      <c r="B34" s="18"/>
      <c r="C34" s="19"/>
      <c r="D34" s="20"/>
      <c r="E34" s="18"/>
      <c r="F34" s="26">
        <f>F33/K22</f>
        <v>23.7973354150127</v>
      </c>
      <c r="G34" s="18"/>
      <c r="H34" s="21" t="s">
        <v>83</v>
      </c>
      <c r="I34" s="38"/>
      <c r="J34" s="35"/>
      <c r="K34" s="35"/>
      <c r="L34" s="39">
        <f>L33/L22</f>
        <v>0.276639538361712</v>
      </c>
    </row>
    <row r="35" spans="12:12">
      <c r="L35" s="9"/>
    </row>
    <row r="38" spans="1:5">
      <c r="A38" s="27">
        <v>44896</v>
      </c>
      <c r="B38" s="27">
        <v>44532</v>
      </c>
      <c r="C38" s="27">
        <v>44168</v>
      </c>
      <c r="D38" s="2">
        <v>43803</v>
      </c>
      <c r="E38" s="27">
        <v>43439</v>
      </c>
    </row>
    <row r="39" ht="14.25" spans="1:5">
      <c r="A39" s="28">
        <v>4094323.2</v>
      </c>
      <c r="B39" s="28">
        <v>2645590.7</v>
      </c>
      <c r="C39" s="28">
        <v>2445655.6</v>
      </c>
      <c r="D39" s="28">
        <v>2105623.4</v>
      </c>
      <c r="E39" s="28">
        <v>2049823.3</v>
      </c>
    </row>
    <row r="40" s="2" customFormat="1" spans="1:4">
      <c r="A40" s="2">
        <f>(A39-B39)/B39</f>
        <v>0.547602658264561</v>
      </c>
      <c r="B40" s="2">
        <f>(B39-C39)/C39</f>
        <v>0.0817511263646443</v>
      </c>
      <c r="C40" s="2">
        <f>(C39-D39)/D39</f>
        <v>0.16148766203871</v>
      </c>
      <c r="D40" s="2">
        <f>(D39-E39)/E39</f>
        <v>0.0272219073712353</v>
      </c>
    </row>
    <row r="41" spans="1:2">
      <c r="A41" s="4" t="s">
        <v>98</v>
      </c>
      <c r="B41" t="e">
        <f>_xlfn.QUARTILE.INC(A40:D40,0)</f>
        <v>#NAME?</v>
      </c>
    </row>
    <row r="42" spans="1:2">
      <c r="A42" s="9" t="s">
        <v>99</v>
      </c>
      <c r="B42" t="e">
        <f>_xlfn.QUARTILE.INC(A40:D40,1)</f>
        <v>#NAME?</v>
      </c>
    </row>
    <row r="43" spans="1:2">
      <c r="A43" s="9" t="s">
        <v>100</v>
      </c>
      <c r="B43" t="e">
        <f>_xlfn.QUARTILE.INC(A40:D40,2)</f>
        <v>#NAME?</v>
      </c>
    </row>
    <row r="44" spans="1:2">
      <c r="A44" s="9" t="s">
        <v>101</v>
      </c>
      <c r="B44" t="e">
        <f>_xlfn.QUARTILE.INC(A40:D40,3)</f>
        <v>#NAME?</v>
      </c>
    </row>
    <row r="45" spans="1:2">
      <c r="A45" s="4" t="s">
        <v>102</v>
      </c>
      <c r="B45" t="e">
        <f>_xlfn.QUARTILE.INC(A40:D40,4)</f>
        <v>#NAME?</v>
      </c>
    </row>
    <row r="46" spans="1:2">
      <c r="A46" s="29" t="s">
        <v>103</v>
      </c>
      <c r="B46" t="e">
        <f>B44-B42</f>
        <v>#NAME?</v>
      </c>
    </row>
    <row r="49" ht="14.25" spans="1:5">
      <c r="A49" s="30">
        <v>9786028.8</v>
      </c>
      <c r="B49" s="30">
        <v>8197117.7</v>
      </c>
      <c r="C49" s="30">
        <v>1446569.9</v>
      </c>
      <c r="D49" s="31">
        <v>14083765.7</v>
      </c>
      <c r="E49" s="30">
        <v>9103673.3</v>
      </c>
    </row>
    <row r="51" spans="1:1">
      <c r="A51" s="4" t="s">
        <v>104</v>
      </c>
    </row>
    <row r="52" ht="24.75" spans="1:12">
      <c r="A52" s="5" t="s">
        <v>4</v>
      </c>
      <c r="B52" s="5" t="s">
        <v>45</v>
      </c>
      <c r="C52" s="6" t="s">
        <v>7</v>
      </c>
      <c r="D52" s="7" t="s">
        <v>5</v>
      </c>
      <c r="E52" s="5" t="s">
        <v>46</v>
      </c>
      <c r="F52" s="8" t="s">
        <v>7</v>
      </c>
      <c r="G52" s="5" t="s">
        <v>8</v>
      </c>
      <c r="H52" s="5" t="s">
        <v>9</v>
      </c>
      <c r="I52" s="32" t="s">
        <v>10</v>
      </c>
      <c r="J52" s="33" t="s">
        <v>47</v>
      </c>
      <c r="K52" s="33" t="s">
        <v>48</v>
      </c>
      <c r="L52" s="33" t="s">
        <v>49</v>
      </c>
    </row>
    <row r="53" spans="1:12">
      <c r="A53" s="9" t="s">
        <v>50</v>
      </c>
      <c r="B53" s="9">
        <v>1</v>
      </c>
      <c r="C53" s="10">
        <v>21.69</v>
      </c>
      <c r="D53" s="2">
        <v>0.0308</v>
      </c>
      <c r="E53" s="9" t="s">
        <v>51</v>
      </c>
      <c r="F53" s="3">
        <f>C53*(1+D53)</f>
        <v>22.358052</v>
      </c>
      <c r="G53" s="11">
        <v>0.1</v>
      </c>
      <c r="H53" s="12" t="s">
        <v>52</v>
      </c>
      <c r="I53" s="34">
        <f>F53/(1+G53)^B53</f>
        <v>20.3255018181818</v>
      </c>
      <c r="J53" s="35">
        <v>8.06</v>
      </c>
      <c r="K53" s="35">
        <v>39.09</v>
      </c>
      <c r="L53" s="35">
        <f>J53*K53</f>
        <v>315.0654</v>
      </c>
    </row>
    <row r="54" spans="1:12">
      <c r="A54" t="s">
        <v>53</v>
      </c>
      <c r="B54">
        <v>2</v>
      </c>
      <c r="C54" s="3">
        <f>F53</f>
        <v>22.358052</v>
      </c>
      <c r="D54" s="2">
        <v>0.0308</v>
      </c>
      <c r="E54" s="9" t="s">
        <v>54</v>
      </c>
      <c r="F54" s="3">
        <f t="shared" ref="F54:F62" si="6">C54*(1+D54)</f>
        <v>23.0466800016</v>
      </c>
      <c r="G54" s="11">
        <v>0.1</v>
      </c>
      <c r="H54" s="12" t="s">
        <v>55</v>
      </c>
      <c r="I54" s="34">
        <f t="shared" ref="I54:I63" si="7">F54/(1+G54)^B54</f>
        <v>19.0468429765289</v>
      </c>
      <c r="J54" s="35"/>
      <c r="K54" s="35"/>
      <c r="L54" s="35"/>
    </row>
    <row r="55" spans="1:12">
      <c r="A55" t="s">
        <v>56</v>
      </c>
      <c r="B55" s="9">
        <v>3</v>
      </c>
      <c r="C55" s="3">
        <f t="shared" ref="C55:C63" si="8">F54</f>
        <v>23.0466800016</v>
      </c>
      <c r="D55" s="2">
        <v>0.0308</v>
      </c>
      <c r="E55" s="9" t="s">
        <v>57</v>
      </c>
      <c r="F55" s="3">
        <f t="shared" si="6"/>
        <v>23.7565177456493</v>
      </c>
      <c r="G55" s="11">
        <v>0.1</v>
      </c>
      <c r="H55" s="12" t="s">
        <v>58</v>
      </c>
      <c r="I55" s="34">
        <f t="shared" si="7"/>
        <v>17.8486234001873</v>
      </c>
      <c r="J55" s="35"/>
      <c r="K55" s="35"/>
      <c r="L55" s="35"/>
    </row>
    <row r="56" spans="1:12">
      <c r="A56" t="s">
        <v>59</v>
      </c>
      <c r="B56">
        <v>4</v>
      </c>
      <c r="C56" s="3">
        <f t="shared" si="8"/>
        <v>23.7565177456493</v>
      </c>
      <c r="D56" s="2">
        <v>0.0308</v>
      </c>
      <c r="E56" t="s">
        <v>60</v>
      </c>
      <c r="F56" s="3">
        <f t="shared" si="6"/>
        <v>24.4882184922153</v>
      </c>
      <c r="G56" s="11">
        <v>0.1</v>
      </c>
      <c r="H56" s="12" t="s">
        <v>61</v>
      </c>
      <c r="I56" s="34">
        <f t="shared" si="7"/>
        <v>16.7257827281028</v>
      </c>
      <c r="J56" s="35"/>
      <c r="K56" s="35"/>
      <c r="L56" s="35"/>
    </row>
    <row r="57" spans="1:12">
      <c r="A57" t="s">
        <v>62</v>
      </c>
      <c r="B57" s="9">
        <v>5</v>
      </c>
      <c r="C57" s="3">
        <f t="shared" si="8"/>
        <v>24.4882184922153</v>
      </c>
      <c r="D57" s="2">
        <v>0.0308</v>
      </c>
      <c r="E57" t="s">
        <v>63</v>
      </c>
      <c r="F57" s="3">
        <f t="shared" si="6"/>
        <v>25.2424556217755</v>
      </c>
      <c r="G57" s="11">
        <v>0.1</v>
      </c>
      <c r="H57" s="12" t="s">
        <v>64</v>
      </c>
      <c r="I57" s="34">
        <f t="shared" si="7"/>
        <v>15.6735789419348</v>
      </c>
      <c r="J57" s="35"/>
      <c r="K57" s="35"/>
      <c r="L57" s="35"/>
    </row>
    <row r="58" spans="1:12">
      <c r="A58" t="s">
        <v>65</v>
      </c>
      <c r="B58">
        <v>6</v>
      </c>
      <c r="C58" s="3">
        <f t="shared" si="8"/>
        <v>25.2424556217755</v>
      </c>
      <c r="D58" s="2">
        <v>0.0308</v>
      </c>
      <c r="E58" s="9" t="s">
        <v>66</v>
      </c>
      <c r="F58" s="3">
        <f t="shared" si="6"/>
        <v>26.0199232549262</v>
      </c>
      <c r="G58" s="11">
        <v>0.1</v>
      </c>
      <c r="H58" s="12" t="s">
        <v>67</v>
      </c>
      <c r="I58" s="34">
        <f t="shared" si="7"/>
        <v>14.6875683394059</v>
      </c>
      <c r="J58" s="35"/>
      <c r="K58" s="35"/>
      <c r="L58" s="35"/>
    </row>
    <row r="59" spans="1:12">
      <c r="A59" t="s">
        <v>68</v>
      </c>
      <c r="B59" s="9">
        <v>7</v>
      </c>
      <c r="C59" s="3">
        <f t="shared" si="8"/>
        <v>26.0199232549262</v>
      </c>
      <c r="D59" s="2">
        <v>0.0308</v>
      </c>
      <c r="E59" t="s">
        <v>69</v>
      </c>
      <c r="F59" s="3">
        <f t="shared" si="6"/>
        <v>26.8213368911779</v>
      </c>
      <c r="G59" s="11">
        <v>0.1</v>
      </c>
      <c r="H59" s="12" t="s">
        <v>70</v>
      </c>
      <c r="I59" s="34">
        <f t="shared" si="7"/>
        <v>13.7635867675087</v>
      </c>
      <c r="J59" s="35"/>
      <c r="K59" s="35"/>
      <c r="L59" s="35"/>
    </row>
    <row r="60" spans="1:12">
      <c r="A60" t="s">
        <v>71</v>
      </c>
      <c r="B60">
        <v>8</v>
      </c>
      <c r="C60" s="3">
        <f t="shared" si="8"/>
        <v>26.8213368911779</v>
      </c>
      <c r="D60" s="2">
        <v>0.0308</v>
      </c>
      <c r="E60" t="s">
        <v>72</v>
      </c>
      <c r="F60" s="3">
        <f t="shared" si="6"/>
        <v>27.6474340674262</v>
      </c>
      <c r="G60" s="11">
        <v>0.1</v>
      </c>
      <c r="H60" s="12" t="s">
        <v>73</v>
      </c>
      <c r="I60" s="34">
        <f t="shared" si="7"/>
        <v>12.8977320363163</v>
      </c>
      <c r="J60" s="35"/>
      <c r="K60" s="35"/>
      <c r="L60" s="35"/>
    </row>
    <row r="61" spans="1:12">
      <c r="A61" t="s">
        <v>74</v>
      </c>
      <c r="B61" s="9">
        <v>9</v>
      </c>
      <c r="C61" s="3">
        <f t="shared" si="8"/>
        <v>27.6474340674262</v>
      </c>
      <c r="D61" s="2">
        <v>0.0308</v>
      </c>
      <c r="E61" s="9" t="s">
        <v>75</v>
      </c>
      <c r="F61" s="3">
        <f t="shared" si="6"/>
        <v>28.4989750367029</v>
      </c>
      <c r="G61" s="11">
        <v>0.1</v>
      </c>
      <c r="H61" s="12" t="s">
        <v>76</v>
      </c>
      <c r="I61" s="34">
        <f t="shared" si="7"/>
        <v>12.0863474391226</v>
      </c>
      <c r="J61" s="35"/>
      <c r="K61" s="35"/>
      <c r="L61" s="35"/>
    </row>
    <row r="62" spans="1:12">
      <c r="A62" t="s">
        <v>77</v>
      </c>
      <c r="B62">
        <v>10</v>
      </c>
      <c r="C62" s="3">
        <f t="shared" si="8"/>
        <v>28.4989750367029</v>
      </c>
      <c r="D62" s="2">
        <v>0.0308</v>
      </c>
      <c r="E62" s="9" t="s">
        <v>78</v>
      </c>
      <c r="F62" s="3">
        <f t="shared" si="6"/>
        <v>29.3767434678334</v>
      </c>
      <c r="G62" s="11">
        <v>0.1</v>
      </c>
      <c r="H62" s="12" t="s">
        <v>79</v>
      </c>
      <c r="I62" s="34">
        <f t="shared" si="7"/>
        <v>11.326006309316</v>
      </c>
      <c r="J62" s="35"/>
      <c r="K62" s="35"/>
      <c r="L62" s="35"/>
    </row>
    <row r="63" spans="1:12">
      <c r="A63" t="s">
        <v>80</v>
      </c>
      <c r="B63" s="9">
        <v>11</v>
      </c>
      <c r="C63" s="3">
        <f t="shared" si="8"/>
        <v>29.3767434678334</v>
      </c>
      <c r="D63" s="2">
        <v>0.01</v>
      </c>
      <c r="F63" s="3">
        <f>C63*(1+D63)*(1+G63)/(G63-D63)</f>
        <v>362.639577697365</v>
      </c>
      <c r="G63" s="11">
        <v>0.1</v>
      </c>
      <c r="H63" s="12"/>
      <c r="I63" s="34">
        <f t="shared" si="7"/>
        <v>127.102959693435</v>
      </c>
      <c r="J63" s="35"/>
      <c r="K63" s="35"/>
      <c r="L63" s="35"/>
    </row>
    <row r="64" spans="1:12">
      <c r="A64" s="13" t="s">
        <v>81</v>
      </c>
      <c r="B64" s="13"/>
      <c r="C64" s="14"/>
      <c r="D64" s="15"/>
      <c r="E64" s="16"/>
      <c r="F64" s="14">
        <f>SUM(F53:F63)</f>
        <v>619.895914276672</v>
      </c>
      <c r="G64" s="16"/>
      <c r="H64" s="16"/>
      <c r="I64" s="36">
        <f>SUM(I53:I63)</f>
        <v>281.48453045004</v>
      </c>
      <c r="J64" s="35"/>
      <c r="K64" s="42">
        <f>I64/K53</f>
        <v>7.2009345216178</v>
      </c>
      <c r="L64" s="43">
        <f>I64-L53</f>
        <v>-33.5808695499602</v>
      </c>
    </row>
    <row r="65" spans="1:12">
      <c r="A65" s="17" t="s">
        <v>82</v>
      </c>
      <c r="B65" s="18"/>
      <c r="C65" s="19"/>
      <c r="D65" s="20"/>
      <c r="E65" s="18"/>
      <c r="F65" s="19">
        <f>F64/K53</f>
        <v>15.8581712529207</v>
      </c>
      <c r="G65" s="18"/>
      <c r="H65" s="21" t="s">
        <v>83</v>
      </c>
      <c r="I65" s="38">
        <f>I64/K53</f>
        <v>7.2009345216178</v>
      </c>
      <c r="J65" s="35"/>
      <c r="K65" s="42"/>
      <c r="L65" s="45">
        <f>L64/I64</f>
        <v>-0.119299165379607</v>
      </c>
    </row>
    <row r="69" ht="18.75" spans="1:11">
      <c r="A69" s="30">
        <v>1262387.79</v>
      </c>
      <c r="B69" s="30">
        <v>1215757.86</v>
      </c>
      <c r="C69" s="30">
        <v>1241870.58</v>
      </c>
      <c r="D69" s="31">
        <v>1185753.31</v>
      </c>
      <c r="E69" s="30">
        <v>1162384.9</v>
      </c>
      <c r="G69" s="44">
        <v>7.19</v>
      </c>
      <c r="H69">
        <v>-21.02</v>
      </c>
      <c r="I69" s="3">
        <v>-5.93</v>
      </c>
      <c r="J69">
        <v>15.76</v>
      </c>
      <c r="K69">
        <v>19.87</v>
      </c>
    </row>
    <row r="70" spans="1:10">
      <c r="A70" s="2">
        <f>(A69-B69)/B69</f>
        <v>0.0383546193976487</v>
      </c>
      <c r="B70" s="2">
        <f>(B69-C69)/C69</f>
        <v>-0.0210269253660876</v>
      </c>
      <c r="C70" s="2">
        <f>(C69-D69)/D69</f>
        <v>0.0473262604681239</v>
      </c>
      <c r="D70" s="2">
        <f>(D69-E69)/E69</f>
        <v>0.0201038485616943</v>
      </c>
      <c r="E70" s="2"/>
      <c r="G70" s="2">
        <f>(G69-H69)/H69</f>
        <v>-1.34205518553758</v>
      </c>
      <c r="H70" s="2">
        <f>(H69-I69)/I69</f>
        <v>2.54468802698145</v>
      </c>
      <c r="I70" s="2">
        <f>(I69-J69)/J69</f>
        <v>-1.37626903553299</v>
      </c>
      <c r="J70" s="2">
        <f>(J69-K69)/K69</f>
        <v>-0.206844489179668</v>
      </c>
    </row>
    <row r="71" spans="1:8">
      <c r="A71" s="4" t="s">
        <v>98</v>
      </c>
      <c r="B71" s="2" t="e">
        <f>_xlfn.QUARTILE.INC(A70:D70,0)</f>
        <v>#NAME?</v>
      </c>
      <c r="G71" s="4" t="s">
        <v>98</v>
      </c>
      <c r="H71" t="e">
        <f>_xlfn.QUARTILE.INC(G69:K69,0)</f>
        <v>#NAME?</v>
      </c>
    </row>
    <row r="72" spans="1:8">
      <c r="A72" s="9" t="s">
        <v>99</v>
      </c>
      <c r="B72" s="2" t="e">
        <f>_xlfn.QUARTILE.INC(A70:D70,1)</f>
        <v>#NAME?</v>
      </c>
      <c r="G72" s="9" t="s">
        <v>99</v>
      </c>
      <c r="H72" t="e">
        <f>_xlfn.QUARTILE.INC(G69:K69,1)</f>
        <v>#NAME?</v>
      </c>
    </row>
    <row r="73" spans="1:8">
      <c r="A73" s="9" t="s">
        <v>100</v>
      </c>
      <c r="B73" s="2" t="e">
        <f>_xlfn.QUARTILE.INC(A70:D70,2)</f>
        <v>#NAME?</v>
      </c>
      <c r="G73" s="9" t="s">
        <v>100</v>
      </c>
      <c r="H73" t="e">
        <f>_xlfn.QUARTILE.INC(G69:K69,2)</f>
        <v>#NAME?</v>
      </c>
    </row>
    <row r="74" spans="1:8">
      <c r="A74" s="9" t="s">
        <v>101</v>
      </c>
      <c r="B74" s="2" t="e">
        <f>_xlfn.QUARTILE.INC(A70:D70,3)</f>
        <v>#NAME?</v>
      </c>
      <c r="G74" s="9" t="s">
        <v>101</v>
      </c>
      <c r="H74" t="e">
        <f>_xlfn.QUARTILE.INC(G69:K69,3)</f>
        <v>#NAME?</v>
      </c>
    </row>
    <row r="75" spans="1:8">
      <c r="A75" s="4" t="s">
        <v>102</v>
      </c>
      <c r="B75" s="2" t="e">
        <f>_xlfn.QUARTILE.INC(A70:D70,4)</f>
        <v>#NAME?</v>
      </c>
      <c r="G75" s="4" t="s">
        <v>102</v>
      </c>
      <c r="H75" t="e">
        <f>_xlfn.QUARTILE.INC(G69:K69,4)</f>
        <v>#NAME?</v>
      </c>
    </row>
    <row r="76" spans="1:8">
      <c r="A76" s="29" t="s">
        <v>103</v>
      </c>
      <c r="B76" s="2" t="e">
        <f>B74-B72</f>
        <v>#NAME?</v>
      </c>
      <c r="G76" s="29" t="s">
        <v>103</v>
      </c>
      <c r="H76" t="e">
        <f>H74-H72</f>
        <v>#NAME?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yanghui</dc:creator>
  <cp:lastModifiedBy>yanghui</cp:lastModifiedBy>
  <dcterms:created xsi:type="dcterms:W3CDTF">2024-03-17T12:33:00Z</dcterms:created>
  <dcterms:modified xsi:type="dcterms:W3CDTF">2024-03-21T00:29:45Z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408E3E179DE8494681638A2B007A3416_12</vt:lpwstr>
  </property>
  <property fmtid="{D5CDD505-2E9C-101B-9397-08002B2CF9AE}" pid="3" name="KSOProductBuildVer">
    <vt:lpwstr>2052-12.1.0.16412</vt:lpwstr>
  </property>
</Properties>
</file>