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g\Stellaris\MagicalDiscoveries E\"/>
    </mc:Choice>
  </mc:AlternateContent>
  <xr:revisionPtr revIDLastSave="0" documentId="13_ncr:1_{F21F9F20-205A-43F2-B280-C8E005C1A297}" xr6:coauthVersionLast="47" xr6:coauthVersionMax="47" xr10:uidLastSave="{00000000-0000-0000-0000-000000000000}"/>
  <bookViews>
    <workbookView xWindow="-120" yWindow="-120" windowWidth="37710" windowHeight="21840" xr2:uid="{33EBD46C-414F-4B8E-A737-7C9375C5AD2F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4" l="1"/>
  <c r="L13" i="4"/>
  <c r="C10" i="4"/>
  <c r="E4" i="4"/>
  <c r="D3" i="4"/>
  <c r="C3" i="4"/>
  <c r="B14" i="3"/>
  <c r="H16" i="3"/>
  <c r="G16" i="3"/>
  <c r="K16" i="3" s="1"/>
  <c r="F16" i="3"/>
  <c r="E16" i="3"/>
  <c r="D16" i="3"/>
  <c r="C16" i="3"/>
  <c r="L16" i="3" s="1"/>
  <c r="B16" i="3"/>
  <c r="L15" i="3"/>
  <c r="H15" i="3"/>
  <c r="G15" i="3"/>
  <c r="K15" i="3" s="1"/>
  <c r="F15" i="3"/>
  <c r="E15" i="3"/>
  <c r="D15" i="3"/>
  <c r="C15" i="3"/>
  <c r="J15" i="3" s="1"/>
  <c r="B15" i="3"/>
  <c r="L14" i="3"/>
  <c r="K14" i="3"/>
  <c r="H14" i="3"/>
  <c r="G14" i="3"/>
  <c r="I14" i="3" s="1"/>
  <c r="F14" i="3"/>
  <c r="E14" i="3"/>
  <c r="D14" i="3"/>
  <c r="C14" i="3"/>
  <c r="J14" i="3" s="1"/>
  <c r="F26" i="1"/>
  <c r="F17" i="1"/>
  <c r="F19" i="1"/>
  <c r="F18" i="1"/>
  <c r="F23" i="1"/>
  <c r="I47" i="1" s="1"/>
  <c r="F14" i="1"/>
  <c r="F32" i="1"/>
  <c r="F10" i="1"/>
  <c r="D49" i="1" s="1"/>
  <c r="F9" i="1"/>
  <c r="F25" i="1"/>
  <c r="I49" i="1" s="1"/>
  <c r="F28" i="1"/>
  <c r="I28" i="1" s="1"/>
  <c r="J44" i="1" s="1"/>
  <c r="F27" i="1"/>
  <c r="J48" i="1" s="1"/>
  <c r="B48" i="1"/>
  <c r="C48" i="1"/>
  <c r="D48" i="1"/>
  <c r="B49" i="1"/>
  <c r="C49" i="1"/>
  <c r="J47" i="1"/>
  <c r="G47" i="1"/>
  <c r="D47" i="1"/>
  <c r="C47" i="1"/>
  <c r="B47" i="1"/>
  <c r="H4" i="4"/>
  <c r="C4" i="4"/>
  <c r="C5" i="4" s="1"/>
  <c r="D4" i="4"/>
  <c r="B12" i="4" s="1"/>
  <c r="D5" i="4"/>
  <c r="B11" i="4"/>
  <c r="O4" i="4"/>
  <c r="L12" i="4"/>
  <c r="L11" i="4"/>
  <c r="C11" i="4"/>
  <c r="D11" i="4"/>
  <c r="E11" i="4"/>
  <c r="F11" i="4"/>
  <c r="G11" i="4"/>
  <c r="H11" i="4"/>
  <c r="I11" i="4"/>
  <c r="J11" i="4"/>
  <c r="K11" i="4"/>
  <c r="C12" i="4"/>
  <c r="D12" i="4"/>
  <c r="E12" i="4"/>
  <c r="F12" i="4"/>
  <c r="G12" i="4"/>
  <c r="H12" i="4"/>
  <c r="I12" i="4"/>
  <c r="J12" i="4"/>
  <c r="K12" i="4"/>
  <c r="C13" i="4"/>
  <c r="D13" i="4"/>
  <c r="E13" i="4"/>
  <c r="F13" i="4"/>
  <c r="G13" i="4"/>
  <c r="H13" i="4"/>
  <c r="I13" i="4"/>
  <c r="J13" i="4"/>
  <c r="K13" i="4"/>
  <c r="L10" i="4"/>
  <c r="K10" i="4"/>
  <c r="J10" i="4"/>
  <c r="I10" i="4"/>
  <c r="H10" i="4"/>
  <c r="G10" i="4"/>
  <c r="F10" i="4"/>
  <c r="E10" i="4"/>
  <c r="D10" i="4"/>
  <c r="C15" i="2"/>
  <c r="A11" i="4"/>
  <c r="A12" i="4"/>
  <c r="A13" i="4"/>
  <c r="A10" i="4"/>
  <c r="B10" i="4"/>
  <c r="B15" i="2"/>
  <c r="B3" i="4"/>
  <c r="B4" i="4" s="1"/>
  <c r="B5" i="4" s="1"/>
  <c r="M4" i="4"/>
  <c r="M5" i="4" s="1"/>
  <c r="I4" i="4"/>
  <c r="I5" i="4" s="1"/>
  <c r="P4" i="4"/>
  <c r="Q4" i="4"/>
  <c r="Q5" i="4" s="1"/>
  <c r="R4" i="4"/>
  <c r="R5" i="4" s="1"/>
  <c r="S4" i="4"/>
  <c r="S5" i="4" s="1"/>
  <c r="T4" i="4"/>
  <c r="T5" i="4" s="1"/>
  <c r="G5" i="4"/>
  <c r="I3" i="4"/>
  <c r="U3" i="4"/>
  <c r="U4" i="4" s="1"/>
  <c r="U5" i="4" s="1"/>
  <c r="E32" i="1"/>
  <c r="F47" i="1"/>
  <c r="K8" i="3"/>
  <c r="E32" i="3" s="1"/>
  <c r="K7" i="3"/>
  <c r="D34" i="3" s="1"/>
  <c r="K6" i="3"/>
  <c r="K5" i="3"/>
  <c r="K4" i="3"/>
  <c r="C34" i="3" s="1"/>
  <c r="K3" i="3"/>
  <c r="C33" i="3" s="1"/>
  <c r="K2" i="3"/>
  <c r="G10" i="3"/>
  <c r="G13" i="3" s="1"/>
  <c r="F28" i="3" s="1"/>
  <c r="H10" i="3"/>
  <c r="H9" i="3"/>
  <c r="H12" i="3" s="1"/>
  <c r="G9" i="3"/>
  <c r="G12" i="3" s="1"/>
  <c r="F27" i="3" s="1"/>
  <c r="D11" i="3"/>
  <c r="C9" i="3"/>
  <c r="C12" i="3" s="1"/>
  <c r="D9" i="3"/>
  <c r="D12" i="3" s="1"/>
  <c r="E9" i="3"/>
  <c r="E12" i="3" s="1"/>
  <c r="C10" i="3"/>
  <c r="D10" i="3"/>
  <c r="D13" i="3" s="1"/>
  <c r="E10" i="3"/>
  <c r="F10" i="3"/>
  <c r="F13" i="3" s="1"/>
  <c r="F9" i="3"/>
  <c r="F12" i="3" s="1"/>
  <c r="B43" i="1"/>
  <c r="B44" i="1"/>
  <c r="C44" i="1"/>
  <c r="B42" i="1"/>
  <c r="I3" i="1"/>
  <c r="I4" i="1"/>
  <c r="I5" i="1"/>
  <c r="C42" i="1" s="1"/>
  <c r="I6" i="1"/>
  <c r="C43" i="1" s="1"/>
  <c r="I7" i="1"/>
  <c r="I8" i="1"/>
  <c r="D42" i="1" s="1"/>
  <c r="I9" i="1"/>
  <c r="D43" i="1" s="1"/>
  <c r="I10" i="1"/>
  <c r="D44" i="1" s="1"/>
  <c r="I17" i="1"/>
  <c r="G42" i="1" s="1"/>
  <c r="I26" i="1"/>
  <c r="J42" i="1" s="1"/>
  <c r="I2" i="1"/>
  <c r="P2" i="1"/>
  <c r="J2" i="1" s="1"/>
  <c r="B37" i="1" s="1"/>
  <c r="D33" i="3"/>
  <c r="D32" i="3"/>
  <c r="C32" i="3"/>
  <c r="L2" i="3"/>
  <c r="C27" i="3"/>
  <c r="D27" i="3"/>
  <c r="C28" i="3"/>
  <c r="D28" i="3"/>
  <c r="E28" i="3"/>
  <c r="E26" i="3"/>
  <c r="D26" i="3"/>
  <c r="C26" i="3"/>
  <c r="D21" i="3"/>
  <c r="D22" i="3"/>
  <c r="C20" i="3"/>
  <c r="H11" i="3"/>
  <c r="G11" i="3"/>
  <c r="F26" i="3" s="1"/>
  <c r="E11" i="3"/>
  <c r="F11" i="3"/>
  <c r="E13" i="3"/>
  <c r="C13" i="3"/>
  <c r="C11" i="3"/>
  <c r="B12" i="3"/>
  <c r="B13" i="3"/>
  <c r="B11" i="3"/>
  <c r="J3" i="3"/>
  <c r="J4" i="3"/>
  <c r="J5" i="3"/>
  <c r="J6" i="3"/>
  <c r="J7" i="3"/>
  <c r="J8" i="3"/>
  <c r="J2" i="3"/>
  <c r="I2" i="3"/>
  <c r="L3" i="3"/>
  <c r="C21" i="3" s="1"/>
  <c r="L4" i="3"/>
  <c r="C22" i="3" s="1"/>
  <c r="L5" i="3"/>
  <c r="D20" i="3" s="1"/>
  <c r="L6" i="3"/>
  <c r="L7" i="3"/>
  <c r="L8" i="3"/>
  <c r="E20" i="3" s="1"/>
  <c r="G32" i="1"/>
  <c r="G34" i="1"/>
  <c r="G33" i="1"/>
  <c r="L47" i="1"/>
  <c r="G25" i="1"/>
  <c r="G24" i="1"/>
  <c r="G23" i="1"/>
  <c r="G14" i="1"/>
  <c r="G15" i="1"/>
  <c r="G16" i="1"/>
  <c r="F15" i="1"/>
  <c r="F48" i="1" s="1"/>
  <c r="G31" i="1"/>
  <c r="G30" i="1"/>
  <c r="G29" i="1"/>
  <c r="F29" i="1"/>
  <c r="K47" i="1" s="1"/>
  <c r="G22" i="1"/>
  <c r="G21" i="1"/>
  <c r="G20" i="1"/>
  <c r="F20" i="1"/>
  <c r="H47" i="1" s="1"/>
  <c r="F11" i="1"/>
  <c r="E47" i="1" s="1"/>
  <c r="G11" i="1"/>
  <c r="G12" i="1"/>
  <c r="G13" i="1"/>
  <c r="F12" i="1"/>
  <c r="E48" i="1" s="1"/>
  <c r="F13" i="1"/>
  <c r="E49" i="1" s="1"/>
  <c r="E34" i="1"/>
  <c r="D34" i="1"/>
  <c r="C34" i="1"/>
  <c r="B34" i="1"/>
  <c r="E33" i="1"/>
  <c r="D33" i="1"/>
  <c r="C33" i="1"/>
  <c r="B33" i="1"/>
  <c r="D32" i="1"/>
  <c r="C32" i="1"/>
  <c r="B32" i="1"/>
  <c r="E25" i="1"/>
  <c r="D25" i="1"/>
  <c r="C25" i="1"/>
  <c r="B25" i="1"/>
  <c r="E24" i="1"/>
  <c r="D24" i="1"/>
  <c r="C24" i="1"/>
  <c r="B24" i="1"/>
  <c r="E23" i="1"/>
  <c r="D23" i="1"/>
  <c r="C23" i="1"/>
  <c r="B23" i="1"/>
  <c r="C14" i="1"/>
  <c r="D14" i="1"/>
  <c r="E14" i="1"/>
  <c r="C15" i="1"/>
  <c r="D15" i="1"/>
  <c r="E15" i="1"/>
  <c r="C16" i="1"/>
  <c r="D16" i="1"/>
  <c r="E16" i="1"/>
  <c r="B15" i="1"/>
  <c r="B16" i="1"/>
  <c r="B14" i="1"/>
  <c r="E31" i="1"/>
  <c r="D31" i="1"/>
  <c r="C31" i="1"/>
  <c r="B31" i="1"/>
  <c r="E30" i="1"/>
  <c r="D30" i="1"/>
  <c r="C30" i="1"/>
  <c r="B30" i="1"/>
  <c r="E29" i="1"/>
  <c r="D29" i="1"/>
  <c r="C29" i="1"/>
  <c r="B29" i="1"/>
  <c r="B20" i="1"/>
  <c r="E22" i="1"/>
  <c r="D22" i="1"/>
  <c r="C22" i="1"/>
  <c r="B22" i="1"/>
  <c r="E21" i="1"/>
  <c r="D21" i="1"/>
  <c r="C21" i="1"/>
  <c r="B21" i="1"/>
  <c r="E20" i="1"/>
  <c r="D20" i="1"/>
  <c r="C20" i="1"/>
  <c r="C11" i="1"/>
  <c r="D11" i="1"/>
  <c r="E11" i="1"/>
  <c r="C12" i="1"/>
  <c r="D12" i="1"/>
  <c r="E12" i="1"/>
  <c r="C13" i="1"/>
  <c r="D13" i="1"/>
  <c r="E13" i="1"/>
  <c r="B12" i="1"/>
  <c r="B13" i="1"/>
  <c r="B11" i="1"/>
  <c r="P3" i="1"/>
  <c r="P4" i="1"/>
  <c r="P5" i="1"/>
  <c r="P6" i="1"/>
  <c r="J6" i="1" s="1"/>
  <c r="C38" i="1" s="1"/>
  <c r="P7" i="1"/>
  <c r="J7" i="1" s="1"/>
  <c r="C39" i="1" s="1"/>
  <c r="P8" i="1"/>
  <c r="J8" i="1" s="1"/>
  <c r="P9" i="1"/>
  <c r="J9" i="1" s="1"/>
  <c r="P10" i="1"/>
  <c r="J10" i="1" s="1"/>
  <c r="D39" i="1" s="1"/>
  <c r="P17" i="1"/>
  <c r="J17" i="1" s="1"/>
  <c r="G37" i="1" s="1"/>
  <c r="P26" i="1"/>
  <c r="J26" i="1" s="1"/>
  <c r="J37" i="1" s="1"/>
  <c r="Q2" i="1"/>
  <c r="Q17" i="1"/>
  <c r="H17" i="1" s="1"/>
  <c r="Q26" i="1"/>
  <c r="H26" i="1" s="1"/>
  <c r="I3" i="3"/>
  <c r="I4" i="3"/>
  <c r="I5" i="3"/>
  <c r="I6" i="3"/>
  <c r="I7" i="3"/>
  <c r="I8" i="3"/>
  <c r="H2" i="1"/>
  <c r="C16" i="2"/>
  <c r="D16" i="2"/>
  <c r="E16" i="2"/>
  <c r="F16" i="2"/>
  <c r="G16" i="2"/>
  <c r="H16" i="2"/>
  <c r="I16" i="2"/>
  <c r="J16" i="2"/>
  <c r="K16" i="2"/>
  <c r="L16" i="2"/>
  <c r="C17" i="2"/>
  <c r="D17" i="2"/>
  <c r="E17" i="2"/>
  <c r="F17" i="2"/>
  <c r="G17" i="2"/>
  <c r="H17" i="2"/>
  <c r="I17" i="2"/>
  <c r="J17" i="2"/>
  <c r="K17" i="2"/>
  <c r="L17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D15" i="2"/>
  <c r="J15" i="2"/>
  <c r="H15" i="2"/>
  <c r="G15" i="2"/>
  <c r="F15" i="2"/>
  <c r="I15" i="2"/>
  <c r="K15" i="2"/>
  <c r="L15" i="2"/>
  <c r="B16" i="2"/>
  <c r="B17" i="2"/>
  <c r="B18" i="2"/>
  <c r="B19" i="2"/>
  <c r="B20" i="2"/>
  <c r="E15" i="2"/>
  <c r="Q3" i="1"/>
  <c r="H3" i="1" s="1"/>
  <c r="Q4" i="1"/>
  <c r="H4" i="1" s="1"/>
  <c r="Q5" i="1"/>
  <c r="H5" i="1" s="1"/>
  <c r="Q6" i="1"/>
  <c r="H6" i="1" s="1"/>
  <c r="Q7" i="1"/>
  <c r="H7" i="1" s="1"/>
  <c r="Q8" i="1"/>
  <c r="H8" i="1" s="1"/>
  <c r="Q9" i="1"/>
  <c r="H9" i="1" s="1"/>
  <c r="Q10" i="1"/>
  <c r="H10" i="1" s="1"/>
  <c r="J3" i="1"/>
  <c r="B38" i="1" s="1"/>
  <c r="J4" i="1"/>
  <c r="B39" i="1" s="1"/>
  <c r="J5" i="1"/>
  <c r="C37" i="1" s="1"/>
  <c r="I16" i="3" l="1"/>
  <c r="I15" i="3"/>
  <c r="J16" i="3"/>
  <c r="I27" i="1"/>
  <c r="J43" i="1" s="1"/>
  <c r="P28" i="1"/>
  <c r="J28" i="1" s="1"/>
  <c r="J39" i="1" s="1"/>
  <c r="P27" i="1"/>
  <c r="J27" i="1" s="1"/>
  <c r="J38" i="1" s="1"/>
  <c r="Q28" i="1"/>
  <c r="H28" i="1" s="1"/>
  <c r="F34" i="1"/>
  <c r="L49" i="1" s="1"/>
  <c r="P18" i="1"/>
  <c r="J18" i="1" s="1"/>
  <c r="G38" i="1" s="1"/>
  <c r="I18" i="1"/>
  <c r="G43" i="1" s="1"/>
  <c r="Q18" i="1"/>
  <c r="H18" i="1" s="1"/>
  <c r="I19" i="1"/>
  <c r="G44" i="1" s="1"/>
  <c r="F21" i="1"/>
  <c r="H48" i="1" s="1"/>
  <c r="G49" i="1"/>
  <c r="P19" i="1"/>
  <c r="J19" i="1" s="1"/>
  <c r="G39" i="1" s="1"/>
  <c r="Q19" i="1"/>
  <c r="H19" i="1" s="1"/>
  <c r="F22" i="1"/>
  <c r="H49" i="1" s="1"/>
  <c r="F24" i="1"/>
  <c r="I24" i="1" s="1"/>
  <c r="I43" i="1" s="1"/>
  <c r="G48" i="1"/>
  <c r="P34" i="1"/>
  <c r="J34" i="1" s="1"/>
  <c r="L39" i="1" s="1"/>
  <c r="F30" i="1"/>
  <c r="K48" i="1" s="1"/>
  <c r="J49" i="1"/>
  <c r="F31" i="1"/>
  <c r="K49" i="1" s="1"/>
  <c r="Q27" i="1"/>
  <c r="H27" i="1" s="1"/>
  <c r="F33" i="1"/>
  <c r="I33" i="1" s="1"/>
  <c r="L43" i="1" s="1"/>
  <c r="I34" i="1"/>
  <c r="L44" i="1" s="1"/>
  <c r="I14" i="1"/>
  <c r="F42" i="1" s="1"/>
  <c r="F16" i="1"/>
  <c r="F49" i="1" s="1"/>
  <c r="P25" i="1"/>
  <c r="J25" i="1" s="1"/>
  <c r="I39" i="1" s="1"/>
  <c r="I25" i="1"/>
  <c r="I44" i="1" s="1"/>
  <c r="I15" i="1"/>
  <c r="F43" i="1" s="1"/>
  <c r="I23" i="1"/>
  <c r="I42" i="1" s="1"/>
  <c r="I16" i="1"/>
  <c r="F44" i="1" s="1"/>
  <c r="I11" i="1"/>
  <c r="E42" i="1" s="1"/>
  <c r="I32" i="1"/>
  <c r="L42" i="1" s="1"/>
  <c r="I29" i="1"/>
  <c r="K42" i="1" s="1"/>
  <c r="I13" i="1"/>
  <c r="E44" i="1" s="1"/>
  <c r="I12" i="1"/>
  <c r="E43" i="1" s="1"/>
  <c r="I20" i="1"/>
  <c r="H42" i="1" s="1"/>
  <c r="K10" i="3"/>
  <c r="K11" i="3"/>
  <c r="K9" i="3"/>
  <c r="E33" i="3" s="1"/>
  <c r="I9" i="3"/>
  <c r="K12" i="3"/>
  <c r="E27" i="3"/>
  <c r="H13" i="3"/>
  <c r="K13" i="3" s="1"/>
  <c r="F34" i="3" s="1"/>
  <c r="I10" i="3"/>
  <c r="I11" i="3"/>
  <c r="I13" i="3"/>
  <c r="L10" i="3"/>
  <c r="E22" i="3" s="1"/>
  <c r="L9" i="3"/>
  <c r="E21" i="3" s="1"/>
  <c r="J9" i="3"/>
  <c r="J10" i="3"/>
  <c r="E34" i="3"/>
  <c r="F32" i="3"/>
  <c r="F33" i="3"/>
  <c r="D37" i="1"/>
  <c r="D38" i="1"/>
  <c r="I21" i="1"/>
  <c r="H43" i="1" s="1"/>
  <c r="Q29" i="1"/>
  <c r="H29" i="1" s="1"/>
  <c r="P23" i="1"/>
  <c r="J23" i="1" s="1"/>
  <c r="P32" i="1"/>
  <c r="J32" i="1" s="1"/>
  <c r="Q13" i="1"/>
  <c r="H13" i="1" s="1"/>
  <c r="Q25" i="1"/>
  <c r="H25" i="1" s="1"/>
  <c r="Q12" i="1"/>
  <c r="H12" i="1" s="1"/>
  <c r="Q20" i="1"/>
  <c r="H20" i="1" s="1"/>
  <c r="J11" i="3"/>
  <c r="L11" i="3"/>
  <c r="F20" i="3" s="1"/>
  <c r="J13" i="3"/>
  <c r="I12" i="3"/>
  <c r="J12" i="3"/>
  <c r="L13" i="3"/>
  <c r="F22" i="3" s="1"/>
  <c r="L12" i="3"/>
  <c r="F21" i="3" s="1"/>
  <c r="Q14" i="1"/>
  <c r="H14" i="1" s="1"/>
  <c r="Q16" i="1"/>
  <c r="H16" i="1" s="1"/>
  <c r="P15" i="1"/>
  <c r="J15" i="1" s="1"/>
  <c r="Q15" i="1"/>
  <c r="H15" i="1" s="1"/>
  <c r="P14" i="1"/>
  <c r="J14" i="1" s="1"/>
  <c r="P11" i="1"/>
  <c r="J11" i="1" s="1"/>
  <c r="Q11" i="1"/>
  <c r="H11" i="1" s="1"/>
  <c r="P12" i="1"/>
  <c r="J12" i="1" s="1"/>
  <c r="P24" i="1"/>
  <c r="J24" i="1" s="1"/>
  <c r="P13" i="1"/>
  <c r="J13" i="1" s="1"/>
  <c r="Q23" i="1"/>
  <c r="H23" i="1" s="1"/>
  <c r="P16" i="1"/>
  <c r="J16" i="1" s="1"/>
  <c r="P29" i="1"/>
  <c r="J29" i="1" s="1"/>
  <c r="P20" i="1"/>
  <c r="J20" i="1" s="1"/>
  <c r="Q32" i="1"/>
  <c r="H32" i="1" s="1"/>
  <c r="P21" i="1" l="1"/>
  <c r="J21" i="1" s="1"/>
  <c r="Q34" i="1"/>
  <c r="H34" i="1" s="1"/>
  <c r="Q30" i="1"/>
  <c r="H30" i="1" s="1"/>
  <c r="P31" i="1"/>
  <c r="J31" i="1" s="1"/>
  <c r="I31" i="1"/>
  <c r="K44" i="1" s="1"/>
  <c r="P30" i="1"/>
  <c r="J30" i="1" s="1"/>
  <c r="K38" i="1" s="1"/>
  <c r="L48" i="1"/>
  <c r="P33" i="1"/>
  <c r="J33" i="1" s="1"/>
  <c r="L38" i="1" s="1"/>
  <c r="I30" i="1"/>
  <c r="K43" i="1" s="1"/>
  <c r="Q24" i="1"/>
  <c r="H24" i="1" s="1"/>
  <c r="Q21" i="1"/>
  <c r="H21" i="1" s="1"/>
  <c r="I22" i="1"/>
  <c r="H44" i="1" s="1"/>
  <c r="I48" i="1"/>
  <c r="P22" i="1"/>
  <c r="J22" i="1" s="1"/>
  <c r="H39" i="1" s="1"/>
  <c r="Q22" i="1"/>
  <c r="H22" i="1" s="1"/>
  <c r="Q33" i="1"/>
  <c r="H33" i="1" s="1"/>
  <c r="Q31" i="1"/>
  <c r="H31" i="1" s="1"/>
  <c r="F38" i="1"/>
  <c r="H38" i="1"/>
  <c r="F39" i="1"/>
  <c r="K39" i="1"/>
  <c r="I38" i="1"/>
  <c r="I37" i="1"/>
  <c r="H37" i="1"/>
  <c r="E39" i="1"/>
  <c r="E38" i="1"/>
  <c r="L37" i="1"/>
  <c r="E37" i="1"/>
  <c r="F37" i="1"/>
  <c r="K37" i="1"/>
</calcChain>
</file>

<file path=xl/sharedStrings.xml><?xml version="1.0" encoding="utf-8"?>
<sst xmlns="http://schemas.openxmlformats.org/spreadsheetml/2006/main" count="218" uniqueCount="135">
  <si>
    <t>中型ミスリル装甲</t>
  </si>
  <si>
    <t>大型ミスリル装甲</t>
  </si>
  <si>
    <t>大型オリハルコン装甲</t>
  </si>
  <si>
    <t>大型アダマンタイト装甲</t>
  </si>
  <si>
    <t>名前</t>
    <rPh sb="0" eb="2">
      <t>ナマエ</t>
    </rPh>
    <phoneticPr fontId="2"/>
  </si>
  <si>
    <t>alloys</t>
    <phoneticPr fontId="2"/>
  </si>
  <si>
    <t>mithrils</t>
    <phoneticPr fontId="2"/>
  </si>
  <si>
    <t>orichalcones</t>
    <phoneticPr fontId="2"/>
  </si>
  <si>
    <t>adamantines</t>
    <phoneticPr fontId="2"/>
  </si>
  <si>
    <t>装甲HP</t>
    <phoneticPr fontId="2"/>
  </si>
  <si>
    <t>中型ナノ複合装甲(バニラ)</t>
  </si>
  <si>
    <t>大型ナノ複合装甲(バニラ)</t>
  </si>
  <si>
    <t>装甲回復/日</t>
    <phoneticPr fontId="2"/>
  </si>
  <si>
    <t>cost/装甲HP</t>
    <phoneticPr fontId="2"/>
  </si>
  <si>
    <t>兵装</t>
  </si>
  <si>
    <t>power</t>
  </si>
  <si>
    <t>cooldown</t>
  </si>
  <si>
    <t>range</t>
  </si>
  <si>
    <t>accuracy</t>
  </si>
  <si>
    <t>tracking</t>
  </si>
  <si>
    <t>小型神話崩壊砲</t>
  </si>
  <si>
    <t>中型神話崩壊砲</t>
  </si>
  <si>
    <t>大型神話崩壊砲</t>
  </si>
  <si>
    <t>max damage</t>
    <phoneticPr fontId="2"/>
  </si>
  <si>
    <t>min damage</t>
    <phoneticPr fontId="2"/>
  </si>
  <si>
    <t>hull damage</t>
    <phoneticPr fontId="2"/>
  </si>
  <si>
    <t>shield damage</t>
    <phoneticPr fontId="2"/>
  </si>
  <si>
    <t>shield penetration</t>
    <phoneticPr fontId="2"/>
  </si>
  <si>
    <t>armor damage</t>
    <phoneticPr fontId="2"/>
  </si>
  <si>
    <t>armor penetration</t>
    <phoneticPr fontId="2"/>
  </si>
  <si>
    <t>min windup</t>
    <phoneticPr fontId="2"/>
  </si>
  <si>
    <t>max windup</t>
    <phoneticPr fontId="2"/>
  </si>
  <si>
    <t>実際の命中率</t>
  </si>
  <si>
    <t>平均火力</t>
    <phoneticPr fontId="2"/>
  </si>
  <si>
    <t>兵装</t>
    <phoneticPr fontId="2"/>
  </si>
  <si>
    <t>大型神話崩壊砲</t>
    <phoneticPr fontId="2"/>
  </si>
  <si>
    <t>大型事象崩壊砲</t>
    <phoneticPr fontId="2"/>
  </si>
  <si>
    <t>中型神話崩壊砲</t>
    <phoneticPr fontId="2"/>
  </si>
  <si>
    <t>中型事象崩壊砲</t>
    <phoneticPr fontId="2"/>
  </si>
  <si>
    <t>小型神話崩壊砲</t>
    <phoneticPr fontId="2"/>
  </si>
  <si>
    <t>小型事象崩壊砲</t>
    <phoneticPr fontId="2"/>
  </si>
  <si>
    <t>クサナギノツヨシ</t>
    <phoneticPr fontId="2"/>
  </si>
  <si>
    <t>小型神の吐息</t>
    <phoneticPr fontId="2"/>
  </si>
  <si>
    <t>中型神の吐息</t>
    <phoneticPr fontId="2"/>
  </si>
  <si>
    <t>大型神の吐息</t>
    <phoneticPr fontId="2"/>
  </si>
  <si>
    <t>擬似神の盾</t>
  </si>
  <si>
    <t>小型ナノ複合装甲(バニラ)</t>
    <phoneticPr fontId="2"/>
  </si>
  <si>
    <t>中型龍鱗装甲(バニラ)</t>
    <phoneticPr fontId="2"/>
  </si>
  <si>
    <t>大型龍鱗装甲(バニラ)</t>
    <phoneticPr fontId="2"/>
  </si>
  <si>
    <t>philosophers_stone</t>
  </si>
  <si>
    <t>philosophers_stone</t>
    <phoneticPr fontId="2"/>
  </si>
  <si>
    <t>シールドHP</t>
    <phoneticPr fontId="2"/>
  </si>
  <si>
    <t>シールド回復/日</t>
    <phoneticPr fontId="2"/>
  </si>
  <si>
    <t>cost/シールドHP</t>
    <phoneticPr fontId="2"/>
  </si>
  <si>
    <t>power</t>
    <phoneticPr fontId="2"/>
  </si>
  <si>
    <t>小型デフレクター(バニラ)</t>
    <phoneticPr fontId="2"/>
  </si>
  <si>
    <t>中型デフレクター(バニラ)</t>
    <phoneticPr fontId="2"/>
  </si>
  <si>
    <t>大型デフレクター(バニラ)</t>
    <phoneticPr fontId="2"/>
  </si>
  <si>
    <t>サイオニック・シールド</t>
    <phoneticPr fontId="2"/>
  </si>
  <si>
    <t>小型サイオニック・シールド(バニラ)</t>
    <phoneticPr fontId="2"/>
  </si>
  <si>
    <t>中型サイオニック・シールド(バニラ)</t>
    <phoneticPr fontId="2"/>
  </si>
  <si>
    <t>大型サイオニック・シールド(バニラ)</t>
    <phoneticPr fontId="2"/>
  </si>
  <si>
    <t>sr_zro</t>
    <phoneticPr fontId="2"/>
  </si>
  <si>
    <t>シールドHP/power</t>
    <phoneticPr fontId="2"/>
  </si>
  <si>
    <t>小型ミスリル装甲</t>
    <phoneticPr fontId="2"/>
  </si>
  <si>
    <t>小型ミ廉価版</t>
    <rPh sb="3" eb="6">
      <t>レンカバン</t>
    </rPh>
    <phoneticPr fontId="2"/>
  </si>
  <si>
    <t>中型ミ廉価版</t>
    <phoneticPr fontId="2"/>
  </si>
  <si>
    <t>大型ミ廉価版</t>
    <phoneticPr fontId="2"/>
  </si>
  <si>
    <t>小型オリハルコン装甲</t>
    <phoneticPr fontId="2"/>
  </si>
  <si>
    <t>小型オ特化</t>
    <rPh sb="3" eb="5">
      <t>トッカ</t>
    </rPh>
    <phoneticPr fontId="2"/>
  </si>
  <si>
    <t>中型オ特化</t>
    <phoneticPr fontId="2"/>
  </si>
  <si>
    <t>大型オ特化</t>
    <phoneticPr fontId="2"/>
  </si>
  <si>
    <t>小型ミ特化</t>
    <rPh sb="3" eb="5">
      <t>トッカ</t>
    </rPh>
    <phoneticPr fontId="2"/>
  </si>
  <si>
    <t>中型ミ特化</t>
    <phoneticPr fontId="2"/>
  </si>
  <si>
    <t>大型ミ特化</t>
    <phoneticPr fontId="2"/>
  </si>
  <si>
    <t>小型オ廉価版</t>
    <rPh sb="3" eb="6">
      <t>レンカバン</t>
    </rPh>
    <phoneticPr fontId="2"/>
  </si>
  <si>
    <t>大型オ廉価版</t>
    <phoneticPr fontId="2"/>
  </si>
  <si>
    <t>中型オ廉価版</t>
    <phoneticPr fontId="2"/>
  </si>
  <si>
    <t>小型アダマンタイト装甲</t>
    <phoneticPr fontId="2"/>
  </si>
  <si>
    <t>中型アマンタイト装甲</t>
    <phoneticPr fontId="2"/>
  </si>
  <si>
    <t>小型ア廉価版</t>
    <rPh sb="3" eb="6">
      <t>レンカバン</t>
    </rPh>
    <phoneticPr fontId="2"/>
  </si>
  <si>
    <t>中型ア廉価版</t>
    <phoneticPr fontId="2"/>
  </si>
  <si>
    <t>大型ア廉価版</t>
    <phoneticPr fontId="2"/>
  </si>
  <si>
    <t>小型ア特化</t>
    <rPh sb="3" eb="5">
      <t>トッカ</t>
    </rPh>
    <phoneticPr fontId="2"/>
  </si>
  <si>
    <t>中型ア特化</t>
    <phoneticPr fontId="2"/>
  </si>
  <si>
    <t>大型ア特化</t>
    <phoneticPr fontId="2"/>
  </si>
  <si>
    <t>ミ特化</t>
    <phoneticPr fontId="2"/>
  </si>
  <si>
    <t>中型オリハルコン装甲</t>
    <phoneticPr fontId="2"/>
  </si>
  <si>
    <t>オ特化</t>
    <phoneticPr fontId="2"/>
  </si>
  <si>
    <t>オ装甲</t>
    <phoneticPr fontId="2"/>
  </si>
  <si>
    <t>ミ装甲</t>
    <phoneticPr fontId="2"/>
  </si>
  <si>
    <t>ミ廉価</t>
    <phoneticPr fontId="2"/>
  </si>
  <si>
    <t>オ廉価</t>
    <phoneticPr fontId="2"/>
  </si>
  <si>
    <t>ア装甲</t>
    <phoneticPr fontId="2"/>
  </si>
  <si>
    <t>ア廉価</t>
    <phoneticPr fontId="2"/>
  </si>
  <si>
    <t>ア特化</t>
  </si>
  <si>
    <t>小型</t>
    <rPh sb="0" eb="2">
      <t>コガタ</t>
    </rPh>
    <phoneticPr fontId="2"/>
  </si>
  <si>
    <t>中型</t>
    <rPh sb="0" eb="2">
      <t>チュウガタ</t>
    </rPh>
    <phoneticPr fontId="2"/>
  </si>
  <si>
    <t>大型</t>
    <rPh sb="0" eb="2">
      <t>オオガタ</t>
    </rPh>
    <phoneticPr fontId="2"/>
  </si>
  <si>
    <t>ナノ複合</t>
    <phoneticPr fontId="2"/>
  </si>
  <si>
    <t>小型龍鱗装甲(バニラ)</t>
    <phoneticPr fontId="2"/>
  </si>
  <si>
    <t>龍鱗装甲</t>
    <phoneticPr fontId="2"/>
  </si>
  <si>
    <t>特化型</t>
    <rPh sb="0" eb="3">
      <t>トッカガタ</t>
    </rPh>
    <phoneticPr fontId="2"/>
  </si>
  <si>
    <t>廉価型</t>
    <rPh sb="0" eb="2">
      <t>レンカ</t>
    </rPh>
    <rPh sb="2" eb="3">
      <t>ガタ</t>
    </rPh>
    <phoneticPr fontId="2"/>
  </si>
  <si>
    <t>コスト</t>
    <phoneticPr fontId="2"/>
  </si>
  <si>
    <t>性能</t>
    <rPh sb="0" eb="2">
      <t>セイノウ</t>
    </rPh>
    <phoneticPr fontId="2"/>
  </si>
  <si>
    <t>倍率</t>
    <rPh sb="0" eb="2">
      <t>バイリツ</t>
    </rPh>
    <phoneticPr fontId="2"/>
  </si>
  <si>
    <t>材料</t>
    <rPh sb="0" eb="2">
      <t>ザイリョウ</t>
    </rPh>
    <phoneticPr fontId="2"/>
  </si>
  <si>
    <t>デフレクター</t>
    <phoneticPr fontId="2"/>
  </si>
  <si>
    <t>本格神の盾</t>
  </si>
  <si>
    <t>シールド値1当たりのコスト</t>
    <phoneticPr fontId="2"/>
  </si>
  <si>
    <t>コスパ</t>
    <phoneticPr fontId="2"/>
  </si>
  <si>
    <t>装甲値1当たりのコスト</t>
    <phoneticPr fontId="2"/>
  </si>
  <si>
    <t>装甲値1当たりのコスト</t>
    <rPh sb="0" eb="2">
      <t>ソウコウ</t>
    </rPh>
    <rPh sb="2" eb="3">
      <t>アタイ</t>
    </rPh>
    <rPh sb="4" eb="5">
      <t>ア</t>
    </rPh>
    <phoneticPr fontId="2"/>
  </si>
  <si>
    <t>シールド値1当たりのコスト</t>
    <rPh sb="4" eb="5">
      <t>チ</t>
    </rPh>
    <rPh sb="6" eb="7">
      <t>ア</t>
    </rPh>
    <phoneticPr fontId="2"/>
  </si>
  <si>
    <t>missile speed</t>
    <phoneticPr fontId="2"/>
  </si>
  <si>
    <t>missile evasion</t>
    <phoneticPr fontId="2"/>
  </si>
  <si>
    <t>missile retarget range</t>
    <phoneticPr fontId="2"/>
  </si>
  <si>
    <t>missile health</t>
    <phoneticPr fontId="2"/>
  </si>
  <si>
    <t>missile armor</t>
    <phoneticPr fontId="2"/>
  </si>
  <si>
    <t>missile shield</t>
    <phoneticPr fontId="2"/>
  </si>
  <si>
    <t>マローダーミサイル</t>
    <phoneticPr fontId="2"/>
  </si>
  <si>
    <t>試作ロンギヌスの槍</t>
    <rPh sb="0" eb="2">
      <t>シサク</t>
    </rPh>
    <rPh sb="8" eb="9">
      <t>ヤリ</t>
    </rPh>
    <phoneticPr fontId="2"/>
  </si>
  <si>
    <t>ロンギヌスの槍</t>
    <phoneticPr fontId="2"/>
  </si>
  <si>
    <t>ロンギヌスの槍α</t>
    <rPh sb="6" eb="7">
      <t>ヤリ</t>
    </rPh>
    <phoneticPr fontId="2"/>
  </si>
  <si>
    <t>装甲値</t>
    <rPh sb="0" eb="2">
      <t>ソウコウ</t>
    </rPh>
    <rPh sb="2" eb="3">
      <t>アタイ</t>
    </rPh>
    <phoneticPr fontId="2"/>
  </si>
  <si>
    <t>小型試作型神の盾</t>
    <phoneticPr fontId="2"/>
  </si>
  <si>
    <t>中型試作型神の盾</t>
    <phoneticPr fontId="2"/>
  </si>
  <si>
    <t>大型試作型神の盾</t>
    <phoneticPr fontId="2"/>
  </si>
  <si>
    <t>小型神の盾</t>
    <phoneticPr fontId="2"/>
  </si>
  <si>
    <t>中型神の盾</t>
    <phoneticPr fontId="2"/>
  </si>
  <si>
    <t>大型神の盾</t>
    <phoneticPr fontId="2"/>
  </si>
  <si>
    <t>大型零式神の盾</t>
    <phoneticPr fontId="2"/>
  </si>
  <si>
    <t>中型零式神の盾</t>
    <phoneticPr fontId="2"/>
  </si>
  <si>
    <t>小型零式神の盾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</si>
</sst>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_ 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0" fillId="0" borderId="5" xfId="0" applyBorder="1">
      <alignment vertical="center"/>
    </xf>
    <xf numFmtId="2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2" fontId="0" fillId="0" borderId="9" xfId="0" applyNumberFormat="1" applyBorder="1">
      <alignment vertical="center"/>
    </xf>
    <xf numFmtId="2" fontId="0" fillId="0" borderId="8" xfId="0" applyNumberFormat="1" applyBorder="1">
      <alignment vertical="center"/>
    </xf>
    <xf numFmtId="2" fontId="4" fillId="0" borderId="2" xfId="0" applyNumberFormat="1" applyFont="1" applyBorder="1">
      <alignment vertical="center"/>
    </xf>
    <xf numFmtId="2" fontId="4" fillId="0" borderId="0" xfId="0" applyNumberFormat="1" applyFont="1">
      <alignment vertical="center"/>
    </xf>
    <xf numFmtId="2" fontId="4" fillId="0" borderId="5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8" xfId="0" applyNumberFormat="1" applyFont="1" applyBorder="1">
      <alignment vertical="center"/>
    </xf>
    <xf numFmtId="2" fontId="4" fillId="0" borderId="9" xfId="0" applyNumberFormat="1" applyFont="1" applyBorder="1">
      <alignment vertical="center"/>
    </xf>
    <xf numFmtId="2" fontId="4" fillId="0" borderId="3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12" xfId="0" applyNumberFormat="1" applyBorder="1">
      <alignment vertical="center"/>
    </xf>
    <xf numFmtId="2" fontId="0" fillId="0" borderId="13" xfId="0" applyNumberFormat="1" applyBorder="1">
      <alignment vertical="center"/>
    </xf>
    <xf numFmtId="2" fontId="0" fillId="0" borderId="2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7" xfId="0" applyNumberFormat="1" applyBorder="1">
      <alignment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12" xfId="0" applyNumberFormat="1" applyFont="1" applyBorder="1">
      <alignment vertical="center"/>
    </xf>
    <xf numFmtId="2" fontId="4" fillId="0" borderId="13" xfId="0" applyNumberFormat="1" applyFont="1" applyBorder="1">
      <alignment vertical="center"/>
    </xf>
    <xf numFmtId="2" fontId="4" fillId="0" borderId="14" xfId="0" applyNumberFormat="1" applyFont="1" applyBorder="1">
      <alignment vertical="center"/>
    </xf>
    <xf numFmtId="0" fontId="4" fillId="0" borderId="8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9" fontId="0" fillId="0" borderId="15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4" fillId="0" borderId="10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9" fontId="4" fillId="0" borderId="5" xfId="1" applyFont="1" applyBorder="1">
      <alignment vertical="center"/>
    </xf>
    <xf numFmtId="9" fontId="4" fillId="0" borderId="0" xfId="1" applyFont="1" applyBorder="1">
      <alignment vertical="center"/>
    </xf>
    <xf numFmtId="9" fontId="4" fillId="0" borderId="6" xfId="1" applyFont="1" applyBorder="1">
      <alignment vertical="center"/>
    </xf>
    <xf numFmtId="9" fontId="4" fillId="0" borderId="7" xfId="1" applyFont="1" applyBorder="1">
      <alignment vertical="center"/>
    </xf>
    <xf numFmtId="9" fontId="4" fillId="0" borderId="8" xfId="1" applyFont="1" applyBorder="1">
      <alignment vertical="center"/>
    </xf>
    <xf numFmtId="9" fontId="4" fillId="0" borderId="9" xfId="1" applyFont="1" applyBorder="1">
      <alignment vertical="center"/>
    </xf>
    <xf numFmtId="9" fontId="4" fillId="0" borderId="2" xfId="1" applyFont="1" applyBorder="1">
      <alignment vertical="center"/>
    </xf>
    <xf numFmtId="9" fontId="4" fillId="0" borderId="3" xfId="1" applyFont="1" applyBorder="1">
      <alignment vertical="center"/>
    </xf>
    <xf numFmtId="9" fontId="4" fillId="0" borderId="4" xfId="1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3" xfId="0" applyBorder="1">
      <alignment vertical="center"/>
    </xf>
    <xf numFmtId="2" fontId="0" fillId="0" borderId="3" xfId="0" applyNumberFormat="1" applyBorder="1">
      <alignment vertical="center"/>
    </xf>
    <xf numFmtId="2" fontId="0" fillId="0" borderId="4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0" fontId="0" fillId="0" borderId="4" xfId="0" applyBorder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0" fillId="2" borderId="8" xfId="0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2" borderId="8" xfId="0" applyFont="1" applyFill="1" applyBorder="1">
      <alignment vertical="center"/>
    </xf>
    <xf numFmtId="2" fontId="0" fillId="2" borderId="0" xfId="0" applyNumberFormat="1" applyFill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0" xfId="0" applyFill="1">
      <alignment vertical="center"/>
    </xf>
    <xf numFmtId="0" fontId="0" fillId="3" borderId="8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3" borderId="8" xfId="0" applyFont="1" applyFill="1" applyBorder="1">
      <alignment vertical="center"/>
    </xf>
    <xf numFmtId="2" fontId="0" fillId="3" borderId="0" xfId="0" applyNumberFormat="1" applyFill="1">
      <alignment vertical="center"/>
    </xf>
    <xf numFmtId="2" fontId="4" fillId="0" borderId="15" xfId="0" applyNumberFormat="1" applyFont="1" applyBorder="1" applyAlignment="1">
      <alignment horizontal="center" vertical="center"/>
    </xf>
    <xf numFmtId="2" fontId="4" fillId="0" borderId="7" xfId="0" applyNumberFormat="1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177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177" fontId="0" fillId="0" borderId="3" xfId="0" applyNumberFormat="1" applyBorder="1">
      <alignment vertical="center"/>
    </xf>
    <xf numFmtId="9" fontId="0" fillId="0" borderId="3" xfId="1" applyFont="1" applyBorder="1" applyAlignment="1">
      <alignment horizontal="center" vertical="center"/>
    </xf>
    <xf numFmtId="9" fontId="4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2" fontId="0" fillId="0" borderId="14" xfId="0" applyNumberFormat="1" applyBorder="1">
      <alignment vertical="center"/>
    </xf>
    <xf numFmtId="2" fontId="0" fillId="0" borderId="15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0" i="0">
                <a:effectLst/>
              </a:rPr>
              <a:t>装甲値</a:t>
            </a:r>
            <a:r>
              <a:rPr lang="en-US" altLang="ja-JP" b="0" i="0">
                <a:effectLst/>
              </a:rPr>
              <a:t>1</a:t>
            </a:r>
            <a:r>
              <a:rPr lang="ja-JP" altLang="en-US" b="0" i="0">
                <a:effectLst/>
              </a:rPr>
              <a:t>当たりのコスト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Sheet1!$D$36:$L$36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Sheet1!$D$37:$L$37</c:f>
              <c:numCache>
                <c:formatCode>0.00</c:formatCode>
                <c:ptCount val="9"/>
                <c:pt idx="0">
                  <c:v>3.7052631578947368</c:v>
                </c:pt>
                <c:pt idx="1">
                  <c:v>4.234586466165414</c:v>
                </c:pt>
                <c:pt idx="2">
                  <c:v>2.9642105263157892</c:v>
                </c:pt>
                <c:pt idx="3">
                  <c:v>3.0629213483146067</c:v>
                </c:pt>
                <c:pt idx="4">
                  <c:v>3.5004815409309793</c:v>
                </c:pt>
                <c:pt idx="5">
                  <c:v>2.4503370786516854</c:v>
                </c:pt>
                <c:pt idx="6">
                  <c:v>2.3255813953488373</c:v>
                </c:pt>
                <c:pt idx="7">
                  <c:v>2.6578073089700998</c:v>
                </c:pt>
                <c:pt idx="8">
                  <c:v>1.8604651162790695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1-4E3B-804F-1C22F0155797}"/>
            </c:ext>
          </c:extLst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Sheet1!$D$36:$L$36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Sheet1!$D$38:$L$38</c:f>
              <c:numCache>
                <c:formatCode>0.00</c:formatCode>
                <c:ptCount val="9"/>
                <c:pt idx="0">
                  <c:v>3.2744186046511627</c:v>
                </c:pt>
                <c:pt idx="1">
                  <c:v>3.7421926910299006</c:v>
                </c:pt>
                <c:pt idx="2">
                  <c:v>2.61953488372093</c:v>
                </c:pt>
                <c:pt idx="3">
                  <c:v>2.6086124401913877</c:v>
                </c:pt>
                <c:pt idx="4">
                  <c:v>2.9812713602187291</c:v>
                </c:pt>
                <c:pt idx="5">
                  <c:v>2.0868899521531099</c:v>
                </c:pt>
                <c:pt idx="6">
                  <c:v>1.941747572815534</c:v>
                </c:pt>
                <c:pt idx="7">
                  <c:v>2.2191400832177535</c:v>
                </c:pt>
                <c:pt idx="8">
                  <c:v>1.5533980582524269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1-4E3B-804F-1C22F0155797}"/>
            </c:ext>
          </c:extLst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Sheet1!$D$36:$L$36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Sheet1!$D$39:$L$39</c:f>
              <c:numCache>
                <c:formatCode>0.00</c:formatCode>
                <c:ptCount val="9"/>
                <c:pt idx="0">
                  <c:v>2.8444444444444446</c:v>
                </c:pt>
                <c:pt idx="1">
                  <c:v>3.2507936507936512</c:v>
                </c:pt>
                <c:pt idx="2">
                  <c:v>2.2755555555555556</c:v>
                </c:pt>
                <c:pt idx="3">
                  <c:v>2.2298568507157466</c:v>
                </c:pt>
                <c:pt idx="4">
                  <c:v>2.5484078293894248</c:v>
                </c:pt>
                <c:pt idx="5">
                  <c:v>1.783885480572597</c:v>
                </c:pt>
                <c:pt idx="6">
                  <c:v>1.6460905349794239</c:v>
                </c:pt>
                <c:pt idx="7">
                  <c:v>1.8812463256907703</c:v>
                </c:pt>
                <c:pt idx="8">
                  <c:v>1.3168724279835389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1-4E3B-804F-1C22F0155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512128"/>
        <c:axId val="1088507552"/>
      </c:barChart>
      <c:catAx>
        <c:axId val="10885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507552"/>
        <c:crosses val="autoZero"/>
        <c:auto val="1"/>
        <c:lblAlgn val="ctr"/>
        <c:lblOffset val="100"/>
        <c:noMultiLvlLbl val="0"/>
      </c:catAx>
      <c:valAx>
        <c:axId val="10885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5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コスパ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Sheet1!$D$41:$L$41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Sheet1!$D$42:$L$42</c:f>
              <c:numCache>
                <c:formatCode>0.00</c:formatCode>
                <c:ptCount val="9"/>
                <c:pt idx="0">
                  <c:v>0.26988636363636365</c:v>
                </c:pt>
                <c:pt idx="1">
                  <c:v>0.23615056818181815</c:v>
                </c:pt>
                <c:pt idx="2">
                  <c:v>0.33735795454545459</c:v>
                </c:pt>
                <c:pt idx="3">
                  <c:v>0.32648569332355099</c:v>
                </c:pt>
                <c:pt idx="4">
                  <c:v>0.28567498165810712</c:v>
                </c:pt>
                <c:pt idx="5">
                  <c:v>0.40810711665443877</c:v>
                </c:pt>
                <c:pt idx="6">
                  <c:v>0.43</c:v>
                </c:pt>
                <c:pt idx="7">
                  <c:v>0.37624999999999997</c:v>
                </c:pt>
                <c:pt idx="8">
                  <c:v>0.53750000000000009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6-42E6-B50B-145289CAE173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Sheet1!$D$41:$L$41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Sheet1!$D$43:$L$43</c:f>
              <c:numCache>
                <c:formatCode>0.00</c:formatCode>
                <c:ptCount val="9"/>
                <c:pt idx="0">
                  <c:v>0.30539772727272729</c:v>
                </c:pt>
                <c:pt idx="1">
                  <c:v>0.26722301136363635</c:v>
                </c:pt>
                <c:pt idx="2">
                  <c:v>0.38174715909090912</c:v>
                </c:pt>
                <c:pt idx="3">
                  <c:v>0.38334556126192221</c:v>
                </c:pt>
                <c:pt idx="4">
                  <c:v>0.33542736610418195</c:v>
                </c:pt>
                <c:pt idx="5">
                  <c:v>0.47918195157740279</c:v>
                </c:pt>
                <c:pt idx="6">
                  <c:v>0.51500000000000001</c:v>
                </c:pt>
                <c:pt idx="7">
                  <c:v>0.45062499999999994</c:v>
                </c:pt>
                <c:pt idx="8">
                  <c:v>0.64375000000000004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6-42E6-B50B-145289CAE173}"/>
            </c:ext>
          </c:extLst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Sheet1!$D$41:$L$41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Sheet1!$D$44:$L$44</c:f>
              <c:numCache>
                <c:formatCode>0.00</c:formatCode>
                <c:ptCount val="9"/>
                <c:pt idx="0">
                  <c:v>0.3515625</c:v>
                </c:pt>
                <c:pt idx="1">
                  <c:v>0.3076171875</c:v>
                </c:pt>
                <c:pt idx="2">
                  <c:v>0.439453125</c:v>
                </c:pt>
                <c:pt idx="3">
                  <c:v>0.44845928099779897</c:v>
                </c:pt>
                <c:pt idx="4">
                  <c:v>0.39240187087307404</c:v>
                </c:pt>
                <c:pt idx="5">
                  <c:v>0.56057410124724871</c:v>
                </c:pt>
                <c:pt idx="6">
                  <c:v>0.60750000000000004</c:v>
                </c:pt>
                <c:pt idx="7">
                  <c:v>0.53156249999999994</c:v>
                </c:pt>
                <c:pt idx="8">
                  <c:v>0.75937500000000013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F6-42E6-B50B-145289CA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349072"/>
        <c:axId val="1080358640"/>
      </c:barChart>
      <c:catAx>
        <c:axId val="10803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0358640"/>
        <c:crosses val="autoZero"/>
        <c:auto val="1"/>
        <c:lblAlgn val="ctr"/>
        <c:lblOffset val="100"/>
        <c:noMultiLvlLbl val="0"/>
      </c:catAx>
      <c:valAx>
        <c:axId val="10803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03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装甲値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Sheet1!$D$46:$L$46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Sheet1!$D$47:$L$47</c:f>
              <c:numCache>
                <c:formatCode>0.00</c:formatCode>
                <c:ptCount val="9"/>
                <c:pt idx="0">
                  <c:v>160</c:v>
                </c:pt>
                <c:pt idx="1">
                  <c:v>112</c:v>
                </c:pt>
                <c:pt idx="2">
                  <c:v>240</c:v>
                </c:pt>
                <c:pt idx="3">
                  <c:v>400</c:v>
                </c:pt>
                <c:pt idx="4">
                  <c:v>280</c:v>
                </c:pt>
                <c:pt idx="5">
                  <c:v>600</c:v>
                </c:pt>
                <c:pt idx="6">
                  <c:v>1000</c:v>
                </c:pt>
                <c:pt idx="7">
                  <c:v>700</c:v>
                </c:pt>
                <c:pt idx="8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F-4FA7-B6B0-02AF826A3784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Sheet1!$D$46:$L$46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Sheet1!$D$48:$L$48</c:f>
              <c:numCache>
                <c:formatCode>0.00</c:formatCode>
                <c:ptCount val="9"/>
                <c:pt idx="0">
                  <c:v>400</c:v>
                </c:pt>
                <c:pt idx="1">
                  <c:v>280</c:v>
                </c:pt>
                <c:pt idx="2">
                  <c:v>600</c:v>
                </c:pt>
                <c:pt idx="3">
                  <c:v>1000</c:v>
                </c:pt>
                <c:pt idx="4">
                  <c:v>700</c:v>
                </c:pt>
                <c:pt idx="5">
                  <c:v>1500</c:v>
                </c:pt>
                <c:pt idx="6">
                  <c:v>2500</c:v>
                </c:pt>
                <c:pt idx="7">
                  <c:v>1750</c:v>
                </c:pt>
                <c:pt idx="8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F-4FA7-B6B0-02AF826A3784}"/>
            </c:ext>
          </c:extLst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Sheet1!$D$46:$L$46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Sheet1!$D$49:$L$49</c:f>
              <c:numCache>
                <c:formatCode>0.00</c:formatCode>
                <c:ptCount val="9"/>
                <c:pt idx="0">
                  <c:v>960</c:v>
                </c:pt>
                <c:pt idx="1">
                  <c:v>672</c:v>
                </c:pt>
                <c:pt idx="2">
                  <c:v>1440</c:v>
                </c:pt>
                <c:pt idx="3">
                  <c:v>2400</c:v>
                </c:pt>
                <c:pt idx="4">
                  <c:v>1680</c:v>
                </c:pt>
                <c:pt idx="5">
                  <c:v>3600</c:v>
                </c:pt>
                <c:pt idx="6">
                  <c:v>6000</c:v>
                </c:pt>
                <c:pt idx="7">
                  <c:v>4200</c:v>
                </c:pt>
                <c:pt idx="8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F-4FA7-B6B0-02AF826A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869551"/>
        <c:axId val="1134034591"/>
      </c:barChart>
      <c:catAx>
        <c:axId val="114786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4034591"/>
        <c:crosses val="autoZero"/>
        <c:auto val="1"/>
        <c:lblAlgn val="ctr"/>
        <c:lblOffset val="100"/>
        <c:noMultiLvlLbl val="0"/>
      </c:catAx>
      <c:valAx>
        <c:axId val="113403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786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 b="0" i="0" baseline="0">
                <a:effectLst/>
              </a:rPr>
              <a:t>シールド</a:t>
            </a:r>
            <a:r>
              <a:rPr lang="ja-JP" altLang="ja-JP" sz="1800" b="0" i="0" baseline="0">
                <a:effectLst/>
              </a:rPr>
              <a:t>値</a:t>
            </a:r>
            <a:r>
              <a:rPr lang="en-US" altLang="ja-JP" sz="1800" b="0" i="0" baseline="0">
                <a:effectLst/>
              </a:rPr>
              <a:t>1</a:t>
            </a:r>
            <a:r>
              <a:rPr lang="ja-JP" altLang="ja-JP" sz="1800" b="0" i="0" baseline="0">
                <a:effectLst/>
              </a:rPr>
              <a:t>当たりのコスト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Sheet3!$B$20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Sheet3!$C$19:$F$19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Sheet3!$C$20:$F$20</c:f>
              <c:numCache>
                <c:formatCode>0.0</c:formatCode>
                <c:ptCount val="4"/>
                <c:pt idx="0">
                  <c:v>0.30769230769230771</c:v>
                </c:pt>
                <c:pt idx="1">
                  <c:v>0.28739999999999999</c:v>
                </c:pt>
                <c:pt idx="2">
                  <c:v>1.1571428571428573</c:v>
                </c:pt>
                <c:pt idx="3">
                  <c:v>1.1571428571428573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B-468F-98CA-2349613E127E}"/>
            </c:ext>
          </c:extLst>
        </c:ser>
        <c:ser>
          <c:idx val="1"/>
          <c:order val="1"/>
          <c:tx>
            <c:strRef>
              <c:f>Sheet3!$B$21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Sheet3!$C$19:$F$19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Sheet3!$C$21:$F$21</c:f>
              <c:numCache>
                <c:formatCode>0.0</c:formatCode>
                <c:ptCount val="4"/>
                <c:pt idx="0">
                  <c:v>0.24615384615384617</c:v>
                </c:pt>
                <c:pt idx="1">
                  <c:v>0.20858666666666667</c:v>
                </c:pt>
                <c:pt idx="2">
                  <c:v>0.92571428571428571</c:v>
                </c:pt>
                <c:pt idx="3">
                  <c:v>0.92571428571428571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B-468F-98CA-2349613E127E}"/>
            </c:ext>
          </c:extLst>
        </c:ser>
        <c:ser>
          <c:idx val="2"/>
          <c:order val="2"/>
          <c:tx>
            <c:strRef>
              <c:f>Sheet3!$B$22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Sheet3!$C$19:$F$19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Sheet3!$C$22:$F$22</c:f>
              <c:numCache>
                <c:formatCode>0.0</c:formatCode>
                <c:ptCount val="4"/>
                <c:pt idx="0">
                  <c:v>0.20512820512820512</c:v>
                </c:pt>
                <c:pt idx="1">
                  <c:v>0.16814444444444446</c:v>
                </c:pt>
                <c:pt idx="2">
                  <c:v>0.57857142857142863</c:v>
                </c:pt>
                <c:pt idx="3">
                  <c:v>0.57857142857142863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3B-468F-98CA-2349613E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848768"/>
        <c:axId val="1293844608"/>
      </c:barChart>
      <c:catAx>
        <c:axId val="12938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44608"/>
        <c:crosses val="autoZero"/>
        <c:auto val="1"/>
        <c:lblAlgn val="ctr"/>
        <c:lblOffset val="100"/>
        <c:noMultiLvlLbl val="0"/>
      </c:catAx>
      <c:valAx>
        <c:axId val="12938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シールド</a:t>
            </a:r>
            <a:r>
              <a:rPr lang="en-US" altLang="ja-JP"/>
              <a:t>HP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Sheet3!$B$26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Sheet3!$C$25:$F$25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Sheet3!$C$26:$F$26</c:f>
              <c:numCache>
                <c:formatCode>0.0</c:formatCode>
                <c:ptCount val="4"/>
                <c:pt idx="0">
                  <c:v>50</c:v>
                </c:pt>
                <c:pt idx="1">
                  <c:v>240</c:v>
                </c:pt>
                <c:pt idx="2">
                  <c:v>400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B-4B58-8149-68B8C3E58E01}"/>
            </c:ext>
          </c:extLst>
        </c:ser>
        <c:ser>
          <c:idx val="1"/>
          <c:order val="1"/>
          <c:tx>
            <c:strRef>
              <c:f>Sheet3!$B$27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Sheet3!$C$25:$F$25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Sheet3!$C$27:$F$27</c:f>
              <c:numCache>
                <c:formatCode>0.0</c:formatCode>
                <c:ptCount val="4"/>
                <c:pt idx="0">
                  <c:v>125</c:v>
                </c:pt>
                <c:pt idx="1">
                  <c:v>600</c:v>
                </c:pt>
                <c:pt idx="2">
                  <c:v>1000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B-4B58-8149-68B8C3E58E01}"/>
            </c:ext>
          </c:extLst>
        </c:ser>
        <c:ser>
          <c:idx val="2"/>
          <c:order val="2"/>
          <c:tx>
            <c:strRef>
              <c:f>Sheet3!$B$28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Sheet3!$C$25:$F$25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Sheet3!$C$28:$F$28</c:f>
              <c:numCache>
                <c:formatCode>0.0</c:formatCode>
                <c:ptCount val="4"/>
                <c:pt idx="0">
                  <c:v>300</c:v>
                </c:pt>
                <c:pt idx="1">
                  <c:v>1440</c:v>
                </c:pt>
                <c:pt idx="2">
                  <c:v>2400</c:v>
                </c:pt>
                <c:pt idx="3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B-4B58-8149-68B8C3E5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720432"/>
        <c:axId val="1336725008"/>
      </c:barChart>
      <c:catAx>
        <c:axId val="13367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6725008"/>
        <c:crosses val="autoZero"/>
        <c:auto val="1"/>
        <c:lblAlgn val="ctr"/>
        <c:lblOffset val="100"/>
        <c:noMultiLvlLbl val="0"/>
      </c:catAx>
      <c:valAx>
        <c:axId val="13367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67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コスパ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Sheet3!$B$32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Sheet3!$C$31:$F$31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Sheet3!$C$32:$F$32</c:f>
              <c:numCache>
                <c:formatCode>0.0</c:formatCode>
                <c:ptCount val="4"/>
                <c:pt idx="0">
                  <c:v>5</c:v>
                </c:pt>
                <c:pt idx="1">
                  <c:v>5.1032243099048946</c:v>
                </c:pt>
                <c:pt idx="2">
                  <c:v>1.728395061728395</c:v>
                </c:pt>
                <c:pt idx="3">
                  <c:v>1.728395061728395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7-4D7C-BA5E-4AC3BEE2631C}"/>
            </c:ext>
          </c:extLst>
        </c:ser>
        <c:ser>
          <c:idx val="1"/>
          <c:order val="1"/>
          <c:tx>
            <c:strRef>
              <c:f>Sheet3!$B$33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Sheet3!$C$31:$F$31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Sheet3!$C$33:$F$33</c:f>
              <c:numCache>
                <c:formatCode>0.0</c:formatCode>
                <c:ptCount val="4"/>
                <c:pt idx="0">
                  <c:v>6.25</c:v>
                </c:pt>
                <c:pt idx="1">
                  <c:v>7.0314497570953725</c:v>
                </c:pt>
                <c:pt idx="2">
                  <c:v>2.1604938271604937</c:v>
                </c:pt>
                <c:pt idx="3">
                  <c:v>2.1604938271604937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7-4D7C-BA5E-4AC3BEE2631C}"/>
            </c:ext>
          </c:extLst>
        </c:ser>
        <c:ser>
          <c:idx val="2"/>
          <c:order val="2"/>
          <c:tx>
            <c:strRef>
              <c:f>Sheet3!$B$34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Sheet3!$C$31:$F$31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Sheet3!$C$34:$F$34</c:f>
              <c:numCache>
                <c:formatCode>0.0</c:formatCode>
                <c:ptCount val="4"/>
                <c:pt idx="0">
                  <c:v>7.5</c:v>
                </c:pt>
                <c:pt idx="1">
                  <c:v>8.7226590894072551</c:v>
                </c:pt>
                <c:pt idx="2">
                  <c:v>3.4567901234567899</c:v>
                </c:pt>
                <c:pt idx="3">
                  <c:v>3.4567901234567899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7-4D7C-BA5E-4AC3BEE26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846688"/>
        <c:axId val="1293860416"/>
      </c:barChart>
      <c:catAx>
        <c:axId val="12938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60416"/>
        <c:crosses val="autoZero"/>
        <c:auto val="1"/>
        <c:lblAlgn val="ctr"/>
        <c:lblOffset val="100"/>
        <c:noMultiLvlLbl val="0"/>
      </c:catAx>
      <c:valAx>
        <c:axId val="12938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小型神話崩壊砲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Sheet2!$C$14:$L$14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Sheet2!$C$15:$L$15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0.86</c:v>
                </c:pt>
                <c:pt idx="8">
                  <c:v>0.7599999999999999</c:v>
                </c:pt>
                <c:pt idx="9">
                  <c:v>0.65999999999999992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6D-4977-999B-CC1E23829B9F}"/>
            </c:ext>
          </c:extLst>
        </c:ser>
        <c:ser>
          <c:idx val="1"/>
          <c:order val="1"/>
          <c:tx>
            <c:strRef>
              <c:f>Sheet2!$A$16</c:f>
              <c:strCache>
                <c:ptCount val="1"/>
                <c:pt idx="0">
                  <c:v>中型神話崩壊砲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Sheet2!$C$16:$L$16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0.86</c:v>
                </c:pt>
                <c:pt idx="6">
                  <c:v>0.76</c:v>
                </c:pt>
                <c:pt idx="7">
                  <c:v>0.66</c:v>
                </c:pt>
                <c:pt idx="8">
                  <c:v>0.55999999999999994</c:v>
                </c:pt>
                <c:pt idx="9">
                  <c:v>0.45999999999999996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6D-4977-999B-CC1E23829B9F}"/>
            </c:ext>
          </c:extLst>
        </c:ser>
        <c:ser>
          <c:idx val="2"/>
          <c:order val="2"/>
          <c:tx>
            <c:strRef>
              <c:f>Sheet2!$A$17</c:f>
              <c:strCache>
                <c:ptCount val="1"/>
                <c:pt idx="0">
                  <c:v>大型神話崩壊砲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Sheet2!$C$17:$L$17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0.86</c:v>
                </c:pt>
                <c:pt idx="4">
                  <c:v>0.76</c:v>
                </c:pt>
                <c:pt idx="5">
                  <c:v>0.65999999999999992</c:v>
                </c:pt>
                <c:pt idx="6">
                  <c:v>0.56000000000000005</c:v>
                </c:pt>
                <c:pt idx="7">
                  <c:v>0.46</c:v>
                </c:pt>
                <c:pt idx="8">
                  <c:v>0.35999999999999988</c:v>
                </c:pt>
                <c:pt idx="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6D-4977-999B-CC1E23829B9F}"/>
            </c:ext>
          </c:extLst>
        </c:ser>
        <c:ser>
          <c:idx val="3"/>
          <c:order val="3"/>
          <c:tx>
            <c:strRef>
              <c:f>Sheet2!$A$18</c:f>
              <c:strCache>
                <c:ptCount val="1"/>
                <c:pt idx="0">
                  <c:v>小型事象崩壊砲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Sheet2!$C$18:$L$18</c:f>
              <c:numCache>
                <c:formatCode>0%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0.8</c:v>
                </c:pt>
                <c:pt idx="8">
                  <c:v>0.7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6D-4977-999B-CC1E23829B9F}"/>
            </c:ext>
          </c:extLst>
        </c:ser>
        <c:ser>
          <c:idx val="4"/>
          <c:order val="4"/>
          <c:tx>
            <c:strRef>
              <c:f>Sheet2!$A$19</c:f>
              <c:strCache>
                <c:ptCount val="1"/>
                <c:pt idx="0">
                  <c:v>中型事象崩壊砲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Sheet2!$C$19:$L$19</c:f>
              <c:numCache>
                <c:formatCode>0%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0.60000000000000009</c:v>
                </c:pt>
                <c:pt idx="7">
                  <c:v>0.5</c:v>
                </c:pt>
                <c:pt idx="8">
                  <c:v>0.4</c:v>
                </c:pt>
                <c:pt idx="9">
                  <c:v>0.29999999999999993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6D-4977-999B-CC1E23829B9F}"/>
            </c:ext>
          </c:extLst>
        </c:ser>
        <c:ser>
          <c:idx val="5"/>
          <c:order val="5"/>
          <c:tx>
            <c:strRef>
              <c:f>Sheet2!$A$20</c:f>
              <c:strCache>
                <c:ptCount val="1"/>
                <c:pt idx="0">
                  <c:v>大型事象崩壊砲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val>
            <c:numRef>
              <c:f>Sheet2!$C$20:$L$20</c:f>
              <c:numCache>
                <c:formatCode>0%</c:formatCode>
                <c:ptCount val="10"/>
                <c:pt idx="0">
                  <c:v>0.9</c:v>
                </c:pt>
                <c:pt idx="1">
                  <c:v>0.85</c:v>
                </c:pt>
                <c:pt idx="2">
                  <c:v>0.75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0.45</c:v>
                </c:pt>
                <c:pt idx="6">
                  <c:v>0.35000000000000009</c:v>
                </c:pt>
                <c:pt idx="7">
                  <c:v>0.25000000000000011</c:v>
                </c:pt>
                <c:pt idx="8">
                  <c:v>0.15000000000000002</c:v>
                </c:pt>
                <c:pt idx="9">
                  <c:v>5.0000000000000044E-2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B6D-4977-999B-CC1E2382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088272"/>
        <c:axId val="1162093264"/>
      </c:lineChart>
      <c:catAx>
        <c:axId val="116208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敵艦の回避率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093264"/>
        <c:crosses val="autoZero"/>
        <c:auto val="1"/>
        <c:lblAlgn val="ctr"/>
        <c:lblOffset val="100"/>
        <c:noMultiLvlLbl val="0"/>
      </c:catAx>
      <c:valAx>
        <c:axId val="1162093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実際の命中率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in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088272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14286</xdr:colOff>
      <xdr:row>7</xdr:row>
      <xdr:rowOff>4761</xdr:rowOff>
    </xdr:from>
    <xdr:to>
      <xdr:col>20</xdr:col>
      <xdr:colOff>561975</xdr:colOff>
      <xdr:row>24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E44F7E-7ADC-43F2-A6D6-B42146B9B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14286</xdr:colOff>
      <xdr:row>24</xdr:row>
      <xdr:rowOff>9526</xdr:rowOff>
    </xdr:from>
    <xdr:to>
      <xdr:col>19</xdr:col>
      <xdr:colOff>400050</xdr:colOff>
      <xdr:row>38</xdr:row>
      <xdr:rowOff>228600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118EF50-5D2A-4DCD-B544-0122EEEF6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14286</xdr:colOff>
      <xdr:row>38</xdr:row>
      <xdr:rowOff>233361</xdr:rowOff>
    </xdr:from>
    <xdr:to>
      <xdr:col>18</xdr:col>
      <xdr:colOff>600074</xdr:colOff>
      <xdr:row>53</xdr:row>
      <xdr:rowOff>209549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2B87F0-42B9-E35D-1673-68718E4A7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17</xdr:row>
      <xdr:rowOff>14287</xdr:rowOff>
    </xdr:from>
    <xdr:to>
      <xdr:col>10</xdr:col>
      <xdr:colOff>1123949</xdr:colOff>
      <xdr:row>31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048301-97F2-4F42-8FEB-4A167A868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31</xdr:row>
      <xdr:rowOff>176211</xdr:rowOff>
    </xdr:from>
    <xdr:to>
      <xdr:col>11</xdr:col>
      <xdr:colOff>1114425</xdr:colOff>
      <xdr:row>43</xdr:row>
      <xdr:rowOff>190499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93D536A-429C-4A0F-B7B3-601F2E187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</xdr:colOff>
      <xdr:row>17</xdr:row>
      <xdr:rowOff>14286</xdr:rowOff>
    </xdr:from>
    <xdr:to>
      <xdr:col>17</xdr:col>
      <xdr:colOff>676275</xdr:colOff>
      <xdr:row>31</xdr:row>
      <xdr:rowOff>219074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544A0C7-FD22-466C-9848-F999B4485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767043</xdr:colOff>
      <xdr:row>21</xdr:row>
      <xdr:rowOff>181534</xdr:rowOff>
    </xdr:from>
    <xdr:to>
      <xdr:col>6</xdr:col>
      <xdr:colOff>1100978</xdr:colOff>
      <xdr:row>38</xdr:row>
      <xdr:rowOff>225236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051CB84-0935-44D3-8CF2-3C83D7FDB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45F3-E409-4161-8013-11F6ADA667F6}">
  <dimension ref="A1:Q49"/>
  <sheetViews>
    <sheetView tabSelected="1" workbookViewId="0">
      <selection activeCell="L16" sqref="L16"/>
    </sheetView>
  </sheetViews>
  <sheetFormatPr defaultRowHeight="18.75" x14ac:dyDescent="0.4"/>
  <cols>
    <col min="1" max="5" width="11.875" customWidth="1"/>
    <col min="6" max="6" width="11.875" style="75" customWidth="1"/>
    <col min="7" max="7" width="11.875" style="83" customWidth="1"/>
    <col min="8" max="17" width="11.875" customWidth="1"/>
  </cols>
  <sheetData>
    <row r="1" spans="1:17" ht="19.5" thickBot="1" x14ac:dyDescent="0.45">
      <c r="A1" s="47" t="s">
        <v>4</v>
      </c>
      <c r="B1" s="45" t="s">
        <v>5</v>
      </c>
      <c r="C1" s="45" t="s">
        <v>6</v>
      </c>
      <c r="D1" s="45" t="s">
        <v>7</v>
      </c>
      <c r="E1" s="45" t="s">
        <v>8</v>
      </c>
      <c r="F1" s="73" t="s">
        <v>9</v>
      </c>
      <c r="G1" s="81" t="s">
        <v>12</v>
      </c>
      <c r="H1" s="45" t="s">
        <v>13</v>
      </c>
      <c r="I1" s="45" t="s">
        <v>111</v>
      </c>
      <c r="J1" s="46" t="s">
        <v>113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49</v>
      </c>
    </row>
    <row r="2" spans="1:17" x14ac:dyDescent="0.4">
      <c r="A2" s="48" t="s">
        <v>46</v>
      </c>
      <c r="B2" s="53">
        <v>10</v>
      </c>
      <c r="C2" s="50">
        <v>0</v>
      </c>
      <c r="D2" s="50">
        <v>0</v>
      </c>
      <c r="E2" s="50">
        <v>0</v>
      </c>
      <c r="F2" s="74">
        <v>50</v>
      </c>
      <c r="G2" s="82">
        <v>0</v>
      </c>
      <c r="H2" s="51">
        <f>Q2</f>
        <v>0.8</v>
      </c>
      <c r="I2" s="51">
        <f>(F2+30*G2)/(B2*4+C2*30+D2*85+E2*200)</f>
        <v>1.25</v>
      </c>
      <c r="J2" s="52">
        <f>P2</f>
        <v>0.8</v>
      </c>
      <c r="K2">
        <v>4</v>
      </c>
      <c r="L2">
        <v>30</v>
      </c>
      <c r="M2">
        <v>85</v>
      </c>
      <c r="N2">
        <v>200</v>
      </c>
      <c r="O2">
        <v>100</v>
      </c>
      <c r="P2" s="2">
        <f>(B2*4+C2*30+D2*85+E2*200)/(F2+30*G2)</f>
        <v>0.8</v>
      </c>
      <c r="Q2" s="2">
        <f t="shared" ref="Q2:Q11" si="0">(B2*4+C2*30+D2*85+E2*200)/F2</f>
        <v>0.8</v>
      </c>
    </row>
    <row r="3" spans="1:17" x14ac:dyDescent="0.4">
      <c r="A3" s="48" t="s">
        <v>10</v>
      </c>
      <c r="B3" s="3">
        <v>20</v>
      </c>
      <c r="C3">
        <v>0</v>
      </c>
      <c r="D3">
        <v>0</v>
      </c>
      <c r="E3">
        <v>0</v>
      </c>
      <c r="F3" s="75">
        <v>125</v>
      </c>
      <c r="G3" s="83">
        <v>0</v>
      </c>
      <c r="H3" s="2">
        <f t="shared" ref="H3:H13" si="1">Q3</f>
        <v>0.64</v>
      </c>
      <c r="I3" s="2">
        <f t="shared" ref="I3:I34" si="2">(F3+30*G3)/(B3*4+C3*30+D3*85+E3*200)</f>
        <v>1.5625</v>
      </c>
      <c r="J3" s="4">
        <f t="shared" ref="J3:J13" si="3">P3</f>
        <v>0.64</v>
      </c>
      <c r="P3" s="2">
        <f t="shared" ref="P3:P34" si="4">(B3*4+C3*30+D3*85+E3*200)/(F3+30*G3)</f>
        <v>0.64</v>
      </c>
      <c r="Q3" s="2">
        <f t="shared" si="0"/>
        <v>0.64</v>
      </c>
    </row>
    <row r="4" spans="1:17" ht="19.5" thickBot="1" x14ac:dyDescent="0.45">
      <c r="A4" s="48" t="s">
        <v>11</v>
      </c>
      <c r="B4" s="5">
        <v>40</v>
      </c>
      <c r="C4" s="6">
        <v>0</v>
      </c>
      <c r="D4" s="6">
        <v>0</v>
      </c>
      <c r="E4" s="6">
        <v>0</v>
      </c>
      <c r="F4" s="76">
        <v>300</v>
      </c>
      <c r="G4" s="84">
        <v>0</v>
      </c>
      <c r="H4" s="8">
        <f t="shared" si="1"/>
        <v>0.53333333333333333</v>
      </c>
      <c r="I4" s="8">
        <f t="shared" si="2"/>
        <v>1.875</v>
      </c>
      <c r="J4" s="7">
        <f t="shared" si="3"/>
        <v>0.53333333333333333</v>
      </c>
      <c r="P4" s="2">
        <f t="shared" si="4"/>
        <v>0.53333333333333333</v>
      </c>
      <c r="Q4" s="2">
        <f t="shared" si="0"/>
        <v>0.53333333333333333</v>
      </c>
    </row>
    <row r="5" spans="1:17" x14ac:dyDescent="0.4">
      <c r="A5" s="53" t="s">
        <v>100</v>
      </c>
      <c r="B5" s="3">
        <v>29</v>
      </c>
      <c r="C5">
        <v>0</v>
      </c>
      <c r="D5">
        <v>0</v>
      </c>
      <c r="E5">
        <v>0</v>
      </c>
      <c r="F5" s="75">
        <v>185</v>
      </c>
      <c r="G5" s="83">
        <v>0</v>
      </c>
      <c r="H5" s="2">
        <f t="shared" si="1"/>
        <v>0.62702702702702706</v>
      </c>
      <c r="I5" s="2">
        <f t="shared" si="2"/>
        <v>1.5948275862068966</v>
      </c>
      <c r="J5" s="4">
        <f t="shared" si="3"/>
        <v>0.62702702702702706</v>
      </c>
      <c r="L5" t="s">
        <v>103</v>
      </c>
      <c r="M5" t="s">
        <v>102</v>
      </c>
      <c r="P5" s="2">
        <f t="shared" si="4"/>
        <v>0.62702702702702706</v>
      </c>
      <c r="Q5" s="2">
        <f t="shared" si="0"/>
        <v>0.62702702702702706</v>
      </c>
    </row>
    <row r="6" spans="1:17" x14ac:dyDescent="0.4">
      <c r="A6" s="3" t="s">
        <v>47</v>
      </c>
      <c r="B6" s="3">
        <v>57</v>
      </c>
      <c r="C6">
        <v>0</v>
      </c>
      <c r="D6">
        <v>0</v>
      </c>
      <c r="E6">
        <v>0</v>
      </c>
      <c r="F6" s="75">
        <v>465</v>
      </c>
      <c r="G6" s="83">
        <v>0</v>
      </c>
      <c r="H6" s="2">
        <f t="shared" si="1"/>
        <v>0.49032258064516127</v>
      </c>
      <c r="I6" s="2">
        <f t="shared" si="2"/>
        <v>2.0394736842105261</v>
      </c>
      <c r="J6" s="4">
        <f t="shared" si="3"/>
        <v>0.49032258064516127</v>
      </c>
      <c r="K6" t="s">
        <v>104</v>
      </c>
      <c r="L6">
        <v>0.8</v>
      </c>
      <c r="M6">
        <v>1.2</v>
      </c>
      <c r="P6" s="2">
        <f t="shared" si="4"/>
        <v>0.49032258064516127</v>
      </c>
      <c r="Q6" s="2">
        <f t="shared" si="0"/>
        <v>0.49032258064516127</v>
      </c>
    </row>
    <row r="7" spans="1:17" ht="19.5" thickBot="1" x14ac:dyDescent="0.45">
      <c r="A7" s="5" t="s">
        <v>48</v>
      </c>
      <c r="B7" s="3">
        <v>114</v>
      </c>
      <c r="C7">
        <v>0</v>
      </c>
      <c r="D7">
        <v>0</v>
      </c>
      <c r="E7">
        <v>0</v>
      </c>
      <c r="F7" s="75">
        <v>1110</v>
      </c>
      <c r="G7" s="83">
        <v>0</v>
      </c>
      <c r="H7" s="2">
        <f t="shared" si="1"/>
        <v>0.41081081081081083</v>
      </c>
      <c r="I7" s="2">
        <f t="shared" si="2"/>
        <v>2.4342105263157894</v>
      </c>
      <c r="J7" s="4">
        <f t="shared" si="3"/>
        <v>0.41081081081081083</v>
      </c>
      <c r="K7" t="s">
        <v>105</v>
      </c>
      <c r="L7">
        <v>0.7</v>
      </c>
      <c r="M7">
        <v>1.5</v>
      </c>
      <c r="P7" s="2">
        <f t="shared" si="4"/>
        <v>0.41081081081081083</v>
      </c>
      <c r="Q7" s="2">
        <f t="shared" si="0"/>
        <v>0.41081081081081083</v>
      </c>
    </row>
    <row r="8" spans="1:17" x14ac:dyDescent="0.4">
      <c r="A8" s="3" t="s">
        <v>64</v>
      </c>
      <c r="B8" s="53">
        <v>11</v>
      </c>
      <c r="C8" s="50">
        <v>22</v>
      </c>
      <c r="D8" s="50">
        <v>0</v>
      </c>
      <c r="E8" s="50">
        <v>0</v>
      </c>
      <c r="F8" s="77">
        <v>160</v>
      </c>
      <c r="G8" s="85">
        <v>1</v>
      </c>
      <c r="H8" s="51">
        <f t="shared" si="1"/>
        <v>4.4000000000000004</v>
      </c>
      <c r="I8" s="51">
        <f t="shared" si="2"/>
        <v>0.26988636363636365</v>
      </c>
      <c r="J8" s="52">
        <f t="shared" si="3"/>
        <v>3.7052631578947368</v>
      </c>
      <c r="P8" s="2">
        <f t="shared" si="4"/>
        <v>3.7052631578947368</v>
      </c>
      <c r="Q8" s="2">
        <f t="shared" si="0"/>
        <v>4.4000000000000004</v>
      </c>
    </row>
    <row r="9" spans="1:17" x14ac:dyDescent="0.4">
      <c r="A9" s="3" t="s">
        <v>0</v>
      </c>
      <c r="B9" s="3">
        <v>22</v>
      </c>
      <c r="C9">
        <v>44</v>
      </c>
      <c r="D9">
        <v>0</v>
      </c>
      <c r="E9">
        <v>0</v>
      </c>
      <c r="F9" s="78">
        <f>F8*2.5</f>
        <v>400</v>
      </c>
      <c r="G9" s="86">
        <v>1</v>
      </c>
      <c r="H9" s="2">
        <f t="shared" si="1"/>
        <v>3.52</v>
      </c>
      <c r="I9" s="2">
        <f t="shared" si="2"/>
        <v>0.30539772727272729</v>
      </c>
      <c r="J9" s="4">
        <f t="shared" si="3"/>
        <v>3.2744186046511627</v>
      </c>
      <c r="P9" s="2">
        <f t="shared" si="4"/>
        <v>3.2744186046511627</v>
      </c>
      <c r="Q9" s="2">
        <f t="shared" si="0"/>
        <v>3.52</v>
      </c>
    </row>
    <row r="10" spans="1:17" ht="19.5" thickBot="1" x14ac:dyDescent="0.45">
      <c r="A10" s="5" t="s">
        <v>1</v>
      </c>
      <c r="B10" s="5">
        <v>44</v>
      </c>
      <c r="C10" s="6">
        <v>88</v>
      </c>
      <c r="D10" s="6">
        <v>0</v>
      </c>
      <c r="E10" s="6">
        <v>0</v>
      </c>
      <c r="F10" s="79">
        <f>F8*6</f>
        <v>960</v>
      </c>
      <c r="G10" s="87">
        <v>1</v>
      </c>
      <c r="H10" s="8">
        <f t="shared" si="1"/>
        <v>2.9333333333333331</v>
      </c>
      <c r="I10" s="8">
        <f t="shared" si="2"/>
        <v>0.3515625</v>
      </c>
      <c r="J10" s="7">
        <f t="shared" si="3"/>
        <v>2.8444444444444446</v>
      </c>
      <c r="P10" s="2">
        <f t="shared" si="4"/>
        <v>2.8444444444444446</v>
      </c>
      <c r="Q10" s="2">
        <f t="shared" si="0"/>
        <v>2.9333333333333331</v>
      </c>
    </row>
    <row r="11" spans="1:17" x14ac:dyDescent="0.4">
      <c r="A11" s="53" t="s">
        <v>65</v>
      </c>
      <c r="B11" s="3">
        <f t="shared" ref="B11:E13" si="5">B8*$L$6</f>
        <v>8.8000000000000007</v>
      </c>
      <c r="C11">
        <f t="shared" si="5"/>
        <v>17.600000000000001</v>
      </c>
      <c r="D11">
        <f t="shared" si="5"/>
        <v>0</v>
      </c>
      <c r="E11">
        <f t="shared" si="5"/>
        <v>0</v>
      </c>
      <c r="F11" s="75">
        <f t="shared" ref="F11:G13" si="6">F8*$L$7</f>
        <v>112</v>
      </c>
      <c r="G11" s="83">
        <f t="shared" si="6"/>
        <v>0.7</v>
      </c>
      <c r="H11" s="2">
        <f t="shared" si="1"/>
        <v>5.0285714285714294</v>
      </c>
      <c r="I11" s="2">
        <f t="shared" si="2"/>
        <v>0.23615056818181815</v>
      </c>
      <c r="J11" s="4">
        <f t="shared" si="3"/>
        <v>4.234586466165414</v>
      </c>
      <c r="P11" s="2">
        <f t="shared" si="4"/>
        <v>4.234586466165414</v>
      </c>
      <c r="Q11" s="2">
        <f t="shared" si="0"/>
        <v>5.0285714285714294</v>
      </c>
    </row>
    <row r="12" spans="1:17" x14ac:dyDescent="0.4">
      <c r="A12" s="3" t="s">
        <v>66</v>
      </c>
      <c r="B12" s="3">
        <f t="shared" si="5"/>
        <v>17.600000000000001</v>
      </c>
      <c r="C12">
        <f t="shared" si="5"/>
        <v>35.200000000000003</v>
      </c>
      <c r="D12">
        <f t="shared" si="5"/>
        <v>0</v>
      </c>
      <c r="E12">
        <f t="shared" si="5"/>
        <v>0</v>
      </c>
      <c r="F12" s="75">
        <f t="shared" si="6"/>
        <v>280</v>
      </c>
      <c r="G12" s="83">
        <f t="shared" si="6"/>
        <v>0.7</v>
      </c>
      <c r="H12" s="2">
        <f t="shared" si="1"/>
        <v>4.0228571428571431</v>
      </c>
      <c r="I12" s="2">
        <f t="shared" si="2"/>
        <v>0.26722301136363635</v>
      </c>
      <c r="J12" s="4">
        <f t="shared" si="3"/>
        <v>3.7421926910299006</v>
      </c>
      <c r="P12" s="2">
        <f t="shared" si="4"/>
        <v>3.7421926910299006</v>
      </c>
      <c r="Q12" s="2">
        <f t="shared" ref="Q12:Q34" si="7">(B12*4+C12*30+D12*85+E12*200)/F12</f>
        <v>4.0228571428571431</v>
      </c>
    </row>
    <row r="13" spans="1:17" ht="19.5" thickBot="1" x14ac:dyDescent="0.45">
      <c r="A13" s="5" t="s">
        <v>67</v>
      </c>
      <c r="B13" s="3">
        <f t="shared" si="5"/>
        <v>35.200000000000003</v>
      </c>
      <c r="C13">
        <f t="shared" si="5"/>
        <v>70.400000000000006</v>
      </c>
      <c r="D13">
        <f t="shared" si="5"/>
        <v>0</v>
      </c>
      <c r="E13">
        <f t="shared" si="5"/>
        <v>0</v>
      </c>
      <c r="F13" s="75">
        <f t="shared" si="6"/>
        <v>672</v>
      </c>
      <c r="G13" s="83">
        <f t="shared" si="6"/>
        <v>0.7</v>
      </c>
      <c r="H13" s="2">
        <f t="shared" si="1"/>
        <v>3.3523809523809525</v>
      </c>
      <c r="I13" s="2">
        <f t="shared" si="2"/>
        <v>0.3076171875</v>
      </c>
      <c r="J13" s="4">
        <f t="shared" si="3"/>
        <v>3.2507936507936512</v>
      </c>
      <c r="P13" s="2">
        <f t="shared" si="4"/>
        <v>3.2507936507936512</v>
      </c>
      <c r="Q13" s="2">
        <f t="shared" si="7"/>
        <v>3.3523809523809525</v>
      </c>
    </row>
    <row r="14" spans="1:17" x14ac:dyDescent="0.4">
      <c r="A14" s="53" t="s">
        <v>72</v>
      </c>
      <c r="B14" s="53">
        <f t="shared" ref="B14:E16" si="8">B8*$M$6</f>
        <v>13.2</v>
      </c>
      <c r="C14" s="50">
        <f t="shared" si="8"/>
        <v>26.4</v>
      </c>
      <c r="D14" s="50">
        <f t="shared" si="8"/>
        <v>0</v>
      </c>
      <c r="E14" s="50">
        <f t="shared" si="8"/>
        <v>0</v>
      </c>
      <c r="F14" s="74">
        <f>F8*$M$7</f>
        <v>240</v>
      </c>
      <c r="G14" s="82">
        <f t="shared" ref="F14:G16" si="9">G8*$M$7</f>
        <v>1.5</v>
      </c>
      <c r="H14" s="51">
        <f t="shared" ref="H14:H25" si="10">Q14</f>
        <v>3.52</v>
      </c>
      <c r="I14" s="51">
        <f t="shared" si="2"/>
        <v>0.33735795454545459</v>
      </c>
      <c r="J14" s="52">
        <f t="shared" ref="J14:J25" si="11">P14</f>
        <v>2.9642105263157892</v>
      </c>
      <c r="P14" s="2">
        <f t="shared" si="4"/>
        <v>2.9642105263157892</v>
      </c>
      <c r="Q14" s="2">
        <f t="shared" si="7"/>
        <v>3.52</v>
      </c>
    </row>
    <row r="15" spans="1:17" x14ac:dyDescent="0.4">
      <c r="A15" s="3" t="s">
        <v>73</v>
      </c>
      <c r="B15" s="3">
        <f t="shared" si="8"/>
        <v>26.4</v>
      </c>
      <c r="C15">
        <f t="shared" si="8"/>
        <v>52.8</v>
      </c>
      <c r="D15">
        <f t="shared" si="8"/>
        <v>0</v>
      </c>
      <c r="E15">
        <f t="shared" si="8"/>
        <v>0</v>
      </c>
      <c r="F15" s="75">
        <f t="shared" si="9"/>
        <v>600</v>
      </c>
      <c r="G15" s="83">
        <f t="shared" si="9"/>
        <v>1.5</v>
      </c>
      <c r="H15" s="2">
        <f t="shared" si="10"/>
        <v>2.8159999999999998</v>
      </c>
      <c r="I15" s="2">
        <f t="shared" si="2"/>
        <v>0.38174715909090912</v>
      </c>
      <c r="J15" s="4">
        <f t="shared" si="11"/>
        <v>2.61953488372093</v>
      </c>
      <c r="P15" s="2">
        <f t="shared" si="4"/>
        <v>2.61953488372093</v>
      </c>
      <c r="Q15" s="2">
        <f t="shared" si="7"/>
        <v>2.8159999999999998</v>
      </c>
    </row>
    <row r="16" spans="1:17" ht="19.5" thickBot="1" x14ac:dyDescent="0.45">
      <c r="A16" s="5" t="s">
        <v>74</v>
      </c>
      <c r="B16" s="5">
        <f t="shared" si="8"/>
        <v>52.8</v>
      </c>
      <c r="C16" s="6">
        <f t="shared" si="8"/>
        <v>105.6</v>
      </c>
      <c r="D16" s="6">
        <f t="shared" si="8"/>
        <v>0</v>
      </c>
      <c r="E16" s="6">
        <f t="shared" si="8"/>
        <v>0</v>
      </c>
      <c r="F16" s="76">
        <f t="shared" si="9"/>
        <v>1440</v>
      </c>
      <c r="G16" s="84">
        <f t="shared" si="9"/>
        <v>1.5</v>
      </c>
      <c r="H16" s="8">
        <f t="shared" si="10"/>
        <v>2.3466666666666667</v>
      </c>
      <c r="I16" s="8">
        <f t="shared" si="2"/>
        <v>0.439453125</v>
      </c>
      <c r="J16" s="7">
        <f t="shared" si="11"/>
        <v>2.2755555555555556</v>
      </c>
      <c r="P16" s="2">
        <f t="shared" si="4"/>
        <v>2.2755555555555556</v>
      </c>
      <c r="Q16" s="2">
        <f t="shared" si="7"/>
        <v>2.3466666666666667</v>
      </c>
    </row>
    <row r="17" spans="1:17" x14ac:dyDescent="0.4">
      <c r="A17" s="3" t="s">
        <v>68</v>
      </c>
      <c r="B17" s="3">
        <v>22</v>
      </c>
      <c r="C17">
        <v>0</v>
      </c>
      <c r="D17">
        <v>15</v>
      </c>
      <c r="E17">
        <v>0</v>
      </c>
      <c r="F17" s="77">
        <f>F8*2.5</f>
        <v>400</v>
      </c>
      <c r="G17" s="86">
        <v>1.5</v>
      </c>
      <c r="H17" s="2">
        <f t="shared" si="10"/>
        <v>3.4075000000000002</v>
      </c>
      <c r="I17" s="2">
        <f t="shared" si="2"/>
        <v>0.32648569332355099</v>
      </c>
      <c r="J17" s="4">
        <f t="shared" si="11"/>
        <v>3.0629213483146067</v>
      </c>
      <c r="P17" s="2">
        <f t="shared" si="4"/>
        <v>3.0629213483146067</v>
      </c>
      <c r="Q17" s="2">
        <f t="shared" si="7"/>
        <v>3.4075000000000002</v>
      </c>
    </row>
    <row r="18" spans="1:17" x14ac:dyDescent="0.4">
      <c r="A18" s="3" t="s">
        <v>87</v>
      </c>
      <c r="B18" s="3">
        <v>44</v>
      </c>
      <c r="C18">
        <v>0</v>
      </c>
      <c r="D18">
        <v>30</v>
      </c>
      <c r="E18">
        <v>0</v>
      </c>
      <c r="F18" s="78">
        <f>F17*2.5</f>
        <v>1000</v>
      </c>
      <c r="G18" s="86">
        <v>1.5</v>
      </c>
      <c r="H18" s="2">
        <f t="shared" si="10"/>
        <v>2.726</v>
      </c>
      <c r="I18" s="2">
        <f t="shared" si="2"/>
        <v>0.38334556126192221</v>
      </c>
      <c r="J18" s="4">
        <f t="shared" si="11"/>
        <v>2.6086124401913877</v>
      </c>
      <c r="P18" s="2">
        <f t="shared" si="4"/>
        <v>2.6086124401913877</v>
      </c>
      <c r="Q18" s="2">
        <f t="shared" si="7"/>
        <v>2.726</v>
      </c>
    </row>
    <row r="19" spans="1:17" ht="19.5" thickBot="1" x14ac:dyDescent="0.45">
      <c r="A19" s="5" t="s">
        <v>2</v>
      </c>
      <c r="B19" s="3">
        <v>88</v>
      </c>
      <c r="C19">
        <v>0</v>
      </c>
      <c r="D19">
        <v>60</v>
      </c>
      <c r="E19">
        <v>0</v>
      </c>
      <c r="F19" s="79">
        <f>F17*6</f>
        <v>2400</v>
      </c>
      <c r="G19" s="86">
        <v>1.5</v>
      </c>
      <c r="H19" s="2">
        <f t="shared" si="10"/>
        <v>2.2716666666666665</v>
      </c>
      <c r="I19" s="2">
        <f t="shared" si="2"/>
        <v>0.44845928099779897</v>
      </c>
      <c r="J19" s="4">
        <f t="shared" si="11"/>
        <v>2.2298568507157466</v>
      </c>
      <c r="P19" s="2">
        <f t="shared" si="4"/>
        <v>2.2298568507157466</v>
      </c>
      <c r="Q19" s="2">
        <f t="shared" si="7"/>
        <v>2.2716666666666665</v>
      </c>
    </row>
    <row r="20" spans="1:17" x14ac:dyDescent="0.4">
      <c r="A20" s="53" t="s">
        <v>75</v>
      </c>
      <c r="B20" s="53">
        <f t="shared" ref="B20:E22" si="12">B17*$L$6</f>
        <v>17.600000000000001</v>
      </c>
      <c r="C20" s="50">
        <f t="shared" si="12"/>
        <v>0</v>
      </c>
      <c r="D20" s="50">
        <f t="shared" si="12"/>
        <v>12</v>
      </c>
      <c r="E20" s="50">
        <f t="shared" si="12"/>
        <v>0</v>
      </c>
      <c r="F20" s="74">
        <f t="shared" ref="F20:G22" si="13">F17*$L$7</f>
        <v>280</v>
      </c>
      <c r="G20" s="82">
        <f t="shared" si="13"/>
        <v>1.0499999999999998</v>
      </c>
      <c r="H20" s="51">
        <f t="shared" si="10"/>
        <v>3.8942857142857146</v>
      </c>
      <c r="I20" s="51">
        <f t="shared" si="2"/>
        <v>0.28567498165810712</v>
      </c>
      <c r="J20" s="52">
        <f t="shared" si="11"/>
        <v>3.5004815409309793</v>
      </c>
      <c r="P20" s="2">
        <f t="shared" si="4"/>
        <v>3.5004815409309793</v>
      </c>
      <c r="Q20" s="2">
        <f t="shared" si="7"/>
        <v>3.8942857142857146</v>
      </c>
    </row>
    <row r="21" spans="1:17" x14ac:dyDescent="0.4">
      <c r="A21" s="3" t="s">
        <v>77</v>
      </c>
      <c r="B21" s="3">
        <f t="shared" si="12"/>
        <v>35.200000000000003</v>
      </c>
      <c r="C21">
        <f t="shared" si="12"/>
        <v>0</v>
      </c>
      <c r="D21">
        <f t="shared" si="12"/>
        <v>24</v>
      </c>
      <c r="E21">
        <f t="shared" si="12"/>
        <v>0</v>
      </c>
      <c r="F21" s="75">
        <f t="shared" si="13"/>
        <v>700</v>
      </c>
      <c r="G21" s="83">
        <f t="shared" si="13"/>
        <v>1.0499999999999998</v>
      </c>
      <c r="H21" s="2">
        <f t="shared" si="10"/>
        <v>3.1154285714285717</v>
      </c>
      <c r="I21" s="2">
        <f t="shared" si="2"/>
        <v>0.33542736610418195</v>
      </c>
      <c r="J21" s="4">
        <f t="shared" si="11"/>
        <v>2.9812713602187291</v>
      </c>
      <c r="P21" s="2">
        <f t="shared" si="4"/>
        <v>2.9812713602187291</v>
      </c>
      <c r="Q21" s="2">
        <f t="shared" si="7"/>
        <v>3.1154285714285717</v>
      </c>
    </row>
    <row r="22" spans="1:17" ht="19.5" thickBot="1" x14ac:dyDescent="0.45">
      <c r="A22" s="5" t="s">
        <v>76</v>
      </c>
      <c r="B22" s="5">
        <f t="shared" si="12"/>
        <v>70.400000000000006</v>
      </c>
      <c r="C22" s="6">
        <f t="shared" si="12"/>
        <v>0</v>
      </c>
      <c r="D22" s="6">
        <f t="shared" si="12"/>
        <v>48</v>
      </c>
      <c r="E22" s="6">
        <f t="shared" si="12"/>
        <v>0</v>
      </c>
      <c r="F22" s="76">
        <f t="shared" si="13"/>
        <v>1680</v>
      </c>
      <c r="G22" s="84">
        <f t="shared" si="13"/>
        <v>1.0499999999999998</v>
      </c>
      <c r="H22" s="8">
        <f t="shared" si="10"/>
        <v>2.5961904761904764</v>
      </c>
      <c r="I22" s="8">
        <f t="shared" si="2"/>
        <v>0.39240187087307404</v>
      </c>
      <c r="J22" s="7">
        <f t="shared" si="11"/>
        <v>2.5484078293894248</v>
      </c>
      <c r="P22" s="2">
        <f t="shared" si="4"/>
        <v>2.5484078293894248</v>
      </c>
      <c r="Q22" s="2">
        <f t="shared" si="7"/>
        <v>2.5961904761904764</v>
      </c>
    </row>
    <row r="23" spans="1:17" x14ac:dyDescent="0.4">
      <c r="A23" s="3" t="s">
        <v>69</v>
      </c>
      <c r="B23" s="3">
        <f t="shared" ref="B23:E25" si="14">B17*$M$6</f>
        <v>26.4</v>
      </c>
      <c r="C23">
        <f t="shared" si="14"/>
        <v>0</v>
      </c>
      <c r="D23">
        <f t="shared" si="14"/>
        <v>18</v>
      </c>
      <c r="E23">
        <f t="shared" si="14"/>
        <v>0</v>
      </c>
      <c r="F23" s="75">
        <f>F17*$M$7</f>
        <v>600</v>
      </c>
      <c r="G23" s="83">
        <f t="shared" ref="F23:G25" si="15">G17*$M$7</f>
        <v>2.25</v>
      </c>
      <c r="H23" s="2">
        <f t="shared" si="10"/>
        <v>2.726</v>
      </c>
      <c r="I23" s="2">
        <f t="shared" si="2"/>
        <v>0.40810711665443877</v>
      </c>
      <c r="J23" s="4">
        <f t="shared" si="11"/>
        <v>2.4503370786516854</v>
      </c>
      <c r="P23" s="2">
        <f t="shared" si="4"/>
        <v>2.4503370786516854</v>
      </c>
      <c r="Q23" s="2">
        <f t="shared" si="7"/>
        <v>2.726</v>
      </c>
    </row>
    <row r="24" spans="1:17" x14ac:dyDescent="0.4">
      <c r="A24" s="3" t="s">
        <v>70</v>
      </c>
      <c r="B24" s="3">
        <f t="shared" si="14"/>
        <v>52.8</v>
      </c>
      <c r="C24">
        <f t="shared" si="14"/>
        <v>0</v>
      </c>
      <c r="D24">
        <f t="shared" si="14"/>
        <v>36</v>
      </c>
      <c r="E24">
        <f t="shared" si="14"/>
        <v>0</v>
      </c>
      <c r="F24" s="75">
        <f t="shared" si="15"/>
        <v>1500</v>
      </c>
      <c r="G24" s="83">
        <f t="shared" si="15"/>
        <v>2.25</v>
      </c>
      <c r="H24" s="2">
        <f t="shared" si="10"/>
        <v>2.1808000000000001</v>
      </c>
      <c r="I24" s="2">
        <f t="shared" si="2"/>
        <v>0.47918195157740279</v>
      </c>
      <c r="J24" s="4">
        <f t="shared" si="11"/>
        <v>2.0868899521531099</v>
      </c>
      <c r="P24" s="2">
        <f t="shared" si="4"/>
        <v>2.0868899521531099</v>
      </c>
      <c r="Q24" s="2">
        <f t="shared" si="7"/>
        <v>2.1808000000000001</v>
      </c>
    </row>
    <row r="25" spans="1:17" ht="19.5" thickBot="1" x14ac:dyDescent="0.45">
      <c r="A25" s="5" t="s">
        <v>71</v>
      </c>
      <c r="B25" s="3">
        <f t="shared" si="14"/>
        <v>105.6</v>
      </c>
      <c r="C25">
        <f t="shared" si="14"/>
        <v>0</v>
      </c>
      <c r="D25">
        <f t="shared" si="14"/>
        <v>72</v>
      </c>
      <c r="E25">
        <f t="shared" si="14"/>
        <v>0</v>
      </c>
      <c r="F25" s="75">
        <f t="shared" si="15"/>
        <v>3600</v>
      </c>
      <c r="G25" s="83">
        <f t="shared" si="15"/>
        <v>2.25</v>
      </c>
      <c r="H25" s="2">
        <f t="shared" si="10"/>
        <v>1.8173333333333332</v>
      </c>
      <c r="I25" s="2">
        <f t="shared" si="2"/>
        <v>0.56057410124724871</v>
      </c>
      <c r="J25" s="4">
        <f t="shared" si="11"/>
        <v>1.783885480572597</v>
      </c>
      <c r="P25" s="2">
        <f t="shared" si="4"/>
        <v>1.783885480572597</v>
      </c>
      <c r="Q25" s="2">
        <f t="shared" si="7"/>
        <v>1.8173333333333332</v>
      </c>
    </row>
    <row r="26" spans="1:17" x14ac:dyDescent="0.4">
      <c r="A26" s="3" t="s">
        <v>78</v>
      </c>
      <c r="B26" s="53">
        <v>25</v>
      </c>
      <c r="C26" s="50">
        <v>0</v>
      </c>
      <c r="D26" s="50">
        <v>0</v>
      </c>
      <c r="E26" s="50">
        <v>12</v>
      </c>
      <c r="F26" s="77">
        <f>F17*2.5</f>
        <v>1000</v>
      </c>
      <c r="G26" s="85">
        <v>2.5</v>
      </c>
      <c r="H26" s="51">
        <f>Q26</f>
        <v>2.5</v>
      </c>
      <c r="I26" s="51">
        <f t="shared" si="2"/>
        <v>0.43</v>
      </c>
      <c r="J26" s="52">
        <f>P26</f>
        <v>2.3255813953488373</v>
      </c>
      <c r="P26" s="2">
        <f t="shared" si="4"/>
        <v>2.3255813953488373</v>
      </c>
      <c r="Q26" s="2">
        <f t="shared" si="7"/>
        <v>2.5</v>
      </c>
    </row>
    <row r="27" spans="1:17" x14ac:dyDescent="0.4">
      <c r="A27" s="3" t="s">
        <v>79</v>
      </c>
      <c r="B27" s="3">
        <v>50</v>
      </c>
      <c r="C27">
        <v>0</v>
      </c>
      <c r="D27">
        <v>0</v>
      </c>
      <c r="E27">
        <v>24</v>
      </c>
      <c r="F27" s="78">
        <f>F26*2.5</f>
        <v>2500</v>
      </c>
      <c r="G27" s="86">
        <v>2.5</v>
      </c>
      <c r="H27" s="2">
        <f>Q27</f>
        <v>2</v>
      </c>
      <c r="I27" s="2">
        <f t="shared" si="2"/>
        <v>0.51500000000000001</v>
      </c>
      <c r="J27" s="4">
        <f>P27</f>
        <v>1.941747572815534</v>
      </c>
      <c r="P27" s="2">
        <f t="shared" si="4"/>
        <v>1.941747572815534</v>
      </c>
      <c r="Q27" s="2">
        <f t="shared" si="7"/>
        <v>2</v>
      </c>
    </row>
    <row r="28" spans="1:17" ht="19.5" thickBot="1" x14ac:dyDescent="0.45">
      <c r="A28" s="5" t="s">
        <v>3</v>
      </c>
      <c r="B28" s="5">
        <v>100</v>
      </c>
      <c r="C28" s="6">
        <v>0</v>
      </c>
      <c r="D28" s="6">
        <v>0</v>
      </c>
      <c r="E28" s="6">
        <v>48</v>
      </c>
      <c r="F28" s="79">
        <f>F26*6</f>
        <v>6000</v>
      </c>
      <c r="G28" s="87">
        <v>2.5</v>
      </c>
      <c r="H28" s="8">
        <f>Q28</f>
        <v>1.6666666666666667</v>
      </c>
      <c r="I28" s="8">
        <f t="shared" si="2"/>
        <v>0.60750000000000004</v>
      </c>
      <c r="J28" s="7">
        <f>P28</f>
        <v>1.6460905349794239</v>
      </c>
      <c r="P28" s="2">
        <f t="shared" si="4"/>
        <v>1.6460905349794239</v>
      </c>
      <c r="Q28" s="2">
        <f t="shared" si="7"/>
        <v>1.6666666666666667</v>
      </c>
    </row>
    <row r="29" spans="1:17" x14ac:dyDescent="0.4">
      <c r="A29" s="53" t="s">
        <v>80</v>
      </c>
      <c r="B29" s="53">
        <f t="shared" ref="B29:E31" si="16">B26*$L$6</f>
        <v>20</v>
      </c>
      <c r="C29" s="50">
        <f t="shared" si="16"/>
        <v>0</v>
      </c>
      <c r="D29" s="50">
        <f t="shared" si="16"/>
        <v>0</v>
      </c>
      <c r="E29" s="50">
        <f t="shared" si="16"/>
        <v>9.6000000000000014</v>
      </c>
      <c r="F29" s="74">
        <f t="shared" ref="F29:G31" si="17">F26*$L$7</f>
        <v>700</v>
      </c>
      <c r="G29" s="82">
        <f t="shared" si="17"/>
        <v>1.75</v>
      </c>
      <c r="H29" s="51">
        <f t="shared" ref="H29:H34" si="18">Q29</f>
        <v>2.8571428571428577</v>
      </c>
      <c r="I29" s="51">
        <f t="shared" si="2"/>
        <v>0.37624999999999997</v>
      </c>
      <c r="J29" s="52">
        <f t="shared" ref="J29:J34" si="19">P29</f>
        <v>2.6578073089700998</v>
      </c>
      <c r="P29" s="2">
        <f t="shared" si="4"/>
        <v>2.6578073089700998</v>
      </c>
      <c r="Q29" s="2">
        <f t="shared" si="7"/>
        <v>2.8571428571428577</v>
      </c>
    </row>
    <row r="30" spans="1:17" x14ac:dyDescent="0.4">
      <c r="A30" s="3" t="s">
        <v>81</v>
      </c>
      <c r="B30" s="3">
        <f t="shared" si="16"/>
        <v>40</v>
      </c>
      <c r="C30">
        <f t="shared" si="16"/>
        <v>0</v>
      </c>
      <c r="D30">
        <f t="shared" si="16"/>
        <v>0</v>
      </c>
      <c r="E30">
        <f t="shared" si="16"/>
        <v>19.200000000000003</v>
      </c>
      <c r="F30" s="75">
        <f t="shared" si="17"/>
        <v>1750</v>
      </c>
      <c r="G30" s="83">
        <f t="shared" si="17"/>
        <v>1.75</v>
      </c>
      <c r="H30" s="2">
        <f t="shared" si="18"/>
        <v>2.285714285714286</v>
      </c>
      <c r="I30" s="2">
        <f t="shared" si="2"/>
        <v>0.45062499999999994</v>
      </c>
      <c r="J30" s="4">
        <f t="shared" si="19"/>
        <v>2.2191400832177535</v>
      </c>
      <c r="P30" s="2">
        <f t="shared" si="4"/>
        <v>2.2191400832177535</v>
      </c>
      <c r="Q30" s="2">
        <f t="shared" si="7"/>
        <v>2.285714285714286</v>
      </c>
    </row>
    <row r="31" spans="1:17" ht="19.5" thickBot="1" x14ac:dyDescent="0.45">
      <c r="A31" s="3" t="s">
        <v>82</v>
      </c>
      <c r="B31" s="5">
        <f t="shared" si="16"/>
        <v>80</v>
      </c>
      <c r="C31" s="6">
        <f t="shared" si="16"/>
        <v>0</v>
      </c>
      <c r="D31" s="6">
        <f t="shared" si="16"/>
        <v>0</v>
      </c>
      <c r="E31" s="6">
        <f t="shared" si="16"/>
        <v>38.400000000000006</v>
      </c>
      <c r="F31" s="76">
        <f t="shared" si="17"/>
        <v>4200</v>
      </c>
      <c r="G31" s="84">
        <f t="shared" si="17"/>
        <v>1.75</v>
      </c>
      <c r="H31" s="8">
        <f t="shared" si="18"/>
        <v>1.9047619047619049</v>
      </c>
      <c r="I31" s="8">
        <f t="shared" si="2"/>
        <v>0.53156249999999994</v>
      </c>
      <c r="J31" s="7">
        <f t="shared" si="19"/>
        <v>1.8812463256907703</v>
      </c>
      <c r="P31" s="2">
        <f t="shared" si="4"/>
        <v>1.8812463256907703</v>
      </c>
      <c r="Q31" s="2">
        <f t="shared" si="7"/>
        <v>1.9047619047619049</v>
      </c>
    </row>
    <row r="32" spans="1:17" x14ac:dyDescent="0.4">
      <c r="A32" s="53" t="s">
        <v>83</v>
      </c>
      <c r="B32" s="53">
        <f t="shared" ref="B32:E34" si="20">B26*$M$6</f>
        <v>30</v>
      </c>
      <c r="C32" s="50">
        <f t="shared" si="20"/>
        <v>0</v>
      </c>
      <c r="D32" s="50">
        <f t="shared" si="20"/>
        <v>0</v>
      </c>
      <c r="E32" s="50">
        <f t="shared" si="20"/>
        <v>14.399999999999999</v>
      </c>
      <c r="F32" s="74">
        <f>F26*$M$7</f>
        <v>1500</v>
      </c>
      <c r="G32" s="82">
        <f t="shared" ref="F32:G34" si="21">G26*$M$7</f>
        <v>3.75</v>
      </c>
      <c r="H32" s="51">
        <f t="shared" si="18"/>
        <v>1.9999999999999998</v>
      </c>
      <c r="I32" s="51">
        <f t="shared" si="2"/>
        <v>0.53750000000000009</v>
      </c>
      <c r="J32" s="52">
        <f t="shared" si="19"/>
        <v>1.8604651162790695</v>
      </c>
      <c r="P32" s="2">
        <f t="shared" si="4"/>
        <v>1.8604651162790695</v>
      </c>
      <c r="Q32" s="2">
        <f t="shared" si="7"/>
        <v>1.9999999999999998</v>
      </c>
    </row>
    <row r="33" spans="1:17" x14ac:dyDescent="0.4">
      <c r="A33" s="3" t="s">
        <v>84</v>
      </c>
      <c r="B33" s="3">
        <f t="shared" si="20"/>
        <v>60</v>
      </c>
      <c r="C33">
        <f t="shared" si="20"/>
        <v>0</v>
      </c>
      <c r="D33">
        <f t="shared" si="20"/>
        <v>0</v>
      </c>
      <c r="E33">
        <f t="shared" si="20"/>
        <v>28.799999999999997</v>
      </c>
      <c r="F33" s="75">
        <f t="shared" si="21"/>
        <v>3750</v>
      </c>
      <c r="G33" s="83">
        <f t="shared" si="21"/>
        <v>3.75</v>
      </c>
      <c r="H33" s="2">
        <f t="shared" si="18"/>
        <v>1.5999999999999999</v>
      </c>
      <c r="I33" s="2">
        <f t="shared" si="2"/>
        <v>0.64375000000000004</v>
      </c>
      <c r="J33" s="4">
        <f t="shared" si="19"/>
        <v>1.5533980582524269</v>
      </c>
      <c r="P33" s="2">
        <f t="shared" si="4"/>
        <v>1.5533980582524269</v>
      </c>
      <c r="Q33" s="2">
        <f t="shared" si="7"/>
        <v>1.5999999999999999</v>
      </c>
    </row>
    <row r="34" spans="1:17" ht="19.5" thickBot="1" x14ac:dyDescent="0.45">
      <c r="A34" s="5" t="s">
        <v>85</v>
      </c>
      <c r="B34" s="5">
        <f t="shared" si="20"/>
        <v>120</v>
      </c>
      <c r="C34" s="6">
        <f t="shared" si="20"/>
        <v>0</v>
      </c>
      <c r="D34" s="6">
        <f t="shared" si="20"/>
        <v>0</v>
      </c>
      <c r="E34" s="6">
        <f t="shared" si="20"/>
        <v>57.599999999999994</v>
      </c>
      <c r="F34" s="76">
        <f>F28*$M$7</f>
        <v>9000</v>
      </c>
      <c r="G34" s="84">
        <f t="shared" si="21"/>
        <v>3.75</v>
      </c>
      <c r="H34" s="8">
        <f t="shared" si="18"/>
        <v>1.333333333333333</v>
      </c>
      <c r="I34" s="8">
        <f t="shared" si="2"/>
        <v>0.75937500000000013</v>
      </c>
      <c r="J34" s="7">
        <f t="shared" si="19"/>
        <v>1.3168724279835389</v>
      </c>
      <c r="P34" s="2">
        <f t="shared" si="4"/>
        <v>1.3168724279835389</v>
      </c>
      <c r="Q34" s="2">
        <f t="shared" si="7"/>
        <v>1.333333333333333</v>
      </c>
    </row>
    <row r="36" spans="1:17" x14ac:dyDescent="0.4">
      <c r="A36" t="s">
        <v>112</v>
      </c>
      <c r="B36" t="s">
        <v>99</v>
      </c>
      <c r="C36" t="s">
        <v>101</v>
      </c>
      <c r="D36" t="s">
        <v>90</v>
      </c>
      <c r="E36" t="s">
        <v>91</v>
      </c>
      <c r="F36" s="75" t="s">
        <v>86</v>
      </c>
      <c r="G36" s="83" t="s">
        <v>89</v>
      </c>
      <c r="H36" t="s">
        <v>92</v>
      </c>
      <c r="I36" t="s">
        <v>88</v>
      </c>
      <c r="J36" t="s">
        <v>93</v>
      </c>
      <c r="K36" t="s">
        <v>94</v>
      </c>
      <c r="L36" t="s">
        <v>95</v>
      </c>
    </row>
    <row r="37" spans="1:17" x14ac:dyDescent="0.4">
      <c r="A37" t="s">
        <v>96</v>
      </c>
      <c r="B37" s="2">
        <f>J2</f>
        <v>0.8</v>
      </c>
      <c r="C37" s="2">
        <f>J5</f>
        <v>0.62702702702702706</v>
      </c>
      <c r="D37" s="2">
        <f>J8</f>
        <v>3.7052631578947368</v>
      </c>
      <c r="E37" s="2">
        <f>J11</f>
        <v>4.234586466165414</v>
      </c>
      <c r="F37" s="80">
        <f>J14</f>
        <v>2.9642105263157892</v>
      </c>
      <c r="G37" s="88">
        <f>J17</f>
        <v>3.0629213483146067</v>
      </c>
      <c r="H37" s="2">
        <f>J20</f>
        <v>3.5004815409309793</v>
      </c>
      <c r="I37" s="2">
        <f>J23</f>
        <v>2.4503370786516854</v>
      </c>
      <c r="J37" s="2">
        <f>J26</f>
        <v>2.3255813953488373</v>
      </c>
      <c r="K37" s="2">
        <f>J29</f>
        <v>2.6578073089700998</v>
      </c>
      <c r="L37" s="2">
        <f>J32</f>
        <v>1.8604651162790695</v>
      </c>
    </row>
    <row r="38" spans="1:17" x14ac:dyDescent="0.4">
      <c r="A38" t="s">
        <v>97</v>
      </c>
      <c r="B38" s="2">
        <f t="shared" ref="B38:B39" si="22">J3</f>
        <v>0.64</v>
      </c>
      <c r="C38" s="2">
        <f t="shared" ref="C38:C39" si="23">J6</f>
        <v>0.49032258064516127</v>
      </c>
      <c r="D38" s="2">
        <f>J9</f>
        <v>3.2744186046511627</v>
      </c>
      <c r="E38" s="2">
        <f>J12</f>
        <v>3.7421926910299006</v>
      </c>
      <c r="F38" s="80">
        <f>J15</f>
        <v>2.61953488372093</v>
      </c>
      <c r="G38" s="88">
        <f>J18</f>
        <v>2.6086124401913877</v>
      </c>
      <c r="H38" s="2">
        <f t="shared" ref="H38:H39" si="24">J21</f>
        <v>2.9812713602187291</v>
      </c>
      <c r="I38" s="2">
        <f>J24</f>
        <v>2.0868899521531099</v>
      </c>
      <c r="J38" s="2">
        <f>J27</f>
        <v>1.941747572815534</v>
      </c>
      <c r="K38" s="2">
        <f>J30</f>
        <v>2.2191400832177535</v>
      </c>
      <c r="L38" s="2">
        <f>J33</f>
        <v>1.5533980582524269</v>
      </c>
    </row>
    <row r="39" spans="1:17" x14ac:dyDescent="0.4">
      <c r="A39" t="s">
        <v>98</v>
      </c>
      <c r="B39" s="2">
        <f t="shared" si="22"/>
        <v>0.53333333333333333</v>
      </c>
      <c r="C39" s="2">
        <f t="shared" si="23"/>
        <v>0.41081081081081083</v>
      </c>
      <c r="D39" s="2">
        <f>J10</f>
        <v>2.8444444444444446</v>
      </c>
      <c r="E39" s="2">
        <f>J13</f>
        <v>3.2507936507936512</v>
      </c>
      <c r="F39" s="80">
        <f>J16</f>
        <v>2.2755555555555556</v>
      </c>
      <c r="G39" s="88">
        <f>J19</f>
        <v>2.2298568507157466</v>
      </c>
      <c r="H39" s="2">
        <f t="shared" si="24"/>
        <v>2.5484078293894248</v>
      </c>
      <c r="I39" s="2">
        <f>J25</f>
        <v>1.783885480572597</v>
      </c>
      <c r="J39" s="2">
        <f>J28</f>
        <v>1.6460905349794239</v>
      </c>
      <c r="K39" s="2">
        <f>J31</f>
        <v>1.8812463256907703</v>
      </c>
      <c r="L39" s="2">
        <f>J34</f>
        <v>1.3168724279835389</v>
      </c>
    </row>
    <row r="41" spans="1:17" x14ac:dyDescent="0.4">
      <c r="A41" t="s">
        <v>111</v>
      </c>
      <c r="B41" t="s">
        <v>99</v>
      </c>
      <c r="C41" t="s">
        <v>101</v>
      </c>
      <c r="D41" t="s">
        <v>90</v>
      </c>
      <c r="E41" t="s">
        <v>91</v>
      </c>
      <c r="F41" s="75" t="s">
        <v>86</v>
      </c>
      <c r="G41" s="83" t="s">
        <v>89</v>
      </c>
      <c r="H41" t="s">
        <v>92</v>
      </c>
      <c r="I41" t="s">
        <v>88</v>
      </c>
      <c r="J41" t="s">
        <v>93</v>
      </c>
      <c r="K41" t="s">
        <v>94</v>
      </c>
      <c r="L41" t="s">
        <v>95</v>
      </c>
    </row>
    <row r="42" spans="1:17" x14ac:dyDescent="0.4">
      <c r="A42" t="s">
        <v>96</v>
      </c>
      <c r="B42" s="2">
        <f>$I2</f>
        <v>1.25</v>
      </c>
      <c r="C42" s="2">
        <f>$I5</f>
        <v>1.5948275862068966</v>
      </c>
      <c r="D42" s="2">
        <f>$I8</f>
        <v>0.26988636363636365</v>
      </c>
      <c r="E42" s="2">
        <f>$I11</f>
        <v>0.23615056818181815</v>
      </c>
      <c r="F42" s="80">
        <f>$I14</f>
        <v>0.33735795454545459</v>
      </c>
      <c r="G42" s="88">
        <f>$I17</f>
        <v>0.32648569332355099</v>
      </c>
      <c r="H42" s="2">
        <f>$I20</f>
        <v>0.28567498165810712</v>
      </c>
      <c r="I42" s="2">
        <f>$I23</f>
        <v>0.40810711665443877</v>
      </c>
      <c r="J42" s="2">
        <f>$I26</f>
        <v>0.43</v>
      </c>
      <c r="K42" s="2">
        <f>$I29</f>
        <v>0.37624999999999997</v>
      </c>
      <c r="L42" s="2">
        <f>$I32</f>
        <v>0.53750000000000009</v>
      </c>
    </row>
    <row r="43" spans="1:17" x14ac:dyDescent="0.4">
      <c r="A43" t="s">
        <v>97</v>
      </c>
      <c r="B43" s="2">
        <f t="shared" ref="B43:B44" si="25">$I3</f>
        <v>1.5625</v>
      </c>
      <c r="C43" s="2">
        <f t="shared" ref="C43:C44" si="26">$I6</f>
        <v>2.0394736842105261</v>
      </c>
      <c r="D43" s="2">
        <f t="shared" ref="D43:D44" si="27">$I9</f>
        <v>0.30539772727272729</v>
      </c>
      <c r="E43" s="2">
        <f t="shared" ref="E43:E44" si="28">$I12</f>
        <v>0.26722301136363635</v>
      </c>
      <c r="F43" s="80">
        <f t="shared" ref="F43:F44" si="29">$I15</f>
        <v>0.38174715909090912</v>
      </c>
      <c r="G43" s="88">
        <f t="shared" ref="G43:G44" si="30">$I18</f>
        <v>0.38334556126192221</v>
      </c>
      <c r="H43" s="2">
        <f t="shared" ref="H43:H44" si="31">$I21</f>
        <v>0.33542736610418195</v>
      </c>
      <c r="I43" s="2">
        <f t="shared" ref="I43:I44" si="32">$I24</f>
        <v>0.47918195157740279</v>
      </c>
      <c r="J43" s="2">
        <f t="shared" ref="J43:J44" si="33">$I27</f>
        <v>0.51500000000000001</v>
      </c>
      <c r="K43" s="2">
        <f t="shared" ref="K43:K44" si="34">$I30</f>
        <v>0.45062499999999994</v>
      </c>
      <c r="L43" s="2">
        <f t="shared" ref="L43:L44" si="35">$I33</f>
        <v>0.64375000000000004</v>
      </c>
    </row>
    <row r="44" spans="1:17" x14ac:dyDescent="0.4">
      <c r="A44" t="s">
        <v>98</v>
      </c>
      <c r="B44" s="2">
        <f t="shared" si="25"/>
        <v>1.875</v>
      </c>
      <c r="C44" s="2">
        <f t="shared" si="26"/>
        <v>2.4342105263157894</v>
      </c>
      <c r="D44" s="2">
        <f t="shared" si="27"/>
        <v>0.3515625</v>
      </c>
      <c r="E44" s="2">
        <f t="shared" si="28"/>
        <v>0.3076171875</v>
      </c>
      <c r="F44" s="80">
        <f t="shared" si="29"/>
        <v>0.439453125</v>
      </c>
      <c r="G44" s="88">
        <f t="shared" si="30"/>
        <v>0.44845928099779897</v>
      </c>
      <c r="H44" s="2">
        <f t="shared" si="31"/>
        <v>0.39240187087307404</v>
      </c>
      <c r="I44" s="2">
        <f t="shared" si="32"/>
        <v>0.56057410124724871</v>
      </c>
      <c r="J44" s="2">
        <f t="shared" si="33"/>
        <v>0.60750000000000004</v>
      </c>
      <c r="K44" s="2">
        <f t="shared" si="34"/>
        <v>0.53156249999999994</v>
      </c>
      <c r="L44" s="2">
        <f t="shared" si="35"/>
        <v>0.75937500000000013</v>
      </c>
    </row>
    <row r="46" spans="1:17" x14ac:dyDescent="0.4">
      <c r="A46" t="s">
        <v>125</v>
      </c>
      <c r="B46" t="s">
        <v>99</v>
      </c>
      <c r="C46" t="s">
        <v>101</v>
      </c>
      <c r="D46" t="s">
        <v>90</v>
      </c>
      <c r="E46" t="s">
        <v>91</v>
      </c>
      <c r="F46" s="75" t="s">
        <v>86</v>
      </c>
      <c r="G46" s="83" t="s">
        <v>89</v>
      </c>
      <c r="H46" t="s">
        <v>92</v>
      </c>
      <c r="I46" t="s">
        <v>88</v>
      </c>
      <c r="J46" t="s">
        <v>93</v>
      </c>
      <c r="K46" t="s">
        <v>94</v>
      </c>
      <c r="L46" t="s">
        <v>95</v>
      </c>
    </row>
    <row r="47" spans="1:17" x14ac:dyDescent="0.4">
      <c r="A47" t="s">
        <v>96</v>
      </c>
      <c r="B47" s="2">
        <f>$F2</f>
        <v>50</v>
      </c>
      <c r="C47" s="2">
        <f>$F5</f>
        <v>185</v>
      </c>
      <c r="D47" s="2">
        <f>$F8</f>
        <v>160</v>
      </c>
      <c r="E47" s="2">
        <f>$F11</f>
        <v>112</v>
      </c>
      <c r="F47" s="80">
        <f>$F14</f>
        <v>240</v>
      </c>
      <c r="G47" s="88">
        <f>$F17</f>
        <v>400</v>
      </c>
      <c r="H47" s="2">
        <f>$F20</f>
        <v>280</v>
      </c>
      <c r="I47" s="2">
        <f>$F23</f>
        <v>600</v>
      </c>
      <c r="J47" s="2">
        <f>$F26</f>
        <v>1000</v>
      </c>
      <c r="K47" s="2">
        <f>$F29</f>
        <v>700</v>
      </c>
      <c r="L47" s="2">
        <f>$F32</f>
        <v>1500</v>
      </c>
    </row>
    <row r="48" spans="1:17" x14ac:dyDescent="0.4">
      <c r="A48" t="s">
        <v>97</v>
      </c>
      <c r="B48" s="2">
        <f t="shared" ref="B48:B49" si="36">$F3</f>
        <v>125</v>
      </c>
      <c r="C48" s="2">
        <f t="shared" ref="C48:C49" si="37">$F6</f>
        <v>465</v>
      </c>
      <c r="D48" s="2">
        <f t="shared" ref="D48:D49" si="38">$F9</f>
        <v>400</v>
      </c>
      <c r="E48" s="2">
        <f t="shared" ref="E48:E49" si="39">$F12</f>
        <v>280</v>
      </c>
      <c r="F48" s="80">
        <f t="shared" ref="F48:F49" si="40">$F15</f>
        <v>600</v>
      </c>
      <c r="G48" s="88">
        <f t="shared" ref="G48:G49" si="41">$F18</f>
        <v>1000</v>
      </c>
      <c r="H48" s="2">
        <f t="shared" ref="H48:H49" si="42">$F21</f>
        <v>700</v>
      </c>
      <c r="I48" s="2">
        <f t="shared" ref="I48:I49" si="43">$F24</f>
        <v>1500</v>
      </c>
      <c r="J48" s="2">
        <f t="shared" ref="J48:J49" si="44">$F27</f>
        <v>2500</v>
      </c>
      <c r="K48" s="2">
        <f t="shared" ref="K48:K49" si="45">$F30</f>
        <v>1750</v>
      </c>
      <c r="L48" s="2">
        <f t="shared" ref="L48:L49" si="46">$F33</f>
        <v>3750</v>
      </c>
    </row>
    <row r="49" spans="1:12" x14ac:dyDescent="0.4">
      <c r="A49" t="s">
        <v>98</v>
      </c>
      <c r="B49" s="2">
        <f t="shared" si="36"/>
        <v>300</v>
      </c>
      <c r="C49" s="2">
        <f t="shared" si="37"/>
        <v>1110</v>
      </c>
      <c r="D49" s="2">
        <f t="shared" si="38"/>
        <v>960</v>
      </c>
      <c r="E49" s="2">
        <f t="shared" si="39"/>
        <v>672</v>
      </c>
      <c r="F49" s="80">
        <f t="shared" si="40"/>
        <v>1440</v>
      </c>
      <c r="G49" s="88">
        <f t="shared" si="41"/>
        <v>2400</v>
      </c>
      <c r="H49" s="2">
        <f t="shared" si="42"/>
        <v>1680</v>
      </c>
      <c r="I49" s="2">
        <f t="shared" si="43"/>
        <v>3600</v>
      </c>
      <c r="J49" s="2">
        <f t="shared" si="44"/>
        <v>6000</v>
      </c>
      <c r="K49" s="2">
        <f t="shared" si="45"/>
        <v>4200</v>
      </c>
      <c r="L49" s="2">
        <f t="shared" si="46"/>
        <v>9000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5ADD-1307-4D97-A1B4-289252DBDF30}">
  <dimension ref="A1:P34"/>
  <sheetViews>
    <sheetView workbookViewId="0">
      <selection activeCell="N34" sqref="N34"/>
    </sheetView>
  </sheetViews>
  <sheetFormatPr defaultRowHeight="18.75" x14ac:dyDescent="0.4"/>
  <cols>
    <col min="1" max="1" width="23.25" customWidth="1"/>
    <col min="2" max="12" width="14.75" customWidth="1"/>
    <col min="13" max="16" width="10" customWidth="1"/>
  </cols>
  <sheetData>
    <row r="1" spans="1:16" ht="19.5" thickBot="1" x14ac:dyDescent="0.45">
      <c r="A1" s="54" t="s">
        <v>4</v>
      </c>
      <c r="B1" s="55" t="s">
        <v>54</v>
      </c>
      <c r="C1" s="55" t="s">
        <v>5</v>
      </c>
      <c r="D1" s="55" t="s">
        <v>8</v>
      </c>
      <c r="E1" s="55" t="s">
        <v>62</v>
      </c>
      <c r="F1" s="55" t="s">
        <v>50</v>
      </c>
      <c r="G1" s="55" t="s">
        <v>51</v>
      </c>
      <c r="H1" s="55" t="s">
        <v>52</v>
      </c>
      <c r="I1" s="55" t="s">
        <v>63</v>
      </c>
      <c r="J1" s="55" t="s">
        <v>53</v>
      </c>
      <c r="K1" s="55" t="s">
        <v>111</v>
      </c>
      <c r="L1" s="56" t="s">
        <v>114</v>
      </c>
      <c r="M1" s="57" t="s">
        <v>5</v>
      </c>
      <c r="N1" s="57" t="s">
        <v>8</v>
      </c>
      <c r="O1" s="57" t="s">
        <v>62</v>
      </c>
      <c r="P1" s="57" t="s">
        <v>50</v>
      </c>
    </row>
    <row r="2" spans="1:16" x14ac:dyDescent="0.4">
      <c r="A2" s="58" t="s">
        <v>55</v>
      </c>
      <c r="B2" s="59">
        <v>15</v>
      </c>
      <c r="C2" s="59">
        <v>5</v>
      </c>
      <c r="D2" s="59">
        <v>0</v>
      </c>
      <c r="E2" s="59">
        <v>0</v>
      </c>
      <c r="F2" s="59">
        <v>0</v>
      </c>
      <c r="G2" s="59">
        <v>50</v>
      </c>
      <c r="H2" s="59">
        <v>0.5</v>
      </c>
      <c r="I2" s="59">
        <f t="shared" ref="I2:I13" si="0">(G2+H2*30)/B2</f>
        <v>4.333333333333333</v>
      </c>
      <c r="J2" s="59">
        <f t="shared" ref="J2:J13" si="1">(C2*$M$2+D2*$N$2+E2*$O$2+F2*$P$2)/G2</f>
        <v>0.4</v>
      </c>
      <c r="K2" s="59">
        <f t="shared" ref="K2:K13" si="2">(G2+H2*100)/(C2*$M$2+D2*$N$2+E2*$O$2+F2*$P$2)</f>
        <v>5</v>
      </c>
      <c r="L2" s="60">
        <f t="shared" ref="L2:L13" si="3">(C2*$M$2+D2*$N$2+E2*$O$2+F2*$P$2)/(G2+H2*30)</f>
        <v>0.30769230769230771</v>
      </c>
      <c r="M2" s="59">
        <v>4</v>
      </c>
      <c r="N2" s="59">
        <v>200</v>
      </c>
      <c r="O2" s="59">
        <v>20</v>
      </c>
      <c r="P2" s="59">
        <v>100</v>
      </c>
    </row>
    <row r="3" spans="1:16" x14ac:dyDescent="0.4">
      <c r="A3" s="58" t="s">
        <v>56</v>
      </c>
      <c r="B3" s="59">
        <v>30</v>
      </c>
      <c r="C3" s="59">
        <v>10</v>
      </c>
      <c r="D3" s="59">
        <v>0</v>
      </c>
      <c r="E3" s="59">
        <v>0</v>
      </c>
      <c r="F3" s="59">
        <v>0</v>
      </c>
      <c r="G3" s="59">
        <v>125</v>
      </c>
      <c r="H3" s="59">
        <v>1.25</v>
      </c>
      <c r="I3" s="59">
        <f t="shared" si="0"/>
        <v>5.416666666666667</v>
      </c>
      <c r="J3" s="59">
        <f t="shared" si="1"/>
        <v>0.32</v>
      </c>
      <c r="K3" s="59">
        <f t="shared" si="2"/>
        <v>6.25</v>
      </c>
      <c r="L3" s="60">
        <f t="shared" si="3"/>
        <v>0.24615384615384617</v>
      </c>
      <c r="M3" s="59"/>
      <c r="N3" s="59" t="s">
        <v>54</v>
      </c>
      <c r="O3" s="59" t="s">
        <v>107</v>
      </c>
      <c r="P3" s="59" t="s">
        <v>105</v>
      </c>
    </row>
    <row r="4" spans="1:16" ht="19.5" thickBot="1" x14ac:dyDescent="0.45">
      <c r="A4" s="58" t="s">
        <v>57</v>
      </c>
      <c r="B4" s="59">
        <v>60</v>
      </c>
      <c r="C4" s="59">
        <v>20</v>
      </c>
      <c r="D4" s="59">
        <v>0</v>
      </c>
      <c r="E4" s="59">
        <v>0</v>
      </c>
      <c r="F4" s="59">
        <v>0</v>
      </c>
      <c r="G4" s="59">
        <v>300</v>
      </c>
      <c r="H4" s="59">
        <v>3</v>
      </c>
      <c r="I4" s="59">
        <f t="shared" si="0"/>
        <v>6.5</v>
      </c>
      <c r="J4" s="59">
        <f t="shared" si="1"/>
        <v>0.26666666666666666</v>
      </c>
      <c r="K4" s="59">
        <f t="shared" si="2"/>
        <v>7.5</v>
      </c>
      <c r="L4" s="60">
        <f t="shared" si="3"/>
        <v>0.20512820512820512</v>
      </c>
      <c r="M4" s="59" t="s">
        <v>106</v>
      </c>
      <c r="N4" s="59">
        <v>2</v>
      </c>
      <c r="O4" s="59">
        <v>2</v>
      </c>
      <c r="P4" s="59">
        <v>2</v>
      </c>
    </row>
    <row r="5" spans="1:16" x14ac:dyDescent="0.4">
      <c r="A5" s="61" t="s">
        <v>59</v>
      </c>
      <c r="B5" s="62">
        <v>75</v>
      </c>
      <c r="C5" s="63">
        <v>21</v>
      </c>
      <c r="D5" s="63">
        <v>0</v>
      </c>
      <c r="E5" s="63">
        <v>0.111</v>
      </c>
      <c r="F5" s="63">
        <v>0</v>
      </c>
      <c r="G5" s="63">
        <v>240</v>
      </c>
      <c r="H5" s="63">
        <v>2</v>
      </c>
      <c r="I5" s="63">
        <f t="shared" si="0"/>
        <v>4</v>
      </c>
      <c r="J5" s="63">
        <f t="shared" si="1"/>
        <v>0.35925000000000001</v>
      </c>
      <c r="K5" s="63">
        <f t="shared" si="2"/>
        <v>5.1032243099048946</v>
      </c>
      <c r="L5" s="64">
        <f t="shared" si="3"/>
        <v>0.28739999999999999</v>
      </c>
      <c r="P5" s="59"/>
    </row>
    <row r="6" spans="1:16" x14ac:dyDescent="0.4">
      <c r="A6" s="58" t="s">
        <v>60</v>
      </c>
      <c r="B6" s="65">
        <v>150</v>
      </c>
      <c r="C6" s="59">
        <v>38</v>
      </c>
      <c r="D6" s="59">
        <v>0</v>
      </c>
      <c r="E6" s="59">
        <v>0.222</v>
      </c>
      <c r="F6" s="59">
        <v>0</v>
      </c>
      <c r="G6" s="59">
        <v>600</v>
      </c>
      <c r="H6" s="59">
        <v>5</v>
      </c>
      <c r="I6" s="59">
        <f t="shared" si="0"/>
        <v>5</v>
      </c>
      <c r="J6" s="59">
        <f t="shared" si="1"/>
        <v>0.26073333333333332</v>
      </c>
      <c r="K6" s="59">
        <f t="shared" si="2"/>
        <v>7.0314497570953725</v>
      </c>
      <c r="L6" s="60">
        <f t="shared" si="3"/>
        <v>0.20858666666666667</v>
      </c>
      <c r="P6" s="59"/>
    </row>
    <row r="7" spans="1:16" ht="19.5" thickBot="1" x14ac:dyDescent="0.45">
      <c r="A7" s="66" t="s">
        <v>61</v>
      </c>
      <c r="B7" s="65">
        <v>300</v>
      </c>
      <c r="C7" s="59">
        <v>74</v>
      </c>
      <c r="D7" s="59">
        <v>0</v>
      </c>
      <c r="E7" s="59">
        <v>0.33300000000000002</v>
      </c>
      <c r="F7" s="59">
        <v>0</v>
      </c>
      <c r="G7" s="59">
        <v>1440</v>
      </c>
      <c r="H7" s="59">
        <v>12</v>
      </c>
      <c r="I7" s="59">
        <f t="shared" si="0"/>
        <v>6</v>
      </c>
      <c r="J7" s="59">
        <f t="shared" si="1"/>
        <v>0.21018055555555556</v>
      </c>
      <c r="K7" s="59">
        <f t="shared" si="2"/>
        <v>8.7226590894072551</v>
      </c>
      <c r="L7" s="60">
        <f t="shared" si="3"/>
        <v>0.16814444444444446</v>
      </c>
      <c r="M7" s="59"/>
      <c r="N7" s="59"/>
      <c r="O7" s="59"/>
      <c r="P7" s="59"/>
    </row>
    <row r="8" spans="1:16" x14ac:dyDescent="0.4">
      <c r="A8" s="58" t="s">
        <v>126</v>
      </c>
      <c r="B8" s="62">
        <v>15</v>
      </c>
      <c r="C8" s="63">
        <v>0</v>
      </c>
      <c r="D8" s="63">
        <v>4</v>
      </c>
      <c r="E8" s="63">
        <v>0</v>
      </c>
      <c r="F8" s="63">
        <v>0.1</v>
      </c>
      <c r="G8" s="63">
        <v>400</v>
      </c>
      <c r="H8" s="63">
        <v>10</v>
      </c>
      <c r="I8" s="63">
        <f t="shared" si="0"/>
        <v>46.666666666666664</v>
      </c>
      <c r="J8" s="63">
        <f t="shared" si="1"/>
        <v>2.0249999999999999</v>
      </c>
      <c r="K8" s="63">
        <f t="shared" si="2"/>
        <v>1.728395061728395</v>
      </c>
      <c r="L8" s="64">
        <f t="shared" si="3"/>
        <v>1.1571428571428573</v>
      </c>
      <c r="M8" s="59"/>
      <c r="N8" s="59"/>
      <c r="O8" s="59"/>
      <c r="P8" s="59"/>
    </row>
    <row r="9" spans="1:16" x14ac:dyDescent="0.4">
      <c r="A9" s="58" t="s">
        <v>127</v>
      </c>
      <c r="B9" s="65">
        <v>30</v>
      </c>
      <c r="C9" s="59">
        <f t="shared" ref="C9:E9" si="4">C8*2</f>
        <v>0</v>
      </c>
      <c r="D9" s="59">
        <f t="shared" si="4"/>
        <v>8</v>
      </c>
      <c r="E9" s="59">
        <f t="shared" si="4"/>
        <v>0</v>
      </c>
      <c r="F9" s="59">
        <f>F8*2</f>
        <v>0.2</v>
      </c>
      <c r="G9" s="59">
        <f>G8*2.5</f>
        <v>1000</v>
      </c>
      <c r="H9" s="59">
        <f>H8*2.5</f>
        <v>25</v>
      </c>
      <c r="I9" s="59">
        <f t="shared" si="0"/>
        <v>58.333333333333336</v>
      </c>
      <c r="J9" s="59">
        <f t="shared" si="1"/>
        <v>1.62</v>
      </c>
      <c r="K9" s="59">
        <f t="shared" si="2"/>
        <v>2.1604938271604937</v>
      </c>
      <c r="L9" s="60">
        <f t="shared" si="3"/>
        <v>0.92571428571428571</v>
      </c>
      <c r="M9" s="59"/>
      <c r="N9" s="59"/>
      <c r="O9" s="59"/>
      <c r="P9" s="59"/>
    </row>
    <row r="10" spans="1:16" ht="19.5" thickBot="1" x14ac:dyDescent="0.45">
      <c r="A10" s="66" t="s">
        <v>128</v>
      </c>
      <c r="B10" s="67">
        <v>60</v>
      </c>
      <c r="C10" s="68">
        <f t="shared" ref="C10:E10" si="5">C8*3</f>
        <v>0</v>
      </c>
      <c r="D10" s="68">
        <f t="shared" si="5"/>
        <v>12</v>
      </c>
      <c r="E10" s="68">
        <f t="shared" si="5"/>
        <v>0</v>
      </c>
      <c r="F10" s="68">
        <f>F8*3</f>
        <v>0.30000000000000004</v>
      </c>
      <c r="G10" s="68">
        <f>G8*6</f>
        <v>2400</v>
      </c>
      <c r="H10" s="68">
        <f>H8*6</f>
        <v>60</v>
      </c>
      <c r="I10" s="68">
        <f t="shared" si="0"/>
        <v>70</v>
      </c>
      <c r="J10" s="68">
        <f t="shared" si="1"/>
        <v>1.0125</v>
      </c>
      <c r="K10" s="68">
        <f t="shared" si="2"/>
        <v>3.4567901234567899</v>
      </c>
      <c r="L10" s="69">
        <f t="shared" si="3"/>
        <v>0.57857142857142863</v>
      </c>
      <c r="M10" s="59"/>
      <c r="N10" s="59"/>
      <c r="O10" s="59"/>
      <c r="P10" s="59"/>
    </row>
    <row r="11" spans="1:16" x14ac:dyDescent="0.4">
      <c r="A11" s="65" t="s">
        <v>129</v>
      </c>
      <c r="B11" s="65">
        <f t="shared" ref="B11:B16" si="6">B8*$N$4</f>
        <v>30</v>
      </c>
      <c r="C11" s="59">
        <f t="shared" ref="C11:F13" si="7">C8*$O$4</f>
        <v>0</v>
      </c>
      <c r="D11" s="59">
        <f>D8*$O$4</f>
        <v>8</v>
      </c>
      <c r="E11" s="59">
        <f t="shared" si="7"/>
        <v>0</v>
      </c>
      <c r="F11" s="59">
        <f t="shared" si="7"/>
        <v>0.2</v>
      </c>
      <c r="G11" s="59">
        <f>G8*$P$4</f>
        <v>800</v>
      </c>
      <c r="H11" s="59">
        <f>H8*$P$4</f>
        <v>20</v>
      </c>
      <c r="I11" s="59">
        <f t="shared" si="0"/>
        <v>46.666666666666664</v>
      </c>
      <c r="J11" s="59">
        <f t="shared" si="1"/>
        <v>2.0249999999999999</v>
      </c>
      <c r="K11" s="59">
        <f t="shared" si="2"/>
        <v>1.728395061728395</v>
      </c>
      <c r="L11" s="60">
        <f t="shared" si="3"/>
        <v>1.1571428571428573</v>
      </c>
      <c r="M11" s="59"/>
      <c r="N11" s="59"/>
      <c r="O11" s="59"/>
      <c r="P11" s="59"/>
    </row>
    <row r="12" spans="1:16" x14ac:dyDescent="0.4">
      <c r="A12" s="65" t="s">
        <v>130</v>
      </c>
      <c r="B12" s="65">
        <f t="shared" si="6"/>
        <v>60</v>
      </c>
      <c r="C12" s="59">
        <f t="shared" si="7"/>
        <v>0</v>
      </c>
      <c r="D12" s="59">
        <f t="shared" si="7"/>
        <v>16</v>
      </c>
      <c r="E12" s="59">
        <f t="shared" si="7"/>
        <v>0</v>
      </c>
      <c r="F12" s="59">
        <f t="shared" si="7"/>
        <v>0.4</v>
      </c>
      <c r="G12" s="59">
        <f>G9*$P$4</f>
        <v>2000</v>
      </c>
      <c r="H12" s="59">
        <f t="shared" ref="H12:H16" si="8">H9*$P$4</f>
        <v>50</v>
      </c>
      <c r="I12" s="59">
        <f t="shared" si="0"/>
        <v>58.333333333333336</v>
      </c>
      <c r="J12" s="59">
        <f t="shared" si="1"/>
        <v>1.62</v>
      </c>
      <c r="K12" s="59">
        <f t="shared" si="2"/>
        <v>2.1604938271604937</v>
      </c>
      <c r="L12" s="60">
        <f t="shared" si="3"/>
        <v>0.92571428571428571</v>
      </c>
      <c r="M12" s="59"/>
      <c r="N12" s="59"/>
      <c r="O12" s="59"/>
      <c r="P12" s="59"/>
    </row>
    <row r="13" spans="1:16" ht="19.5" thickBot="1" x14ac:dyDescent="0.45">
      <c r="A13" s="67" t="s">
        <v>131</v>
      </c>
      <c r="B13" s="67">
        <f t="shared" si="6"/>
        <v>120</v>
      </c>
      <c r="C13" s="68">
        <f t="shared" si="7"/>
        <v>0</v>
      </c>
      <c r="D13" s="68">
        <f t="shared" si="7"/>
        <v>24</v>
      </c>
      <c r="E13" s="68">
        <f t="shared" si="7"/>
        <v>0</v>
      </c>
      <c r="F13" s="68">
        <f t="shared" si="7"/>
        <v>0.60000000000000009</v>
      </c>
      <c r="G13" s="68">
        <f>G10*$P$4</f>
        <v>4800</v>
      </c>
      <c r="H13" s="68">
        <f t="shared" si="8"/>
        <v>120</v>
      </c>
      <c r="I13" s="68">
        <f t="shared" si="0"/>
        <v>70</v>
      </c>
      <c r="J13" s="68">
        <f t="shared" si="1"/>
        <v>1.0125</v>
      </c>
      <c r="K13" s="68">
        <f t="shared" si="2"/>
        <v>3.4567901234567899</v>
      </c>
      <c r="L13" s="69">
        <f t="shared" si="3"/>
        <v>0.57857142857142863</v>
      </c>
      <c r="M13" s="59"/>
      <c r="N13" s="59"/>
      <c r="O13" s="59"/>
      <c r="P13" s="59"/>
    </row>
    <row r="14" spans="1:16" x14ac:dyDescent="0.4">
      <c r="A14" s="65" t="s">
        <v>134</v>
      </c>
      <c r="B14" s="65">
        <f t="shared" si="6"/>
        <v>60</v>
      </c>
      <c r="C14" s="59">
        <f t="shared" ref="C14" si="9">C11*$O$4</f>
        <v>0</v>
      </c>
      <c r="D14" s="59">
        <f>D11*$O$4</f>
        <v>16</v>
      </c>
      <c r="E14" s="59">
        <f t="shared" ref="E14:F14" si="10">E11*$O$4</f>
        <v>0</v>
      </c>
      <c r="F14" s="59">
        <f t="shared" si="10"/>
        <v>0.4</v>
      </c>
      <c r="G14" s="59">
        <f>G11*$P$4</f>
        <v>1600</v>
      </c>
      <c r="H14" s="59">
        <f>H11*$P$4</f>
        <v>40</v>
      </c>
      <c r="I14" s="59">
        <f t="shared" ref="I14:I16" si="11">(G14+H14*30)/B14</f>
        <v>46.666666666666664</v>
      </c>
      <c r="J14" s="59">
        <f t="shared" ref="J14:J16" si="12">(C14*$M$2+D14*$N$2+E14*$O$2+F14*$P$2)/G14</f>
        <v>2.0249999999999999</v>
      </c>
      <c r="K14" s="59">
        <f t="shared" ref="K14:K16" si="13">(G14+H14*100)/(C14*$M$2+D14*$N$2+E14*$O$2+F14*$P$2)</f>
        <v>1.728395061728395</v>
      </c>
      <c r="L14" s="60">
        <f t="shared" ref="L14:L16" si="14">(C14*$M$2+D14*$N$2+E14*$O$2+F14*$P$2)/(G14+H14*30)</f>
        <v>1.1571428571428573</v>
      </c>
      <c r="M14" s="59"/>
      <c r="N14" s="59"/>
      <c r="O14" s="59"/>
      <c r="P14" s="59"/>
    </row>
    <row r="15" spans="1:16" x14ac:dyDescent="0.4">
      <c r="A15" s="65" t="s">
        <v>133</v>
      </c>
      <c r="B15" s="65">
        <f t="shared" si="6"/>
        <v>120</v>
      </c>
      <c r="C15" s="59">
        <f t="shared" ref="C15:F15" si="15">C12*$O$4</f>
        <v>0</v>
      </c>
      <c r="D15" s="59">
        <f t="shared" si="15"/>
        <v>32</v>
      </c>
      <c r="E15" s="59">
        <f t="shared" si="15"/>
        <v>0</v>
      </c>
      <c r="F15" s="59">
        <f t="shared" si="15"/>
        <v>0.8</v>
      </c>
      <c r="G15" s="59">
        <f>G12*$P$4</f>
        <v>4000</v>
      </c>
      <c r="H15" s="59">
        <f t="shared" si="8"/>
        <v>100</v>
      </c>
      <c r="I15" s="59">
        <f t="shared" si="11"/>
        <v>58.333333333333336</v>
      </c>
      <c r="J15" s="59">
        <f t="shared" si="12"/>
        <v>1.62</v>
      </c>
      <c r="K15" s="59">
        <f t="shared" si="13"/>
        <v>2.1604938271604937</v>
      </c>
      <c r="L15" s="60">
        <f t="shared" si="14"/>
        <v>0.92571428571428571</v>
      </c>
      <c r="M15" s="59"/>
      <c r="N15" s="59"/>
      <c r="O15" s="59"/>
      <c r="P15" s="59"/>
    </row>
    <row r="16" spans="1:16" ht="19.5" thickBot="1" x14ac:dyDescent="0.45">
      <c r="A16" s="67" t="s">
        <v>132</v>
      </c>
      <c r="B16" s="67">
        <f t="shared" si="6"/>
        <v>240</v>
      </c>
      <c r="C16" s="68">
        <f t="shared" ref="C16:F16" si="16">C13*$O$4</f>
        <v>0</v>
      </c>
      <c r="D16" s="68">
        <f t="shared" si="16"/>
        <v>48</v>
      </c>
      <c r="E16" s="68">
        <f t="shared" si="16"/>
        <v>0</v>
      </c>
      <c r="F16" s="68">
        <f t="shared" si="16"/>
        <v>1.2000000000000002</v>
      </c>
      <c r="G16" s="68">
        <f>G13*$P$4</f>
        <v>9600</v>
      </c>
      <c r="H16" s="68">
        <f t="shared" si="8"/>
        <v>240</v>
      </c>
      <c r="I16" s="68">
        <f t="shared" si="11"/>
        <v>70</v>
      </c>
      <c r="J16" s="68">
        <f t="shared" si="12"/>
        <v>1.0125</v>
      </c>
      <c r="K16" s="68">
        <f t="shared" si="13"/>
        <v>3.4567901234567899</v>
      </c>
      <c r="L16" s="69">
        <f t="shared" si="14"/>
        <v>0.57857142857142863</v>
      </c>
      <c r="M16" s="59"/>
      <c r="N16" s="59"/>
      <c r="O16" s="59"/>
      <c r="P16" s="59"/>
    </row>
    <row r="18" spans="2:12" ht="19.5" thickBot="1" x14ac:dyDescent="0.45">
      <c r="J18" s="59"/>
      <c r="K18" s="59"/>
      <c r="L18" s="59"/>
    </row>
    <row r="19" spans="2:12" ht="19.5" thickBot="1" x14ac:dyDescent="0.45">
      <c r="B19" s="53" t="s">
        <v>110</v>
      </c>
      <c r="C19" s="49" t="s">
        <v>108</v>
      </c>
      <c r="D19" s="49" t="s">
        <v>58</v>
      </c>
      <c r="E19" s="49" t="s">
        <v>45</v>
      </c>
      <c r="F19" s="70" t="s">
        <v>109</v>
      </c>
      <c r="J19" s="59"/>
      <c r="K19" s="59"/>
      <c r="L19" s="59"/>
    </row>
    <row r="20" spans="2:12" x14ac:dyDescent="0.4">
      <c r="B20" s="53" t="s">
        <v>96</v>
      </c>
      <c r="C20" s="61">
        <f>$L2</f>
        <v>0.30769230769230771</v>
      </c>
      <c r="D20" s="61">
        <f>$L5</f>
        <v>0.28739999999999999</v>
      </c>
      <c r="E20" s="61">
        <f>$L8</f>
        <v>1.1571428571428573</v>
      </c>
      <c r="F20" s="64">
        <f>$L11</f>
        <v>1.1571428571428573</v>
      </c>
      <c r="J20" s="59"/>
      <c r="K20" s="59"/>
      <c r="L20" s="59"/>
    </row>
    <row r="21" spans="2:12" x14ac:dyDescent="0.4">
      <c r="B21" s="3" t="s">
        <v>97</v>
      </c>
      <c r="C21" s="58">
        <f>$L3</f>
        <v>0.24615384615384617</v>
      </c>
      <c r="D21" s="58">
        <f t="shared" ref="D21:D22" si="17">$L6</f>
        <v>0.20858666666666667</v>
      </c>
      <c r="E21" s="58">
        <f t="shared" ref="E21:E22" si="18">$L9</f>
        <v>0.92571428571428571</v>
      </c>
      <c r="F21" s="60">
        <f t="shared" ref="F21:F22" si="19">$L12</f>
        <v>0.92571428571428571</v>
      </c>
      <c r="J21" s="59"/>
      <c r="K21" s="59"/>
      <c r="L21" s="59"/>
    </row>
    <row r="22" spans="2:12" ht="19.5" thickBot="1" x14ac:dyDescent="0.45">
      <c r="B22" s="5" t="s">
        <v>98</v>
      </c>
      <c r="C22" s="66">
        <f>$L4</f>
        <v>0.20512820512820512</v>
      </c>
      <c r="D22" s="66">
        <f t="shared" si="17"/>
        <v>0.16814444444444446</v>
      </c>
      <c r="E22" s="66">
        <f t="shared" si="18"/>
        <v>0.57857142857142863</v>
      </c>
      <c r="F22" s="69">
        <f t="shared" si="19"/>
        <v>0.57857142857142863</v>
      </c>
      <c r="J22" s="59"/>
      <c r="K22" s="59"/>
      <c r="L22" s="59"/>
    </row>
    <row r="23" spans="2:12" x14ac:dyDescent="0.4">
      <c r="J23" s="59"/>
      <c r="K23" s="59"/>
      <c r="L23" s="59"/>
    </row>
    <row r="24" spans="2:12" ht="19.5" thickBot="1" x14ac:dyDescent="0.45">
      <c r="J24" s="59"/>
      <c r="K24" s="59"/>
    </row>
    <row r="25" spans="2:12" ht="19.5" thickBot="1" x14ac:dyDescent="0.45">
      <c r="B25" s="53" t="s">
        <v>51</v>
      </c>
      <c r="C25" s="49" t="s">
        <v>108</v>
      </c>
      <c r="D25" s="49" t="s">
        <v>58</v>
      </c>
      <c r="E25" s="49" t="s">
        <v>45</v>
      </c>
      <c r="F25" s="70" t="s">
        <v>109</v>
      </c>
      <c r="J25" s="59"/>
      <c r="K25" s="59"/>
    </row>
    <row r="26" spans="2:12" x14ac:dyDescent="0.4">
      <c r="B26" s="53" t="s">
        <v>96</v>
      </c>
      <c r="C26" s="61">
        <f>$G2</f>
        <v>50</v>
      </c>
      <c r="D26" s="61">
        <f>$G5</f>
        <v>240</v>
      </c>
      <c r="E26" s="61">
        <f>$G8</f>
        <v>400</v>
      </c>
      <c r="F26" s="64">
        <f>$G11</f>
        <v>800</v>
      </c>
      <c r="J26" s="59"/>
      <c r="K26" s="59"/>
    </row>
    <row r="27" spans="2:12" x14ac:dyDescent="0.4">
      <c r="B27" s="3" t="s">
        <v>97</v>
      </c>
      <c r="C27" s="58">
        <f>$G3</f>
        <v>125</v>
      </c>
      <c r="D27" s="58">
        <f>$G6</f>
        <v>600</v>
      </c>
      <c r="E27" s="58">
        <f>$G9</f>
        <v>1000</v>
      </c>
      <c r="F27" s="60">
        <f>$G12</f>
        <v>2000</v>
      </c>
    </row>
    <row r="28" spans="2:12" ht="19.5" thickBot="1" x14ac:dyDescent="0.45">
      <c r="B28" s="5" t="s">
        <v>98</v>
      </c>
      <c r="C28" s="66">
        <f>$G4</f>
        <v>300</v>
      </c>
      <c r="D28" s="66">
        <f>$G7</f>
        <v>1440</v>
      </c>
      <c r="E28" s="66">
        <f>$G10</f>
        <v>2400</v>
      </c>
      <c r="F28" s="69">
        <f>$G13</f>
        <v>4800</v>
      </c>
    </row>
    <row r="30" spans="2:12" ht="19.5" thickBot="1" x14ac:dyDescent="0.45"/>
    <row r="31" spans="2:12" ht="19.5" thickBot="1" x14ac:dyDescent="0.45">
      <c r="B31" s="53" t="s">
        <v>111</v>
      </c>
      <c r="C31" s="49" t="s">
        <v>108</v>
      </c>
      <c r="D31" s="49" t="s">
        <v>58</v>
      </c>
      <c r="E31" s="49" t="s">
        <v>45</v>
      </c>
      <c r="F31" s="70" t="s">
        <v>109</v>
      </c>
    </row>
    <row r="32" spans="2:12" x14ac:dyDescent="0.4">
      <c r="B32" s="53" t="s">
        <v>96</v>
      </c>
      <c r="C32" s="62">
        <f>$K2</f>
        <v>5</v>
      </c>
      <c r="D32" s="63">
        <f>$K5</f>
        <v>5.1032243099048946</v>
      </c>
      <c r="E32" s="63">
        <f>$K8</f>
        <v>1.728395061728395</v>
      </c>
      <c r="F32" s="64">
        <f>$K11</f>
        <v>1.728395061728395</v>
      </c>
    </row>
    <row r="33" spans="2:6" x14ac:dyDescent="0.4">
      <c r="B33" s="3" t="s">
        <v>97</v>
      </c>
      <c r="C33" s="65">
        <f t="shared" ref="C33:C34" si="20">$K3</f>
        <v>6.25</v>
      </c>
      <c r="D33" s="59">
        <f t="shared" ref="D33:D34" si="21">$K6</f>
        <v>7.0314497570953725</v>
      </c>
      <c r="E33" s="59">
        <f t="shared" ref="E33:E34" si="22">$K9</f>
        <v>2.1604938271604937</v>
      </c>
      <c r="F33" s="60">
        <f t="shared" ref="F33:F34" si="23">$K12</f>
        <v>2.1604938271604937</v>
      </c>
    </row>
    <row r="34" spans="2:6" ht="19.5" thickBot="1" x14ac:dyDescent="0.45">
      <c r="B34" s="5" t="s">
        <v>98</v>
      </c>
      <c r="C34" s="67">
        <f t="shared" si="20"/>
        <v>7.5</v>
      </c>
      <c r="D34" s="68">
        <f t="shared" si="21"/>
        <v>8.7226590894072551</v>
      </c>
      <c r="E34" s="68">
        <f t="shared" si="22"/>
        <v>3.4567901234567899</v>
      </c>
      <c r="F34" s="69">
        <f t="shared" si="23"/>
        <v>3.4567901234567899</v>
      </c>
    </row>
  </sheetData>
  <phoneticPr fontId="2"/>
  <pageMargins left="0.7" right="0.7" top="0.75" bottom="0.75" header="0.3" footer="0.3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DA73-507B-49D7-99FE-EAB173B9F842}">
  <dimension ref="A1:O20"/>
  <sheetViews>
    <sheetView zoomScaleNormal="100" workbookViewId="0">
      <selection activeCell="J38" sqref="J38"/>
    </sheetView>
  </sheetViews>
  <sheetFormatPr defaultRowHeight="18.75" x14ac:dyDescent="0.4"/>
  <cols>
    <col min="1" max="15" width="16" style="2" customWidth="1"/>
    <col min="16" max="16384" width="9" style="2"/>
  </cols>
  <sheetData>
    <row r="1" spans="1:15" s="17" customFormat="1" ht="19.5" thickBot="1" x14ac:dyDescent="0.45">
      <c r="A1" s="23" t="s">
        <v>14</v>
      </c>
      <c r="B1" s="24" t="s">
        <v>15</v>
      </c>
      <c r="C1" s="24" t="s">
        <v>24</v>
      </c>
      <c r="D1" s="24" t="s">
        <v>23</v>
      </c>
      <c r="E1" s="24" t="s">
        <v>25</v>
      </c>
      <c r="F1" s="24" t="s">
        <v>26</v>
      </c>
      <c r="G1" s="24" t="s">
        <v>27</v>
      </c>
      <c r="H1" s="24" t="s">
        <v>28</v>
      </c>
      <c r="I1" s="24" t="s">
        <v>29</v>
      </c>
      <c r="J1" s="24" t="s">
        <v>30</v>
      </c>
      <c r="K1" s="24" t="s">
        <v>31</v>
      </c>
      <c r="L1" s="24" t="s">
        <v>16</v>
      </c>
      <c r="M1" s="24" t="s">
        <v>17</v>
      </c>
      <c r="N1" s="24" t="s">
        <v>18</v>
      </c>
      <c r="O1" s="25" t="s">
        <v>19</v>
      </c>
    </row>
    <row r="2" spans="1:15" x14ac:dyDescent="0.4">
      <c r="A2" s="28" t="s">
        <v>39</v>
      </c>
      <c r="B2" s="10">
        <v>-25</v>
      </c>
      <c r="C2" s="10">
        <v>60</v>
      </c>
      <c r="D2" s="10">
        <v>120</v>
      </c>
      <c r="E2" s="10">
        <v>1</v>
      </c>
      <c r="F2" s="10">
        <v>2</v>
      </c>
      <c r="G2" s="10">
        <v>0.5</v>
      </c>
      <c r="H2" s="10">
        <v>2</v>
      </c>
      <c r="I2" s="10">
        <v>0.5</v>
      </c>
      <c r="J2" s="10">
        <v>2</v>
      </c>
      <c r="K2" s="10">
        <v>18</v>
      </c>
      <c r="L2" s="10">
        <v>30</v>
      </c>
      <c r="M2" s="15">
        <v>60</v>
      </c>
      <c r="N2" s="10">
        <v>0.96</v>
      </c>
      <c r="O2" s="16">
        <v>0.6</v>
      </c>
    </row>
    <row r="3" spans="1:15" x14ac:dyDescent="0.4">
      <c r="A3" s="26" t="s">
        <v>37</v>
      </c>
      <c r="B3" s="10">
        <v>-50</v>
      </c>
      <c r="C3" s="10">
        <v>150</v>
      </c>
      <c r="D3" s="10">
        <v>300</v>
      </c>
      <c r="E3" s="10">
        <v>1</v>
      </c>
      <c r="F3" s="10">
        <v>2</v>
      </c>
      <c r="G3" s="10">
        <v>0.5</v>
      </c>
      <c r="H3" s="10">
        <v>2</v>
      </c>
      <c r="I3" s="10">
        <v>0.5</v>
      </c>
      <c r="J3" s="10">
        <v>2</v>
      </c>
      <c r="K3" s="10">
        <v>18</v>
      </c>
      <c r="L3" s="10">
        <v>30</v>
      </c>
      <c r="M3" s="10">
        <v>90</v>
      </c>
      <c r="N3" s="10">
        <v>0.96</v>
      </c>
      <c r="O3" s="12">
        <v>0.4</v>
      </c>
    </row>
    <row r="4" spans="1:15" ht="19.5" thickBot="1" x14ac:dyDescent="0.45">
      <c r="A4" s="27" t="s">
        <v>35</v>
      </c>
      <c r="B4" s="13">
        <v>-100</v>
      </c>
      <c r="C4" s="13">
        <v>200</v>
      </c>
      <c r="D4" s="13">
        <v>750</v>
      </c>
      <c r="E4" s="13">
        <v>1</v>
      </c>
      <c r="F4" s="13">
        <v>2</v>
      </c>
      <c r="G4" s="13">
        <v>0.5</v>
      </c>
      <c r="H4" s="13">
        <v>2</v>
      </c>
      <c r="I4" s="13">
        <v>0.5</v>
      </c>
      <c r="J4" s="13">
        <v>2</v>
      </c>
      <c r="K4" s="13">
        <v>18</v>
      </c>
      <c r="L4" s="13">
        <v>30</v>
      </c>
      <c r="M4" s="13">
        <v>120</v>
      </c>
      <c r="N4" s="13">
        <v>0.96</v>
      </c>
      <c r="O4" s="14">
        <v>0.2</v>
      </c>
    </row>
    <row r="5" spans="1:15" x14ac:dyDescent="0.4">
      <c r="A5" s="28" t="s">
        <v>40</v>
      </c>
      <c r="B5" s="15">
        <v>-25</v>
      </c>
      <c r="C5" s="15">
        <v>20</v>
      </c>
      <c r="D5" s="15">
        <v>49</v>
      </c>
      <c r="E5" s="15">
        <v>2</v>
      </c>
      <c r="F5" s="15">
        <v>0.5</v>
      </c>
      <c r="G5" s="15">
        <v>0</v>
      </c>
      <c r="H5" s="15">
        <v>1.5</v>
      </c>
      <c r="I5" s="15">
        <v>0</v>
      </c>
      <c r="J5" s="15">
        <v>2</v>
      </c>
      <c r="K5" s="15">
        <v>18</v>
      </c>
      <c r="L5" s="15">
        <v>35</v>
      </c>
      <c r="M5" s="15">
        <v>60</v>
      </c>
      <c r="N5" s="15">
        <v>0.9</v>
      </c>
      <c r="O5" s="16">
        <v>0.6</v>
      </c>
    </row>
    <row r="6" spans="1:15" x14ac:dyDescent="0.4">
      <c r="A6" s="26" t="s">
        <v>38</v>
      </c>
      <c r="B6" s="10">
        <v>-50</v>
      </c>
      <c r="C6" s="10">
        <v>50</v>
      </c>
      <c r="D6" s="10">
        <v>123</v>
      </c>
      <c r="E6" s="10">
        <v>2</v>
      </c>
      <c r="F6" s="10">
        <v>0.5</v>
      </c>
      <c r="G6" s="10">
        <v>0</v>
      </c>
      <c r="H6" s="10">
        <v>1.5</v>
      </c>
      <c r="I6" s="10">
        <v>0</v>
      </c>
      <c r="J6" s="10">
        <v>2</v>
      </c>
      <c r="K6" s="10">
        <v>18</v>
      </c>
      <c r="L6" s="10">
        <v>35</v>
      </c>
      <c r="M6" s="10">
        <v>90</v>
      </c>
      <c r="N6" s="10">
        <v>0.9</v>
      </c>
      <c r="O6" s="12">
        <v>0.3</v>
      </c>
    </row>
    <row r="7" spans="1:15" ht="19.5" thickBot="1" x14ac:dyDescent="0.45">
      <c r="A7" s="27" t="s">
        <v>36</v>
      </c>
      <c r="B7" s="13">
        <v>-100</v>
      </c>
      <c r="C7" s="13">
        <v>120</v>
      </c>
      <c r="D7" s="13">
        <v>294</v>
      </c>
      <c r="E7" s="13">
        <v>2</v>
      </c>
      <c r="F7" s="13">
        <v>0.5</v>
      </c>
      <c r="G7" s="13">
        <v>0</v>
      </c>
      <c r="H7" s="13">
        <v>1.5</v>
      </c>
      <c r="I7" s="13">
        <v>0</v>
      </c>
      <c r="J7" s="13">
        <v>2</v>
      </c>
      <c r="K7" s="13">
        <v>18</v>
      </c>
      <c r="L7" s="13">
        <v>35</v>
      </c>
      <c r="M7" s="13">
        <v>120</v>
      </c>
      <c r="N7" s="13">
        <v>0.9</v>
      </c>
      <c r="O7" s="14">
        <v>0.05</v>
      </c>
    </row>
    <row r="8" spans="1:15" ht="19.5" thickBot="1" x14ac:dyDescent="0.45">
      <c r="A8" s="30" t="s">
        <v>41</v>
      </c>
      <c r="B8" s="13">
        <v>-100</v>
      </c>
      <c r="C8" s="13">
        <v>15000</v>
      </c>
      <c r="D8" s="29">
        <v>20000</v>
      </c>
      <c r="E8" s="13">
        <v>1</v>
      </c>
      <c r="F8" s="13">
        <v>2</v>
      </c>
      <c r="G8" s="13">
        <v>1</v>
      </c>
      <c r="H8" s="13">
        <v>2</v>
      </c>
      <c r="I8" s="13">
        <v>1</v>
      </c>
      <c r="J8" s="13">
        <v>150</v>
      </c>
      <c r="K8" s="13">
        <v>300</v>
      </c>
      <c r="L8" s="13">
        <v>300</v>
      </c>
      <c r="M8" s="13">
        <v>120</v>
      </c>
      <c r="N8" s="13">
        <v>0.98</v>
      </c>
      <c r="O8" s="14">
        <v>0</v>
      </c>
    </row>
    <row r="9" spans="1:15" x14ac:dyDescent="0.4">
      <c r="A9" s="31" t="s">
        <v>42</v>
      </c>
      <c r="B9" s="15">
        <v>-25</v>
      </c>
      <c r="C9" s="15">
        <v>180</v>
      </c>
      <c r="D9" s="15">
        <v>240</v>
      </c>
      <c r="E9" s="10">
        <v>1</v>
      </c>
      <c r="F9" s="10">
        <v>2</v>
      </c>
      <c r="G9" s="10">
        <v>0.5</v>
      </c>
      <c r="H9" s="10">
        <v>2</v>
      </c>
      <c r="I9" s="10">
        <v>0.5</v>
      </c>
      <c r="J9" s="10">
        <v>2</v>
      </c>
      <c r="K9" s="10">
        <v>18</v>
      </c>
      <c r="L9" s="10">
        <v>30</v>
      </c>
      <c r="M9" s="15">
        <v>60</v>
      </c>
      <c r="N9" s="10">
        <v>0.96</v>
      </c>
      <c r="O9" s="16">
        <v>0.6</v>
      </c>
    </row>
    <row r="10" spans="1:15" x14ac:dyDescent="0.4">
      <c r="A10" s="18" t="s">
        <v>43</v>
      </c>
      <c r="B10" s="10">
        <v>-50</v>
      </c>
      <c r="C10" s="2">
        <v>360</v>
      </c>
      <c r="D10" s="2">
        <v>420</v>
      </c>
      <c r="E10" s="10">
        <v>1</v>
      </c>
      <c r="F10" s="10">
        <v>2</v>
      </c>
      <c r="G10" s="10">
        <v>0.5</v>
      </c>
      <c r="H10" s="10">
        <v>2</v>
      </c>
      <c r="I10" s="10">
        <v>0.5</v>
      </c>
      <c r="J10" s="10">
        <v>2</v>
      </c>
      <c r="K10" s="10">
        <v>18</v>
      </c>
      <c r="L10" s="10">
        <v>30</v>
      </c>
      <c r="M10" s="10">
        <v>90</v>
      </c>
      <c r="N10" s="10">
        <v>0.96</v>
      </c>
      <c r="O10" s="12">
        <v>0.5</v>
      </c>
    </row>
    <row r="11" spans="1:15" ht="19.5" thickBot="1" x14ac:dyDescent="0.45">
      <c r="A11" s="19" t="s">
        <v>44</v>
      </c>
      <c r="B11" s="13">
        <v>-100</v>
      </c>
      <c r="C11" s="8">
        <v>400</v>
      </c>
      <c r="D11" s="8">
        <v>870</v>
      </c>
      <c r="E11" s="13">
        <v>1</v>
      </c>
      <c r="F11" s="13">
        <v>2</v>
      </c>
      <c r="G11" s="13">
        <v>0.5</v>
      </c>
      <c r="H11" s="13">
        <v>2</v>
      </c>
      <c r="I11" s="13">
        <v>0.5</v>
      </c>
      <c r="J11" s="13">
        <v>2</v>
      </c>
      <c r="K11" s="13">
        <v>18</v>
      </c>
      <c r="L11" s="13">
        <v>30</v>
      </c>
      <c r="M11" s="13">
        <v>120</v>
      </c>
      <c r="N11" s="13">
        <v>0.96</v>
      </c>
      <c r="O11" s="14">
        <v>0.4</v>
      </c>
    </row>
    <row r="12" spans="1:15" ht="19.5" thickBot="1" x14ac:dyDescent="0.45"/>
    <row r="13" spans="1:15" ht="19.5" thickBot="1" x14ac:dyDescent="0.45">
      <c r="A13" s="102" t="s">
        <v>34</v>
      </c>
      <c r="B13" s="104" t="s">
        <v>33</v>
      </c>
      <c r="C13" s="99" t="s">
        <v>32</v>
      </c>
      <c r="D13" s="100"/>
      <c r="E13" s="100"/>
      <c r="F13" s="100"/>
      <c r="G13" s="100"/>
      <c r="H13" s="100"/>
      <c r="I13" s="100"/>
      <c r="J13" s="100"/>
      <c r="K13" s="100"/>
      <c r="L13" s="101"/>
    </row>
    <row r="14" spans="1:15" ht="19.5" thickBot="1" x14ac:dyDescent="0.45">
      <c r="A14" s="103"/>
      <c r="B14" s="105"/>
      <c r="C14" s="32">
        <v>0</v>
      </c>
      <c r="D14" s="33">
        <v>0.1</v>
      </c>
      <c r="E14" s="34">
        <v>0.2</v>
      </c>
      <c r="F14" s="33">
        <v>0.3</v>
      </c>
      <c r="G14" s="34">
        <v>0.4</v>
      </c>
      <c r="H14" s="33">
        <v>0.5</v>
      </c>
      <c r="I14" s="33">
        <v>0.6</v>
      </c>
      <c r="J14" s="33">
        <v>0.7</v>
      </c>
      <c r="K14" s="33">
        <v>0.8</v>
      </c>
      <c r="L14" s="35">
        <v>0.9</v>
      </c>
    </row>
    <row r="15" spans="1:15" x14ac:dyDescent="0.4">
      <c r="A15" s="9" t="s">
        <v>20</v>
      </c>
      <c r="B15" s="20">
        <f t="shared" ref="B15:B20" si="0">(D2+C2)/2*N2/L2*10</f>
        <v>28.799999999999997</v>
      </c>
      <c r="C15" s="36">
        <f t="shared" ref="C15:C20" si="1">$N2-IF($C$14-$O2&gt;=0,$C$14-$O2,0)</f>
        <v>0.96</v>
      </c>
      <c r="D15" s="37">
        <f t="shared" ref="D15:D20" si="2">$N2-IF($D$14-$O2&gt;=0,$D$14-$O2,0)</f>
        <v>0.96</v>
      </c>
      <c r="E15" s="37">
        <f t="shared" ref="E15:E20" si="3">$N2-IF($E$14-$O2&gt;=0,$E$14-$O2,0)</f>
        <v>0.96</v>
      </c>
      <c r="F15" s="37">
        <f t="shared" ref="F15:F20" si="4">$N2-IF($F$14-$O2&gt;=0,$F$14-$O2,0)</f>
        <v>0.96</v>
      </c>
      <c r="G15" s="37">
        <f t="shared" ref="G15:G20" si="5">$N2-IF($G$14-$O2&gt;=0,$G$14-$O2,0)</f>
        <v>0.96</v>
      </c>
      <c r="H15" s="37">
        <f t="shared" ref="H15:H20" si="6">$N2-IF($H$14-$O2&gt;=0,$H$14-$O2,0)</f>
        <v>0.96</v>
      </c>
      <c r="I15" s="37">
        <f t="shared" ref="I15:I20" si="7">$N2-IF($I$14-$O2&gt;=0,$I$14-$O2,0)</f>
        <v>0.96</v>
      </c>
      <c r="J15" s="37">
        <f t="shared" ref="J15:J20" si="8">$N2-IF($J$14-$O2&gt;=0,$J$14-$O2,0)</f>
        <v>0.86</v>
      </c>
      <c r="K15" s="37">
        <f t="shared" ref="K15:K20" si="9">$N2-IF($K$14-$O2&gt;=0,$K$14-$O2,0)</f>
        <v>0.7599999999999999</v>
      </c>
      <c r="L15" s="38">
        <f t="shared" ref="L15:L20" si="10">$N2-IF($L$14-$O2&gt;=0,$L$14-$O2,0)</f>
        <v>0.65999999999999992</v>
      </c>
    </row>
    <row r="16" spans="1:15" x14ac:dyDescent="0.4">
      <c r="A16" s="11" t="s">
        <v>21</v>
      </c>
      <c r="B16" s="21">
        <f t="shared" si="0"/>
        <v>72</v>
      </c>
      <c r="C16" s="36">
        <f t="shared" si="1"/>
        <v>0.96</v>
      </c>
      <c r="D16" s="37">
        <f t="shared" si="2"/>
        <v>0.96</v>
      </c>
      <c r="E16" s="37">
        <f t="shared" si="3"/>
        <v>0.96</v>
      </c>
      <c r="F16" s="37">
        <f t="shared" si="4"/>
        <v>0.96</v>
      </c>
      <c r="G16" s="37">
        <f t="shared" si="5"/>
        <v>0.96</v>
      </c>
      <c r="H16" s="37">
        <f t="shared" si="6"/>
        <v>0.86</v>
      </c>
      <c r="I16" s="37">
        <f t="shared" si="7"/>
        <v>0.76</v>
      </c>
      <c r="J16" s="37">
        <f t="shared" si="8"/>
        <v>0.66</v>
      </c>
      <c r="K16" s="37">
        <f t="shared" si="9"/>
        <v>0.55999999999999994</v>
      </c>
      <c r="L16" s="38">
        <f t="shared" si="10"/>
        <v>0.45999999999999996</v>
      </c>
    </row>
    <row r="17" spans="1:12" ht="19.5" thickBot="1" x14ac:dyDescent="0.45">
      <c r="A17" s="11" t="s">
        <v>22</v>
      </c>
      <c r="B17" s="22">
        <f t="shared" si="0"/>
        <v>152</v>
      </c>
      <c r="C17" s="36">
        <f t="shared" si="1"/>
        <v>0.96</v>
      </c>
      <c r="D17" s="37">
        <f t="shared" si="2"/>
        <v>0.96</v>
      </c>
      <c r="E17" s="37">
        <f t="shared" si="3"/>
        <v>0.96</v>
      </c>
      <c r="F17" s="37">
        <f t="shared" si="4"/>
        <v>0.86</v>
      </c>
      <c r="G17" s="37">
        <f t="shared" si="5"/>
        <v>0.76</v>
      </c>
      <c r="H17" s="37">
        <f t="shared" si="6"/>
        <v>0.65999999999999992</v>
      </c>
      <c r="I17" s="37">
        <f t="shared" si="7"/>
        <v>0.56000000000000005</v>
      </c>
      <c r="J17" s="37">
        <f t="shared" si="8"/>
        <v>0.46</v>
      </c>
      <c r="K17" s="37">
        <f t="shared" si="9"/>
        <v>0.35999999999999988</v>
      </c>
      <c r="L17" s="38">
        <f t="shared" si="10"/>
        <v>0.26</v>
      </c>
    </row>
    <row r="18" spans="1:12" x14ac:dyDescent="0.4">
      <c r="A18" s="20" t="s">
        <v>40</v>
      </c>
      <c r="B18" s="21">
        <f t="shared" si="0"/>
        <v>8.8714285714285719</v>
      </c>
      <c r="C18" s="42">
        <f t="shared" si="1"/>
        <v>0.9</v>
      </c>
      <c r="D18" s="43">
        <f t="shared" si="2"/>
        <v>0.9</v>
      </c>
      <c r="E18" s="43">
        <f t="shared" si="3"/>
        <v>0.9</v>
      </c>
      <c r="F18" s="43">
        <f t="shared" si="4"/>
        <v>0.9</v>
      </c>
      <c r="G18" s="43">
        <f t="shared" si="5"/>
        <v>0.9</v>
      </c>
      <c r="H18" s="43">
        <f t="shared" si="6"/>
        <v>0.9</v>
      </c>
      <c r="I18" s="43">
        <f t="shared" si="7"/>
        <v>0.9</v>
      </c>
      <c r="J18" s="43">
        <f t="shared" si="8"/>
        <v>0.8</v>
      </c>
      <c r="K18" s="43">
        <f t="shared" si="9"/>
        <v>0.7</v>
      </c>
      <c r="L18" s="44">
        <f t="shared" si="10"/>
        <v>0.6</v>
      </c>
    </row>
    <row r="19" spans="1:12" x14ac:dyDescent="0.4">
      <c r="A19" s="21" t="s">
        <v>38</v>
      </c>
      <c r="B19" s="21">
        <f t="shared" si="0"/>
        <v>22.242857142857147</v>
      </c>
      <c r="C19" s="36">
        <f t="shared" si="1"/>
        <v>0.9</v>
      </c>
      <c r="D19" s="37">
        <f t="shared" si="2"/>
        <v>0.9</v>
      </c>
      <c r="E19" s="37">
        <f t="shared" si="3"/>
        <v>0.9</v>
      </c>
      <c r="F19" s="37">
        <f t="shared" si="4"/>
        <v>0.9</v>
      </c>
      <c r="G19" s="37">
        <f t="shared" si="5"/>
        <v>0.8</v>
      </c>
      <c r="H19" s="37">
        <f t="shared" si="6"/>
        <v>0.7</v>
      </c>
      <c r="I19" s="37">
        <f t="shared" si="7"/>
        <v>0.60000000000000009</v>
      </c>
      <c r="J19" s="37">
        <f t="shared" si="8"/>
        <v>0.5</v>
      </c>
      <c r="K19" s="37">
        <f t="shared" si="9"/>
        <v>0.4</v>
      </c>
      <c r="L19" s="38">
        <f t="shared" si="10"/>
        <v>0.29999999999999993</v>
      </c>
    </row>
    <row r="20" spans="1:12" ht="19.5" thickBot="1" x14ac:dyDescent="0.45">
      <c r="A20" s="22" t="s">
        <v>36</v>
      </c>
      <c r="B20" s="22">
        <f t="shared" si="0"/>
        <v>53.228571428571428</v>
      </c>
      <c r="C20" s="39">
        <f t="shared" si="1"/>
        <v>0.9</v>
      </c>
      <c r="D20" s="40">
        <f t="shared" si="2"/>
        <v>0.85</v>
      </c>
      <c r="E20" s="40">
        <f t="shared" si="3"/>
        <v>0.75</v>
      </c>
      <c r="F20" s="40">
        <f t="shared" si="4"/>
        <v>0.65</v>
      </c>
      <c r="G20" s="40">
        <f t="shared" si="5"/>
        <v>0.55000000000000004</v>
      </c>
      <c r="H20" s="40">
        <f t="shared" si="6"/>
        <v>0.45</v>
      </c>
      <c r="I20" s="40">
        <f t="shared" si="7"/>
        <v>0.35000000000000009</v>
      </c>
      <c r="J20" s="40">
        <f t="shared" si="8"/>
        <v>0.25000000000000011</v>
      </c>
      <c r="K20" s="40">
        <f t="shared" si="9"/>
        <v>0.15000000000000002</v>
      </c>
      <c r="L20" s="41">
        <f t="shared" si="10"/>
        <v>5.0000000000000044E-2</v>
      </c>
    </row>
  </sheetData>
  <mergeCells count="3">
    <mergeCell ref="C13:L13"/>
    <mergeCell ref="A13:A14"/>
    <mergeCell ref="B13:B1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0986-DD99-4476-9BFD-57A60D957B16}">
  <dimension ref="A1:U13"/>
  <sheetViews>
    <sheetView workbookViewId="0">
      <selection activeCell="L6" sqref="L6"/>
    </sheetView>
  </sheetViews>
  <sheetFormatPr defaultRowHeight="18.75" x14ac:dyDescent="0.4"/>
  <cols>
    <col min="1" max="1" width="20.625" customWidth="1"/>
    <col min="2" max="21" width="16.625" customWidth="1"/>
  </cols>
  <sheetData>
    <row r="1" spans="1:21" s="17" customFormat="1" ht="19.5" thickBot="1" x14ac:dyDescent="0.45">
      <c r="A1" s="23" t="s">
        <v>14</v>
      </c>
      <c r="B1" s="89" t="s">
        <v>15</v>
      </c>
      <c r="C1" s="24" t="s">
        <v>24</v>
      </c>
      <c r="D1" s="24" t="s">
        <v>23</v>
      </c>
      <c r="E1" s="24" t="s">
        <v>25</v>
      </c>
      <c r="F1" s="24" t="s">
        <v>26</v>
      </c>
      <c r="G1" s="24" t="s">
        <v>27</v>
      </c>
      <c r="H1" s="24" t="s">
        <v>28</v>
      </c>
      <c r="I1" s="24" t="s">
        <v>29</v>
      </c>
      <c r="J1" s="24" t="s">
        <v>30</v>
      </c>
      <c r="K1" s="24" t="s">
        <v>31</v>
      </c>
      <c r="L1" s="24" t="s">
        <v>16</v>
      </c>
      <c r="M1" s="24" t="s">
        <v>17</v>
      </c>
      <c r="N1" s="24" t="s">
        <v>18</v>
      </c>
      <c r="O1" s="24" t="s">
        <v>19</v>
      </c>
      <c r="P1" s="91" t="s">
        <v>115</v>
      </c>
      <c r="Q1" s="71" t="s">
        <v>116</v>
      </c>
      <c r="R1" s="71" t="s">
        <v>120</v>
      </c>
      <c r="S1" s="71" t="s">
        <v>119</v>
      </c>
      <c r="T1" s="71" t="s">
        <v>118</v>
      </c>
      <c r="U1" s="72" t="s">
        <v>117</v>
      </c>
    </row>
    <row r="2" spans="1:21" s="2" customFormat="1" x14ac:dyDescent="0.4">
      <c r="A2" s="11" t="s">
        <v>121</v>
      </c>
      <c r="B2" s="92">
        <v>-26</v>
      </c>
      <c r="C2" s="93">
        <v>86</v>
      </c>
      <c r="D2" s="93">
        <v>114</v>
      </c>
      <c r="E2" s="93">
        <v>1.25</v>
      </c>
      <c r="F2" s="93">
        <v>1</v>
      </c>
      <c r="G2" s="93">
        <v>1</v>
      </c>
      <c r="H2" s="93">
        <v>1</v>
      </c>
      <c r="I2" s="93">
        <v>0</v>
      </c>
      <c r="J2" s="93">
        <v>1</v>
      </c>
      <c r="K2" s="93">
        <v>15</v>
      </c>
      <c r="L2" s="93">
        <v>60</v>
      </c>
      <c r="M2" s="93">
        <v>100</v>
      </c>
      <c r="N2" s="93">
        <v>1</v>
      </c>
      <c r="O2" s="93">
        <v>0.25</v>
      </c>
      <c r="P2" s="94">
        <v>400</v>
      </c>
      <c r="Q2" s="94">
        <v>0.4</v>
      </c>
      <c r="R2" s="50">
        <v>0</v>
      </c>
      <c r="S2" s="50">
        <v>0</v>
      </c>
      <c r="T2" s="94">
        <v>10</v>
      </c>
      <c r="U2" s="70">
        <v>100</v>
      </c>
    </row>
    <row r="3" spans="1:21" s="2" customFormat="1" x14ac:dyDescent="0.4">
      <c r="A3" s="11" t="s">
        <v>122</v>
      </c>
      <c r="B3" s="11">
        <f>B2*1.2</f>
        <v>-31.2</v>
      </c>
      <c r="C3" s="10">
        <f>C2*4</f>
        <v>344</v>
      </c>
      <c r="D3" s="10">
        <f>D2*4</f>
        <v>456</v>
      </c>
      <c r="E3" s="10">
        <v>2</v>
      </c>
      <c r="F3" s="10">
        <v>1</v>
      </c>
      <c r="G3" s="10">
        <v>1.25</v>
      </c>
      <c r="H3" s="10">
        <v>1.5</v>
      </c>
      <c r="I3" s="10">
        <f t="shared" ref="I3:U3" si="0">I2*1.5</f>
        <v>0</v>
      </c>
      <c r="J3" s="10">
        <v>1</v>
      </c>
      <c r="K3" s="10">
        <v>15</v>
      </c>
      <c r="L3" s="10">
        <v>100</v>
      </c>
      <c r="M3" s="10">
        <v>100</v>
      </c>
      <c r="N3" s="10">
        <v>1</v>
      </c>
      <c r="O3" s="10">
        <v>0.4</v>
      </c>
      <c r="P3" s="10">
        <v>800</v>
      </c>
      <c r="Q3" s="10">
        <v>0.3</v>
      </c>
      <c r="R3" s="10">
        <v>5</v>
      </c>
      <c r="S3" s="10">
        <v>5</v>
      </c>
      <c r="T3" s="10">
        <v>20</v>
      </c>
      <c r="U3" s="12">
        <f t="shared" si="0"/>
        <v>150</v>
      </c>
    </row>
    <row r="4" spans="1:21" s="2" customFormat="1" x14ac:dyDescent="0.4">
      <c r="A4" s="11" t="s">
        <v>123</v>
      </c>
      <c r="B4" s="11">
        <f>B3*1.2</f>
        <v>-37.44</v>
      </c>
      <c r="C4" s="10">
        <f>C3*2</f>
        <v>688</v>
      </c>
      <c r="D4" s="10">
        <f t="shared" ref="D4:D5" si="1">D3*2</f>
        <v>912</v>
      </c>
      <c r="E4" s="10">
        <f>E3*1.2</f>
        <v>2.4</v>
      </c>
      <c r="F4" s="10">
        <v>1</v>
      </c>
      <c r="G4" s="10">
        <v>1.25</v>
      </c>
      <c r="H4" s="10">
        <f t="shared" ref="H4" si="2">H3*1.2</f>
        <v>1.7999999999999998</v>
      </c>
      <c r="I4" s="10">
        <f t="shared" ref="I4:I5" si="3">I3*1.5</f>
        <v>0</v>
      </c>
      <c r="J4" s="10">
        <v>1</v>
      </c>
      <c r="K4" s="10">
        <v>15</v>
      </c>
      <c r="L4" s="10">
        <v>60</v>
      </c>
      <c r="M4" s="10">
        <f>M3*1.2</f>
        <v>120</v>
      </c>
      <c r="N4" s="10">
        <v>1</v>
      </c>
      <c r="O4" s="10">
        <f>O3*1.5</f>
        <v>0.60000000000000009</v>
      </c>
      <c r="P4" s="10">
        <f t="shared" ref="P4" si="4">P3*1.5</f>
        <v>1200</v>
      </c>
      <c r="Q4" s="10">
        <f t="shared" ref="Q4:Q5" si="5">Q3*1.5</f>
        <v>0.44999999999999996</v>
      </c>
      <c r="R4" s="10">
        <f t="shared" ref="R4:R5" si="6">R3*1.5</f>
        <v>7.5</v>
      </c>
      <c r="S4" s="10">
        <f t="shared" ref="S4:S5" si="7">S3*1.5</f>
        <v>7.5</v>
      </c>
      <c r="T4" s="10">
        <f t="shared" ref="T4:T5" si="8">T3*1.5</f>
        <v>30</v>
      </c>
      <c r="U4" s="12">
        <f t="shared" ref="U4:U5" si="9">U3*1.5</f>
        <v>225</v>
      </c>
    </row>
    <row r="5" spans="1:21" s="2" customFormat="1" ht="19.5" thickBot="1" x14ac:dyDescent="0.45">
      <c r="A5" s="90" t="s">
        <v>124</v>
      </c>
      <c r="B5" s="90">
        <f>B4*1.2</f>
        <v>-44.927999999999997</v>
      </c>
      <c r="C5" s="13">
        <f>C4*2</f>
        <v>1376</v>
      </c>
      <c r="D5" s="13">
        <f t="shared" si="1"/>
        <v>1824</v>
      </c>
      <c r="E5" s="13">
        <v>3</v>
      </c>
      <c r="F5" s="13">
        <v>1</v>
      </c>
      <c r="G5" s="13">
        <f t="shared" ref="G5" si="10">G4*1.5</f>
        <v>1.875</v>
      </c>
      <c r="H5" s="13">
        <v>2</v>
      </c>
      <c r="I5" s="13">
        <f t="shared" si="3"/>
        <v>0</v>
      </c>
      <c r="J5" s="13">
        <v>1</v>
      </c>
      <c r="K5" s="13">
        <v>15</v>
      </c>
      <c r="L5" s="13">
        <v>40</v>
      </c>
      <c r="M5" s="13">
        <f>M4*1.2</f>
        <v>144</v>
      </c>
      <c r="N5" s="13">
        <v>1</v>
      </c>
      <c r="O5" s="13">
        <v>0.8</v>
      </c>
      <c r="P5" s="13">
        <v>1600</v>
      </c>
      <c r="Q5" s="13">
        <f t="shared" si="5"/>
        <v>0.67499999999999993</v>
      </c>
      <c r="R5" s="13">
        <f t="shared" si="6"/>
        <v>11.25</v>
      </c>
      <c r="S5" s="13">
        <f t="shared" si="7"/>
        <v>11.25</v>
      </c>
      <c r="T5" s="13">
        <f t="shared" si="8"/>
        <v>45</v>
      </c>
      <c r="U5" s="14">
        <f t="shared" si="9"/>
        <v>337.5</v>
      </c>
    </row>
    <row r="7" spans="1:21" ht="19.5" thickBot="1" x14ac:dyDescent="0.45"/>
    <row r="8" spans="1:21" ht="19.5" thickBot="1" x14ac:dyDescent="0.45">
      <c r="A8" s="102" t="s">
        <v>34</v>
      </c>
      <c r="B8" s="104" t="s">
        <v>33</v>
      </c>
      <c r="C8" s="100" t="s">
        <v>32</v>
      </c>
      <c r="D8" s="100"/>
      <c r="E8" s="100"/>
      <c r="F8" s="100"/>
      <c r="G8" s="100"/>
      <c r="H8" s="100"/>
      <c r="I8" s="100"/>
      <c r="J8" s="100"/>
      <c r="K8" s="100"/>
      <c r="L8" s="101"/>
    </row>
    <row r="9" spans="1:21" ht="19.5" thickBot="1" x14ac:dyDescent="0.45">
      <c r="A9" s="106"/>
      <c r="B9" s="107"/>
      <c r="C9" s="95">
        <v>0</v>
      </c>
      <c r="D9" s="95">
        <v>0.1</v>
      </c>
      <c r="E9" s="96">
        <v>0.2</v>
      </c>
      <c r="F9" s="95">
        <v>0.3</v>
      </c>
      <c r="G9" s="96">
        <v>0.4</v>
      </c>
      <c r="H9" s="95">
        <v>0.5</v>
      </c>
      <c r="I9" s="95">
        <v>0.6</v>
      </c>
      <c r="J9" s="95">
        <v>0.7</v>
      </c>
      <c r="K9" s="95">
        <v>0.8</v>
      </c>
      <c r="L9" s="97">
        <v>0.9</v>
      </c>
    </row>
    <row r="10" spans="1:21" x14ac:dyDescent="0.4">
      <c r="A10" s="28" t="str">
        <f>A2</f>
        <v>マローダーミサイル</v>
      </c>
      <c r="B10" s="98">
        <f>(D2+C2)/2*N2/L2*10</f>
        <v>16.666666666666668</v>
      </c>
      <c r="C10" s="43">
        <f>$N2-IF($C$9-$O2&gt;=0,$C$9-$O2,0)</f>
        <v>1</v>
      </c>
      <c r="D10" s="43">
        <f>$N2-IF($D$9-$O2&gt;=0,$D$9-$O2,0)</f>
        <v>1</v>
      </c>
      <c r="E10" s="43">
        <f>$N2-IF($E$9-$O2&gt;=0,$E$9-$O2,0)</f>
        <v>1</v>
      </c>
      <c r="F10" s="43">
        <f>$N2-IF($F$9-$O2&gt;=0,$F$9-$O2,0)</f>
        <v>0.95</v>
      </c>
      <c r="G10" s="43">
        <f>$N2-IF($G$9-$O2&gt;=0,$G$9-$O2,0)</f>
        <v>0.85</v>
      </c>
      <c r="H10" s="43">
        <f>$N2-IF($H$9-$O2&gt;=0,$H$9-$O2,0)</f>
        <v>0.75</v>
      </c>
      <c r="I10" s="43">
        <f>$N2-IF($I$9-$O2&gt;=0,$I$9-$O2,0)</f>
        <v>0.65</v>
      </c>
      <c r="J10" s="43">
        <f>$N2-IF($J$9-$O2&gt;=0,$J$9-$O2,0)</f>
        <v>0.55000000000000004</v>
      </c>
      <c r="K10" s="43">
        <f>$N2-IF($K$9-$O2&gt;=0,$K$9-$O2,0)</f>
        <v>0.44999999999999996</v>
      </c>
      <c r="L10" s="44">
        <f>$N2-IF($L$9-$O2&gt;=0,$L$9-$O2,0)</f>
        <v>0.35</v>
      </c>
    </row>
    <row r="11" spans="1:21" x14ac:dyDescent="0.4">
      <c r="A11" s="26" t="str">
        <f t="shared" ref="A11:A13" si="11">A3</f>
        <v>試作ロンギヌスの槍</v>
      </c>
      <c r="B11" s="18">
        <f>(D3+C3)/2*N3/L3*10</f>
        <v>40</v>
      </c>
      <c r="C11" s="37">
        <f t="shared" ref="C11:C13" si="12">$N3-IF($C$9-$O3&gt;=0,$C$9-$O3,0)</f>
        <v>1</v>
      </c>
      <c r="D11" s="37">
        <f t="shared" ref="D11:D13" si="13">$N3-IF($D$9-$O3&gt;=0,$D$9-$O3,0)</f>
        <v>1</v>
      </c>
      <c r="E11" s="37">
        <f t="shared" ref="E11:E13" si="14">$N3-IF($E$9-$O3&gt;=0,$E$9-$O3,0)</f>
        <v>1</v>
      </c>
      <c r="F11" s="37">
        <f t="shared" ref="F11:F13" si="15">$N3-IF($F$9-$O3&gt;=0,$F$9-$O3,0)</f>
        <v>1</v>
      </c>
      <c r="G11" s="37">
        <f t="shared" ref="G11:G13" si="16">$N3-IF($G$9-$O3&gt;=0,$G$9-$O3,0)</f>
        <v>1</v>
      </c>
      <c r="H11" s="37">
        <f t="shared" ref="H11:H13" si="17">$N3-IF($H$9-$O3&gt;=0,$H$9-$O3,0)</f>
        <v>0.9</v>
      </c>
      <c r="I11" s="37">
        <f t="shared" ref="I11:I13" si="18">$N3-IF($I$9-$O3&gt;=0,$I$9-$O3,0)</f>
        <v>0.8</v>
      </c>
      <c r="J11" s="37">
        <f t="shared" ref="J11:J13" si="19">$N3-IF($J$9-$O3&gt;=0,$J$9-$O3,0)</f>
        <v>0.70000000000000007</v>
      </c>
      <c r="K11" s="37">
        <f t="shared" ref="K11:K13" si="20">$N3-IF($K$9-$O3&gt;=0,$K$9-$O3,0)</f>
        <v>0.6</v>
      </c>
      <c r="L11" s="38">
        <f>$N3-IF($L$9-$O3&gt;=0,$L$9-$O3,0)</f>
        <v>0.5</v>
      </c>
    </row>
    <row r="12" spans="1:21" x14ac:dyDescent="0.4">
      <c r="A12" s="26" t="str">
        <f t="shared" si="11"/>
        <v>ロンギヌスの槍</v>
      </c>
      <c r="B12" s="18">
        <f t="shared" ref="B12" si="21">(D4+C4)/2*N4/L4*10</f>
        <v>133.33333333333334</v>
      </c>
      <c r="C12" s="37">
        <f t="shared" si="12"/>
        <v>1</v>
      </c>
      <c r="D12" s="37">
        <f t="shared" si="13"/>
        <v>1</v>
      </c>
      <c r="E12" s="37">
        <f t="shared" si="14"/>
        <v>1</v>
      </c>
      <c r="F12" s="37">
        <f t="shared" si="15"/>
        <v>1</v>
      </c>
      <c r="G12" s="37">
        <f t="shared" si="16"/>
        <v>1</v>
      </c>
      <c r="H12" s="37">
        <f t="shared" si="17"/>
        <v>1</v>
      </c>
      <c r="I12" s="37">
        <f t="shared" si="18"/>
        <v>1</v>
      </c>
      <c r="J12" s="37">
        <f t="shared" si="19"/>
        <v>0.90000000000000013</v>
      </c>
      <c r="K12" s="37">
        <f t="shared" si="20"/>
        <v>0.8</v>
      </c>
      <c r="L12" s="38">
        <f>$N4-IF($L$9-$O4&gt;=0,$L$9-$O4,0)</f>
        <v>0.70000000000000007</v>
      </c>
    </row>
    <row r="13" spans="1:21" ht="19.5" thickBot="1" x14ac:dyDescent="0.45">
      <c r="A13" s="27" t="str">
        <f t="shared" si="11"/>
        <v>ロンギヌスの槍α</v>
      </c>
      <c r="B13" s="19">
        <f>(D5+C5)/2*N5/L5*10</f>
        <v>400</v>
      </c>
      <c r="C13" s="40">
        <f t="shared" si="12"/>
        <v>1</v>
      </c>
      <c r="D13" s="40">
        <f t="shared" si="13"/>
        <v>1</v>
      </c>
      <c r="E13" s="40">
        <f t="shared" si="14"/>
        <v>1</v>
      </c>
      <c r="F13" s="40">
        <f t="shared" si="15"/>
        <v>1</v>
      </c>
      <c r="G13" s="40">
        <f t="shared" si="16"/>
        <v>1</v>
      </c>
      <c r="H13" s="40">
        <f t="shared" si="17"/>
        <v>1</v>
      </c>
      <c r="I13" s="40">
        <f t="shared" si="18"/>
        <v>1</v>
      </c>
      <c r="J13" s="40">
        <f t="shared" si="19"/>
        <v>1</v>
      </c>
      <c r="K13" s="40">
        <f t="shared" si="20"/>
        <v>1</v>
      </c>
      <c r="L13" s="41">
        <f>$N5-IF($L$9-$O5&gt;=0,$L$9-$O5,0)</f>
        <v>0.9</v>
      </c>
    </row>
  </sheetData>
  <mergeCells count="3">
    <mergeCell ref="A8:A9"/>
    <mergeCell ref="B8:B9"/>
    <mergeCell ref="C8:L8"/>
  </mergeCells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2021-08-12T01:14:59Z</dcterms:created>
  <dcterms:modified xsi:type="dcterms:W3CDTF">2023-04-03T15:30:08Z</dcterms:modified>
</cp:coreProperties>
</file>