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Stellaris\MagicalDiscoveries\"/>
    </mc:Choice>
  </mc:AlternateContent>
  <xr:revisionPtr revIDLastSave="0" documentId="13_ncr:1_{9DE48D5B-8839-47AF-B5A7-981F3EFB9F15}" xr6:coauthVersionLast="47" xr6:coauthVersionMax="47" xr10:uidLastSave="{00000000-0000-0000-0000-000000000000}"/>
  <bookViews>
    <workbookView xWindow="-98" yWindow="-98" windowWidth="20715" windowHeight="13875" activeTab="3" xr2:uid="{33EBD46C-414F-4B8E-A737-7C9375C5AD2F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D3" i="2"/>
  <c r="D4" i="2" s="1"/>
  <c r="C3" i="2"/>
  <c r="C4" i="2" s="1"/>
  <c r="D9" i="2"/>
  <c r="D10" i="2" s="1"/>
  <c r="C9" i="2"/>
  <c r="C10" i="2" s="1"/>
  <c r="D7" i="2"/>
  <c r="C7" i="2"/>
  <c r="B19" i="2"/>
  <c r="D6" i="2"/>
  <c r="C6" i="2"/>
  <c r="A15" i="2"/>
  <c r="B9" i="2"/>
  <c r="B10" i="2"/>
  <c r="B8" i="2"/>
  <c r="B3" i="2"/>
  <c r="B4" i="2"/>
  <c r="B2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A16" i="2"/>
  <c r="A17" i="2"/>
  <c r="A18" i="2"/>
  <c r="A19" i="2"/>
  <c r="A20" i="2"/>
  <c r="A21" i="2"/>
  <c r="A22" i="2"/>
  <c r="A23" i="2"/>
  <c r="H4" i="4"/>
  <c r="C4" i="4"/>
  <c r="C5" i="4" s="1"/>
  <c r="B12" i="4"/>
  <c r="D4" i="4"/>
  <c r="D5" i="4"/>
  <c r="C3" i="4"/>
  <c r="D3" i="4"/>
  <c r="B11" i="4"/>
  <c r="O4" i="4"/>
  <c r="L13" i="4"/>
  <c r="L12" i="4"/>
  <c r="L11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L10" i="4"/>
  <c r="K10" i="4"/>
  <c r="J10" i="4"/>
  <c r="I10" i="4"/>
  <c r="H10" i="4"/>
  <c r="G10" i="4"/>
  <c r="F10" i="4"/>
  <c r="E10" i="4"/>
  <c r="D10" i="4"/>
  <c r="C10" i="4"/>
  <c r="C15" i="2"/>
  <c r="A11" i="4"/>
  <c r="A12" i="4"/>
  <c r="A13" i="4"/>
  <c r="A10" i="4"/>
  <c r="B10" i="4"/>
  <c r="B3" i="4"/>
  <c r="B4" i="4" s="1"/>
  <c r="B5" i="4" s="1"/>
  <c r="M4" i="4"/>
  <c r="M5" i="4" s="1"/>
  <c r="E3" i="4"/>
  <c r="E4" i="4" s="1"/>
  <c r="I4" i="4"/>
  <c r="I5" i="4" s="1"/>
  <c r="P4" i="4"/>
  <c r="P5" i="4" s="1"/>
  <c r="Q4" i="4"/>
  <c r="Q5" i="4" s="1"/>
  <c r="R4" i="4"/>
  <c r="R5" i="4" s="1"/>
  <c r="S4" i="4"/>
  <c r="S5" i="4" s="1"/>
  <c r="T4" i="4"/>
  <c r="T5" i="4" s="1"/>
  <c r="G5" i="4"/>
  <c r="I3" i="4"/>
  <c r="U3" i="4"/>
  <c r="U4" i="4" s="1"/>
  <c r="U5" i="4" s="1"/>
  <c r="E32" i="1"/>
  <c r="F14" i="1"/>
  <c r="K8" i="3"/>
  <c r="K7" i="3"/>
  <c r="K6" i="3"/>
  <c r="K5" i="3"/>
  <c r="K4" i="3"/>
  <c r="C31" i="3" s="1"/>
  <c r="K3" i="3"/>
  <c r="K2" i="3"/>
  <c r="C30" i="3"/>
  <c r="G10" i="3"/>
  <c r="G13" i="3" s="1"/>
  <c r="F25" i="3" s="1"/>
  <c r="H10" i="3"/>
  <c r="H9" i="3"/>
  <c r="G9" i="3"/>
  <c r="G12" i="3" s="1"/>
  <c r="F24" i="3" s="1"/>
  <c r="D11" i="3"/>
  <c r="C9" i="3"/>
  <c r="D9" i="3"/>
  <c r="D12" i="3" s="1"/>
  <c r="E9" i="3"/>
  <c r="E12" i="3" s="1"/>
  <c r="C10" i="3"/>
  <c r="D10" i="3"/>
  <c r="D13" i="3" s="1"/>
  <c r="E10" i="3"/>
  <c r="F10" i="3"/>
  <c r="F13" i="3" s="1"/>
  <c r="F9" i="3"/>
  <c r="F12" i="3" s="1"/>
  <c r="B43" i="1"/>
  <c r="C43" i="1"/>
  <c r="D43" i="1"/>
  <c r="F43" i="1"/>
  <c r="G43" i="1"/>
  <c r="I43" i="1"/>
  <c r="J43" i="1"/>
  <c r="L43" i="1"/>
  <c r="B44" i="1"/>
  <c r="C44" i="1"/>
  <c r="D44" i="1"/>
  <c r="F44" i="1"/>
  <c r="G44" i="1"/>
  <c r="I44" i="1"/>
  <c r="J44" i="1"/>
  <c r="L44" i="1"/>
  <c r="J42" i="1"/>
  <c r="I42" i="1"/>
  <c r="G42" i="1"/>
  <c r="D42" i="1"/>
  <c r="C42" i="1"/>
  <c r="B42" i="1"/>
  <c r="L39" i="1"/>
  <c r="I3" i="1"/>
  <c r="I4" i="1"/>
  <c r="I5" i="1"/>
  <c r="I6" i="1"/>
  <c r="I7" i="1"/>
  <c r="I8" i="1"/>
  <c r="I9" i="1"/>
  <c r="I10" i="1"/>
  <c r="I17" i="1"/>
  <c r="I18" i="1"/>
  <c r="I19" i="1"/>
  <c r="I25" i="1"/>
  <c r="I26" i="1"/>
  <c r="I27" i="1"/>
  <c r="I28" i="1"/>
  <c r="I2" i="1"/>
  <c r="P2" i="1"/>
  <c r="J2" i="1" s="1"/>
  <c r="B37" i="1" s="1"/>
  <c r="D30" i="3"/>
  <c r="D31" i="3"/>
  <c r="D29" i="3"/>
  <c r="C29" i="3"/>
  <c r="E29" i="3"/>
  <c r="L2" i="3"/>
  <c r="C24" i="3"/>
  <c r="D24" i="3"/>
  <c r="C25" i="3"/>
  <c r="D25" i="3"/>
  <c r="E25" i="3"/>
  <c r="E23" i="3"/>
  <c r="D23" i="3"/>
  <c r="C23" i="3"/>
  <c r="D18" i="3"/>
  <c r="D19" i="3"/>
  <c r="C17" i="3"/>
  <c r="H12" i="3"/>
  <c r="H11" i="3"/>
  <c r="G11" i="3"/>
  <c r="F23" i="3" s="1"/>
  <c r="E11" i="3"/>
  <c r="F11" i="3"/>
  <c r="E13" i="3"/>
  <c r="C12" i="3"/>
  <c r="C13" i="3"/>
  <c r="C11" i="3"/>
  <c r="B12" i="3"/>
  <c r="B13" i="3"/>
  <c r="B11" i="3"/>
  <c r="J3" i="3"/>
  <c r="J4" i="3"/>
  <c r="J5" i="3"/>
  <c r="J6" i="3"/>
  <c r="J7" i="3"/>
  <c r="J8" i="3"/>
  <c r="J2" i="3"/>
  <c r="I2" i="3"/>
  <c r="L3" i="3"/>
  <c r="C18" i="3" s="1"/>
  <c r="L4" i="3"/>
  <c r="C19" i="3" s="1"/>
  <c r="L5" i="3"/>
  <c r="D17" i="3" s="1"/>
  <c r="L6" i="3"/>
  <c r="L7" i="3"/>
  <c r="L8" i="3"/>
  <c r="E17" i="3" s="1"/>
  <c r="G32" i="1"/>
  <c r="G34" i="1"/>
  <c r="F34" i="1"/>
  <c r="I34" i="1" s="1"/>
  <c r="G33" i="1"/>
  <c r="F33" i="1"/>
  <c r="I33" i="1" s="1"/>
  <c r="F32" i="1"/>
  <c r="G25" i="1"/>
  <c r="F25" i="1"/>
  <c r="G24" i="1"/>
  <c r="F24" i="1"/>
  <c r="I24" i="1" s="1"/>
  <c r="G23" i="1"/>
  <c r="F23" i="1"/>
  <c r="G14" i="1"/>
  <c r="G15" i="1"/>
  <c r="G16" i="1"/>
  <c r="F15" i="1"/>
  <c r="F16" i="1"/>
  <c r="I14" i="1"/>
  <c r="F42" i="1" s="1"/>
  <c r="G31" i="1"/>
  <c r="F31" i="1"/>
  <c r="G30" i="1"/>
  <c r="F30" i="1"/>
  <c r="G29" i="1"/>
  <c r="F29" i="1"/>
  <c r="G22" i="1"/>
  <c r="F22" i="1"/>
  <c r="G21" i="1"/>
  <c r="F21" i="1"/>
  <c r="G20" i="1"/>
  <c r="F20" i="1"/>
  <c r="F11" i="1"/>
  <c r="I11" i="1" s="1"/>
  <c r="E42" i="1" s="1"/>
  <c r="G11" i="1"/>
  <c r="G12" i="1"/>
  <c r="G13" i="1"/>
  <c r="F12" i="1"/>
  <c r="F13" i="1"/>
  <c r="E34" i="1"/>
  <c r="D34" i="1"/>
  <c r="C34" i="1"/>
  <c r="B34" i="1"/>
  <c r="P34" i="1" s="1"/>
  <c r="E33" i="1"/>
  <c r="D33" i="1"/>
  <c r="C33" i="1"/>
  <c r="B33" i="1"/>
  <c r="D32" i="1"/>
  <c r="C32" i="1"/>
  <c r="B32" i="1"/>
  <c r="E25" i="1"/>
  <c r="D25" i="1"/>
  <c r="C25" i="1"/>
  <c r="B25" i="1"/>
  <c r="P25" i="1" s="1"/>
  <c r="J25" i="1" s="1"/>
  <c r="I39" i="1" s="1"/>
  <c r="E24" i="1"/>
  <c r="D24" i="1"/>
  <c r="C24" i="1"/>
  <c r="B24" i="1"/>
  <c r="E23" i="1"/>
  <c r="D23" i="1"/>
  <c r="I23" i="1" s="1"/>
  <c r="C23" i="1"/>
  <c r="B23" i="1"/>
  <c r="C14" i="1"/>
  <c r="D14" i="1"/>
  <c r="E14" i="1"/>
  <c r="C15" i="1"/>
  <c r="D15" i="1"/>
  <c r="E15" i="1"/>
  <c r="C16" i="1"/>
  <c r="D16" i="1"/>
  <c r="E16" i="1"/>
  <c r="I16" i="1" s="1"/>
  <c r="B15" i="1"/>
  <c r="I15" i="1" s="1"/>
  <c r="B16" i="1"/>
  <c r="B14" i="1"/>
  <c r="E31" i="1"/>
  <c r="D31" i="1"/>
  <c r="C31" i="1"/>
  <c r="B31" i="1"/>
  <c r="E30" i="1"/>
  <c r="D30" i="1"/>
  <c r="C30" i="1"/>
  <c r="B30" i="1"/>
  <c r="E29" i="1"/>
  <c r="D29" i="1"/>
  <c r="C29" i="1"/>
  <c r="B29" i="1"/>
  <c r="B20" i="1"/>
  <c r="E22" i="1"/>
  <c r="D22" i="1"/>
  <c r="C22" i="1"/>
  <c r="B22" i="1"/>
  <c r="Q22" i="1" s="1"/>
  <c r="H22" i="1" s="1"/>
  <c r="E21" i="1"/>
  <c r="D21" i="1"/>
  <c r="C21" i="1"/>
  <c r="B21" i="1"/>
  <c r="E20" i="1"/>
  <c r="D20" i="1"/>
  <c r="C20" i="1"/>
  <c r="C11" i="1"/>
  <c r="D11" i="1"/>
  <c r="E11" i="1"/>
  <c r="C12" i="1"/>
  <c r="D12" i="1"/>
  <c r="E12" i="1"/>
  <c r="C13" i="1"/>
  <c r="D13" i="1"/>
  <c r="E13" i="1"/>
  <c r="B12" i="1"/>
  <c r="B13" i="1"/>
  <c r="B11" i="1"/>
  <c r="P3" i="1"/>
  <c r="P4" i="1"/>
  <c r="P5" i="1"/>
  <c r="P6" i="1"/>
  <c r="J6" i="1" s="1"/>
  <c r="C38" i="1" s="1"/>
  <c r="P7" i="1"/>
  <c r="J7" i="1" s="1"/>
  <c r="C39" i="1" s="1"/>
  <c r="P8" i="1"/>
  <c r="J8" i="1" s="1"/>
  <c r="P9" i="1"/>
  <c r="J9" i="1" s="1"/>
  <c r="P10" i="1"/>
  <c r="J10" i="1" s="1"/>
  <c r="D39" i="1" s="1"/>
  <c r="P17" i="1"/>
  <c r="J17" i="1" s="1"/>
  <c r="G37" i="1" s="1"/>
  <c r="P18" i="1"/>
  <c r="J18" i="1" s="1"/>
  <c r="G38" i="1" s="1"/>
  <c r="P19" i="1"/>
  <c r="J19" i="1" s="1"/>
  <c r="G39" i="1" s="1"/>
  <c r="P26" i="1"/>
  <c r="J26" i="1" s="1"/>
  <c r="J37" i="1" s="1"/>
  <c r="P27" i="1"/>
  <c r="J27" i="1" s="1"/>
  <c r="J38" i="1" s="1"/>
  <c r="P28" i="1"/>
  <c r="J28" i="1" s="1"/>
  <c r="J39" i="1" s="1"/>
  <c r="Q2" i="1"/>
  <c r="Q17" i="1"/>
  <c r="H17" i="1" s="1"/>
  <c r="Q18" i="1"/>
  <c r="H18" i="1" s="1"/>
  <c r="Q19" i="1"/>
  <c r="H19" i="1" s="1"/>
  <c r="Q26" i="1"/>
  <c r="H26" i="1" s="1"/>
  <c r="Q27" i="1"/>
  <c r="H27" i="1" s="1"/>
  <c r="Q28" i="1"/>
  <c r="H28" i="1" s="1"/>
  <c r="I3" i="3"/>
  <c r="I4" i="3"/>
  <c r="I5" i="3"/>
  <c r="I6" i="3"/>
  <c r="I7" i="3"/>
  <c r="I8" i="3"/>
  <c r="H2" i="1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15" i="2"/>
  <c r="J15" i="2"/>
  <c r="H15" i="2"/>
  <c r="G15" i="2"/>
  <c r="F15" i="2"/>
  <c r="I15" i="2"/>
  <c r="K15" i="2"/>
  <c r="L15" i="2"/>
  <c r="B18" i="2"/>
  <c r="B27" i="2" s="1"/>
  <c r="C27" i="2"/>
  <c r="E15" i="2"/>
  <c r="Q3" i="1"/>
  <c r="H3" i="1" s="1"/>
  <c r="Q4" i="1"/>
  <c r="H4" i="1" s="1"/>
  <c r="Q5" i="1"/>
  <c r="H5" i="1" s="1"/>
  <c r="Q6" i="1"/>
  <c r="H6" i="1" s="1"/>
  <c r="Q7" i="1"/>
  <c r="H7" i="1" s="1"/>
  <c r="Q8" i="1"/>
  <c r="H8" i="1" s="1"/>
  <c r="Q9" i="1"/>
  <c r="H9" i="1" s="1"/>
  <c r="Q10" i="1"/>
  <c r="H10" i="1" s="1"/>
  <c r="J3" i="1"/>
  <c r="B38" i="1" s="1"/>
  <c r="J4" i="1"/>
  <c r="B39" i="1" s="1"/>
  <c r="J5" i="1"/>
  <c r="C37" i="1" s="1"/>
  <c r="B16" i="2" l="1"/>
  <c r="C26" i="2" s="1"/>
  <c r="B22" i="2"/>
  <c r="C28" i="2" s="1"/>
  <c r="B26" i="2"/>
  <c r="B21" i="2"/>
  <c r="B28" i="2" s="1"/>
  <c r="B13" i="4"/>
  <c r="I32" i="1"/>
  <c r="L42" i="1" s="1"/>
  <c r="I29" i="1"/>
  <c r="K42" i="1" s="1"/>
  <c r="I13" i="1"/>
  <c r="E44" i="1" s="1"/>
  <c r="I30" i="1"/>
  <c r="K43" i="1" s="1"/>
  <c r="I12" i="1"/>
  <c r="E43" i="1" s="1"/>
  <c r="I31" i="1"/>
  <c r="K44" i="1" s="1"/>
  <c r="I20" i="1"/>
  <c r="H42" i="1" s="1"/>
  <c r="K10" i="3"/>
  <c r="K11" i="3"/>
  <c r="K9" i="3"/>
  <c r="E30" i="3" s="1"/>
  <c r="I9" i="3"/>
  <c r="K12" i="3"/>
  <c r="E24" i="3"/>
  <c r="H13" i="3"/>
  <c r="K13" i="3" s="1"/>
  <c r="F31" i="3" s="1"/>
  <c r="I10" i="3"/>
  <c r="I11" i="3"/>
  <c r="I13" i="3"/>
  <c r="L10" i="3"/>
  <c r="E19" i="3" s="1"/>
  <c r="L9" i="3"/>
  <c r="E18" i="3" s="1"/>
  <c r="J9" i="3"/>
  <c r="J10" i="3"/>
  <c r="E31" i="3"/>
  <c r="F29" i="3"/>
  <c r="F30" i="3"/>
  <c r="D37" i="1"/>
  <c r="D38" i="1"/>
  <c r="P21" i="1"/>
  <c r="J21" i="1" s="1"/>
  <c r="I22" i="1"/>
  <c r="H44" i="1" s="1"/>
  <c r="I21" i="1"/>
  <c r="H43" i="1" s="1"/>
  <c r="Q29" i="1"/>
  <c r="H29" i="1" s="1"/>
  <c r="P23" i="1"/>
  <c r="J23" i="1" s="1"/>
  <c r="P32" i="1"/>
  <c r="J32" i="1" s="1"/>
  <c r="Q13" i="1"/>
  <c r="H13" i="1" s="1"/>
  <c r="Q30" i="1"/>
  <c r="H30" i="1" s="1"/>
  <c r="Q21" i="1"/>
  <c r="H21" i="1" s="1"/>
  <c r="P31" i="1"/>
  <c r="J31" i="1" s="1"/>
  <c r="Q25" i="1"/>
  <c r="H25" i="1" s="1"/>
  <c r="Q12" i="1"/>
  <c r="H12" i="1" s="1"/>
  <c r="P22" i="1"/>
  <c r="J22" i="1" s="1"/>
  <c r="Q20" i="1"/>
  <c r="H20" i="1" s="1"/>
  <c r="J11" i="3"/>
  <c r="L11" i="3"/>
  <c r="F17" i="3" s="1"/>
  <c r="J13" i="3"/>
  <c r="I12" i="3"/>
  <c r="J12" i="3"/>
  <c r="L13" i="3"/>
  <c r="F19" i="3" s="1"/>
  <c r="L12" i="3"/>
  <c r="F18" i="3" s="1"/>
  <c r="Q14" i="1"/>
  <c r="H14" i="1" s="1"/>
  <c r="P33" i="1"/>
  <c r="J33" i="1" s="1"/>
  <c r="Q16" i="1"/>
  <c r="H16" i="1" s="1"/>
  <c r="P15" i="1"/>
  <c r="J15" i="1" s="1"/>
  <c r="Q15" i="1"/>
  <c r="H15" i="1" s="1"/>
  <c r="P14" i="1"/>
  <c r="J14" i="1" s="1"/>
  <c r="P11" i="1"/>
  <c r="J11" i="1" s="1"/>
  <c r="Q11" i="1"/>
  <c r="H11" i="1" s="1"/>
  <c r="Q31" i="1"/>
  <c r="H31" i="1" s="1"/>
  <c r="P12" i="1"/>
  <c r="J12" i="1" s="1"/>
  <c r="P24" i="1"/>
  <c r="J24" i="1" s="1"/>
  <c r="P30" i="1"/>
  <c r="J30" i="1" s="1"/>
  <c r="P13" i="1"/>
  <c r="J13" i="1" s="1"/>
  <c r="Q24" i="1"/>
  <c r="H24" i="1" s="1"/>
  <c r="Q23" i="1"/>
  <c r="H23" i="1" s="1"/>
  <c r="P16" i="1"/>
  <c r="J16" i="1" s="1"/>
  <c r="P29" i="1"/>
  <c r="J29" i="1" s="1"/>
  <c r="P20" i="1"/>
  <c r="J20" i="1" s="1"/>
  <c r="J34" i="1"/>
  <c r="Q34" i="1"/>
  <c r="H34" i="1" s="1"/>
  <c r="Q33" i="1"/>
  <c r="H33" i="1" s="1"/>
  <c r="Q32" i="1"/>
  <c r="H32" i="1" s="1"/>
  <c r="B17" i="2" l="1"/>
  <c r="D26" i="2" s="1"/>
  <c r="B23" i="2"/>
  <c r="D28" i="2" s="1"/>
  <c r="B20" i="2"/>
  <c r="F38" i="1"/>
  <c r="H38" i="1"/>
  <c r="L38" i="1"/>
  <c r="F39" i="1"/>
  <c r="K39" i="1"/>
  <c r="I38" i="1"/>
  <c r="I37" i="1"/>
  <c r="H37" i="1"/>
  <c r="H39" i="1"/>
  <c r="E39" i="1"/>
  <c r="K38" i="1"/>
  <c r="E38" i="1"/>
  <c r="L37" i="1"/>
  <c r="E37" i="1"/>
  <c r="F37" i="1"/>
  <c r="K37" i="1"/>
  <c r="D27" i="2" l="1"/>
</calcChain>
</file>

<file path=xl/sharedStrings.xml><?xml version="1.0" encoding="utf-8"?>
<sst xmlns="http://schemas.openxmlformats.org/spreadsheetml/2006/main" count="199" uniqueCount="133">
  <si>
    <t>中型ミスリル装甲</t>
  </si>
  <si>
    <t>大型ミスリル装甲</t>
  </si>
  <si>
    <t>大型オリハルコン装甲</t>
  </si>
  <si>
    <t>大型アダマンタイト装甲</t>
  </si>
  <si>
    <t>名前</t>
    <rPh sb="0" eb="2">
      <t>ナマエ</t>
    </rPh>
    <phoneticPr fontId="2"/>
  </si>
  <si>
    <t>alloys</t>
    <phoneticPr fontId="2"/>
  </si>
  <si>
    <t>mithrils</t>
    <phoneticPr fontId="2"/>
  </si>
  <si>
    <t>orichalcones</t>
    <phoneticPr fontId="2"/>
  </si>
  <si>
    <t>adamantines</t>
    <phoneticPr fontId="2"/>
  </si>
  <si>
    <t>装甲HP</t>
    <phoneticPr fontId="2"/>
  </si>
  <si>
    <t>中型ナノ複合装甲(バニラ)</t>
  </si>
  <si>
    <t>大型ナノ複合装甲(バニラ)</t>
  </si>
  <si>
    <t>装甲回復/日</t>
    <phoneticPr fontId="2"/>
  </si>
  <si>
    <t>cost/装甲HP</t>
    <phoneticPr fontId="2"/>
  </si>
  <si>
    <t>兵装</t>
  </si>
  <si>
    <t>power</t>
  </si>
  <si>
    <t>cooldown</t>
  </si>
  <si>
    <t>range</t>
  </si>
  <si>
    <t>accuracy</t>
  </si>
  <si>
    <t>tracking</t>
  </si>
  <si>
    <t>max damage</t>
    <phoneticPr fontId="2"/>
  </si>
  <si>
    <t>min damage</t>
    <phoneticPr fontId="2"/>
  </si>
  <si>
    <t>hull damage</t>
    <phoneticPr fontId="2"/>
  </si>
  <si>
    <t>shield damage</t>
    <phoneticPr fontId="2"/>
  </si>
  <si>
    <t>shield penetration</t>
    <phoneticPr fontId="2"/>
  </si>
  <si>
    <t>armor damage</t>
    <phoneticPr fontId="2"/>
  </si>
  <si>
    <t>armor penetration</t>
    <phoneticPr fontId="2"/>
  </si>
  <si>
    <t>min windup</t>
    <phoneticPr fontId="2"/>
  </si>
  <si>
    <t>max windup</t>
    <phoneticPr fontId="2"/>
  </si>
  <si>
    <t>実際の命中率</t>
  </si>
  <si>
    <t>平均火力</t>
    <phoneticPr fontId="2"/>
  </si>
  <si>
    <t>兵装</t>
    <phoneticPr fontId="2"/>
  </si>
  <si>
    <t>大型神話崩壊砲</t>
    <phoneticPr fontId="2"/>
  </si>
  <si>
    <t>中型神話崩壊砲</t>
    <phoneticPr fontId="2"/>
  </si>
  <si>
    <t>小型神話崩壊砲</t>
    <phoneticPr fontId="2"/>
  </si>
  <si>
    <t>擬似神の盾</t>
  </si>
  <si>
    <t>小型ナノ複合装甲(バニラ)</t>
    <phoneticPr fontId="2"/>
  </si>
  <si>
    <t>小型擬似神の盾</t>
    <phoneticPr fontId="2"/>
  </si>
  <si>
    <t>中型龍鱗装甲(バニラ)</t>
    <phoneticPr fontId="2"/>
  </si>
  <si>
    <t>中型擬似神の盾</t>
    <phoneticPr fontId="2"/>
  </si>
  <si>
    <t>大型龍鱗装甲(バニラ)</t>
    <phoneticPr fontId="2"/>
  </si>
  <si>
    <t>大型擬似神の盾</t>
    <phoneticPr fontId="2"/>
  </si>
  <si>
    <t>philosophers_stone</t>
  </si>
  <si>
    <t>philosophers_stone</t>
    <phoneticPr fontId="2"/>
  </si>
  <si>
    <t>シールドHP</t>
    <phoneticPr fontId="2"/>
  </si>
  <si>
    <t>シールド回復/日</t>
    <phoneticPr fontId="2"/>
  </si>
  <si>
    <t>cost/シールドHP</t>
    <phoneticPr fontId="2"/>
  </si>
  <si>
    <t>power</t>
    <phoneticPr fontId="2"/>
  </si>
  <si>
    <t>小型デフレクター(バニラ)</t>
    <phoneticPr fontId="2"/>
  </si>
  <si>
    <t>中型デフレクター(バニラ)</t>
    <phoneticPr fontId="2"/>
  </si>
  <si>
    <t>大型デフレクター(バニラ)</t>
    <phoneticPr fontId="2"/>
  </si>
  <si>
    <t>サイオニック・シールド</t>
    <phoneticPr fontId="2"/>
  </si>
  <si>
    <t>小型サイオニック・シールド(バニラ)</t>
    <phoneticPr fontId="2"/>
  </si>
  <si>
    <t>中型サイオニック・シールド(バニラ)</t>
    <phoneticPr fontId="2"/>
  </si>
  <si>
    <t>大型サイオニック・シールド(バニラ)</t>
    <phoneticPr fontId="2"/>
  </si>
  <si>
    <t>sr_zro</t>
    <phoneticPr fontId="2"/>
  </si>
  <si>
    <t>シールドHP/power</t>
    <phoneticPr fontId="2"/>
  </si>
  <si>
    <t>小型ミスリル装甲</t>
    <phoneticPr fontId="2"/>
  </si>
  <si>
    <t>小型ミ廉価版</t>
    <rPh sb="3" eb="6">
      <t>レンカバン</t>
    </rPh>
    <phoneticPr fontId="2"/>
  </si>
  <si>
    <t>中型ミ廉価版</t>
    <phoneticPr fontId="2"/>
  </si>
  <si>
    <t>大型ミ廉価版</t>
    <phoneticPr fontId="2"/>
  </si>
  <si>
    <t>小型オリハルコン装甲</t>
    <phoneticPr fontId="2"/>
  </si>
  <si>
    <t>小型オ特化</t>
    <rPh sb="3" eb="5">
      <t>トッカ</t>
    </rPh>
    <phoneticPr fontId="2"/>
  </si>
  <si>
    <t>中型オ特化</t>
    <phoneticPr fontId="2"/>
  </si>
  <si>
    <t>大型オ特化</t>
    <phoneticPr fontId="2"/>
  </si>
  <si>
    <t>小型ミ特化</t>
    <rPh sb="3" eb="5">
      <t>トッカ</t>
    </rPh>
    <phoneticPr fontId="2"/>
  </si>
  <si>
    <t>中型ミ特化</t>
    <phoneticPr fontId="2"/>
  </si>
  <si>
    <t>大型ミ特化</t>
    <phoneticPr fontId="2"/>
  </si>
  <si>
    <t>小型オ廉価版</t>
    <rPh sb="3" eb="6">
      <t>レンカバン</t>
    </rPh>
    <phoneticPr fontId="2"/>
  </si>
  <si>
    <t>大型オ廉価版</t>
    <phoneticPr fontId="2"/>
  </si>
  <si>
    <t>中型オ廉価版</t>
    <phoneticPr fontId="2"/>
  </si>
  <si>
    <t>小型アダマンタイト装甲</t>
    <phoneticPr fontId="2"/>
  </si>
  <si>
    <t>中型アマンタイト装甲</t>
    <phoneticPr fontId="2"/>
  </si>
  <si>
    <t>小型ア廉価版</t>
    <rPh sb="3" eb="6">
      <t>レンカバン</t>
    </rPh>
    <phoneticPr fontId="2"/>
  </si>
  <si>
    <t>中型ア廉価版</t>
    <phoneticPr fontId="2"/>
  </si>
  <si>
    <t>大型ア廉価版</t>
    <phoneticPr fontId="2"/>
  </si>
  <si>
    <t>小型ア特化</t>
    <rPh sb="3" eb="5">
      <t>トッカ</t>
    </rPh>
    <phoneticPr fontId="2"/>
  </si>
  <si>
    <t>中型ア特化</t>
    <phoneticPr fontId="2"/>
  </si>
  <si>
    <t>大型ア特化</t>
    <phoneticPr fontId="2"/>
  </si>
  <si>
    <t>ミ特化</t>
    <phoneticPr fontId="2"/>
  </si>
  <si>
    <t>中型オリハルコン装甲</t>
    <phoneticPr fontId="2"/>
  </si>
  <si>
    <t>オ特化</t>
    <phoneticPr fontId="2"/>
  </si>
  <si>
    <t>オ装甲</t>
    <phoneticPr fontId="2"/>
  </si>
  <si>
    <t>ミ装甲</t>
    <phoneticPr fontId="2"/>
  </si>
  <si>
    <t>ミ廉価</t>
    <phoneticPr fontId="2"/>
  </si>
  <si>
    <t>オ廉価</t>
    <phoneticPr fontId="2"/>
  </si>
  <si>
    <t>ア装甲</t>
    <phoneticPr fontId="2"/>
  </si>
  <si>
    <t>ア廉価</t>
    <phoneticPr fontId="2"/>
  </si>
  <si>
    <t>ア特化</t>
  </si>
  <si>
    <t>小型</t>
    <rPh sb="0" eb="2">
      <t>コガタ</t>
    </rPh>
    <phoneticPr fontId="2"/>
  </si>
  <si>
    <t>中型</t>
    <rPh sb="0" eb="2">
      <t>チュウガタ</t>
    </rPh>
    <phoneticPr fontId="2"/>
  </si>
  <si>
    <t>大型</t>
    <rPh sb="0" eb="2">
      <t>オオガタ</t>
    </rPh>
    <phoneticPr fontId="2"/>
  </si>
  <si>
    <t>ナノ複合</t>
    <phoneticPr fontId="2"/>
  </si>
  <si>
    <t>小型龍鱗装甲(バニラ)</t>
    <phoneticPr fontId="2"/>
  </si>
  <si>
    <t>龍鱗装甲</t>
    <phoneticPr fontId="2"/>
  </si>
  <si>
    <t>特化型</t>
    <rPh sb="0" eb="3">
      <t>トッカガタ</t>
    </rPh>
    <phoneticPr fontId="2"/>
  </si>
  <si>
    <t>廉価型</t>
    <rPh sb="0" eb="2">
      <t>レンカ</t>
    </rPh>
    <rPh sb="2" eb="3">
      <t>ガタ</t>
    </rPh>
    <phoneticPr fontId="2"/>
  </si>
  <si>
    <t>コスト</t>
    <phoneticPr fontId="2"/>
  </si>
  <si>
    <t>性能</t>
    <rPh sb="0" eb="2">
      <t>セイノウ</t>
    </rPh>
    <phoneticPr fontId="2"/>
  </si>
  <si>
    <t>小型本格神の盾</t>
    <rPh sb="2" eb="4">
      <t>ホンカク</t>
    </rPh>
    <phoneticPr fontId="2"/>
  </si>
  <si>
    <t>中型本格神の盾</t>
    <phoneticPr fontId="2"/>
  </si>
  <si>
    <t>大型本格神の盾</t>
    <phoneticPr fontId="2"/>
  </si>
  <si>
    <t>倍率</t>
    <rPh sb="0" eb="2">
      <t>バイリツ</t>
    </rPh>
    <phoneticPr fontId="2"/>
  </si>
  <si>
    <t>材料</t>
    <rPh sb="0" eb="2">
      <t>ザイリョウ</t>
    </rPh>
    <phoneticPr fontId="2"/>
  </si>
  <si>
    <t>デフレクター</t>
    <phoneticPr fontId="2"/>
  </si>
  <si>
    <t>本格神の盾</t>
  </si>
  <si>
    <t>シールド値1当たりのコスト</t>
    <phoneticPr fontId="2"/>
  </si>
  <si>
    <t>コスパ</t>
    <phoneticPr fontId="2"/>
  </si>
  <si>
    <t>装甲値1当たりのコスト</t>
    <phoneticPr fontId="2"/>
  </si>
  <si>
    <t>装甲値1当たりのコスト</t>
    <rPh sb="0" eb="2">
      <t>ソウコウ</t>
    </rPh>
    <rPh sb="2" eb="3">
      <t>アタイ</t>
    </rPh>
    <rPh sb="4" eb="5">
      <t>ア</t>
    </rPh>
    <phoneticPr fontId="2"/>
  </si>
  <si>
    <t>シールド値1当たりのコスト</t>
    <rPh sb="4" eb="5">
      <t>チ</t>
    </rPh>
    <rPh sb="6" eb="7">
      <t>ア</t>
    </rPh>
    <phoneticPr fontId="2"/>
  </si>
  <si>
    <t>missile speed</t>
    <phoneticPr fontId="2"/>
  </si>
  <si>
    <t>missile evasion</t>
    <phoneticPr fontId="2"/>
  </si>
  <si>
    <t>missile retarget range</t>
    <phoneticPr fontId="2"/>
  </si>
  <si>
    <t>missile health</t>
    <phoneticPr fontId="2"/>
  </si>
  <si>
    <t>missile armor</t>
    <phoneticPr fontId="2"/>
  </si>
  <si>
    <t>missile shield</t>
    <phoneticPr fontId="2"/>
  </si>
  <si>
    <t>マローダーミサイル</t>
    <phoneticPr fontId="2"/>
  </si>
  <si>
    <t>試作ロンギヌスの槍</t>
    <rPh sb="0" eb="2">
      <t>シサク</t>
    </rPh>
    <rPh sb="8" eb="9">
      <t>ヤリ</t>
    </rPh>
    <phoneticPr fontId="2"/>
  </si>
  <si>
    <t>ロンギヌスの槍</t>
    <phoneticPr fontId="2"/>
  </si>
  <si>
    <t>ロンギヌスの槍α</t>
    <rPh sb="6" eb="7">
      <t>ヤリ</t>
    </rPh>
    <phoneticPr fontId="2"/>
  </si>
  <si>
    <t>小型試作神話崩壊砲</t>
    <rPh sb="2" eb="4">
      <t>シサク</t>
    </rPh>
    <phoneticPr fontId="2"/>
  </si>
  <si>
    <t>中型試作神話崩壊砲</t>
    <phoneticPr fontId="2"/>
  </si>
  <si>
    <t>大型試作神話崩壊砲</t>
    <phoneticPr fontId="2"/>
  </si>
  <si>
    <t>小型零式神話崩壊砲</t>
    <rPh sb="2" eb="4">
      <t>レイシキ</t>
    </rPh>
    <phoneticPr fontId="2"/>
  </si>
  <si>
    <t>中型零式神話崩壊砲</t>
    <phoneticPr fontId="2"/>
  </si>
  <si>
    <t>大型零式神話崩壊砲</t>
    <phoneticPr fontId="2"/>
  </si>
  <si>
    <t>試作神話崩壊砲</t>
  </si>
  <si>
    <t>神話崩壊砲</t>
    <phoneticPr fontId="2"/>
  </si>
  <si>
    <t>零式神話崩壊砲</t>
    <rPh sb="0" eb="2">
      <t>レイシキ</t>
    </rPh>
    <phoneticPr fontId="2"/>
  </si>
  <si>
    <t>小型</t>
    <rPh sb="0" eb="2">
      <t>コガタ</t>
    </rPh>
    <phoneticPr fontId="2"/>
  </si>
  <si>
    <t>中型</t>
    <rPh sb="0" eb="2">
      <t>チュウガタ</t>
    </rPh>
    <phoneticPr fontId="2"/>
  </si>
  <si>
    <t>大型</t>
    <rPh sb="0" eb="2">
      <t>オオガタ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</si>
</sst>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" fontId="0" fillId="0" borderId="9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8" xfId="0" applyNumberFormat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9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12" xfId="0" applyNumberFormat="1" applyFont="1" applyBorder="1">
      <alignment vertical="center"/>
    </xf>
    <xf numFmtId="2" fontId="0" fillId="0" borderId="0" xfId="0" applyNumberFormat="1" applyFont="1" applyBorder="1">
      <alignment vertical="center"/>
    </xf>
    <xf numFmtId="2" fontId="0" fillId="0" borderId="0" xfId="0" applyNumberFormat="1" applyFont="1">
      <alignment vertical="center"/>
    </xf>
    <xf numFmtId="2" fontId="0" fillId="0" borderId="13" xfId="0" applyNumberFormat="1" applyFont="1" applyBorder="1">
      <alignment vertical="center"/>
    </xf>
    <xf numFmtId="2" fontId="0" fillId="0" borderId="8" xfId="0" applyNumberFormat="1" applyFont="1" applyBorder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4" fillId="0" borderId="13" xfId="0" applyNumberFormat="1" applyFont="1" applyBorder="1">
      <alignment vertical="center"/>
    </xf>
    <xf numFmtId="2" fontId="4" fillId="0" borderId="14" xfId="0" applyNumberFormat="1" applyFont="1" applyBorder="1">
      <alignment vertical="center"/>
    </xf>
    <xf numFmtId="9" fontId="4" fillId="0" borderId="0" xfId="1" applyFont="1" applyBorder="1">
      <alignment vertical="center"/>
    </xf>
    <xf numFmtId="9" fontId="4" fillId="0" borderId="6" xfId="1" applyFont="1" applyBorder="1">
      <alignment vertical="center"/>
    </xf>
    <xf numFmtId="9" fontId="4" fillId="0" borderId="8" xfId="1" applyFont="1" applyBorder="1">
      <alignment vertical="center"/>
    </xf>
    <xf numFmtId="9" fontId="4" fillId="0" borderId="9" xfId="1" applyFont="1" applyBorder="1">
      <alignment vertical="center"/>
    </xf>
    <xf numFmtId="9" fontId="4" fillId="0" borderId="3" xfId="1" applyFont="1" applyBorder="1">
      <alignment vertical="center"/>
    </xf>
    <xf numFmtId="9" fontId="4" fillId="0" borderId="4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4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2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4" xfId="0" applyNumberFormat="1" applyBorder="1">
      <alignment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7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7" fontId="4" fillId="0" borderId="2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177" fontId="0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0" fillId="0" borderId="4" xfId="0" applyNumberFormat="1" applyFont="1" applyBorder="1">
      <alignment vertical="center"/>
    </xf>
    <xf numFmtId="9" fontId="0" fillId="0" borderId="3" xfId="1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2" fontId="0" fillId="0" borderId="14" xfId="0" applyNumberFormat="1" applyFont="1" applyBorder="1">
      <alignment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2" fontId="0" fillId="0" borderId="6" xfId="0" applyNumberFormat="1" applyFont="1" applyBorder="1">
      <alignment vertical="center"/>
    </xf>
    <xf numFmtId="2" fontId="0" fillId="0" borderId="9" xfId="0" applyNumberFormat="1" applyFont="1" applyBorder="1">
      <alignment vertical="center"/>
    </xf>
    <xf numFmtId="2" fontId="0" fillId="0" borderId="1" xfId="0" applyNumberFormat="1" applyFont="1" applyBorder="1">
      <alignment vertical="center"/>
    </xf>
    <xf numFmtId="2" fontId="0" fillId="0" borderId="10" xfId="0" applyNumberFormat="1" applyFont="1" applyBorder="1">
      <alignment vertical="center"/>
    </xf>
    <xf numFmtId="2" fontId="0" fillId="0" borderId="11" xfId="0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effectLst/>
              </a:rPr>
              <a:t>装甲値</a:t>
            </a:r>
            <a:r>
              <a:rPr lang="en-US" altLang="ja-JP" b="0" i="0">
                <a:effectLst/>
              </a:rPr>
              <a:t>1</a:t>
            </a:r>
            <a:r>
              <a:rPr lang="ja-JP" altLang="en-US" b="0" i="0">
                <a:effectLst/>
              </a:rPr>
              <a:t>当たりのコスト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Sheet1!$B$37:$L$37</c:f>
              <c:numCache>
                <c:formatCode>0.00</c:formatCode>
                <c:ptCount val="11"/>
                <c:pt idx="0">
                  <c:v>0.8</c:v>
                </c:pt>
                <c:pt idx="1">
                  <c:v>2.3199999999999998</c:v>
                </c:pt>
                <c:pt idx="2">
                  <c:v>3.7052631578947368</c:v>
                </c:pt>
                <c:pt idx="3">
                  <c:v>4.9403508771929827</c:v>
                </c:pt>
                <c:pt idx="4">
                  <c:v>2.9642105263157892</c:v>
                </c:pt>
                <c:pt idx="5">
                  <c:v>4.1938461538461542</c:v>
                </c:pt>
                <c:pt idx="6">
                  <c:v>5.591794871794872</c:v>
                </c:pt>
                <c:pt idx="7">
                  <c:v>3.3550769230769228</c:v>
                </c:pt>
                <c:pt idx="8">
                  <c:v>4.8168421052631576</c:v>
                </c:pt>
                <c:pt idx="9">
                  <c:v>6.422456140350878</c:v>
                </c:pt>
                <c:pt idx="10">
                  <c:v>3.8534736842105262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E3B-804F-1C22F015579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Sheet1!$B$38:$L$38</c:f>
              <c:numCache>
                <c:formatCode>0.00</c:formatCode>
                <c:ptCount val="11"/>
                <c:pt idx="0">
                  <c:v>0.64</c:v>
                </c:pt>
                <c:pt idx="1">
                  <c:v>1.8240000000000001</c:v>
                </c:pt>
                <c:pt idx="2">
                  <c:v>3.2744186046511627</c:v>
                </c:pt>
                <c:pt idx="3">
                  <c:v>4.365891472868217</c:v>
                </c:pt>
                <c:pt idx="4">
                  <c:v>2.61953488372093</c:v>
                </c:pt>
                <c:pt idx="5">
                  <c:v>3.6590604026845637</c:v>
                </c:pt>
                <c:pt idx="6">
                  <c:v>4.8787472035794188</c:v>
                </c:pt>
                <c:pt idx="7">
                  <c:v>2.9272483221476508</c:v>
                </c:pt>
                <c:pt idx="8">
                  <c:v>4.2567441860465118</c:v>
                </c:pt>
                <c:pt idx="9">
                  <c:v>5.6756589147286833</c:v>
                </c:pt>
                <c:pt idx="10">
                  <c:v>3.4053953488372093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E3B-804F-1C22F015579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Sheet1!$B$39:$L$39</c:f>
              <c:numCache>
                <c:formatCode>0.00</c:formatCode>
                <c:ptCount val="11"/>
                <c:pt idx="0">
                  <c:v>0.53333333333333333</c:v>
                </c:pt>
                <c:pt idx="1">
                  <c:v>1.52</c:v>
                </c:pt>
                <c:pt idx="2">
                  <c:v>2.9642105263157896</c:v>
                </c:pt>
                <c:pt idx="3">
                  <c:v>3.9522807017543862</c:v>
                </c:pt>
                <c:pt idx="4">
                  <c:v>2.3713684210526313</c:v>
                </c:pt>
                <c:pt idx="5">
                  <c:v>3.124355300859599</c:v>
                </c:pt>
                <c:pt idx="6">
                  <c:v>4.165807067812799</c:v>
                </c:pt>
                <c:pt idx="7">
                  <c:v>2.4994842406876789</c:v>
                </c:pt>
                <c:pt idx="8">
                  <c:v>4.0228571428571431</c:v>
                </c:pt>
                <c:pt idx="9">
                  <c:v>5.3638095238095245</c:v>
                </c:pt>
                <c:pt idx="10">
                  <c:v>3.218285714285714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E3B-804F-1C22F015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12128"/>
        <c:axId val="1088507552"/>
      </c:barChart>
      <c:catAx>
        <c:axId val="108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07552"/>
        <c:crosses val="autoZero"/>
        <c:auto val="1"/>
        <c:lblAlgn val="ctr"/>
        <c:lblOffset val="100"/>
        <c:noMultiLvlLbl val="0"/>
      </c:catAx>
      <c:valAx>
        <c:axId val="1088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Sheet1!$B$42:$L$42</c:f>
              <c:numCache>
                <c:formatCode>0.00</c:formatCode>
                <c:ptCount val="11"/>
                <c:pt idx="0">
                  <c:v>1.25</c:v>
                </c:pt>
                <c:pt idx="1">
                  <c:v>0.43103448275862066</c:v>
                </c:pt>
                <c:pt idx="2">
                  <c:v>0.26988636363636365</c:v>
                </c:pt>
                <c:pt idx="3">
                  <c:v>0.20241477272727271</c:v>
                </c:pt>
                <c:pt idx="4">
                  <c:v>0.33735795454545459</c:v>
                </c:pt>
                <c:pt idx="5">
                  <c:v>0.2384446074834923</c:v>
                </c:pt>
                <c:pt idx="6">
                  <c:v>0.17883345561261921</c:v>
                </c:pt>
                <c:pt idx="7">
                  <c:v>0.2980557593543654</c:v>
                </c:pt>
                <c:pt idx="8">
                  <c:v>0.2076048951048951</c:v>
                </c:pt>
                <c:pt idx="9">
                  <c:v>0.1557036713286713</c:v>
                </c:pt>
                <c:pt idx="10">
                  <c:v>0.25950611888111891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6-42E6-B50B-145289CAE173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Sheet1!$B$43:$L$43</c:f>
              <c:numCache>
                <c:formatCode>0.00</c:formatCode>
                <c:ptCount val="11"/>
                <c:pt idx="0">
                  <c:v>1.5625</c:v>
                </c:pt>
                <c:pt idx="1">
                  <c:v>0.54824561403508776</c:v>
                </c:pt>
                <c:pt idx="2">
                  <c:v>0.30539772727272729</c:v>
                </c:pt>
                <c:pt idx="3">
                  <c:v>0.22904829545454544</c:v>
                </c:pt>
                <c:pt idx="4">
                  <c:v>0.38174715909090912</c:v>
                </c:pt>
                <c:pt idx="5">
                  <c:v>0.27329420396184884</c:v>
                </c:pt>
                <c:pt idx="6">
                  <c:v>0.20497065297138664</c:v>
                </c:pt>
                <c:pt idx="7">
                  <c:v>0.34161775495231111</c:v>
                </c:pt>
                <c:pt idx="8">
                  <c:v>0.23492132867132867</c:v>
                </c:pt>
                <c:pt idx="9">
                  <c:v>0.17619099650349648</c:v>
                </c:pt>
                <c:pt idx="10">
                  <c:v>0.29365166083916083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2E6-B50B-145289CAE173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Sheet1!$B$44:$L$44</c:f>
              <c:numCache>
                <c:formatCode>0.00</c:formatCode>
                <c:ptCount val="11"/>
                <c:pt idx="0">
                  <c:v>1.875</c:v>
                </c:pt>
                <c:pt idx="1">
                  <c:v>0.65789473684210531</c:v>
                </c:pt>
                <c:pt idx="2">
                  <c:v>0.33735795454545453</c:v>
                </c:pt>
                <c:pt idx="3">
                  <c:v>0.25301846590909088</c:v>
                </c:pt>
                <c:pt idx="4">
                  <c:v>0.42169744318181823</c:v>
                </c:pt>
                <c:pt idx="5">
                  <c:v>0.32006603081438006</c:v>
                </c:pt>
                <c:pt idx="6">
                  <c:v>0.24004952311078501</c:v>
                </c:pt>
                <c:pt idx="7">
                  <c:v>0.40008253851797509</c:v>
                </c:pt>
                <c:pt idx="8">
                  <c:v>0.24857954545454544</c:v>
                </c:pt>
                <c:pt idx="9">
                  <c:v>0.18643465909090906</c:v>
                </c:pt>
                <c:pt idx="10">
                  <c:v>0.31072443181818182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6-42E6-B50B-145289CA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49072"/>
        <c:axId val="1080358640"/>
      </c:barChart>
      <c:catAx>
        <c:axId val="1080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58640"/>
        <c:crosses val="autoZero"/>
        <c:auto val="1"/>
        <c:lblAlgn val="ctr"/>
        <c:lblOffset val="100"/>
        <c:noMultiLvlLbl val="0"/>
      </c:catAx>
      <c:valAx>
        <c:axId val="108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シールド</a:t>
            </a:r>
            <a:r>
              <a:rPr lang="ja-JP" altLang="ja-JP" sz="1800" b="0" i="0" baseline="0">
                <a:effectLst/>
              </a:rPr>
              <a:t>値</a:t>
            </a:r>
            <a:r>
              <a:rPr lang="en-US" altLang="ja-JP" sz="1800" b="0" i="0" baseline="0">
                <a:effectLst/>
              </a:rPr>
              <a:t>1</a:t>
            </a:r>
            <a:r>
              <a:rPr lang="ja-JP" altLang="ja-JP" sz="1800" b="0" i="0" baseline="0">
                <a:effectLst/>
              </a:rPr>
              <a:t>当たりのコスト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Sheet3!$C$17:$F$17</c:f>
              <c:numCache>
                <c:formatCode>0.0</c:formatCode>
                <c:ptCount val="4"/>
                <c:pt idx="0">
                  <c:v>0.30769230769230771</c:v>
                </c:pt>
                <c:pt idx="1">
                  <c:v>0.28739999999999999</c:v>
                </c:pt>
                <c:pt idx="2">
                  <c:v>1.1571428571428573</c:v>
                </c:pt>
                <c:pt idx="3">
                  <c:v>1.1571428571428573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68F-98CA-2349613E127E}"/>
            </c:ext>
          </c:extLst>
        </c:ser>
        <c:ser>
          <c:idx val="1"/>
          <c:order val="1"/>
          <c:tx>
            <c:strRef>
              <c:f>Sheet3!$B$18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Sheet3!$C$18:$F$18</c:f>
              <c:numCache>
                <c:formatCode>0.0</c:formatCode>
                <c:ptCount val="4"/>
                <c:pt idx="0">
                  <c:v>0.24615384615384617</c:v>
                </c:pt>
                <c:pt idx="1">
                  <c:v>0.20858666666666667</c:v>
                </c:pt>
                <c:pt idx="2">
                  <c:v>0.92571428571428571</c:v>
                </c:pt>
                <c:pt idx="3">
                  <c:v>0.92571428571428571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68F-98CA-2349613E127E}"/>
            </c:ext>
          </c:extLst>
        </c:ser>
        <c:ser>
          <c:idx val="2"/>
          <c:order val="2"/>
          <c:tx>
            <c:strRef>
              <c:f>Sheet3!$B$19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Sheet3!$C$19:$F$19</c:f>
              <c:numCache>
                <c:formatCode>0.0</c:formatCode>
                <c:ptCount val="4"/>
                <c:pt idx="0">
                  <c:v>0.20512820512820512</c:v>
                </c:pt>
                <c:pt idx="1">
                  <c:v>0.16814444444444446</c:v>
                </c:pt>
                <c:pt idx="2">
                  <c:v>0.57857142857142863</c:v>
                </c:pt>
                <c:pt idx="3">
                  <c:v>0.57857142857142863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B-468F-98CA-2349613E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8768"/>
        <c:axId val="1293844608"/>
      </c:barChart>
      <c:catAx>
        <c:axId val="1293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4608"/>
        <c:crosses val="autoZero"/>
        <c:auto val="1"/>
        <c:lblAlgn val="ctr"/>
        <c:lblOffset val="100"/>
        <c:noMultiLvlLbl val="0"/>
      </c:catAx>
      <c:valAx>
        <c:axId val="129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シールド</a:t>
            </a:r>
            <a:r>
              <a:rPr lang="en-US" altLang="ja-JP"/>
              <a:t>HP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Sheet3!$B$23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Sheet3!$C$23:$F$23</c:f>
              <c:numCache>
                <c:formatCode>0.0</c:formatCode>
                <c:ptCount val="4"/>
                <c:pt idx="0">
                  <c:v>50</c:v>
                </c:pt>
                <c:pt idx="1">
                  <c:v>240</c:v>
                </c:pt>
                <c:pt idx="2">
                  <c:v>400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B58-8149-68B8C3E58E01}"/>
            </c:ext>
          </c:extLst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Sheet3!$C$24:$F$24</c:f>
              <c:numCache>
                <c:formatCode>0.0</c:formatCode>
                <c:ptCount val="4"/>
                <c:pt idx="0">
                  <c:v>125</c:v>
                </c:pt>
                <c:pt idx="1">
                  <c:v>600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B-4B58-8149-68B8C3E58E01}"/>
            </c:ext>
          </c:extLst>
        </c:ser>
        <c:ser>
          <c:idx val="2"/>
          <c:order val="2"/>
          <c:tx>
            <c:strRef>
              <c:f>Sheet3!$B$25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Sheet3!$C$25:$F$25</c:f>
              <c:numCache>
                <c:formatCode>0.0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2400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B-4B58-8149-68B8C3E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20432"/>
        <c:axId val="1336725008"/>
      </c:barChart>
      <c:catAx>
        <c:axId val="1336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5008"/>
        <c:crosses val="autoZero"/>
        <c:auto val="1"/>
        <c:lblAlgn val="ctr"/>
        <c:lblOffset val="100"/>
        <c:noMultiLvlLbl val="0"/>
      </c:catAx>
      <c:valAx>
        <c:axId val="1336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Sheet3!$B$29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Sheet3!$C$29:$F$29</c:f>
              <c:numCache>
                <c:formatCode>0.0</c:formatCode>
                <c:ptCount val="4"/>
                <c:pt idx="0">
                  <c:v>5</c:v>
                </c:pt>
                <c:pt idx="1">
                  <c:v>5.1032243099048946</c:v>
                </c:pt>
                <c:pt idx="2">
                  <c:v>1.728395061728395</c:v>
                </c:pt>
                <c:pt idx="3">
                  <c:v>1.728395061728395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D7C-BA5E-4AC3BEE2631C}"/>
            </c:ext>
          </c:extLst>
        </c:ser>
        <c:ser>
          <c:idx val="1"/>
          <c:order val="1"/>
          <c:tx>
            <c:strRef>
              <c:f>Sheet3!$B$30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Sheet3!$C$30:$F$30</c:f>
              <c:numCache>
                <c:formatCode>0.0</c:formatCode>
                <c:ptCount val="4"/>
                <c:pt idx="0">
                  <c:v>6.25</c:v>
                </c:pt>
                <c:pt idx="1">
                  <c:v>7.0314497570953725</c:v>
                </c:pt>
                <c:pt idx="2">
                  <c:v>2.1604938271604937</c:v>
                </c:pt>
                <c:pt idx="3">
                  <c:v>2.1604938271604937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D7C-BA5E-4AC3BEE2631C}"/>
            </c:ext>
          </c:extLst>
        </c:ser>
        <c:ser>
          <c:idx val="2"/>
          <c:order val="2"/>
          <c:tx>
            <c:strRef>
              <c:f>Sheet3!$B$31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Sheet3!$C$31:$F$31</c:f>
              <c:numCache>
                <c:formatCode>0.0</c:formatCode>
                <c:ptCount val="4"/>
                <c:pt idx="0">
                  <c:v>7.5</c:v>
                </c:pt>
                <c:pt idx="1">
                  <c:v>8.7226590894072551</c:v>
                </c:pt>
                <c:pt idx="2">
                  <c:v>3.4567901234567899</c:v>
                </c:pt>
                <c:pt idx="3">
                  <c:v>3.4567901234567899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D7C-BA5E-4AC3BEE2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6688"/>
        <c:axId val="1293860416"/>
      </c:barChart>
      <c:catAx>
        <c:axId val="1293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60416"/>
        <c:crosses val="autoZero"/>
        <c:auto val="1"/>
        <c:lblAlgn val="ctr"/>
        <c:lblOffset val="100"/>
        <c:noMultiLvlLbl val="0"/>
      </c:catAx>
      <c:valAx>
        <c:axId val="1293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小型試作神話崩壊砲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Sheet2!$C$15:$L$15</c:f>
              <c:numCache>
                <c:formatCode>0%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0.70000000000000007</c:v>
                </c:pt>
                <c:pt idx="7">
                  <c:v>0.60000000000000009</c:v>
                </c:pt>
                <c:pt idx="8">
                  <c:v>0.5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6D-4977-999B-CC1E23829B9F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中型試作神話崩壊砲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Sheet2!$C$16:$L$16</c:f>
              <c:numCache>
                <c:formatCode>0%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0.7</c:v>
                </c:pt>
                <c:pt idx="5">
                  <c:v>0.60000000000000009</c:v>
                </c:pt>
                <c:pt idx="6">
                  <c:v>0.5</c:v>
                </c:pt>
                <c:pt idx="7">
                  <c:v>0.40000000000000008</c:v>
                </c:pt>
                <c:pt idx="8">
                  <c:v>0.30000000000000004</c:v>
                </c:pt>
                <c:pt idx="9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6D-4977-999B-CC1E23829B9F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大型試作神話崩壊砲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Sheet2!$C$17:$L$17</c:f>
              <c:numCache>
                <c:formatCode>0%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</c:v>
                </c:pt>
                <c:pt idx="6">
                  <c:v>0.40000000000000008</c:v>
                </c:pt>
                <c:pt idx="7">
                  <c:v>0.3000000000000001</c:v>
                </c:pt>
                <c:pt idx="8">
                  <c:v>0.19999999999999996</c:v>
                </c:pt>
                <c:pt idx="9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6D-4977-999B-CC1E23829B9F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小型神話崩壊砲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Sheet2!$C$18:$L$18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6D-4977-999B-CC1E23829B9F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中型神話崩壊砲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Sheet2!$C$19:$L$19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0.8</c:v>
                </c:pt>
                <c:pt idx="6">
                  <c:v>0.70000000000000007</c:v>
                </c:pt>
                <c:pt idx="7">
                  <c:v>0.60000000000000009</c:v>
                </c:pt>
                <c:pt idx="8">
                  <c:v>0.5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6D-4977-999B-CC1E23829B9F}"/>
            </c:ext>
          </c:extLst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大型神話崩壊砲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Sheet2!$C$20:$L$20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0.60000000000000009</c:v>
                </c:pt>
                <c:pt idx="6">
                  <c:v>0.5</c:v>
                </c:pt>
                <c:pt idx="7">
                  <c:v>0.40000000000000008</c:v>
                </c:pt>
                <c:pt idx="8">
                  <c:v>0.29999999999999993</c:v>
                </c:pt>
                <c:pt idx="9">
                  <c:v>0.20000000000000007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6D-4977-999B-CC1E23829B9F}"/>
            </c:ext>
          </c:extLst>
        </c:ser>
        <c:ser>
          <c:idx val="6"/>
          <c:order val="6"/>
          <c:tx>
            <c:strRef>
              <c:f>Sheet2!$A$21</c:f>
              <c:strCache>
                <c:ptCount val="1"/>
                <c:pt idx="0">
                  <c:v>小型零式神話崩壊砲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Sheet2!$C$21:$L$21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0.85999999999999988</c:v>
                </c:pt>
                <c:pt idx="9">
                  <c:v>0.7599999999999999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E-4074-95EB-75A59E717D53}"/>
            </c:ext>
          </c:extLst>
        </c:ser>
        <c:ser>
          <c:idx val="7"/>
          <c:order val="7"/>
          <c:tx>
            <c:strRef>
              <c:f>Sheet2!$A$22</c:f>
              <c:strCache>
                <c:ptCount val="1"/>
                <c:pt idx="0">
                  <c:v>中型零式神話崩壊砲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Sheet2!$C$22:$L$22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0.86</c:v>
                </c:pt>
                <c:pt idx="7">
                  <c:v>0.76</c:v>
                </c:pt>
                <c:pt idx="8">
                  <c:v>0.65999999999999992</c:v>
                </c:pt>
                <c:pt idx="9">
                  <c:v>0.55999999999999994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E-4074-95EB-75A59E717D53}"/>
            </c:ext>
          </c:extLst>
        </c:ser>
        <c:ser>
          <c:idx val="8"/>
          <c:order val="8"/>
          <c:tx>
            <c:strRef>
              <c:f>Sheet2!$A$23</c:f>
              <c:strCache>
                <c:ptCount val="1"/>
                <c:pt idx="0">
                  <c:v>大型零式神話崩壊砲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Sheet2!$C$23:$L$23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0.85999999999999988</c:v>
                </c:pt>
                <c:pt idx="5">
                  <c:v>0.76</c:v>
                </c:pt>
                <c:pt idx="6">
                  <c:v>0.65999999999999992</c:v>
                </c:pt>
                <c:pt idx="7">
                  <c:v>0.56000000000000005</c:v>
                </c:pt>
                <c:pt idx="8">
                  <c:v>0.45999999999999996</c:v>
                </c:pt>
                <c:pt idx="9">
                  <c:v>0.35999999999999988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E-4074-95EB-75A59E71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88272"/>
        <c:axId val="1162093264"/>
      </c:lineChart>
      <c:catAx>
        <c:axId val="1162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敵艦の回避率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93264"/>
        <c:crosses val="autoZero"/>
        <c:auto val="1"/>
        <c:lblAlgn val="ctr"/>
        <c:lblOffset val="100"/>
        <c:noMultiLvlLbl val="0"/>
      </c:catAx>
      <c:valAx>
        <c:axId val="11620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実際の命中率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882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平均火力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試作神話崩壊砲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Sheet2!$B$25:$D$25</c:f>
              <c:strCache>
                <c:ptCount val="3"/>
                <c:pt idx="0">
                  <c:v>小型</c:v>
                </c:pt>
                <c:pt idx="1">
                  <c:v>中型</c:v>
                </c:pt>
                <c:pt idx="2">
                  <c:v>大型</c:v>
                </c:pt>
              </c:strCache>
            </c:strRef>
          </c:cat>
          <c:val>
            <c:numRef>
              <c:f>Sheet2!$B$26:$D$26</c:f>
              <c:numCache>
                <c:formatCode>0.00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E-4E63-83EE-F781C8BC33A5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神話崩壊砲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Sheet2!$B$25:$D$25</c:f>
              <c:strCache>
                <c:ptCount val="3"/>
                <c:pt idx="0">
                  <c:v>小型</c:v>
                </c:pt>
                <c:pt idx="1">
                  <c:v>中型</c:v>
                </c:pt>
                <c:pt idx="2">
                  <c:v>大型</c:v>
                </c:pt>
              </c:strCache>
            </c:strRef>
          </c:cat>
          <c:val>
            <c:numRef>
              <c:f>Sheet2!$B$27:$D$27</c:f>
              <c:numCache>
                <c:formatCode>0.00</c:formatCode>
                <c:ptCount val="3"/>
                <c:pt idx="0">
                  <c:v>16.875</c:v>
                </c:pt>
                <c:pt idx="1">
                  <c:v>50.625</c:v>
                </c:pt>
                <c:pt idx="2">
                  <c:v>151.875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E-4E63-83EE-F781C8BC33A5}"/>
            </c:ext>
          </c:extLst>
        </c:ser>
        <c:ser>
          <c:idx val="2"/>
          <c:order val="2"/>
          <c:tx>
            <c:strRef>
              <c:f>Sheet2!$A$28</c:f>
              <c:strCache>
                <c:ptCount val="1"/>
                <c:pt idx="0">
                  <c:v>零式神話崩壊砲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Sheet2!$B$25:$D$25</c:f>
              <c:strCache>
                <c:ptCount val="3"/>
                <c:pt idx="0">
                  <c:v>小型</c:v>
                </c:pt>
                <c:pt idx="1">
                  <c:v>中型</c:v>
                </c:pt>
                <c:pt idx="2">
                  <c:v>大型</c:v>
                </c:pt>
              </c:strCache>
            </c:strRef>
          </c:cat>
          <c:val>
            <c:numRef>
              <c:f>Sheet2!$B$28:$D$28</c:f>
              <c:numCache>
                <c:formatCode>0.00</c:formatCode>
                <c:ptCount val="3"/>
                <c:pt idx="0">
                  <c:v>28.799999999999997</c:v>
                </c:pt>
                <c:pt idx="1">
                  <c:v>86.399999999999991</c:v>
                </c:pt>
                <c:pt idx="2">
                  <c:v>259.20000000000005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E-4E63-83EE-F781C8BC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23192"/>
        <c:axId val="543322552"/>
      </c:lineChart>
      <c:catAx>
        <c:axId val="54332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22552"/>
        <c:crosses val="autoZero"/>
        <c:auto val="1"/>
        <c:lblAlgn val="ctr"/>
        <c:lblOffset val="100"/>
        <c:noMultiLvlLbl val="0"/>
      </c:catAx>
      <c:valAx>
        <c:axId val="5433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2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平均火力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Sheet4!$A$11:$A$13</c:f>
              <c:strCache>
                <c:ptCount val="3"/>
                <c:pt idx="0">
                  <c:v>試作ロンギヌスの槍</c:v>
                </c:pt>
                <c:pt idx="1">
                  <c:v>ロンギヌスの槍</c:v>
                </c:pt>
                <c:pt idx="2">
                  <c:v>ロンギヌスの槍α</c:v>
                </c:pt>
              </c:strCache>
            </c:strRef>
          </c:cat>
          <c:val>
            <c:numRef>
              <c:f>Sheet4!$B$11:$B$13</c:f>
              <c:numCache>
                <c:formatCode>0.00</c:formatCode>
                <c:ptCount val="3"/>
                <c:pt idx="0">
                  <c:v>22.15</c:v>
                </c:pt>
                <c:pt idx="1">
                  <c:v>55.375</c:v>
                </c:pt>
                <c:pt idx="2">
                  <c:v>147.66666666666669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4DBC-9D70-A1191D12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79536"/>
        <c:axId val="544782096"/>
      </c:lineChart>
      <c:catAx>
        <c:axId val="5447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782096"/>
        <c:crosses val="autoZero"/>
        <c:auto val="1"/>
        <c:lblAlgn val="ctr"/>
        <c:lblOffset val="100"/>
        <c:noMultiLvlLbl val="0"/>
      </c:catAx>
      <c:valAx>
        <c:axId val="544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7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7</xdr:row>
      <xdr:rowOff>52386</xdr:rowOff>
    </xdr:from>
    <xdr:to>
      <xdr:col>18</xdr:col>
      <xdr:colOff>133350</xdr:colOff>
      <xdr:row>24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44F7E-7ADC-43F2-A6D6-B42146B9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80961</xdr:colOff>
      <xdr:row>24</xdr:row>
      <xdr:rowOff>166686</xdr:rowOff>
    </xdr:from>
    <xdr:to>
      <xdr:col>16</xdr:col>
      <xdr:colOff>523874</xdr:colOff>
      <xdr:row>38</xdr:row>
      <xdr:rowOff>228599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18EF50-5D2A-4DCD-B544-0122EEEF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13</xdr:row>
      <xdr:rowOff>23812</xdr:rowOff>
    </xdr:from>
    <xdr:to>
      <xdr:col>10</xdr:col>
      <xdr:colOff>1123949</xdr:colOff>
      <xdr:row>25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48301-97F2-4F42-8FEB-4A167A86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4761</xdr:rowOff>
    </xdr:from>
    <xdr:to>
      <xdr:col>11</xdr:col>
      <xdr:colOff>1114425</xdr:colOff>
      <xdr:row>36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3D536A-429C-4A0F-B7B3-601F2E18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13</xdr:row>
      <xdr:rowOff>14286</xdr:rowOff>
    </xdr:from>
    <xdr:to>
      <xdr:col>17</xdr:col>
      <xdr:colOff>676275</xdr:colOff>
      <xdr:row>24</xdr:row>
      <xdr:rowOff>247649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44A0C7-FD22-466C-9848-F999B448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800380</xdr:colOff>
      <xdr:row>26</xdr:row>
      <xdr:rowOff>110097</xdr:rowOff>
    </xdr:from>
    <xdr:to>
      <xdr:col>12</xdr:col>
      <xdr:colOff>1134315</xdr:colOff>
      <xdr:row>43</xdr:row>
      <xdr:rowOff>158561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51CB84-0935-44D3-8CF2-3C83D7FD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981075</xdr:colOff>
      <xdr:row>29</xdr:row>
      <xdr:rowOff>16668</xdr:rowOff>
    </xdr:from>
    <xdr:to>
      <xdr:col>6</xdr:col>
      <xdr:colOff>676275</xdr:colOff>
      <xdr:row>41</xdr:row>
      <xdr:rowOff>73818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CB46E8-07CB-40C0-A7F8-5C71C46E7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223838</xdr:colOff>
      <xdr:row>14</xdr:row>
      <xdr:rowOff>121443</xdr:rowOff>
    </xdr:from>
    <xdr:to>
      <xdr:col>4</xdr:col>
      <xdr:colOff>995363</xdr:colOff>
      <xdr:row>26</xdr:row>
      <xdr:rowOff>178593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E147FF-E121-4583-9AB9-22A580B26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F3-E409-4161-8013-11F6ADA667F6}">
  <dimension ref="A1:Q44"/>
  <sheetViews>
    <sheetView workbookViewId="0">
      <selection activeCell="E32" sqref="E32"/>
    </sheetView>
  </sheetViews>
  <sheetFormatPr defaultRowHeight="17.649999999999999" x14ac:dyDescent="0.7"/>
  <cols>
    <col min="1" max="5" width="11.875" customWidth="1"/>
    <col min="6" max="6" width="11.875" style="83" customWidth="1"/>
    <col min="7" max="7" width="11.875" style="92" customWidth="1"/>
    <col min="8" max="17" width="11.875" customWidth="1"/>
  </cols>
  <sheetData>
    <row r="1" spans="1:17" ht="18" thickBot="1" x14ac:dyDescent="0.75">
      <c r="A1" s="39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76" t="s">
        <v>9</v>
      </c>
      <c r="G1" s="85" t="s">
        <v>12</v>
      </c>
      <c r="H1" s="37" t="s">
        <v>13</v>
      </c>
      <c r="I1" s="37" t="s">
        <v>107</v>
      </c>
      <c r="J1" s="38" t="s">
        <v>109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42</v>
      </c>
    </row>
    <row r="2" spans="1:17" x14ac:dyDescent="0.7">
      <c r="A2" s="40" t="s">
        <v>36</v>
      </c>
      <c r="B2" s="69">
        <v>10</v>
      </c>
      <c r="C2" s="42">
        <v>0</v>
      </c>
      <c r="D2" s="42">
        <v>0</v>
      </c>
      <c r="E2" s="42">
        <v>0</v>
      </c>
      <c r="F2" s="77">
        <v>50</v>
      </c>
      <c r="G2" s="86">
        <v>0</v>
      </c>
      <c r="H2" s="43">
        <f>Q2</f>
        <v>0.8</v>
      </c>
      <c r="I2" s="43">
        <f>(F2+30*G2)/(B2*4+C2*30+D2*85+E2*200)</f>
        <v>1.25</v>
      </c>
      <c r="J2" s="44">
        <f>P2</f>
        <v>0.8</v>
      </c>
      <c r="K2">
        <v>4</v>
      </c>
      <c r="L2">
        <v>30</v>
      </c>
      <c r="M2">
        <v>85</v>
      </c>
      <c r="N2">
        <v>200</v>
      </c>
      <c r="O2">
        <v>100</v>
      </c>
      <c r="P2" s="9">
        <f>(B2*4+C2*30+D2*85+E2*200)/(F2+30*G2)</f>
        <v>0.8</v>
      </c>
      <c r="Q2" s="9">
        <f t="shared" ref="Q2:Q11" si="0">(B2*4+C2*30+D2*85+E2*200)/F2</f>
        <v>0.8</v>
      </c>
    </row>
    <row r="3" spans="1:17" x14ac:dyDescent="0.7">
      <c r="A3" s="40" t="s">
        <v>10</v>
      </c>
      <c r="B3" s="4">
        <v>20</v>
      </c>
      <c r="C3" s="2">
        <v>0</v>
      </c>
      <c r="D3" s="2">
        <v>0</v>
      </c>
      <c r="E3" s="2">
        <v>0</v>
      </c>
      <c r="F3" s="78">
        <v>125</v>
      </c>
      <c r="G3" s="87">
        <v>0</v>
      </c>
      <c r="H3" s="3">
        <f t="shared" ref="H3:H13" si="1">Q3</f>
        <v>0.64</v>
      </c>
      <c r="I3" s="3">
        <f t="shared" ref="I3:I34" si="2">(F3+30*G3)/(B3*4+C3*30+D3*85+E3*200)</f>
        <v>1.5625</v>
      </c>
      <c r="J3" s="5">
        <f t="shared" ref="J3:J13" si="3">P3</f>
        <v>0.64</v>
      </c>
      <c r="P3" s="9">
        <f t="shared" ref="P3:P34" si="4">(B3*4+C3*30+D3*85+E3*200)/(F3+30*G3)</f>
        <v>0.64</v>
      </c>
      <c r="Q3" s="9">
        <f t="shared" si="0"/>
        <v>0.64</v>
      </c>
    </row>
    <row r="4" spans="1:17" ht="18" thickBot="1" x14ac:dyDescent="0.75">
      <c r="A4" s="40" t="s">
        <v>11</v>
      </c>
      <c r="B4" s="6">
        <v>40</v>
      </c>
      <c r="C4" s="7">
        <v>0</v>
      </c>
      <c r="D4" s="7">
        <v>0</v>
      </c>
      <c r="E4" s="7">
        <v>0</v>
      </c>
      <c r="F4" s="79">
        <v>300</v>
      </c>
      <c r="G4" s="88">
        <v>0</v>
      </c>
      <c r="H4" s="10">
        <f t="shared" si="1"/>
        <v>0.53333333333333333</v>
      </c>
      <c r="I4" s="10">
        <f t="shared" si="2"/>
        <v>1.875</v>
      </c>
      <c r="J4" s="8">
        <f t="shared" si="3"/>
        <v>0.53333333333333333</v>
      </c>
      <c r="P4" s="9">
        <f t="shared" si="4"/>
        <v>0.53333333333333333</v>
      </c>
      <c r="Q4" s="9">
        <f t="shared" si="0"/>
        <v>0.53333333333333333</v>
      </c>
    </row>
    <row r="5" spans="1:17" x14ac:dyDescent="0.7">
      <c r="A5" s="69" t="s">
        <v>93</v>
      </c>
      <c r="B5" s="4">
        <v>29</v>
      </c>
      <c r="C5" s="2">
        <v>0</v>
      </c>
      <c r="D5" s="2">
        <v>0</v>
      </c>
      <c r="E5" s="2">
        <v>0</v>
      </c>
      <c r="F5" s="78">
        <v>50</v>
      </c>
      <c r="G5" s="87">
        <v>0</v>
      </c>
      <c r="H5" s="3">
        <f t="shared" si="1"/>
        <v>2.3199999999999998</v>
      </c>
      <c r="I5" s="3">
        <f t="shared" si="2"/>
        <v>0.43103448275862066</v>
      </c>
      <c r="J5" s="5">
        <f t="shared" si="3"/>
        <v>2.3199999999999998</v>
      </c>
      <c r="L5" t="s">
        <v>96</v>
      </c>
      <c r="M5" t="s">
        <v>95</v>
      </c>
      <c r="P5" s="9">
        <f t="shared" si="4"/>
        <v>2.3199999999999998</v>
      </c>
      <c r="Q5" s="9">
        <f t="shared" si="0"/>
        <v>2.3199999999999998</v>
      </c>
    </row>
    <row r="6" spans="1:17" x14ac:dyDescent="0.7">
      <c r="A6" s="4" t="s">
        <v>38</v>
      </c>
      <c r="B6" s="4">
        <v>57</v>
      </c>
      <c r="C6" s="2">
        <v>0</v>
      </c>
      <c r="D6" s="2">
        <v>0</v>
      </c>
      <c r="E6" s="2">
        <v>0</v>
      </c>
      <c r="F6" s="78">
        <v>125</v>
      </c>
      <c r="G6" s="87">
        <v>0</v>
      </c>
      <c r="H6" s="3">
        <f t="shared" si="1"/>
        <v>1.8240000000000001</v>
      </c>
      <c r="I6" s="3">
        <f t="shared" si="2"/>
        <v>0.54824561403508776</v>
      </c>
      <c r="J6" s="5">
        <f t="shared" si="3"/>
        <v>1.8240000000000001</v>
      </c>
      <c r="K6" t="s">
        <v>97</v>
      </c>
      <c r="L6">
        <v>0.8</v>
      </c>
      <c r="M6">
        <v>1.2</v>
      </c>
      <c r="P6" s="9">
        <f t="shared" si="4"/>
        <v>1.8240000000000001</v>
      </c>
      <c r="Q6" s="9">
        <f t="shared" si="0"/>
        <v>1.8240000000000001</v>
      </c>
    </row>
    <row r="7" spans="1:17" ht="18" thickBot="1" x14ac:dyDescent="0.75">
      <c r="A7" s="6" t="s">
        <v>40</v>
      </c>
      <c r="B7" s="4">
        <v>114</v>
      </c>
      <c r="C7" s="2">
        <v>0</v>
      </c>
      <c r="D7" s="2">
        <v>0</v>
      </c>
      <c r="E7" s="2">
        <v>0</v>
      </c>
      <c r="F7" s="78">
        <v>300</v>
      </c>
      <c r="G7" s="87">
        <v>0</v>
      </c>
      <c r="H7" s="3">
        <f t="shared" si="1"/>
        <v>1.52</v>
      </c>
      <c r="I7" s="3">
        <f t="shared" si="2"/>
        <v>0.65789473684210531</v>
      </c>
      <c r="J7" s="5">
        <f t="shared" si="3"/>
        <v>1.52</v>
      </c>
      <c r="K7" t="s">
        <v>98</v>
      </c>
      <c r="L7">
        <v>0.6</v>
      </c>
      <c r="M7">
        <v>1.5</v>
      </c>
      <c r="P7" s="9">
        <f t="shared" si="4"/>
        <v>1.52</v>
      </c>
      <c r="Q7" s="9">
        <f t="shared" si="0"/>
        <v>1.52</v>
      </c>
    </row>
    <row r="8" spans="1:17" x14ac:dyDescent="0.7">
      <c r="A8" s="4" t="s">
        <v>57</v>
      </c>
      <c r="B8" s="69">
        <v>11</v>
      </c>
      <c r="C8" s="42">
        <v>22</v>
      </c>
      <c r="D8" s="42">
        <v>0</v>
      </c>
      <c r="E8" s="42">
        <v>0</v>
      </c>
      <c r="F8" s="80">
        <v>160</v>
      </c>
      <c r="G8" s="89">
        <v>1</v>
      </c>
      <c r="H8" s="43">
        <f t="shared" si="1"/>
        <v>4.4000000000000004</v>
      </c>
      <c r="I8" s="43">
        <f t="shared" si="2"/>
        <v>0.26988636363636365</v>
      </c>
      <c r="J8" s="44">
        <f t="shared" si="3"/>
        <v>3.7052631578947368</v>
      </c>
      <c r="P8" s="9">
        <f t="shared" si="4"/>
        <v>3.7052631578947368</v>
      </c>
      <c r="Q8" s="9">
        <f t="shared" si="0"/>
        <v>4.4000000000000004</v>
      </c>
    </row>
    <row r="9" spans="1:17" x14ac:dyDescent="0.7">
      <c r="A9" s="4" t="s">
        <v>0</v>
      </c>
      <c r="B9" s="4">
        <v>22</v>
      </c>
      <c r="C9" s="2">
        <v>44</v>
      </c>
      <c r="D9" s="2">
        <v>0</v>
      </c>
      <c r="E9" s="2">
        <v>0</v>
      </c>
      <c r="F9" s="81">
        <v>400</v>
      </c>
      <c r="G9" s="90">
        <v>1</v>
      </c>
      <c r="H9" s="3">
        <f t="shared" si="1"/>
        <v>3.52</v>
      </c>
      <c r="I9" s="3">
        <f t="shared" si="2"/>
        <v>0.30539772727272729</v>
      </c>
      <c r="J9" s="5">
        <f t="shared" si="3"/>
        <v>3.2744186046511627</v>
      </c>
      <c r="P9" s="9">
        <f t="shared" si="4"/>
        <v>3.2744186046511627</v>
      </c>
      <c r="Q9" s="9">
        <f t="shared" si="0"/>
        <v>3.52</v>
      </c>
    </row>
    <row r="10" spans="1:17" ht="18" thickBot="1" x14ac:dyDescent="0.75">
      <c r="A10" s="6" t="s">
        <v>1</v>
      </c>
      <c r="B10" s="6">
        <v>44</v>
      </c>
      <c r="C10" s="7">
        <v>88</v>
      </c>
      <c r="D10" s="7">
        <v>0</v>
      </c>
      <c r="E10" s="7">
        <v>0</v>
      </c>
      <c r="F10" s="82">
        <v>920</v>
      </c>
      <c r="G10" s="91">
        <v>1</v>
      </c>
      <c r="H10" s="10">
        <f t="shared" si="1"/>
        <v>3.0608695652173914</v>
      </c>
      <c r="I10" s="10">
        <f t="shared" si="2"/>
        <v>0.33735795454545453</v>
      </c>
      <c r="J10" s="8">
        <f t="shared" si="3"/>
        <v>2.9642105263157896</v>
      </c>
      <c r="P10" s="9">
        <f t="shared" si="4"/>
        <v>2.9642105263157896</v>
      </c>
      <c r="Q10" s="9">
        <f t="shared" si="0"/>
        <v>3.0608695652173914</v>
      </c>
    </row>
    <row r="11" spans="1:17" x14ac:dyDescent="0.7">
      <c r="A11" s="69" t="s">
        <v>58</v>
      </c>
      <c r="B11" s="4">
        <f t="shared" ref="B11:E13" si="5">B8*$L$6</f>
        <v>8.8000000000000007</v>
      </c>
      <c r="C11" s="2">
        <f t="shared" si="5"/>
        <v>17.600000000000001</v>
      </c>
      <c r="D11" s="2">
        <f t="shared" si="5"/>
        <v>0</v>
      </c>
      <c r="E11" s="2">
        <f t="shared" si="5"/>
        <v>0</v>
      </c>
      <c r="F11" s="78">
        <f t="shared" ref="F11:G13" si="6">F8*$L$7</f>
        <v>96</v>
      </c>
      <c r="G11" s="87">
        <f t="shared" si="6"/>
        <v>0.6</v>
      </c>
      <c r="H11" s="3">
        <f t="shared" si="1"/>
        <v>5.8666666666666671</v>
      </c>
      <c r="I11" s="3">
        <f t="shared" si="2"/>
        <v>0.20241477272727271</v>
      </c>
      <c r="J11" s="5">
        <f t="shared" si="3"/>
        <v>4.9403508771929827</v>
      </c>
      <c r="P11" s="9">
        <f t="shared" si="4"/>
        <v>4.9403508771929827</v>
      </c>
      <c r="Q11" s="9">
        <f t="shared" si="0"/>
        <v>5.8666666666666671</v>
      </c>
    </row>
    <row r="12" spans="1:17" x14ac:dyDescent="0.7">
      <c r="A12" s="4" t="s">
        <v>59</v>
      </c>
      <c r="B12" s="4">
        <f t="shared" si="5"/>
        <v>17.600000000000001</v>
      </c>
      <c r="C12" s="2">
        <f t="shared" si="5"/>
        <v>35.200000000000003</v>
      </c>
      <c r="D12" s="2">
        <f t="shared" si="5"/>
        <v>0</v>
      </c>
      <c r="E12" s="2">
        <f t="shared" si="5"/>
        <v>0</v>
      </c>
      <c r="F12" s="78">
        <f t="shared" si="6"/>
        <v>240</v>
      </c>
      <c r="G12" s="87">
        <f t="shared" si="6"/>
        <v>0.6</v>
      </c>
      <c r="H12" s="3">
        <f t="shared" si="1"/>
        <v>4.6933333333333334</v>
      </c>
      <c r="I12" s="3">
        <f t="shared" si="2"/>
        <v>0.22904829545454544</v>
      </c>
      <c r="J12" s="5">
        <f t="shared" si="3"/>
        <v>4.365891472868217</v>
      </c>
      <c r="P12" s="9">
        <f t="shared" si="4"/>
        <v>4.365891472868217</v>
      </c>
      <c r="Q12" s="9">
        <f t="shared" ref="Q12:Q34" si="7">(B12*4+C12*30+D12*85+E12*200)/F12</f>
        <v>4.6933333333333334</v>
      </c>
    </row>
    <row r="13" spans="1:17" ht="18" thickBot="1" x14ac:dyDescent="0.75">
      <c r="A13" s="6" t="s">
        <v>60</v>
      </c>
      <c r="B13" s="4">
        <f t="shared" si="5"/>
        <v>35.200000000000003</v>
      </c>
      <c r="C13" s="2">
        <f t="shared" si="5"/>
        <v>70.400000000000006</v>
      </c>
      <c r="D13" s="2">
        <f t="shared" si="5"/>
        <v>0</v>
      </c>
      <c r="E13" s="2">
        <f t="shared" si="5"/>
        <v>0</v>
      </c>
      <c r="F13" s="78">
        <f t="shared" si="6"/>
        <v>552</v>
      </c>
      <c r="G13" s="87">
        <f t="shared" si="6"/>
        <v>0.6</v>
      </c>
      <c r="H13" s="3">
        <f t="shared" si="1"/>
        <v>4.0811594202898558</v>
      </c>
      <c r="I13" s="3">
        <f t="shared" si="2"/>
        <v>0.25301846590909088</v>
      </c>
      <c r="J13" s="5">
        <f t="shared" si="3"/>
        <v>3.9522807017543862</v>
      </c>
      <c r="P13" s="9">
        <f t="shared" si="4"/>
        <v>3.9522807017543862</v>
      </c>
      <c r="Q13" s="9">
        <f t="shared" si="7"/>
        <v>4.0811594202898558</v>
      </c>
    </row>
    <row r="14" spans="1:17" x14ac:dyDescent="0.7">
      <c r="A14" s="69" t="s">
        <v>65</v>
      </c>
      <c r="B14" s="69">
        <f t="shared" ref="B14:E16" si="8">B8*$M$6</f>
        <v>13.2</v>
      </c>
      <c r="C14" s="42">
        <f t="shared" si="8"/>
        <v>26.4</v>
      </c>
      <c r="D14" s="42">
        <f t="shared" si="8"/>
        <v>0</v>
      </c>
      <c r="E14" s="42">
        <f t="shared" si="8"/>
        <v>0</v>
      </c>
      <c r="F14" s="77">
        <f t="shared" ref="F14:G16" si="9">F8*$M$7</f>
        <v>240</v>
      </c>
      <c r="G14" s="86">
        <f t="shared" si="9"/>
        <v>1.5</v>
      </c>
      <c r="H14" s="43">
        <f t="shared" ref="H14:H25" si="10">Q14</f>
        <v>3.52</v>
      </c>
      <c r="I14" s="43">
        <f t="shared" si="2"/>
        <v>0.33735795454545459</v>
      </c>
      <c r="J14" s="44">
        <f t="shared" ref="J14:J25" si="11">P14</f>
        <v>2.9642105263157892</v>
      </c>
      <c r="P14" s="9">
        <f t="shared" si="4"/>
        <v>2.9642105263157892</v>
      </c>
      <c r="Q14" s="9">
        <f t="shared" si="7"/>
        <v>3.52</v>
      </c>
    </row>
    <row r="15" spans="1:17" x14ac:dyDescent="0.7">
      <c r="A15" s="4" t="s">
        <v>66</v>
      </c>
      <c r="B15" s="4">
        <f t="shared" si="8"/>
        <v>26.4</v>
      </c>
      <c r="C15" s="2">
        <f t="shared" si="8"/>
        <v>52.8</v>
      </c>
      <c r="D15" s="2">
        <f t="shared" si="8"/>
        <v>0</v>
      </c>
      <c r="E15" s="2">
        <f t="shared" si="8"/>
        <v>0</v>
      </c>
      <c r="F15" s="78">
        <f t="shared" si="9"/>
        <v>600</v>
      </c>
      <c r="G15" s="87">
        <f t="shared" si="9"/>
        <v>1.5</v>
      </c>
      <c r="H15" s="3">
        <f t="shared" si="10"/>
        <v>2.8159999999999998</v>
      </c>
      <c r="I15" s="3">
        <f t="shared" si="2"/>
        <v>0.38174715909090912</v>
      </c>
      <c r="J15" s="5">
        <f t="shared" si="11"/>
        <v>2.61953488372093</v>
      </c>
      <c r="P15" s="9">
        <f t="shared" si="4"/>
        <v>2.61953488372093</v>
      </c>
      <c r="Q15" s="9">
        <f t="shared" si="7"/>
        <v>2.8159999999999998</v>
      </c>
    </row>
    <row r="16" spans="1:17" ht="18" thickBot="1" x14ac:dyDescent="0.75">
      <c r="A16" s="6" t="s">
        <v>67</v>
      </c>
      <c r="B16" s="6">
        <f t="shared" si="8"/>
        <v>52.8</v>
      </c>
      <c r="C16" s="7">
        <f t="shared" si="8"/>
        <v>105.6</v>
      </c>
      <c r="D16" s="7">
        <f t="shared" si="8"/>
        <v>0</v>
      </c>
      <c r="E16" s="7">
        <f t="shared" si="8"/>
        <v>0</v>
      </c>
      <c r="F16" s="79">
        <f t="shared" si="9"/>
        <v>1380</v>
      </c>
      <c r="G16" s="88">
        <f t="shared" si="9"/>
        <v>1.5</v>
      </c>
      <c r="H16" s="10">
        <f t="shared" si="10"/>
        <v>2.4486956521739129</v>
      </c>
      <c r="I16" s="10">
        <f t="shared" si="2"/>
        <v>0.42169744318181823</v>
      </c>
      <c r="J16" s="8">
        <f t="shared" si="11"/>
        <v>2.3713684210526313</v>
      </c>
      <c r="P16" s="9">
        <f t="shared" si="4"/>
        <v>2.3713684210526313</v>
      </c>
      <c r="Q16" s="9">
        <f t="shared" si="7"/>
        <v>2.4486956521739129</v>
      </c>
    </row>
    <row r="17" spans="1:17" x14ac:dyDescent="0.7">
      <c r="A17" s="4" t="s">
        <v>61</v>
      </c>
      <c r="B17" s="4">
        <v>22</v>
      </c>
      <c r="C17" s="2">
        <v>0</v>
      </c>
      <c r="D17" s="2">
        <v>15</v>
      </c>
      <c r="E17" s="2">
        <v>0</v>
      </c>
      <c r="F17" s="81">
        <v>280</v>
      </c>
      <c r="G17" s="90">
        <v>1.5</v>
      </c>
      <c r="H17" s="3">
        <f t="shared" si="10"/>
        <v>4.8678571428571429</v>
      </c>
      <c r="I17" s="3">
        <f t="shared" si="2"/>
        <v>0.2384446074834923</v>
      </c>
      <c r="J17" s="5">
        <f t="shared" si="11"/>
        <v>4.1938461538461542</v>
      </c>
      <c r="P17" s="9">
        <f t="shared" si="4"/>
        <v>4.1938461538461542</v>
      </c>
      <c r="Q17" s="9">
        <f t="shared" si="7"/>
        <v>4.8678571428571429</v>
      </c>
    </row>
    <row r="18" spans="1:17" x14ac:dyDescent="0.7">
      <c r="A18" s="4" t="s">
        <v>80</v>
      </c>
      <c r="B18" s="4">
        <v>44</v>
      </c>
      <c r="C18" s="2">
        <v>0</v>
      </c>
      <c r="D18" s="2">
        <v>30</v>
      </c>
      <c r="E18" s="2">
        <v>0</v>
      </c>
      <c r="F18" s="81">
        <v>700</v>
      </c>
      <c r="G18" s="90">
        <v>1.5</v>
      </c>
      <c r="H18" s="3">
        <f t="shared" si="10"/>
        <v>3.8942857142857141</v>
      </c>
      <c r="I18" s="3">
        <f t="shared" si="2"/>
        <v>0.27329420396184884</v>
      </c>
      <c r="J18" s="5">
        <f t="shared" si="11"/>
        <v>3.6590604026845637</v>
      </c>
      <c r="P18" s="9">
        <f t="shared" si="4"/>
        <v>3.6590604026845637</v>
      </c>
      <c r="Q18" s="9">
        <f t="shared" si="7"/>
        <v>3.8942857142857141</v>
      </c>
    </row>
    <row r="19" spans="1:17" ht="18" thickBot="1" x14ac:dyDescent="0.75">
      <c r="A19" s="6" t="s">
        <v>2</v>
      </c>
      <c r="B19" s="4">
        <v>88</v>
      </c>
      <c r="C19" s="2">
        <v>0</v>
      </c>
      <c r="D19" s="2">
        <v>60</v>
      </c>
      <c r="E19" s="2">
        <v>0</v>
      </c>
      <c r="F19" s="81">
        <v>1700</v>
      </c>
      <c r="G19" s="90">
        <v>1.5</v>
      </c>
      <c r="H19" s="3">
        <f t="shared" si="10"/>
        <v>3.2070588235294117</v>
      </c>
      <c r="I19" s="3">
        <f t="shared" si="2"/>
        <v>0.32006603081438006</v>
      </c>
      <c r="J19" s="5">
        <f t="shared" si="11"/>
        <v>3.124355300859599</v>
      </c>
      <c r="P19" s="9">
        <f t="shared" si="4"/>
        <v>3.124355300859599</v>
      </c>
      <c r="Q19" s="9">
        <f t="shared" si="7"/>
        <v>3.2070588235294117</v>
      </c>
    </row>
    <row r="20" spans="1:17" x14ac:dyDescent="0.7">
      <c r="A20" s="69" t="s">
        <v>68</v>
      </c>
      <c r="B20" s="69">
        <f t="shared" ref="B20:E22" si="12">B17*$L$6</f>
        <v>17.600000000000001</v>
      </c>
      <c r="C20" s="42">
        <f t="shared" si="12"/>
        <v>0</v>
      </c>
      <c r="D20" s="42">
        <f t="shared" si="12"/>
        <v>12</v>
      </c>
      <c r="E20" s="42">
        <f t="shared" si="12"/>
        <v>0</v>
      </c>
      <c r="F20" s="77">
        <f t="shared" ref="F20:G22" si="13">F17*$L$7</f>
        <v>168</v>
      </c>
      <c r="G20" s="86">
        <f t="shared" si="13"/>
        <v>0.89999999999999991</v>
      </c>
      <c r="H20" s="43">
        <f t="shared" si="10"/>
        <v>6.4904761904761914</v>
      </c>
      <c r="I20" s="43">
        <f t="shared" si="2"/>
        <v>0.17883345561261921</v>
      </c>
      <c r="J20" s="44">
        <f t="shared" si="11"/>
        <v>5.591794871794872</v>
      </c>
      <c r="P20" s="9">
        <f t="shared" si="4"/>
        <v>5.591794871794872</v>
      </c>
      <c r="Q20" s="9">
        <f t="shared" si="7"/>
        <v>6.4904761904761914</v>
      </c>
    </row>
    <row r="21" spans="1:17" x14ac:dyDescent="0.7">
      <c r="A21" s="4" t="s">
        <v>70</v>
      </c>
      <c r="B21" s="4">
        <f t="shared" si="12"/>
        <v>35.200000000000003</v>
      </c>
      <c r="C21" s="2">
        <f t="shared" si="12"/>
        <v>0</v>
      </c>
      <c r="D21" s="2">
        <f t="shared" si="12"/>
        <v>24</v>
      </c>
      <c r="E21" s="2">
        <f t="shared" si="12"/>
        <v>0</v>
      </c>
      <c r="F21" s="78">
        <f t="shared" si="13"/>
        <v>420</v>
      </c>
      <c r="G21" s="87">
        <f t="shared" si="13"/>
        <v>0.89999999999999991</v>
      </c>
      <c r="H21" s="3">
        <f t="shared" si="10"/>
        <v>5.1923809523809528</v>
      </c>
      <c r="I21" s="3">
        <f t="shared" si="2"/>
        <v>0.20497065297138664</v>
      </c>
      <c r="J21" s="5">
        <f t="shared" si="11"/>
        <v>4.8787472035794188</v>
      </c>
      <c r="P21" s="9">
        <f t="shared" si="4"/>
        <v>4.8787472035794188</v>
      </c>
      <c r="Q21" s="9">
        <f t="shared" si="7"/>
        <v>5.1923809523809528</v>
      </c>
    </row>
    <row r="22" spans="1:17" ht="18" thickBot="1" x14ac:dyDescent="0.75">
      <c r="A22" s="6" t="s">
        <v>69</v>
      </c>
      <c r="B22" s="6">
        <f t="shared" si="12"/>
        <v>70.400000000000006</v>
      </c>
      <c r="C22" s="7">
        <f t="shared" si="12"/>
        <v>0</v>
      </c>
      <c r="D22" s="7">
        <f t="shared" si="12"/>
        <v>48</v>
      </c>
      <c r="E22" s="7">
        <f t="shared" si="12"/>
        <v>0</v>
      </c>
      <c r="F22" s="79">
        <f t="shared" si="13"/>
        <v>1020</v>
      </c>
      <c r="G22" s="88">
        <f t="shared" si="13"/>
        <v>0.89999999999999991</v>
      </c>
      <c r="H22" s="10">
        <f t="shared" si="10"/>
        <v>4.2760784313725493</v>
      </c>
      <c r="I22" s="10">
        <f t="shared" si="2"/>
        <v>0.24004952311078501</v>
      </c>
      <c r="J22" s="8">
        <f t="shared" si="11"/>
        <v>4.165807067812799</v>
      </c>
      <c r="P22" s="9">
        <f t="shared" si="4"/>
        <v>4.165807067812799</v>
      </c>
      <c r="Q22" s="9">
        <f t="shared" si="7"/>
        <v>4.2760784313725493</v>
      </c>
    </row>
    <row r="23" spans="1:17" x14ac:dyDescent="0.7">
      <c r="A23" s="4" t="s">
        <v>62</v>
      </c>
      <c r="B23" s="4">
        <f t="shared" ref="B23:E25" si="14">B17*$M$6</f>
        <v>26.4</v>
      </c>
      <c r="C23" s="2">
        <f t="shared" si="14"/>
        <v>0</v>
      </c>
      <c r="D23" s="2">
        <f t="shared" si="14"/>
        <v>18</v>
      </c>
      <c r="E23" s="2">
        <f t="shared" si="14"/>
        <v>0</v>
      </c>
      <c r="F23" s="78">
        <f t="shared" ref="F23:G25" si="15">F17*$M$7</f>
        <v>420</v>
      </c>
      <c r="G23" s="87">
        <f t="shared" si="15"/>
        <v>2.25</v>
      </c>
      <c r="H23" s="3">
        <f t="shared" si="10"/>
        <v>3.8942857142857141</v>
      </c>
      <c r="I23" s="3">
        <f t="shared" si="2"/>
        <v>0.2980557593543654</v>
      </c>
      <c r="J23" s="5">
        <f t="shared" si="11"/>
        <v>3.3550769230769228</v>
      </c>
      <c r="P23" s="9">
        <f t="shared" si="4"/>
        <v>3.3550769230769228</v>
      </c>
      <c r="Q23" s="9">
        <f t="shared" si="7"/>
        <v>3.8942857142857141</v>
      </c>
    </row>
    <row r="24" spans="1:17" x14ac:dyDescent="0.7">
      <c r="A24" s="4" t="s">
        <v>63</v>
      </c>
      <c r="B24" s="4">
        <f t="shared" si="14"/>
        <v>52.8</v>
      </c>
      <c r="C24" s="2">
        <f t="shared" si="14"/>
        <v>0</v>
      </c>
      <c r="D24" s="2">
        <f t="shared" si="14"/>
        <v>36</v>
      </c>
      <c r="E24" s="2">
        <f t="shared" si="14"/>
        <v>0</v>
      </c>
      <c r="F24" s="78">
        <f t="shared" si="15"/>
        <v>1050</v>
      </c>
      <c r="G24" s="87">
        <f t="shared" si="15"/>
        <v>2.25</v>
      </c>
      <c r="H24" s="3">
        <f t="shared" si="10"/>
        <v>3.1154285714285712</v>
      </c>
      <c r="I24" s="3">
        <f t="shared" si="2"/>
        <v>0.34161775495231111</v>
      </c>
      <c r="J24" s="5">
        <f t="shared" si="11"/>
        <v>2.9272483221476508</v>
      </c>
      <c r="P24" s="9">
        <f t="shared" si="4"/>
        <v>2.9272483221476508</v>
      </c>
      <c r="Q24" s="9">
        <f t="shared" si="7"/>
        <v>3.1154285714285712</v>
      </c>
    </row>
    <row r="25" spans="1:17" ht="18" thickBot="1" x14ac:dyDescent="0.75">
      <c r="A25" s="6" t="s">
        <v>64</v>
      </c>
      <c r="B25" s="4">
        <f t="shared" si="14"/>
        <v>105.6</v>
      </c>
      <c r="C25" s="2">
        <f t="shared" si="14"/>
        <v>0</v>
      </c>
      <c r="D25" s="2">
        <f t="shared" si="14"/>
        <v>72</v>
      </c>
      <c r="E25" s="2">
        <f t="shared" si="14"/>
        <v>0</v>
      </c>
      <c r="F25" s="78">
        <f t="shared" si="15"/>
        <v>2550</v>
      </c>
      <c r="G25" s="87">
        <f t="shared" si="15"/>
        <v>2.25</v>
      </c>
      <c r="H25" s="3">
        <f t="shared" si="10"/>
        <v>2.5656470588235294</v>
      </c>
      <c r="I25" s="3">
        <f t="shared" si="2"/>
        <v>0.40008253851797509</v>
      </c>
      <c r="J25" s="5">
        <f t="shared" si="11"/>
        <v>2.4994842406876789</v>
      </c>
      <c r="P25" s="9">
        <f t="shared" si="4"/>
        <v>2.4994842406876789</v>
      </c>
      <c r="Q25" s="9">
        <f t="shared" si="7"/>
        <v>2.5656470588235294</v>
      </c>
    </row>
    <row r="26" spans="1:17" x14ac:dyDescent="0.7">
      <c r="A26" s="4" t="s">
        <v>71</v>
      </c>
      <c r="B26" s="69">
        <v>22</v>
      </c>
      <c r="C26" s="42">
        <v>0</v>
      </c>
      <c r="D26" s="42">
        <v>0</v>
      </c>
      <c r="E26" s="42">
        <v>11</v>
      </c>
      <c r="F26" s="80">
        <v>400</v>
      </c>
      <c r="G26" s="89">
        <v>2.5</v>
      </c>
      <c r="H26" s="43">
        <f>Q26</f>
        <v>5.72</v>
      </c>
      <c r="I26" s="43">
        <f t="shared" si="2"/>
        <v>0.2076048951048951</v>
      </c>
      <c r="J26" s="44">
        <f>P26</f>
        <v>4.8168421052631576</v>
      </c>
      <c r="P26" s="9">
        <f t="shared" si="4"/>
        <v>4.8168421052631576</v>
      </c>
      <c r="Q26" s="9">
        <f t="shared" si="7"/>
        <v>5.72</v>
      </c>
    </row>
    <row r="27" spans="1:17" x14ac:dyDescent="0.7">
      <c r="A27" s="4" t="s">
        <v>72</v>
      </c>
      <c r="B27" s="4">
        <v>44</v>
      </c>
      <c r="C27" s="2">
        <v>0</v>
      </c>
      <c r="D27" s="2">
        <v>0</v>
      </c>
      <c r="E27" s="2">
        <v>22</v>
      </c>
      <c r="F27" s="81">
        <v>1000</v>
      </c>
      <c r="G27" s="90">
        <v>2.5</v>
      </c>
      <c r="H27" s="3">
        <f>Q27</f>
        <v>4.5759999999999996</v>
      </c>
      <c r="I27" s="3">
        <f t="shared" si="2"/>
        <v>0.23492132867132867</v>
      </c>
      <c r="J27" s="5">
        <f>P27</f>
        <v>4.2567441860465118</v>
      </c>
      <c r="P27" s="9">
        <f t="shared" si="4"/>
        <v>4.2567441860465118</v>
      </c>
      <c r="Q27" s="9">
        <f t="shared" si="7"/>
        <v>4.5759999999999996</v>
      </c>
    </row>
    <row r="28" spans="1:17" ht="18" thickBot="1" x14ac:dyDescent="0.75">
      <c r="A28" s="6" t="s">
        <v>3</v>
      </c>
      <c r="B28" s="6">
        <v>88</v>
      </c>
      <c r="C28" s="7">
        <v>0</v>
      </c>
      <c r="D28" s="7">
        <v>0</v>
      </c>
      <c r="E28" s="7">
        <v>44</v>
      </c>
      <c r="F28" s="82">
        <v>2200</v>
      </c>
      <c r="G28" s="91">
        <v>2.5</v>
      </c>
      <c r="H28" s="10">
        <f>Q28</f>
        <v>4.16</v>
      </c>
      <c r="I28" s="10">
        <f t="shared" si="2"/>
        <v>0.24857954545454544</v>
      </c>
      <c r="J28" s="8">
        <f>P28</f>
        <v>4.0228571428571431</v>
      </c>
      <c r="P28" s="9">
        <f t="shared" si="4"/>
        <v>4.0228571428571431</v>
      </c>
      <c r="Q28" s="9">
        <f t="shared" si="7"/>
        <v>4.16</v>
      </c>
    </row>
    <row r="29" spans="1:17" x14ac:dyDescent="0.7">
      <c r="A29" s="69" t="s">
        <v>73</v>
      </c>
      <c r="B29" s="69">
        <f t="shared" ref="B29:E31" si="16">B26*$L$6</f>
        <v>17.600000000000001</v>
      </c>
      <c r="C29" s="42">
        <f t="shared" si="16"/>
        <v>0</v>
      </c>
      <c r="D29" s="42">
        <f t="shared" si="16"/>
        <v>0</v>
      </c>
      <c r="E29" s="42">
        <f t="shared" si="16"/>
        <v>8.8000000000000007</v>
      </c>
      <c r="F29" s="77">
        <f t="shared" ref="F29:G31" si="17">F26*$L$7</f>
        <v>240</v>
      </c>
      <c r="G29" s="86">
        <f t="shared" si="17"/>
        <v>1.5</v>
      </c>
      <c r="H29" s="43">
        <f t="shared" ref="H29:H34" si="18">Q29</f>
        <v>7.6266666666666678</v>
      </c>
      <c r="I29" s="43">
        <f t="shared" si="2"/>
        <v>0.1557036713286713</v>
      </c>
      <c r="J29" s="44">
        <f t="shared" ref="J29:J34" si="19">P29</f>
        <v>6.422456140350878</v>
      </c>
      <c r="P29" s="9">
        <f t="shared" si="4"/>
        <v>6.422456140350878</v>
      </c>
      <c r="Q29" s="9">
        <f t="shared" si="7"/>
        <v>7.6266666666666678</v>
      </c>
    </row>
    <row r="30" spans="1:17" x14ac:dyDescent="0.7">
      <c r="A30" s="4" t="s">
        <v>74</v>
      </c>
      <c r="B30" s="4">
        <f t="shared" si="16"/>
        <v>35.200000000000003</v>
      </c>
      <c r="C30" s="2">
        <f t="shared" si="16"/>
        <v>0</v>
      </c>
      <c r="D30" s="2">
        <f t="shared" si="16"/>
        <v>0</v>
      </c>
      <c r="E30" s="2">
        <f t="shared" si="16"/>
        <v>17.600000000000001</v>
      </c>
      <c r="F30" s="78">
        <f t="shared" si="17"/>
        <v>600</v>
      </c>
      <c r="G30" s="87">
        <f t="shared" si="17"/>
        <v>1.5</v>
      </c>
      <c r="H30" s="3">
        <f t="shared" si="18"/>
        <v>6.1013333333333346</v>
      </c>
      <c r="I30" s="3">
        <f t="shared" si="2"/>
        <v>0.17619099650349648</v>
      </c>
      <c r="J30" s="5">
        <f t="shared" si="19"/>
        <v>5.6756589147286833</v>
      </c>
      <c r="P30" s="9">
        <f t="shared" si="4"/>
        <v>5.6756589147286833</v>
      </c>
      <c r="Q30" s="9">
        <f t="shared" si="7"/>
        <v>6.1013333333333346</v>
      </c>
    </row>
    <row r="31" spans="1:17" ht="18" thickBot="1" x14ac:dyDescent="0.75">
      <c r="A31" s="4" t="s">
        <v>75</v>
      </c>
      <c r="B31" s="6">
        <f t="shared" si="16"/>
        <v>70.400000000000006</v>
      </c>
      <c r="C31" s="7">
        <f t="shared" si="16"/>
        <v>0</v>
      </c>
      <c r="D31" s="7">
        <f t="shared" si="16"/>
        <v>0</v>
      </c>
      <c r="E31" s="7">
        <f t="shared" si="16"/>
        <v>35.200000000000003</v>
      </c>
      <c r="F31" s="79">
        <f t="shared" si="17"/>
        <v>1320</v>
      </c>
      <c r="G31" s="88">
        <f t="shared" si="17"/>
        <v>1.5</v>
      </c>
      <c r="H31" s="10">
        <f t="shared" si="18"/>
        <v>5.5466666666666677</v>
      </c>
      <c r="I31" s="10">
        <f t="shared" si="2"/>
        <v>0.18643465909090906</v>
      </c>
      <c r="J31" s="8">
        <f t="shared" si="19"/>
        <v>5.3638095238095245</v>
      </c>
      <c r="P31" s="9">
        <f t="shared" si="4"/>
        <v>5.3638095238095245</v>
      </c>
      <c r="Q31" s="9">
        <f t="shared" si="7"/>
        <v>5.5466666666666677</v>
      </c>
    </row>
    <row r="32" spans="1:17" x14ac:dyDescent="0.7">
      <c r="A32" s="69" t="s">
        <v>76</v>
      </c>
      <c r="B32" s="69">
        <f t="shared" ref="B32:E34" si="20">B26*$M$6</f>
        <v>26.4</v>
      </c>
      <c r="C32" s="42">
        <f t="shared" si="20"/>
        <v>0</v>
      </c>
      <c r="D32" s="42">
        <f t="shared" si="20"/>
        <v>0</v>
      </c>
      <c r="E32" s="42">
        <f t="shared" si="20"/>
        <v>13.2</v>
      </c>
      <c r="F32" s="77">
        <f t="shared" ref="F32:G34" si="21">F26*$M$7</f>
        <v>600</v>
      </c>
      <c r="G32" s="86">
        <f t="shared" si="21"/>
        <v>3.75</v>
      </c>
      <c r="H32" s="43">
        <f t="shared" si="18"/>
        <v>4.5759999999999996</v>
      </c>
      <c r="I32" s="43">
        <f t="shared" si="2"/>
        <v>0.25950611888111891</v>
      </c>
      <c r="J32" s="44">
        <f t="shared" si="19"/>
        <v>3.8534736842105262</v>
      </c>
      <c r="P32" s="9">
        <f t="shared" si="4"/>
        <v>3.8534736842105262</v>
      </c>
      <c r="Q32" s="9">
        <f t="shared" si="7"/>
        <v>4.5759999999999996</v>
      </c>
    </row>
    <row r="33" spans="1:17" x14ac:dyDescent="0.7">
      <c r="A33" s="4" t="s">
        <v>77</v>
      </c>
      <c r="B33" s="4">
        <f t="shared" si="20"/>
        <v>52.8</v>
      </c>
      <c r="C33" s="2">
        <f t="shared" si="20"/>
        <v>0</v>
      </c>
      <c r="D33" s="2">
        <f t="shared" si="20"/>
        <v>0</v>
      </c>
      <c r="E33" s="2">
        <f t="shared" si="20"/>
        <v>26.4</v>
      </c>
      <c r="F33" s="78">
        <f t="shared" si="21"/>
        <v>1500</v>
      </c>
      <c r="G33" s="87">
        <f t="shared" si="21"/>
        <v>3.75</v>
      </c>
      <c r="H33" s="3">
        <f t="shared" si="18"/>
        <v>3.6608000000000001</v>
      </c>
      <c r="I33" s="3">
        <f t="shared" si="2"/>
        <v>0.29365166083916083</v>
      </c>
      <c r="J33" s="5">
        <f t="shared" si="19"/>
        <v>3.4053953488372093</v>
      </c>
      <c r="P33" s="9">
        <f t="shared" si="4"/>
        <v>3.4053953488372093</v>
      </c>
      <c r="Q33" s="9">
        <f t="shared" si="7"/>
        <v>3.6608000000000001</v>
      </c>
    </row>
    <row r="34" spans="1:17" ht="18" thickBot="1" x14ac:dyDescent="0.75">
      <c r="A34" s="6" t="s">
        <v>78</v>
      </c>
      <c r="B34" s="6">
        <f t="shared" si="20"/>
        <v>105.6</v>
      </c>
      <c r="C34" s="7">
        <f t="shared" si="20"/>
        <v>0</v>
      </c>
      <c r="D34" s="7">
        <f t="shared" si="20"/>
        <v>0</v>
      </c>
      <c r="E34" s="7">
        <f t="shared" si="20"/>
        <v>52.8</v>
      </c>
      <c r="F34" s="79">
        <f t="shared" si="21"/>
        <v>3300</v>
      </c>
      <c r="G34" s="88">
        <f t="shared" si="21"/>
        <v>3.75</v>
      </c>
      <c r="H34" s="10">
        <f t="shared" si="18"/>
        <v>3.3279999999999998</v>
      </c>
      <c r="I34" s="10">
        <f t="shared" si="2"/>
        <v>0.31072443181818182</v>
      </c>
      <c r="J34" s="8">
        <f t="shared" si="19"/>
        <v>3.218285714285714</v>
      </c>
      <c r="P34" s="9">
        <f t="shared" si="4"/>
        <v>3.218285714285714</v>
      </c>
      <c r="Q34" s="9">
        <f t="shared" si="7"/>
        <v>3.3279999999999998</v>
      </c>
    </row>
    <row r="36" spans="1:17" x14ac:dyDescent="0.7">
      <c r="A36" t="s">
        <v>108</v>
      </c>
      <c r="B36" t="s">
        <v>92</v>
      </c>
      <c r="C36" t="s">
        <v>94</v>
      </c>
      <c r="D36" t="s">
        <v>83</v>
      </c>
      <c r="E36" t="s">
        <v>84</v>
      </c>
      <c r="F36" s="83" t="s">
        <v>79</v>
      </c>
      <c r="G36" s="92" t="s">
        <v>82</v>
      </c>
      <c r="H36" t="s">
        <v>85</v>
      </c>
      <c r="I36" t="s">
        <v>81</v>
      </c>
      <c r="J36" t="s">
        <v>86</v>
      </c>
      <c r="K36" t="s">
        <v>87</v>
      </c>
      <c r="L36" t="s">
        <v>88</v>
      </c>
    </row>
    <row r="37" spans="1:17" x14ac:dyDescent="0.7">
      <c r="A37" t="s">
        <v>89</v>
      </c>
      <c r="B37" s="9">
        <f>J2</f>
        <v>0.8</v>
      </c>
      <c r="C37" s="9">
        <f>J5</f>
        <v>2.3199999999999998</v>
      </c>
      <c r="D37" s="9">
        <f>J8</f>
        <v>3.7052631578947368</v>
      </c>
      <c r="E37" s="9">
        <f>J11</f>
        <v>4.9403508771929827</v>
      </c>
      <c r="F37" s="84">
        <f>J14</f>
        <v>2.9642105263157892</v>
      </c>
      <c r="G37" s="93">
        <f>J17</f>
        <v>4.1938461538461542</v>
      </c>
      <c r="H37" s="9">
        <f>J20</f>
        <v>5.591794871794872</v>
      </c>
      <c r="I37" s="9">
        <f>J23</f>
        <v>3.3550769230769228</v>
      </c>
      <c r="J37" s="9">
        <f>J26</f>
        <v>4.8168421052631576</v>
      </c>
      <c r="K37" s="9">
        <f>J29</f>
        <v>6.422456140350878</v>
      </c>
      <c r="L37" s="9">
        <f>J32</f>
        <v>3.8534736842105262</v>
      </c>
    </row>
    <row r="38" spans="1:17" x14ac:dyDescent="0.7">
      <c r="A38" t="s">
        <v>90</v>
      </c>
      <c r="B38" s="9">
        <f t="shared" ref="B38:B39" si="22">J3</f>
        <v>0.64</v>
      </c>
      <c r="C38" s="9">
        <f t="shared" ref="C38:C39" si="23">J6</f>
        <v>1.8240000000000001</v>
      </c>
      <c r="D38" s="9">
        <f>J9</f>
        <v>3.2744186046511627</v>
      </c>
      <c r="E38" s="9">
        <f>J12</f>
        <v>4.365891472868217</v>
      </c>
      <c r="F38" s="84">
        <f>J15</f>
        <v>2.61953488372093</v>
      </c>
      <c r="G38" s="93">
        <f>J18</f>
        <v>3.6590604026845637</v>
      </c>
      <c r="H38" s="9">
        <f t="shared" ref="H38:H39" si="24">J21</f>
        <v>4.8787472035794188</v>
      </c>
      <c r="I38" s="9">
        <f>J24</f>
        <v>2.9272483221476508</v>
      </c>
      <c r="J38" s="9">
        <f>J27</f>
        <v>4.2567441860465118</v>
      </c>
      <c r="K38" s="9">
        <f>J30</f>
        <v>5.6756589147286833</v>
      </c>
      <c r="L38" s="9">
        <f>J33</f>
        <v>3.4053953488372093</v>
      </c>
    </row>
    <row r="39" spans="1:17" x14ac:dyDescent="0.7">
      <c r="A39" t="s">
        <v>91</v>
      </c>
      <c r="B39" s="9">
        <f t="shared" si="22"/>
        <v>0.53333333333333333</v>
      </c>
      <c r="C39" s="9">
        <f t="shared" si="23"/>
        <v>1.52</v>
      </c>
      <c r="D39" s="9">
        <f>J10</f>
        <v>2.9642105263157896</v>
      </c>
      <c r="E39" s="9">
        <f>J13</f>
        <v>3.9522807017543862</v>
      </c>
      <c r="F39" s="84">
        <f>J16</f>
        <v>2.3713684210526313</v>
      </c>
      <c r="G39" s="93">
        <f>J19</f>
        <v>3.124355300859599</v>
      </c>
      <c r="H39" s="9">
        <f t="shared" si="24"/>
        <v>4.165807067812799</v>
      </c>
      <c r="I39" s="9">
        <f>J25</f>
        <v>2.4994842406876789</v>
      </c>
      <c r="J39" s="9">
        <f>J28</f>
        <v>4.0228571428571431</v>
      </c>
      <c r="K39" s="9">
        <f>J31</f>
        <v>5.3638095238095245</v>
      </c>
      <c r="L39" s="9">
        <f>J34</f>
        <v>3.218285714285714</v>
      </c>
    </row>
    <row r="41" spans="1:17" x14ac:dyDescent="0.7">
      <c r="A41" t="s">
        <v>107</v>
      </c>
      <c r="B41" t="s">
        <v>92</v>
      </c>
      <c r="C41" t="s">
        <v>94</v>
      </c>
      <c r="D41" t="s">
        <v>83</v>
      </c>
      <c r="E41" t="s">
        <v>84</v>
      </c>
      <c r="F41" s="83" t="s">
        <v>79</v>
      </c>
      <c r="G41" s="92" t="s">
        <v>82</v>
      </c>
      <c r="H41" t="s">
        <v>85</v>
      </c>
      <c r="I41" t="s">
        <v>81</v>
      </c>
      <c r="J41" t="s">
        <v>86</v>
      </c>
      <c r="K41" t="s">
        <v>87</v>
      </c>
      <c r="L41" t="s">
        <v>88</v>
      </c>
    </row>
    <row r="42" spans="1:17" x14ac:dyDescent="0.7">
      <c r="A42" t="s">
        <v>89</v>
      </c>
      <c r="B42" s="9">
        <f>$I2</f>
        <v>1.25</v>
      </c>
      <c r="C42" s="9">
        <f>$I5</f>
        <v>0.43103448275862066</v>
      </c>
      <c r="D42" s="9">
        <f>$I8</f>
        <v>0.26988636363636365</v>
      </c>
      <c r="E42" s="9">
        <f>$I11</f>
        <v>0.20241477272727271</v>
      </c>
      <c r="F42" s="84">
        <f>$I14</f>
        <v>0.33735795454545459</v>
      </c>
      <c r="G42" s="93">
        <f>$I17</f>
        <v>0.2384446074834923</v>
      </c>
      <c r="H42" s="9">
        <f>$I20</f>
        <v>0.17883345561261921</v>
      </c>
      <c r="I42" s="9">
        <f>$I23</f>
        <v>0.2980557593543654</v>
      </c>
      <c r="J42" s="9">
        <f>$I26</f>
        <v>0.2076048951048951</v>
      </c>
      <c r="K42" s="9">
        <f>$I29</f>
        <v>0.1557036713286713</v>
      </c>
      <c r="L42" s="9">
        <f>$I32</f>
        <v>0.25950611888111891</v>
      </c>
    </row>
    <row r="43" spans="1:17" x14ac:dyDescent="0.7">
      <c r="A43" t="s">
        <v>90</v>
      </c>
      <c r="B43" s="9">
        <f t="shared" ref="B43:B44" si="25">$I3</f>
        <v>1.5625</v>
      </c>
      <c r="C43" s="9">
        <f t="shared" ref="C43:C44" si="26">$I6</f>
        <v>0.54824561403508776</v>
      </c>
      <c r="D43" s="9">
        <f t="shared" ref="D43:D44" si="27">$I9</f>
        <v>0.30539772727272729</v>
      </c>
      <c r="E43" s="9">
        <f t="shared" ref="E43:E44" si="28">$I12</f>
        <v>0.22904829545454544</v>
      </c>
      <c r="F43" s="84">
        <f t="shared" ref="F43:F44" si="29">$I15</f>
        <v>0.38174715909090912</v>
      </c>
      <c r="G43" s="93">
        <f t="shared" ref="G43:G44" si="30">$I18</f>
        <v>0.27329420396184884</v>
      </c>
      <c r="H43" s="9">
        <f t="shared" ref="H43:H44" si="31">$I21</f>
        <v>0.20497065297138664</v>
      </c>
      <c r="I43" s="9">
        <f t="shared" ref="I43:I44" si="32">$I24</f>
        <v>0.34161775495231111</v>
      </c>
      <c r="J43" s="9">
        <f t="shared" ref="J43:J44" si="33">$I27</f>
        <v>0.23492132867132867</v>
      </c>
      <c r="K43" s="9">
        <f t="shared" ref="K43:K44" si="34">$I30</f>
        <v>0.17619099650349648</v>
      </c>
      <c r="L43" s="9">
        <f t="shared" ref="L43:L44" si="35">$I33</f>
        <v>0.29365166083916083</v>
      </c>
    </row>
    <row r="44" spans="1:17" x14ac:dyDescent="0.7">
      <c r="A44" t="s">
        <v>91</v>
      </c>
      <c r="B44" s="9">
        <f t="shared" si="25"/>
        <v>1.875</v>
      </c>
      <c r="C44" s="9">
        <f t="shared" si="26"/>
        <v>0.65789473684210531</v>
      </c>
      <c r="D44" s="9">
        <f t="shared" si="27"/>
        <v>0.33735795454545453</v>
      </c>
      <c r="E44" s="9">
        <f t="shared" si="28"/>
        <v>0.25301846590909088</v>
      </c>
      <c r="F44" s="84">
        <f t="shared" si="29"/>
        <v>0.42169744318181823</v>
      </c>
      <c r="G44" s="93">
        <f t="shared" si="30"/>
        <v>0.32006603081438006</v>
      </c>
      <c r="H44" s="9">
        <f t="shared" si="31"/>
        <v>0.24004952311078501</v>
      </c>
      <c r="I44" s="9">
        <f t="shared" si="32"/>
        <v>0.40008253851797509</v>
      </c>
      <c r="J44" s="9">
        <f t="shared" si="33"/>
        <v>0.24857954545454544</v>
      </c>
      <c r="K44" s="9">
        <f t="shared" si="34"/>
        <v>0.18643465909090906</v>
      </c>
      <c r="L44" s="9">
        <f t="shared" si="35"/>
        <v>0.31072443181818182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ADD-1307-4D97-A1B4-289252DBDF30}">
  <dimension ref="A1:P31"/>
  <sheetViews>
    <sheetView workbookViewId="0">
      <selection activeCell="B11" sqref="B11"/>
    </sheetView>
  </sheetViews>
  <sheetFormatPr defaultRowHeight="17.649999999999999" x14ac:dyDescent="0.7"/>
  <cols>
    <col min="1" max="1" width="23.25" customWidth="1"/>
    <col min="2" max="12" width="14.75" customWidth="1"/>
    <col min="13" max="16" width="10" customWidth="1"/>
  </cols>
  <sheetData>
    <row r="1" spans="1:16" ht="18" thickBot="1" x14ac:dyDescent="0.75">
      <c r="A1" s="46" t="s">
        <v>4</v>
      </c>
      <c r="B1" s="47" t="s">
        <v>47</v>
      </c>
      <c r="C1" s="47" t="s">
        <v>5</v>
      </c>
      <c r="D1" s="47" t="s">
        <v>8</v>
      </c>
      <c r="E1" s="47" t="s">
        <v>55</v>
      </c>
      <c r="F1" s="47" t="s">
        <v>43</v>
      </c>
      <c r="G1" s="47" t="s">
        <v>44</v>
      </c>
      <c r="H1" s="47" t="s">
        <v>45</v>
      </c>
      <c r="I1" s="47" t="s">
        <v>56</v>
      </c>
      <c r="J1" s="47" t="s">
        <v>46</v>
      </c>
      <c r="K1" s="47" t="s">
        <v>107</v>
      </c>
      <c r="L1" s="48" t="s">
        <v>110</v>
      </c>
      <c r="M1" s="49" t="s">
        <v>5</v>
      </c>
      <c r="N1" s="49" t="s">
        <v>8</v>
      </c>
      <c r="O1" s="49" t="s">
        <v>55</v>
      </c>
      <c r="P1" s="49" t="s">
        <v>43</v>
      </c>
    </row>
    <row r="2" spans="1:16" x14ac:dyDescent="0.7">
      <c r="A2" s="50" t="s">
        <v>48</v>
      </c>
      <c r="B2" s="51">
        <v>15</v>
      </c>
      <c r="C2" s="51">
        <v>5</v>
      </c>
      <c r="D2" s="51">
        <v>0</v>
      </c>
      <c r="E2" s="52">
        <v>0</v>
      </c>
      <c r="F2" s="51">
        <v>0</v>
      </c>
      <c r="G2" s="51">
        <v>50</v>
      </c>
      <c r="H2" s="51">
        <v>0.5</v>
      </c>
      <c r="I2" s="51">
        <f t="shared" ref="I2:I13" si="0">(G2+H2*30)/B2</f>
        <v>4.333333333333333</v>
      </c>
      <c r="J2" s="51">
        <f t="shared" ref="J2:J13" si="1">(C2*$M$2+D2*$N$2+E2*$O$2+F2*$P$2)/G2</f>
        <v>0.4</v>
      </c>
      <c r="K2" s="51">
        <f t="shared" ref="K2:K13" si="2">(G2+H2*100)/(C2*$M$2+D2*$N$2+E2*$O$2+F2*$P$2)</f>
        <v>5</v>
      </c>
      <c r="L2" s="53">
        <f t="shared" ref="L2:L13" si="3">(C2*$M$2+D2*$N$2+E2*$O$2+F2*$P$2)/(G2+H2*30)</f>
        <v>0.30769230769230771</v>
      </c>
      <c r="M2" s="54">
        <v>4</v>
      </c>
      <c r="N2" s="54">
        <v>200</v>
      </c>
      <c r="O2" s="54">
        <v>20</v>
      </c>
      <c r="P2" s="54">
        <v>100</v>
      </c>
    </row>
    <row r="3" spans="1:16" x14ac:dyDescent="0.7">
      <c r="A3" s="50" t="s">
        <v>49</v>
      </c>
      <c r="B3" s="51">
        <v>30</v>
      </c>
      <c r="C3" s="51">
        <v>10</v>
      </c>
      <c r="D3" s="51">
        <v>0</v>
      </c>
      <c r="E3" s="52">
        <v>0</v>
      </c>
      <c r="F3" s="51">
        <v>0</v>
      </c>
      <c r="G3" s="51">
        <v>125</v>
      </c>
      <c r="H3" s="51">
        <v>1.25</v>
      </c>
      <c r="I3" s="51">
        <f t="shared" si="0"/>
        <v>5.416666666666667</v>
      </c>
      <c r="J3" s="51">
        <f t="shared" si="1"/>
        <v>0.32</v>
      </c>
      <c r="K3" s="51">
        <f t="shared" si="2"/>
        <v>6.25</v>
      </c>
      <c r="L3" s="53">
        <f t="shared" si="3"/>
        <v>0.24615384615384617</v>
      </c>
      <c r="M3" s="54"/>
      <c r="N3" s="54" t="s">
        <v>47</v>
      </c>
      <c r="O3" s="54" t="s">
        <v>103</v>
      </c>
      <c r="P3" s="54" t="s">
        <v>98</v>
      </c>
    </row>
    <row r="4" spans="1:16" ht="18" thickBot="1" x14ac:dyDescent="0.75">
      <c r="A4" s="50" t="s">
        <v>50</v>
      </c>
      <c r="B4" s="51">
        <v>60</v>
      </c>
      <c r="C4" s="51">
        <v>20</v>
      </c>
      <c r="D4" s="51">
        <v>0</v>
      </c>
      <c r="E4" s="52">
        <v>0</v>
      </c>
      <c r="F4" s="51">
        <v>0</v>
      </c>
      <c r="G4" s="51">
        <v>300</v>
      </c>
      <c r="H4" s="51">
        <v>3</v>
      </c>
      <c r="I4" s="51">
        <f t="shared" si="0"/>
        <v>6.5</v>
      </c>
      <c r="J4" s="51">
        <f t="shared" si="1"/>
        <v>0.26666666666666666</v>
      </c>
      <c r="K4" s="51">
        <f t="shared" si="2"/>
        <v>7.5</v>
      </c>
      <c r="L4" s="53">
        <f t="shared" si="3"/>
        <v>0.20512820512820512</v>
      </c>
      <c r="M4" s="54" t="s">
        <v>102</v>
      </c>
      <c r="N4" s="54">
        <v>2</v>
      </c>
      <c r="O4" s="54">
        <v>2</v>
      </c>
      <c r="P4" s="54">
        <v>2</v>
      </c>
    </row>
    <row r="5" spans="1:16" x14ac:dyDescent="0.7">
      <c r="A5" s="55" t="s">
        <v>52</v>
      </c>
      <c r="B5" s="56">
        <v>75</v>
      </c>
      <c r="C5" s="57">
        <v>21</v>
      </c>
      <c r="D5" s="58">
        <v>0</v>
      </c>
      <c r="E5" s="57">
        <v>0.111</v>
      </c>
      <c r="F5" s="58">
        <v>0</v>
      </c>
      <c r="G5" s="57">
        <v>240</v>
      </c>
      <c r="H5" s="57">
        <v>2</v>
      </c>
      <c r="I5" s="58">
        <f t="shared" si="0"/>
        <v>4</v>
      </c>
      <c r="J5" s="58">
        <f t="shared" si="1"/>
        <v>0.35925000000000001</v>
      </c>
      <c r="K5" s="58">
        <f t="shared" si="2"/>
        <v>5.1032243099048946</v>
      </c>
      <c r="L5" s="59">
        <f t="shared" si="3"/>
        <v>0.28739999999999999</v>
      </c>
      <c r="P5" s="54"/>
    </row>
    <row r="6" spans="1:16" x14ac:dyDescent="0.7">
      <c r="A6" s="60" t="s">
        <v>53</v>
      </c>
      <c r="B6" s="61">
        <v>150</v>
      </c>
      <c r="C6" s="52">
        <v>38</v>
      </c>
      <c r="D6" s="51">
        <v>0</v>
      </c>
      <c r="E6" s="52">
        <v>0.222</v>
      </c>
      <c r="F6" s="51">
        <v>0</v>
      </c>
      <c r="G6" s="52">
        <v>600</v>
      </c>
      <c r="H6" s="52">
        <v>5</v>
      </c>
      <c r="I6" s="51">
        <f t="shared" si="0"/>
        <v>5</v>
      </c>
      <c r="J6" s="51">
        <f t="shared" si="1"/>
        <v>0.26073333333333332</v>
      </c>
      <c r="K6" s="51">
        <f t="shared" si="2"/>
        <v>7.0314497570953725</v>
      </c>
      <c r="L6" s="53">
        <f t="shared" si="3"/>
        <v>0.20858666666666667</v>
      </c>
      <c r="P6" s="54"/>
    </row>
    <row r="7" spans="1:16" ht="18" thickBot="1" x14ac:dyDescent="0.75">
      <c r="A7" s="62" t="s">
        <v>54</v>
      </c>
      <c r="B7" s="61">
        <v>300</v>
      </c>
      <c r="C7" s="52">
        <v>74</v>
      </c>
      <c r="D7" s="51">
        <v>0</v>
      </c>
      <c r="E7" s="52">
        <v>0.33300000000000002</v>
      </c>
      <c r="F7" s="51">
        <v>0</v>
      </c>
      <c r="G7" s="52">
        <v>1440</v>
      </c>
      <c r="H7" s="52">
        <v>12</v>
      </c>
      <c r="I7" s="51">
        <f t="shared" si="0"/>
        <v>6</v>
      </c>
      <c r="J7" s="51">
        <f t="shared" si="1"/>
        <v>0.21018055555555556</v>
      </c>
      <c r="K7" s="51">
        <f t="shared" si="2"/>
        <v>8.7226590894072551</v>
      </c>
      <c r="L7" s="53">
        <f t="shared" si="3"/>
        <v>0.16814444444444446</v>
      </c>
      <c r="M7" s="54"/>
      <c r="N7" s="54"/>
      <c r="O7" s="54"/>
      <c r="P7" s="54"/>
    </row>
    <row r="8" spans="1:16" x14ac:dyDescent="0.7">
      <c r="A8" s="50" t="s">
        <v>37</v>
      </c>
      <c r="B8" s="56">
        <v>10</v>
      </c>
      <c r="C8" s="58">
        <v>0</v>
      </c>
      <c r="D8" s="57">
        <v>4</v>
      </c>
      <c r="E8" s="57">
        <v>0</v>
      </c>
      <c r="F8" s="57">
        <v>0.1</v>
      </c>
      <c r="G8" s="57">
        <v>400</v>
      </c>
      <c r="H8" s="57">
        <v>10</v>
      </c>
      <c r="I8" s="58">
        <f t="shared" si="0"/>
        <v>70</v>
      </c>
      <c r="J8" s="58">
        <f t="shared" si="1"/>
        <v>2.0249999999999999</v>
      </c>
      <c r="K8" s="58">
        <f t="shared" si="2"/>
        <v>1.728395061728395</v>
      </c>
      <c r="L8" s="59">
        <f t="shared" si="3"/>
        <v>1.1571428571428573</v>
      </c>
      <c r="M8" s="54"/>
      <c r="N8" s="54"/>
      <c r="O8" s="54"/>
      <c r="P8" s="54"/>
    </row>
    <row r="9" spans="1:16" x14ac:dyDescent="0.7">
      <c r="A9" s="50" t="s">
        <v>39</v>
      </c>
      <c r="B9" s="61">
        <v>20</v>
      </c>
      <c r="C9" s="52">
        <f t="shared" ref="C9:E9" si="4">C8*2</f>
        <v>0</v>
      </c>
      <c r="D9" s="52">
        <f t="shared" si="4"/>
        <v>8</v>
      </c>
      <c r="E9" s="52">
        <f t="shared" si="4"/>
        <v>0</v>
      </c>
      <c r="F9" s="52">
        <f>F8*2</f>
        <v>0.2</v>
      </c>
      <c r="G9" s="52">
        <f>G8*2.5</f>
        <v>1000</v>
      </c>
      <c r="H9" s="52">
        <f>H8*2.5</f>
        <v>25</v>
      </c>
      <c r="I9" s="51">
        <f t="shared" si="0"/>
        <v>87.5</v>
      </c>
      <c r="J9" s="51">
        <f t="shared" si="1"/>
        <v>1.62</v>
      </c>
      <c r="K9" s="51">
        <f t="shared" si="2"/>
        <v>2.1604938271604937</v>
      </c>
      <c r="L9" s="53">
        <f t="shared" si="3"/>
        <v>0.92571428571428571</v>
      </c>
      <c r="M9" s="54"/>
      <c r="N9" s="54"/>
      <c r="O9" s="54"/>
      <c r="P9" s="54"/>
    </row>
    <row r="10" spans="1:16" ht="18" thickBot="1" x14ac:dyDescent="0.75">
      <c r="A10" s="67" t="s">
        <v>41</v>
      </c>
      <c r="B10" s="63">
        <v>40</v>
      </c>
      <c r="C10" s="64">
        <f t="shared" ref="C10:E10" si="5">C8*3</f>
        <v>0</v>
      </c>
      <c r="D10" s="64">
        <f t="shared" si="5"/>
        <v>12</v>
      </c>
      <c r="E10" s="64">
        <f t="shared" si="5"/>
        <v>0</v>
      </c>
      <c r="F10" s="64">
        <f>F8*3</f>
        <v>0.30000000000000004</v>
      </c>
      <c r="G10" s="64">
        <f>G8*6</f>
        <v>2400</v>
      </c>
      <c r="H10" s="64">
        <f>H8*6</f>
        <v>60</v>
      </c>
      <c r="I10" s="65">
        <f t="shared" si="0"/>
        <v>105</v>
      </c>
      <c r="J10" s="65">
        <f t="shared" si="1"/>
        <v>1.0125</v>
      </c>
      <c r="K10" s="65">
        <f t="shared" si="2"/>
        <v>3.4567901234567899</v>
      </c>
      <c r="L10" s="66">
        <f t="shared" si="3"/>
        <v>0.57857142857142863</v>
      </c>
      <c r="M10" s="54"/>
      <c r="N10" s="54"/>
      <c r="O10" s="54"/>
      <c r="P10" s="54"/>
    </row>
    <row r="11" spans="1:16" x14ac:dyDescent="0.7">
      <c r="A11" s="70" t="s">
        <v>99</v>
      </c>
      <c r="B11" s="61">
        <f>B8*$N$4</f>
        <v>20</v>
      </c>
      <c r="C11" s="51">
        <f t="shared" ref="C11:F13" si="6">C8*$O$4</f>
        <v>0</v>
      </c>
      <c r="D11" s="51">
        <f>D8*$O$4</f>
        <v>8</v>
      </c>
      <c r="E11" s="51">
        <f t="shared" si="6"/>
        <v>0</v>
      </c>
      <c r="F11" s="51">
        <f t="shared" si="6"/>
        <v>0.2</v>
      </c>
      <c r="G11" s="52">
        <f>G8*$P$4</f>
        <v>800</v>
      </c>
      <c r="H11" s="52">
        <f>H8*$P$4</f>
        <v>20</v>
      </c>
      <c r="I11" s="51">
        <f t="shared" si="0"/>
        <v>70</v>
      </c>
      <c r="J11" s="51">
        <f t="shared" si="1"/>
        <v>2.0249999999999999</v>
      </c>
      <c r="K11" s="51">
        <f t="shared" si="2"/>
        <v>1.728395061728395</v>
      </c>
      <c r="L11" s="53">
        <f t="shared" si="3"/>
        <v>1.1571428571428573</v>
      </c>
      <c r="M11" s="54"/>
      <c r="N11" s="54"/>
      <c r="O11" s="54"/>
      <c r="P11" s="54"/>
    </row>
    <row r="12" spans="1:16" x14ac:dyDescent="0.7">
      <c r="A12" s="70" t="s">
        <v>100</v>
      </c>
      <c r="B12" s="61">
        <f>B9*$N$4</f>
        <v>40</v>
      </c>
      <c r="C12" s="51">
        <f t="shared" si="6"/>
        <v>0</v>
      </c>
      <c r="D12" s="51">
        <f t="shared" si="6"/>
        <v>16</v>
      </c>
      <c r="E12" s="51">
        <f t="shared" si="6"/>
        <v>0</v>
      </c>
      <c r="F12" s="51">
        <f t="shared" si="6"/>
        <v>0.4</v>
      </c>
      <c r="G12" s="52">
        <f>G9*$P$4</f>
        <v>2000</v>
      </c>
      <c r="H12" s="52">
        <f t="shared" ref="H12:H13" si="7">H9*$P$4</f>
        <v>50</v>
      </c>
      <c r="I12" s="51">
        <f t="shared" si="0"/>
        <v>87.5</v>
      </c>
      <c r="J12" s="51">
        <f t="shared" si="1"/>
        <v>1.62</v>
      </c>
      <c r="K12" s="51">
        <f t="shared" si="2"/>
        <v>2.1604938271604937</v>
      </c>
      <c r="L12" s="53">
        <f t="shared" si="3"/>
        <v>0.92571428571428571</v>
      </c>
      <c r="M12" s="54"/>
      <c r="N12" s="54"/>
      <c r="O12" s="54"/>
      <c r="P12" s="54"/>
    </row>
    <row r="13" spans="1:16" ht="18" thickBot="1" x14ac:dyDescent="0.75">
      <c r="A13" s="71" t="s">
        <v>101</v>
      </c>
      <c r="B13" s="63">
        <f>B10*$N$4</f>
        <v>80</v>
      </c>
      <c r="C13" s="65">
        <f t="shared" si="6"/>
        <v>0</v>
      </c>
      <c r="D13" s="65">
        <f t="shared" si="6"/>
        <v>24</v>
      </c>
      <c r="E13" s="65">
        <f t="shared" si="6"/>
        <v>0</v>
      </c>
      <c r="F13" s="65">
        <f t="shared" si="6"/>
        <v>0.60000000000000009</v>
      </c>
      <c r="G13" s="64">
        <f>G10*$P$4</f>
        <v>4800</v>
      </c>
      <c r="H13" s="64">
        <f t="shared" si="7"/>
        <v>120</v>
      </c>
      <c r="I13" s="65">
        <f t="shared" si="0"/>
        <v>105</v>
      </c>
      <c r="J13" s="65">
        <f t="shared" si="1"/>
        <v>1.0125</v>
      </c>
      <c r="K13" s="65">
        <f t="shared" si="2"/>
        <v>3.4567901234567899</v>
      </c>
      <c r="L13" s="66">
        <f t="shared" si="3"/>
        <v>0.57857142857142863</v>
      </c>
      <c r="M13" s="54"/>
      <c r="N13" s="54"/>
      <c r="O13" s="54"/>
      <c r="P13" s="54"/>
    </row>
    <row r="14" spans="1:16" x14ac:dyDescent="0.7">
      <c r="J14" s="51"/>
      <c r="K14" s="51"/>
      <c r="L14" s="51"/>
    </row>
    <row r="15" spans="1:16" ht="18" thickBot="1" x14ac:dyDescent="0.75">
      <c r="J15" s="51"/>
      <c r="K15" s="51"/>
      <c r="L15" s="51"/>
    </row>
    <row r="16" spans="1:16" ht="18" thickBot="1" x14ac:dyDescent="0.75">
      <c r="B16" s="69" t="s">
        <v>106</v>
      </c>
      <c r="C16" s="41" t="s">
        <v>104</v>
      </c>
      <c r="D16" s="41" t="s">
        <v>51</v>
      </c>
      <c r="E16" s="41" t="s">
        <v>35</v>
      </c>
      <c r="F16" s="68" t="s">
        <v>105</v>
      </c>
      <c r="J16" s="51"/>
      <c r="K16" s="51"/>
      <c r="L16" s="51"/>
    </row>
    <row r="17" spans="2:12" x14ac:dyDescent="0.7">
      <c r="B17" s="69" t="s">
        <v>89</v>
      </c>
      <c r="C17" s="73">
        <f>$L2</f>
        <v>0.30769230769230771</v>
      </c>
      <c r="D17" s="73">
        <f>$L5</f>
        <v>0.28739999999999999</v>
      </c>
      <c r="E17" s="73">
        <f>$L8</f>
        <v>1.1571428571428573</v>
      </c>
      <c r="F17" s="59">
        <f>$L11</f>
        <v>1.1571428571428573</v>
      </c>
      <c r="J17" s="51"/>
      <c r="K17" s="51"/>
      <c r="L17" s="51"/>
    </row>
    <row r="18" spans="2:12" x14ac:dyDescent="0.7">
      <c r="B18" s="4" t="s">
        <v>90</v>
      </c>
      <c r="C18" s="50">
        <f>$L3</f>
        <v>0.24615384615384617</v>
      </c>
      <c r="D18" s="50">
        <f t="shared" ref="D18:D19" si="8">$L6</f>
        <v>0.20858666666666667</v>
      </c>
      <c r="E18" s="50">
        <f t="shared" ref="E18:E19" si="9">$L9</f>
        <v>0.92571428571428571</v>
      </c>
      <c r="F18" s="53">
        <f t="shared" ref="F18:F19" si="10">$L12</f>
        <v>0.92571428571428571</v>
      </c>
      <c r="J18" s="51"/>
      <c r="K18" s="51"/>
      <c r="L18" s="51"/>
    </row>
    <row r="19" spans="2:12" ht="18" thickBot="1" x14ac:dyDescent="0.75">
      <c r="B19" s="6" t="s">
        <v>91</v>
      </c>
      <c r="C19" s="67">
        <f>$L4</f>
        <v>0.20512820512820512</v>
      </c>
      <c r="D19" s="67">
        <f t="shared" si="8"/>
        <v>0.16814444444444446</v>
      </c>
      <c r="E19" s="67">
        <f t="shared" si="9"/>
        <v>0.57857142857142863</v>
      </c>
      <c r="F19" s="66">
        <f t="shared" si="10"/>
        <v>0.57857142857142863</v>
      </c>
      <c r="J19" s="51"/>
      <c r="K19" s="51"/>
      <c r="L19" s="51"/>
    </row>
    <row r="20" spans="2:12" x14ac:dyDescent="0.7">
      <c r="J20" s="51"/>
      <c r="K20" s="51"/>
      <c r="L20" s="51"/>
    </row>
    <row r="21" spans="2:12" ht="18" thickBot="1" x14ac:dyDescent="0.75">
      <c r="J21" s="51"/>
      <c r="K21" s="51"/>
    </row>
    <row r="22" spans="2:12" ht="18" thickBot="1" x14ac:dyDescent="0.75">
      <c r="B22" s="45" t="s">
        <v>44</v>
      </c>
      <c r="C22" s="41" t="s">
        <v>104</v>
      </c>
      <c r="D22" s="41" t="s">
        <v>51</v>
      </c>
      <c r="E22" s="41" t="s">
        <v>35</v>
      </c>
      <c r="F22" s="68" t="s">
        <v>105</v>
      </c>
      <c r="J22" s="51"/>
      <c r="K22" s="51"/>
    </row>
    <row r="23" spans="2:12" x14ac:dyDescent="0.7">
      <c r="B23" s="69" t="s">
        <v>89</v>
      </c>
      <c r="C23" s="73">
        <f>$G2</f>
        <v>50</v>
      </c>
      <c r="D23" s="73">
        <f>$G5</f>
        <v>240</v>
      </c>
      <c r="E23" s="73">
        <f>$G8</f>
        <v>400</v>
      </c>
      <c r="F23" s="59">
        <f>$G11</f>
        <v>800</v>
      </c>
      <c r="J23" s="51"/>
      <c r="K23" s="51"/>
    </row>
    <row r="24" spans="2:12" x14ac:dyDescent="0.7">
      <c r="B24" s="4" t="s">
        <v>90</v>
      </c>
      <c r="C24" s="50">
        <f>$G3</f>
        <v>125</v>
      </c>
      <c r="D24" s="50">
        <f>$G6</f>
        <v>600</v>
      </c>
      <c r="E24" s="50">
        <f>$G9</f>
        <v>1000</v>
      </c>
      <c r="F24" s="53">
        <f>$G12</f>
        <v>2000</v>
      </c>
    </row>
    <row r="25" spans="2:12" ht="18" thickBot="1" x14ac:dyDescent="0.75">
      <c r="B25" s="6" t="s">
        <v>91</v>
      </c>
      <c r="C25" s="67">
        <f>$G4</f>
        <v>300</v>
      </c>
      <c r="D25" s="67">
        <f>$G7</f>
        <v>1440</v>
      </c>
      <c r="E25" s="67">
        <f>$G10</f>
        <v>2400</v>
      </c>
      <c r="F25" s="66">
        <f>$G13</f>
        <v>4800</v>
      </c>
    </row>
    <row r="27" spans="2:12" ht="18" thickBot="1" x14ac:dyDescent="0.75"/>
    <row r="28" spans="2:12" ht="18" thickBot="1" x14ac:dyDescent="0.75">
      <c r="B28" s="69" t="s">
        <v>107</v>
      </c>
      <c r="C28" s="41" t="s">
        <v>104</v>
      </c>
      <c r="D28" s="41" t="s">
        <v>51</v>
      </c>
      <c r="E28" s="41" t="s">
        <v>35</v>
      </c>
      <c r="F28" s="68" t="s">
        <v>105</v>
      </c>
    </row>
    <row r="29" spans="2:12" x14ac:dyDescent="0.7">
      <c r="B29" s="69" t="s">
        <v>89</v>
      </c>
      <c r="C29" s="72">
        <f>$K2</f>
        <v>5</v>
      </c>
      <c r="D29" s="58">
        <f>$K5</f>
        <v>5.1032243099048946</v>
      </c>
      <c r="E29" s="58">
        <f>$K8</f>
        <v>1.728395061728395</v>
      </c>
      <c r="F29" s="59">
        <f>$K11</f>
        <v>1.728395061728395</v>
      </c>
    </row>
    <row r="30" spans="2:12" x14ac:dyDescent="0.7">
      <c r="B30" s="4" t="s">
        <v>90</v>
      </c>
      <c r="C30" s="70">
        <f t="shared" ref="C30:C31" si="11">$K3</f>
        <v>6.25</v>
      </c>
      <c r="D30" s="51">
        <f t="shared" ref="D30:D31" si="12">$K6</f>
        <v>7.0314497570953725</v>
      </c>
      <c r="E30" s="51">
        <f t="shared" ref="E30:E31" si="13">$K9</f>
        <v>2.1604938271604937</v>
      </c>
      <c r="F30" s="53">
        <f t="shared" ref="F30:F31" si="14">$K12</f>
        <v>2.1604938271604937</v>
      </c>
    </row>
    <row r="31" spans="2:12" ht="18" thickBot="1" x14ac:dyDescent="0.75">
      <c r="B31" s="6" t="s">
        <v>91</v>
      </c>
      <c r="C31" s="71">
        <f t="shared" si="11"/>
        <v>7.5</v>
      </c>
      <c r="D31" s="65">
        <f t="shared" si="12"/>
        <v>8.7226590894072551</v>
      </c>
      <c r="E31" s="65">
        <f t="shared" si="13"/>
        <v>3.4567901234567899</v>
      </c>
      <c r="F31" s="66">
        <f t="shared" si="14"/>
        <v>3.4567901234567899</v>
      </c>
    </row>
  </sheetData>
  <phoneticPr fontId="2"/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73-507B-49D7-99FE-EAB173B9F842}">
  <dimension ref="A1:O28"/>
  <sheetViews>
    <sheetView zoomScaleNormal="100" workbookViewId="0">
      <selection activeCell="B15" sqref="B15"/>
    </sheetView>
  </sheetViews>
  <sheetFormatPr defaultRowHeight="17.649999999999999" x14ac:dyDescent="0.7"/>
  <cols>
    <col min="1" max="15" width="16" style="22" customWidth="1"/>
    <col min="16" max="16384" width="9" style="22"/>
  </cols>
  <sheetData>
    <row r="1" spans="1:15" s="19" customFormat="1" ht="18" thickBot="1" x14ac:dyDescent="0.75">
      <c r="A1" s="25" t="s">
        <v>14</v>
      </c>
      <c r="B1" s="26" t="s">
        <v>15</v>
      </c>
      <c r="C1" s="26" t="s">
        <v>21</v>
      </c>
      <c r="D1" s="26" t="s">
        <v>20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16</v>
      </c>
      <c r="M1" s="26" t="s">
        <v>17</v>
      </c>
      <c r="N1" s="26" t="s">
        <v>18</v>
      </c>
      <c r="O1" s="27" t="s">
        <v>19</v>
      </c>
    </row>
    <row r="2" spans="1:15" x14ac:dyDescent="0.7">
      <c r="A2" s="30" t="s">
        <v>121</v>
      </c>
      <c r="B2" s="12">
        <f>B5*1.5</f>
        <v>-37.5</v>
      </c>
      <c r="C2" s="17">
        <v>30</v>
      </c>
      <c r="D2" s="17">
        <v>60</v>
      </c>
      <c r="E2" s="12">
        <v>1</v>
      </c>
      <c r="F2" s="12">
        <v>1</v>
      </c>
      <c r="G2" s="12">
        <v>0.5</v>
      </c>
      <c r="H2" s="12">
        <v>1</v>
      </c>
      <c r="I2" s="12">
        <v>0.5</v>
      </c>
      <c r="J2" s="12">
        <v>4</v>
      </c>
      <c r="K2" s="12">
        <v>27</v>
      </c>
      <c r="L2" s="12">
        <v>60</v>
      </c>
      <c r="M2" s="17">
        <v>40</v>
      </c>
      <c r="N2" s="12">
        <v>0.8</v>
      </c>
      <c r="O2" s="18">
        <v>0.5</v>
      </c>
    </row>
    <row r="3" spans="1:15" x14ac:dyDescent="0.7">
      <c r="A3" s="28" t="s">
        <v>122</v>
      </c>
      <c r="B3" s="12">
        <f t="shared" ref="B3:B4" si="0">B6*1.5</f>
        <v>-75</v>
      </c>
      <c r="C3" s="12">
        <f>C2*3</f>
        <v>90</v>
      </c>
      <c r="D3" s="12">
        <f>D2*3</f>
        <v>180</v>
      </c>
      <c r="E3" s="12">
        <v>1</v>
      </c>
      <c r="F3" s="12">
        <v>1</v>
      </c>
      <c r="G3" s="12">
        <v>0.5</v>
      </c>
      <c r="H3" s="12">
        <v>1</v>
      </c>
      <c r="I3" s="12">
        <v>0.5</v>
      </c>
      <c r="J3" s="12">
        <v>4</v>
      </c>
      <c r="K3" s="12">
        <v>27</v>
      </c>
      <c r="L3" s="12">
        <v>60</v>
      </c>
      <c r="M3" s="12">
        <v>60</v>
      </c>
      <c r="N3" s="12">
        <v>0.8</v>
      </c>
      <c r="O3" s="14">
        <v>0.3</v>
      </c>
    </row>
    <row r="4" spans="1:15" ht="18" thickBot="1" x14ac:dyDescent="0.75">
      <c r="A4" s="29" t="s">
        <v>123</v>
      </c>
      <c r="B4" s="12">
        <f t="shared" si="0"/>
        <v>-150</v>
      </c>
      <c r="C4" s="15">
        <f>C3*3</f>
        <v>270</v>
      </c>
      <c r="D4" s="15">
        <f>D3*3</f>
        <v>540</v>
      </c>
      <c r="E4" s="12">
        <v>1</v>
      </c>
      <c r="F4" s="12">
        <v>1</v>
      </c>
      <c r="G4" s="12">
        <v>0.5</v>
      </c>
      <c r="H4" s="12">
        <v>1</v>
      </c>
      <c r="I4" s="12">
        <v>0.5</v>
      </c>
      <c r="J4" s="12">
        <v>4</v>
      </c>
      <c r="K4" s="12">
        <v>27</v>
      </c>
      <c r="L4" s="12">
        <v>60</v>
      </c>
      <c r="M4" s="12">
        <v>80</v>
      </c>
      <c r="N4" s="12">
        <v>0.8</v>
      </c>
      <c r="O4" s="14">
        <v>0.2</v>
      </c>
    </row>
    <row r="5" spans="1:15" x14ac:dyDescent="0.7">
      <c r="A5" s="30" t="s">
        <v>34</v>
      </c>
      <c r="B5" s="11">
        <v>-25</v>
      </c>
      <c r="C5" s="17">
        <v>50</v>
      </c>
      <c r="D5" s="17">
        <v>100</v>
      </c>
      <c r="E5" s="17">
        <v>1</v>
      </c>
      <c r="F5" s="17">
        <v>1.5</v>
      </c>
      <c r="G5" s="17">
        <v>0.5</v>
      </c>
      <c r="H5" s="17">
        <v>1.5</v>
      </c>
      <c r="I5" s="17">
        <v>0.5</v>
      </c>
      <c r="J5" s="17">
        <v>3</v>
      </c>
      <c r="K5" s="17">
        <v>22</v>
      </c>
      <c r="L5" s="17">
        <v>40</v>
      </c>
      <c r="M5" s="17">
        <v>60</v>
      </c>
      <c r="N5" s="17">
        <v>0.9</v>
      </c>
      <c r="O5" s="18">
        <v>0.6</v>
      </c>
    </row>
    <row r="6" spans="1:15" x14ac:dyDescent="0.7">
      <c r="A6" s="28" t="s">
        <v>33</v>
      </c>
      <c r="B6" s="13">
        <v>-50</v>
      </c>
      <c r="C6" s="12">
        <f>C5*3</f>
        <v>150</v>
      </c>
      <c r="D6" s="12">
        <f>D5*3</f>
        <v>300</v>
      </c>
      <c r="E6" s="12">
        <v>1</v>
      </c>
      <c r="F6" s="12">
        <v>1.5</v>
      </c>
      <c r="G6" s="12">
        <v>0.5</v>
      </c>
      <c r="H6" s="12">
        <v>1.5</v>
      </c>
      <c r="I6" s="12">
        <v>0.5</v>
      </c>
      <c r="J6" s="12">
        <v>3</v>
      </c>
      <c r="K6" s="12">
        <v>22</v>
      </c>
      <c r="L6" s="12">
        <v>40</v>
      </c>
      <c r="M6" s="12">
        <v>80</v>
      </c>
      <c r="N6" s="12">
        <v>0.9</v>
      </c>
      <c r="O6" s="14">
        <v>0.4</v>
      </c>
    </row>
    <row r="7" spans="1:15" ht="18" thickBot="1" x14ac:dyDescent="0.75">
      <c r="A7" s="29" t="s">
        <v>32</v>
      </c>
      <c r="B7" s="95">
        <v>-100</v>
      </c>
      <c r="C7" s="15">
        <f>C6*3</f>
        <v>450</v>
      </c>
      <c r="D7" s="15">
        <f>D6*3</f>
        <v>900</v>
      </c>
      <c r="E7" s="15">
        <v>1</v>
      </c>
      <c r="F7" s="15">
        <v>1.5</v>
      </c>
      <c r="G7" s="15">
        <v>0.5</v>
      </c>
      <c r="H7" s="15">
        <v>1.5</v>
      </c>
      <c r="I7" s="15">
        <v>0.5</v>
      </c>
      <c r="J7" s="15">
        <v>3</v>
      </c>
      <c r="K7" s="15">
        <v>22</v>
      </c>
      <c r="L7" s="15">
        <v>40</v>
      </c>
      <c r="M7" s="15">
        <v>100</v>
      </c>
      <c r="N7" s="15">
        <v>0.9</v>
      </c>
      <c r="O7" s="16">
        <v>0.2</v>
      </c>
    </row>
    <row r="8" spans="1:15" x14ac:dyDescent="0.7">
      <c r="A8" s="30" t="s">
        <v>124</v>
      </c>
      <c r="B8" s="11">
        <f>B6*1.5</f>
        <v>-75</v>
      </c>
      <c r="C8" s="17">
        <v>60</v>
      </c>
      <c r="D8" s="17">
        <v>120</v>
      </c>
      <c r="E8" s="17">
        <v>1</v>
      </c>
      <c r="F8" s="17">
        <v>2</v>
      </c>
      <c r="G8" s="17">
        <v>0.5</v>
      </c>
      <c r="H8" s="17">
        <v>2</v>
      </c>
      <c r="I8" s="17">
        <v>0.5</v>
      </c>
      <c r="J8" s="17">
        <v>2</v>
      </c>
      <c r="K8" s="17">
        <v>18</v>
      </c>
      <c r="L8" s="17">
        <v>30</v>
      </c>
      <c r="M8" s="17">
        <v>80</v>
      </c>
      <c r="N8" s="17">
        <v>0.96</v>
      </c>
      <c r="O8" s="18">
        <v>0.7</v>
      </c>
    </row>
    <row r="9" spans="1:15" x14ac:dyDescent="0.7">
      <c r="A9" s="28" t="s">
        <v>125</v>
      </c>
      <c r="B9" s="13">
        <f t="shared" ref="B9:B10" si="1">B7*1.5</f>
        <v>-150</v>
      </c>
      <c r="C9" s="12">
        <f>C8*3</f>
        <v>180</v>
      </c>
      <c r="D9" s="12">
        <f>D8*3</f>
        <v>360</v>
      </c>
      <c r="E9" s="12">
        <v>1</v>
      </c>
      <c r="F9" s="12">
        <v>2</v>
      </c>
      <c r="G9" s="12">
        <v>0.5</v>
      </c>
      <c r="H9" s="12">
        <v>2</v>
      </c>
      <c r="I9" s="12">
        <v>0.5</v>
      </c>
      <c r="J9" s="12">
        <v>2</v>
      </c>
      <c r="K9" s="12">
        <v>18</v>
      </c>
      <c r="L9" s="12">
        <v>30</v>
      </c>
      <c r="M9" s="12">
        <v>100</v>
      </c>
      <c r="N9" s="12">
        <v>0.96</v>
      </c>
      <c r="O9" s="14">
        <v>0.5</v>
      </c>
    </row>
    <row r="10" spans="1:15" ht="18" thickBot="1" x14ac:dyDescent="0.75">
      <c r="A10" s="29" t="s">
        <v>126</v>
      </c>
      <c r="B10" s="95">
        <f t="shared" si="1"/>
        <v>-112.5</v>
      </c>
      <c r="C10" s="15">
        <f>C9*3</f>
        <v>540</v>
      </c>
      <c r="D10" s="15">
        <f>D9*3</f>
        <v>1080</v>
      </c>
      <c r="E10" s="15">
        <v>1</v>
      </c>
      <c r="F10" s="15">
        <v>2</v>
      </c>
      <c r="G10" s="15">
        <v>0.5</v>
      </c>
      <c r="H10" s="15">
        <v>2</v>
      </c>
      <c r="I10" s="15">
        <v>0.5</v>
      </c>
      <c r="J10" s="15">
        <v>2</v>
      </c>
      <c r="K10" s="15">
        <v>18</v>
      </c>
      <c r="L10" s="15">
        <v>30</v>
      </c>
      <c r="M10" s="15">
        <v>120</v>
      </c>
      <c r="N10" s="15">
        <v>0.96</v>
      </c>
      <c r="O10" s="16">
        <v>0.3</v>
      </c>
    </row>
    <row r="11" spans="1:15" x14ac:dyDescent="0.7">
      <c r="A11" s="21"/>
      <c r="B11" s="12"/>
      <c r="C11" s="21"/>
      <c r="D11" s="2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8" thickBot="1" x14ac:dyDescent="0.75"/>
    <row r="13" spans="1:15" ht="18" thickBot="1" x14ac:dyDescent="0.75">
      <c r="A13" s="109" t="s">
        <v>31</v>
      </c>
      <c r="B13" s="110" t="s">
        <v>30</v>
      </c>
      <c r="C13" s="106" t="s">
        <v>29</v>
      </c>
      <c r="D13" s="107"/>
      <c r="E13" s="107"/>
      <c r="F13" s="107"/>
      <c r="G13" s="107"/>
      <c r="H13" s="107"/>
      <c r="I13" s="107"/>
      <c r="J13" s="107"/>
      <c r="K13" s="107"/>
      <c r="L13" s="108"/>
    </row>
    <row r="14" spans="1:15" ht="18" thickBot="1" x14ac:dyDescent="0.75">
      <c r="A14" s="111"/>
      <c r="B14" s="112"/>
      <c r="C14" s="113">
        <v>0</v>
      </c>
      <c r="D14" s="102">
        <v>0.1</v>
      </c>
      <c r="E14" s="103">
        <v>0.2</v>
      </c>
      <c r="F14" s="102">
        <v>0.3</v>
      </c>
      <c r="G14" s="103">
        <v>0.4</v>
      </c>
      <c r="H14" s="102">
        <v>0.5</v>
      </c>
      <c r="I14" s="102">
        <v>0.6</v>
      </c>
      <c r="J14" s="102">
        <v>0.7</v>
      </c>
      <c r="K14" s="102">
        <v>0.8</v>
      </c>
      <c r="L14" s="104">
        <v>0.9</v>
      </c>
    </row>
    <row r="15" spans="1:15" x14ac:dyDescent="0.7">
      <c r="A15" s="11" t="str">
        <f>A2</f>
        <v>小型試作神話崩壊砲</v>
      </c>
      <c r="B15" s="105">
        <f t="shared" ref="B15:B23" si="2">(D2+C2)/2*N2/L2*10</f>
        <v>6</v>
      </c>
      <c r="C15" s="35">
        <f t="shared" ref="C15:C24" si="3">$N2-IF($C$14-$O2&gt;=0,$C$14-$O2,0)</f>
        <v>0.8</v>
      </c>
      <c r="D15" s="35">
        <f t="shared" ref="D15:D24" si="4">$N2-IF($D$14-$O2&gt;=0,$D$14-$O2,0)</f>
        <v>0.8</v>
      </c>
      <c r="E15" s="35">
        <f t="shared" ref="E15:E24" si="5">$N2-IF($E$14-$O2&gt;=0,$E$14-$O2,0)</f>
        <v>0.8</v>
      </c>
      <c r="F15" s="35">
        <f t="shared" ref="F15:F24" si="6">$N2-IF($F$14-$O2&gt;=0,$F$14-$O2,0)</f>
        <v>0.8</v>
      </c>
      <c r="G15" s="35">
        <f t="shared" ref="G15:G24" si="7">$N2-IF($G$14-$O2&gt;=0,$G$14-$O2,0)</f>
        <v>0.8</v>
      </c>
      <c r="H15" s="35">
        <f t="shared" ref="H15:H24" si="8">$N2-IF($H$14-$O2&gt;=0,$H$14-$O2,0)</f>
        <v>0.8</v>
      </c>
      <c r="I15" s="35">
        <f t="shared" ref="I15:I24" si="9">$N2-IF($I$14-$O2&gt;=0,$I$14-$O2,0)</f>
        <v>0.70000000000000007</v>
      </c>
      <c r="J15" s="35">
        <f t="shared" ref="J15:J24" si="10">$N2-IF($J$14-$O2&gt;=0,$J$14-$O2,0)</f>
        <v>0.60000000000000009</v>
      </c>
      <c r="K15" s="35">
        <f t="shared" ref="K15:K24" si="11">$N2-IF($K$14-$O2&gt;=0,$K$14-$O2,0)</f>
        <v>0.5</v>
      </c>
      <c r="L15" s="36">
        <f t="shared" ref="L15:L24" si="12">$N2-IF($L$14-$O2&gt;=0,$L$14-$O2,0)</f>
        <v>0.4</v>
      </c>
    </row>
    <row r="16" spans="1:15" x14ac:dyDescent="0.7">
      <c r="A16" s="13" t="str">
        <f t="shared" ref="A16:A23" si="13">A3</f>
        <v>中型試作神話崩壊砲</v>
      </c>
      <c r="B16" s="20">
        <f t="shared" si="2"/>
        <v>18</v>
      </c>
      <c r="C16" s="31">
        <f t="shared" si="3"/>
        <v>0.8</v>
      </c>
      <c r="D16" s="31">
        <f t="shared" si="4"/>
        <v>0.8</v>
      </c>
      <c r="E16" s="31">
        <f t="shared" si="5"/>
        <v>0.8</v>
      </c>
      <c r="F16" s="31">
        <f t="shared" si="6"/>
        <v>0.8</v>
      </c>
      <c r="G16" s="31">
        <f t="shared" si="7"/>
        <v>0.7</v>
      </c>
      <c r="H16" s="31">
        <f t="shared" si="8"/>
        <v>0.60000000000000009</v>
      </c>
      <c r="I16" s="31">
        <f t="shared" si="9"/>
        <v>0.5</v>
      </c>
      <c r="J16" s="31">
        <f t="shared" si="10"/>
        <v>0.40000000000000008</v>
      </c>
      <c r="K16" s="31">
        <f t="shared" si="11"/>
        <v>0.30000000000000004</v>
      </c>
      <c r="L16" s="32">
        <f t="shared" si="12"/>
        <v>0.19999999999999996</v>
      </c>
    </row>
    <row r="17" spans="1:12" ht="18" thickBot="1" x14ac:dyDescent="0.75">
      <c r="A17" s="13" t="str">
        <f t="shared" si="13"/>
        <v>大型試作神話崩壊砲</v>
      </c>
      <c r="B17" s="20">
        <f t="shared" si="2"/>
        <v>54</v>
      </c>
      <c r="C17" s="31">
        <f t="shared" si="3"/>
        <v>0.8</v>
      </c>
      <c r="D17" s="31">
        <f t="shared" si="4"/>
        <v>0.8</v>
      </c>
      <c r="E17" s="31">
        <f t="shared" si="5"/>
        <v>0.8</v>
      </c>
      <c r="F17" s="31">
        <f t="shared" si="6"/>
        <v>0.70000000000000007</v>
      </c>
      <c r="G17" s="31">
        <f t="shared" si="7"/>
        <v>0.60000000000000009</v>
      </c>
      <c r="H17" s="31">
        <f t="shared" si="8"/>
        <v>0.5</v>
      </c>
      <c r="I17" s="31">
        <f t="shared" si="9"/>
        <v>0.40000000000000008</v>
      </c>
      <c r="J17" s="31">
        <f t="shared" si="10"/>
        <v>0.3000000000000001</v>
      </c>
      <c r="K17" s="31">
        <f t="shared" si="11"/>
        <v>0.19999999999999996</v>
      </c>
      <c r="L17" s="32">
        <f t="shared" si="12"/>
        <v>0.10000000000000009</v>
      </c>
    </row>
    <row r="18" spans="1:12" x14ac:dyDescent="0.7">
      <c r="A18" s="11" t="str">
        <f t="shared" si="13"/>
        <v>小型神話崩壊砲</v>
      </c>
      <c r="B18" s="105">
        <f t="shared" si="2"/>
        <v>16.875</v>
      </c>
      <c r="C18" s="35">
        <f t="shared" si="3"/>
        <v>0.9</v>
      </c>
      <c r="D18" s="35">
        <f t="shared" si="4"/>
        <v>0.9</v>
      </c>
      <c r="E18" s="35">
        <f t="shared" si="5"/>
        <v>0.9</v>
      </c>
      <c r="F18" s="35">
        <f t="shared" si="6"/>
        <v>0.9</v>
      </c>
      <c r="G18" s="35">
        <f t="shared" si="7"/>
        <v>0.9</v>
      </c>
      <c r="H18" s="35">
        <f t="shared" si="8"/>
        <v>0.9</v>
      </c>
      <c r="I18" s="35">
        <f t="shared" si="9"/>
        <v>0.9</v>
      </c>
      <c r="J18" s="35">
        <f t="shared" si="10"/>
        <v>0.8</v>
      </c>
      <c r="K18" s="35">
        <f t="shared" si="11"/>
        <v>0.7</v>
      </c>
      <c r="L18" s="36">
        <f t="shared" si="12"/>
        <v>0.6</v>
      </c>
    </row>
    <row r="19" spans="1:12" x14ac:dyDescent="0.7">
      <c r="A19" s="13" t="str">
        <f t="shared" si="13"/>
        <v>中型神話崩壊砲</v>
      </c>
      <c r="B19" s="20">
        <f>(D6+C6)/2*N6/L6*10</f>
        <v>50.625</v>
      </c>
      <c r="C19" s="31">
        <f t="shared" si="3"/>
        <v>0.9</v>
      </c>
      <c r="D19" s="31">
        <f t="shared" si="4"/>
        <v>0.9</v>
      </c>
      <c r="E19" s="31">
        <f t="shared" si="5"/>
        <v>0.9</v>
      </c>
      <c r="F19" s="31">
        <f t="shared" si="6"/>
        <v>0.9</v>
      </c>
      <c r="G19" s="31">
        <f t="shared" si="7"/>
        <v>0.9</v>
      </c>
      <c r="H19" s="31">
        <f t="shared" si="8"/>
        <v>0.8</v>
      </c>
      <c r="I19" s="31">
        <f t="shared" si="9"/>
        <v>0.70000000000000007</v>
      </c>
      <c r="J19" s="31">
        <f t="shared" si="10"/>
        <v>0.60000000000000009</v>
      </c>
      <c r="K19" s="31">
        <f t="shared" si="11"/>
        <v>0.5</v>
      </c>
      <c r="L19" s="32">
        <f t="shared" si="12"/>
        <v>0.4</v>
      </c>
    </row>
    <row r="20" spans="1:12" ht="18" thickBot="1" x14ac:dyDescent="0.75">
      <c r="A20" s="95" t="str">
        <f t="shared" si="13"/>
        <v>大型神話崩壊砲</v>
      </c>
      <c r="B20" s="23">
        <f t="shared" si="2"/>
        <v>151.875</v>
      </c>
      <c r="C20" s="33">
        <f t="shared" si="3"/>
        <v>0.9</v>
      </c>
      <c r="D20" s="33">
        <f t="shared" si="4"/>
        <v>0.9</v>
      </c>
      <c r="E20" s="33">
        <f t="shared" si="5"/>
        <v>0.9</v>
      </c>
      <c r="F20" s="33">
        <f t="shared" si="6"/>
        <v>0.8</v>
      </c>
      <c r="G20" s="33">
        <f t="shared" si="7"/>
        <v>0.7</v>
      </c>
      <c r="H20" s="33">
        <f t="shared" si="8"/>
        <v>0.60000000000000009</v>
      </c>
      <c r="I20" s="33">
        <f t="shared" si="9"/>
        <v>0.5</v>
      </c>
      <c r="J20" s="33">
        <f t="shared" si="10"/>
        <v>0.40000000000000008</v>
      </c>
      <c r="K20" s="33">
        <f t="shared" si="11"/>
        <v>0.29999999999999993</v>
      </c>
      <c r="L20" s="34">
        <f t="shared" si="12"/>
        <v>0.20000000000000007</v>
      </c>
    </row>
    <row r="21" spans="1:12" x14ac:dyDescent="0.7">
      <c r="A21" s="13" t="str">
        <f t="shared" si="13"/>
        <v>小型零式神話崩壊砲</v>
      </c>
      <c r="B21" s="20">
        <f t="shared" ref="B21:B24" si="14">(D8+C8)/2*N8/L8*10</f>
        <v>28.799999999999997</v>
      </c>
      <c r="C21" s="31">
        <f t="shared" si="3"/>
        <v>0.96</v>
      </c>
      <c r="D21" s="31">
        <f t="shared" si="4"/>
        <v>0.96</v>
      </c>
      <c r="E21" s="31">
        <f t="shared" si="5"/>
        <v>0.96</v>
      </c>
      <c r="F21" s="31">
        <f t="shared" si="6"/>
        <v>0.96</v>
      </c>
      <c r="G21" s="31">
        <f t="shared" si="7"/>
        <v>0.96</v>
      </c>
      <c r="H21" s="31">
        <f t="shared" si="8"/>
        <v>0.96</v>
      </c>
      <c r="I21" s="31">
        <f t="shared" si="9"/>
        <v>0.96</v>
      </c>
      <c r="J21" s="31">
        <f t="shared" si="10"/>
        <v>0.96</v>
      </c>
      <c r="K21" s="31">
        <f t="shared" si="11"/>
        <v>0.85999999999999988</v>
      </c>
      <c r="L21" s="32">
        <f t="shared" si="12"/>
        <v>0.7599999999999999</v>
      </c>
    </row>
    <row r="22" spans="1:12" x14ac:dyDescent="0.7">
      <c r="A22" s="13" t="str">
        <f t="shared" si="13"/>
        <v>中型零式神話崩壊砲</v>
      </c>
      <c r="B22" s="20">
        <f t="shared" si="14"/>
        <v>86.399999999999991</v>
      </c>
      <c r="C22" s="31">
        <f t="shared" si="3"/>
        <v>0.96</v>
      </c>
      <c r="D22" s="31">
        <f t="shared" si="4"/>
        <v>0.96</v>
      </c>
      <c r="E22" s="31">
        <f t="shared" si="5"/>
        <v>0.96</v>
      </c>
      <c r="F22" s="31">
        <f t="shared" si="6"/>
        <v>0.96</v>
      </c>
      <c r="G22" s="31">
        <f t="shared" si="7"/>
        <v>0.96</v>
      </c>
      <c r="H22" s="31">
        <f t="shared" si="8"/>
        <v>0.96</v>
      </c>
      <c r="I22" s="31">
        <f t="shared" si="9"/>
        <v>0.86</v>
      </c>
      <c r="J22" s="31">
        <f t="shared" si="10"/>
        <v>0.76</v>
      </c>
      <c r="K22" s="31">
        <f t="shared" si="11"/>
        <v>0.65999999999999992</v>
      </c>
      <c r="L22" s="32">
        <f t="shared" si="12"/>
        <v>0.55999999999999994</v>
      </c>
    </row>
    <row r="23" spans="1:12" ht="18" thickBot="1" x14ac:dyDescent="0.75">
      <c r="A23" s="95" t="str">
        <f t="shared" si="13"/>
        <v>大型零式神話崩壊砲</v>
      </c>
      <c r="B23" s="23">
        <f t="shared" si="14"/>
        <v>259.20000000000005</v>
      </c>
      <c r="C23" s="33">
        <f t="shared" si="3"/>
        <v>0.96</v>
      </c>
      <c r="D23" s="33">
        <f t="shared" si="4"/>
        <v>0.96</v>
      </c>
      <c r="E23" s="33">
        <f t="shared" si="5"/>
        <v>0.96</v>
      </c>
      <c r="F23" s="33">
        <f t="shared" si="6"/>
        <v>0.96</v>
      </c>
      <c r="G23" s="33">
        <f t="shared" si="7"/>
        <v>0.85999999999999988</v>
      </c>
      <c r="H23" s="33">
        <f t="shared" si="8"/>
        <v>0.76</v>
      </c>
      <c r="I23" s="33">
        <f t="shared" si="9"/>
        <v>0.65999999999999992</v>
      </c>
      <c r="J23" s="33">
        <f t="shared" si="10"/>
        <v>0.56000000000000005</v>
      </c>
      <c r="K23" s="33">
        <f t="shared" si="11"/>
        <v>0.45999999999999996</v>
      </c>
      <c r="L23" s="34">
        <f t="shared" si="12"/>
        <v>0.35999999999999988</v>
      </c>
    </row>
    <row r="24" spans="1:12" ht="18" thickBot="1" x14ac:dyDescent="0.75">
      <c r="B24" s="2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 ht="18" thickBot="1" x14ac:dyDescent="0.75">
      <c r="A25" s="116"/>
      <c r="B25" s="117" t="s">
        <v>130</v>
      </c>
      <c r="C25" s="117" t="s">
        <v>131</v>
      </c>
      <c r="D25" s="118" t="s">
        <v>132</v>
      </c>
    </row>
    <row r="26" spans="1:12" x14ac:dyDescent="0.7">
      <c r="A26" s="20" t="s">
        <v>127</v>
      </c>
      <c r="B26" s="21">
        <f>$B15</f>
        <v>6</v>
      </c>
      <c r="C26" s="21">
        <f>$B16</f>
        <v>18</v>
      </c>
      <c r="D26" s="114">
        <f>$B17</f>
        <v>54</v>
      </c>
    </row>
    <row r="27" spans="1:12" x14ac:dyDescent="0.7">
      <c r="A27" s="28" t="s">
        <v>128</v>
      </c>
      <c r="B27" s="21">
        <f>B18</f>
        <v>16.875</v>
      </c>
      <c r="C27" s="21">
        <f>B19</f>
        <v>50.625</v>
      </c>
      <c r="D27" s="114">
        <f>B20</f>
        <v>151.875</v>
      </c>
    </row>
    <row r="28" spans="1:12" ht="18" thickBot="1" x14ac:dyDescent="0.75">
      <c r="A28" s="29" t="s">
        <v>129</v>
      </c>
      <c r="B28" s="24">
        <f>B21</f>
        <v>28.799999999999997</v>
      </c>
      <c r="C28" s="24">
        <f>B22</f>
        <v>86.399999999999991</v>
      </c>
      <c r="D28" s="115">
        <f>B23</f>
        <v>259.20000000000005</v>
      </c>
    </row>
  </sheetData>
  <mergeCells count="3">
    <mergeCell ref="C13:L13"/>
    <mergeCell ref="A13:A14"/>
    <mergeCell ref="B13:B1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0986-DD99-4476-9BFD-57A60D957B16}">
  <dimension ref="A1:V13"/>
  <sheetViews>
    <sheetView tabSelected="1" topLeftCell="A4" workbookViewId="0">
      <selection activeCell="F15" sqref="F15"/>
    </sheetView>
  </sheetViews>
  <sheetFormatPr defaultRowHeight="17.649999999999999" x14ac:dyDescent="0.7"/>
  <cols>
    <col min="1" max="1" width="20.625" customWidth="1"/>
    <col min="2" max="21" width="16.625" customWidth="1"/>
  </cols>
  <sheetData>
    <row r="1" spans="1:22" s="19" customFormat="1" ht="18" thickBot="1" x14ac:dyDescent="0.75">
      <c r="A1" s="25" t="s">
        <v>14</v>
      </c>
      <c r="B1" s="94" t="s">
        <v>15</v>
      </c>
      <c r="C1" s="26" t="s">
        <v>21</v>
      </c>
      <c r="D1" s="26" t="s">
        <v>20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16</v>
      </c>
      <c r="M1" s="26" t="s">
        <v>17</v>
      </c>
      <c r="N1" s="26" t="s">
        <v>18</v>
      </c>
      <c r="O1" s="26" t="s">
        <v>19</v>
      </c>
      <c r="P1" s="96" t="s">
        <v>111</v>
      </c>
      <c r="Q1" s="74" t="s">
        <v>112</v>
      </c>
      <c r="R1" s="74" t="s">
        <v>116</v>
      </c>
      <c r="S1" s="74" t="s">
        <v>115</v>
      </c>
      <c r="T1" s="74" t="s">
        <v>114</v>
      </c>
      <c r="U1" s="75" t="s">
        <v>113</v>
      </c>
    </row>
    <row r="2" spans="1:22" s="22" customFormat="1" x14ac:dyDescent="0.7">
      <c r="A2" s="13" t="s">
        <v>117</v>
      </c>
      <c r="B2" s="97">
        <v>-26</v>
      </c>
      <c r="C2" s="98">
        <v>86</v>
      </c>
      <c r="D2" s="98">
        <v>114</v>
      </c>
      <c r="E2" s="98">
        <v>1.25</v>
      </c>
      <c r="F2" s="98">
        <v>1</v>
      </c>
      <c r="G2" s="98">
        <v>1</v>
      </c>
      <c r="H2" s="98">
        <v>1</v>
      </c>
      <c r="I2" s="98">
        <v>0</v>
      </c>
      <c r="J2" s="98">
        <v>1</v>
      </c>
      <c r="K2" s="98">
        <v>15</v>
      </c>
      <c r="L2" s="98">
        <v>60</v>
      </c>
      <c r="M2" s="98">
        <v>100</v>
      </c>
      <c r="N2" s="98">
        <v>1</v>
      </c>
      <c r="O2" s="98">
        <v>0.25</v>
      </c>
      <c r="P2" s="99">
        <v>400</v>
      </c>
      <c r="Q2" s="99">
        <v>0.4</v>
      </c>
      <c r="R2" s="100">
        <v>0</v>
      </c>
      <c r="S2" s="100">
        <v>0</v>
      </c>
      <c r="T2" s="99">
        <v>10</v>
      </c>
      <c r="U2" s="101">
        <v>100</v>
      </c>
    </row>
    <row r="3" spans="1:22" s="22" customFormat="1" x14ac:dyDescent="0.7">
      <c r="A3" s="13" t="s">
        <v>118</v>
      </c>
      <c r="B3" s="13">
        <f>B2*1.2</f>
        <v>-31.2</v>
      </c>
      <c r="C3" s="12">
        <f>C2*2.5</f>
        <v>215</v>
      </c>
      <c r="D3" s="12">
        <f>D2*2</f>
        <v>228</v>
      </c>
      <c r="E3" s="12">
        <f>E2*1.2</f>
        <v>1.5</v>
      </c>
      <c r="F3" s="12">
        <v>1</v>
      </c>
      <c r="G3" s="12">
        <v>1.25</v>
      </c>
      <c r="H3" s="12">
        <v>1.5</v>
      </c>
      <c r="I3" s="12">
        <f t="shared" ref="I3:U3" si="0">I2*1.5</f>
        <v>0</v>
      </c>
      <c r="J3" s="12">
        <v>1</v>
      </c>
      <c r="K3" s="12">
        <v>15</v>
      </c>
      <c r="L3" s="12">
        <v>100</v>
      </c>
      <c r="M3" s="12">
        <v>100</v>
      </c>
      <c r="N3" s="12">
        <v>1</v>
      </c>
      <c r="O3" s="12">
        <v>0.4</v>
      </c>
      <c r="P3" s="12">
        <v>800</v>
      </c>
      <c r="Q3" s="12">
        <v>0.3</v>
      </c>
      <c r="R3" s="12">
        <v>5</v>
      </c>
      <c r="S3" s="12">
        <v>5</v>
      </c>
      <c r="T3" s="12">
        <v>20</v>
      </c>
      <c r="U3" s="14">
        <f t="shared" si="0"/>
        <v>150</v>
      </c>
      <c r="V3" s="21"/>
    </row>
    <row r="4" spans="1:22" s="22" customFormat="1" x14ac:dyDescent="0.7">
      <c r="A4" s="13" t="s">
        <v>119</v>
      </c>
      <c r="B4" s="13">
        <f>B3*1.2</f>
        <v>-37.44</v>
      </c>
      <c r="C4" s="12">
        <f>C3*2</f>
        <v>430</v>
      </c>
      <c r="D4" s="12">
        <f t="shared" ref="D4:D5" si="1">D3*2</f>
        <v>456</v>
      </c>
      <c r="E4" s="12">
        <f t="shared" ref="E4" si="2">E3*1.2</f>
        <v>1.7999999999999998</v>
      </c>
      <c r="F4" s="12">
        <v>1</v>
      </c>
      <c r="G4" s="12">
        <v>1.25</v>
      </c>
      <c r="H4" s="12">
        <f t="shared" ref="H4" si="3">H3*1.2</f>
        <v>1.7999999999999998</v>
      </c>
      <c r="I4" s="12">
        <f t="shared" ref="I4:I5" si="4">I3*1.5</f>
        <v>0</v>
      </c>
      <c r="J4" s="12">
        <v>1</v>
      </c>
      <c r="K4" s="12">
        <v>15</v>
      </c>
      <c r="L4" s="12">
        <v>80</v>
      </c>
      <c r="M4" s="12">
        <f>M3*1.2</f>
        <v>120</v>
      </c>
      <c r="N4" s="12">
        <v>1</v>
      </c>
      <c r="O4" s="12">
        <f>O3*1.5</f>
        <v>0.60000000000000009</v>
      </c>
      <c r="P4" s="12">
        <f t="shared" ref="P4:P5" si="5">P3*1.5</f>
        <v>1200</v>
      </c>
      <c r="Q4" s="12">
        <f t="shared" ref="Q4:Q5" si="6">Q3*1.5</f>
        <v>0.44999999999999996</v>
      </c>
      <c r="R4" s="12">
        <f t="shared" ref="R4:R5" si="7">R3*1.5</f>
        <v>7.5</v>
      </c>
      <c r="S4" s="12">
        <f t="shared" ref="S4:S5" si="8">S3*1.5</f>
        <v>7.5</v>
      </c>
      <c r="T4" s="12">
        <f t="shared" ref="T4:T5" si="9">T3*1.5</f>
        <v>30</v>
      </c>
      <c r="U4" s="14">
        <f t="shared" ref="U4:U5" si="10">U3*1.5</f>
        <v>225</v>
      </c>
      <c r="V4" s="21"/>
    </row>
    <row r="5" spans="1:22" s="22" customFormat="1" ht="18" thickBot="1" x14ac:dyDescent="0.75">
      <c r="A5" s="95" t="s">
        <v>120</v>
      </c>
      <c r="B5" s="95">
        <f>B4*1.2</f>
        <v>-44.927999999999997</v>
      </c>
      <c r="C5" s="15">
        <f>C4*2</f>
        <v>860</v>
      </c>
      <c r="D5" s="15">
        <f t="shared" si="1"/>
        <v>912</v>
      </c>
      <c r="E5" s="15">
        <v>2</v>
      </c>
      <c r="F5" s="15">
        <v>1</v>
      </c>
      <c r="G5" s="15">
        <f t="shared" ref="G5" si="11">G4*1.5</f>
        <v>1.875</v>
      </c>
      <c r="H5" s="15">
        <v>2</v>
      </c>
      <c r="I5" s="15">
        <f t="shared" si="4"/>
        <v>0</v>
      </c>
      <c r="J5" s="15">
        <v>1</v>
      </c>
      <c r="K5" s="15">
        <v>15</v>
      </c>
      <c r="L5" s="15">
        <v>60</v>
      </c>
      <c r="M5" s="15">
        <f>M4*1.2</f>
        <v>144</v>
      </c>
      <c r="N5" s="15">
        <v>1</v>
      </c>
      <c r="O5" s="15">
        <v>0.8</v>
      </c>
      <c r="P5" s="15">
        <f t="shared" si="5"/>
        <v>1800</v>
      </c>
      <c r="Q5" s="15">
        <f t="shared" si="6"/>
        <v>0.67499999999999993</v>
      </c>
      <c r="R5" s="15">
        <f t="shared" si="7"/>
        <v>11.25</v>
      </c>
      <c r="S5" s="15">
        <f t="shared" si="8"/>
        <v>11.25</v>
      </c>
      <c r="T5" s="15">
        <f t="shared" si="9"/>
        <v>45</v>
      </c>
      <c r="U5" s="16">
        <f t="shared" si="10"/>
        <v>337.5</v>
      </c>
      <c r="V5" s="21"/>
    </row>
    <row r="7" spans="1:22" ht="18" thickBot="1" x14ac:dyDescent="0.75"/>
    <row r="8" spans="1:22" ht="18" thickBot="1" x14ac:dyDescent="0.75">
      <c r="A8" s="109" t="s">
        <v>31</v>
      </c>
      <c r="B8" s="110" t="s">
        <v>30</v>
      </c>
      <c r="C8" s="107" t="s">
        <v>29</v>
      </c>
      <c r="D8" s="107"/>
      <c r="E8" s="107"/>
      <c r="F8" s="107"/>
      <c r="G8" s="107"/>
      <c r="H8" s="107"/>
      <c r="I8" s="107"/>
      <c r="J8" s="107"/>
      <c r="K8" s="107"/>
      <c r="L8" s="108"/>
    </row>
    <row r="9" spans="1:22" ht="18" thickBot="1" x14ac:dyDescent="0.75">
      <c r="A9" s="111"/>
      <c r="B9" s="112"/>
      <c r="C9" s="102">
        <v>0</v>
      </c>
      <c r="D9" s="102">
        <v>0.1</v>
      </c>
      <c r="E9" s="103">
        <v>0.2</v>
      </c>
      <c r="F9" s="102">
        <v>0.3</v>
      </c>
      <c r="G9" s="103">
        <v>0.4</v>
      </c>
      <c r="H9" s="102">
        <v>0.5</v>
      </c>
      <c r="I9" s="102">
        <v>0.6</v>
      </c>
      <c r="J9" s="102">
        <v>0.7</v>
      </c>
      <c r="K9" s="102">
        <v>0.8</v>
      </c>
      <c r="L9" s="104">
        <v>0.9</v>
      </c>
    </row>
    <row r="10" spans="1:22" x14ac:dyDescent="0.7">
      <c r="A10" s="30" t="str">
        <f>A2</f>
        <v>マローダーミサイル</v>
      </c>
      <c r="B10" s="105">
        <f>(D2+C2)/2*N2/L2*10</f>
        <v>16.666666666666668</v>
      </c>
      <c r="C10" s="35">
        <f>$N2-IF($C$9-$O2&gt;=0,$C$9-$O2,0)</f>
        <v>1</v>
      </c>
      <c r="D10" s="35">
        <f>$N2-IF($D$9-$O2&gt;=0,$D$9-$O2,0)</f>
        <v>1</v>
      </c>
      <c r="E10" s="35">
        <f>$N2-IF($E$9-$O2&gt;=0,$E$9-$O2,0)</f>
        <v>1</v>
      </c>
      <c r="F10" s="35">
        <f>$N2-IF($F$9-$O2&gt;=0,$F$9-$O2,0)</f>
        <v>0.95</v>
      </c>
      <c r="G10" s="35">
        <f>$N2-IF($G$9-$O2&gt;=0,$G$9-$O2,0)</f>
        <v>0.85</v>
      </c>
      <c r="H10" s="35">
        <f>$N2-IF($H$9-$O2&gt;=0,$H$9-$O2,0)</f>
        <v>0.75</v>
      </c>
      <c r="I10" s="35">
        <f>$N2-IF($I$9-$O2&gt;=0,$I$9-$O2,0)</f>
        <v>0.65</v>
      </c>
      <c r="J10" s="35">
        <f>$N2-IF($J$9-$O2&gt;=0,$J$9-$O2,0)</f>
        <v>0.55000000000000004</v>
      </c>
      <c r="K10" s="35">
        <f>$N2-IF($K$9-$O2&gt;=0,$K$9-$O2,0)</f>
        <v>0.44999999999999996</v>
      </c>
      <c r="L10" s="36">
        <f>$N2-IF($L$9-$O2&gt;=0,$L$9-$O2,0)</f>
        <v>0.35</v>
      </c>
    </row>
    <row r="11" spans="1:22" x14ac:dyDescent="0.7">
      <c r="A11" s="28" t="str">
        <f t="shared" ref="A11:A13" si="12">A3</f>
        <v>試作ロンギヌスの槍</v>
      </c>
      <c r="B11" s="20">
        <f>(D3+C3)/2*N3/L3*10</f>
        <v>22.15</v>
      </c>
      <c r="C11" s="31">
        <f t="shared" ref="C11:C13" si="13">$N3-IF($C$9-$O3&gt;=0,$C$9-$O3,0)</f>
        <v>1</v>
      </c>
      <c r="D11" s="31">
        <f t="shared" ref="D11:D13" si="14">$N3-IF($D$9-$O3&gt;=0,$D$9-$O3,0)</f>
        <v>1</v>
      </c>
      <c r="E11" s="31">
        <f t="shared" ref="E11:E13" si="15">$N3-IF($E$9-$O3&gt;=0,$E$9-$O3,0)</f>
        <v>1</v>
      </c>
      <c r="F11" s="31">
        <f t="shared" ref="F11:F13" si="16">$N3-IF($F$9-$O3&gt;=0,$F$9-$O3,0)</f>
        <v>1</v>
      </c>
      <c r="G11" s="31">
        <f t="shared" ref="G11:G13" si="17">$N3-IF($G$9-$O3&gt;=0,$G$9-$O3,0)</f>
        <v>1</v>
      </c>
      <c r="H11" s="31">
        <f t="shared" ref="H11:H13" si="18">$N3-IF($H$9-$O3&gt;=0,$H$9-$O3,0)</f>
        <v>0.9</v>
      </c>
      <c r="I11" s="31">
        <f t="shared" ref="I11:I13" si="19">$N3-IF($I$9-$O3&gt;=0,$I$9-$O3,0)</f>
        <v>0.8</v>
      </c>
      <c r="J11" s="31">
        <f t="shared" ref="J11:J13" si="20">$N3-IF($J$9-$O3&gt;=0,$J$9-$O3,0)</f>
        <v>0.70000000000000007</v>
      </c>
      <c r="K11" s="31">
        <f t="shared" ref="K11:K13" si="21">$N3-IF($K$9-$O3&gt;=0,$K$9-$O3,0)</f>
        <v>0.6</v>
      </c>
      <c r="L11" s="32">
        <f>$N3-IF($L$9-$O3&gt;=0,$L$9-$O3,0)</f>
        <v>0.5</v>
      </c>
    </row>
    <row r="12" spans="1:22" x14ac:dyDescent="0.7">
      <c r="A12" s="28" t="str">
        <f t="shared" si="12"/>
        <v>ロンギヌスの槍</v>
      </c>
      <c r="B12" s="20">
        <f t="shared" ref="B12:B13" si="22">(D4+C4)/2*N4/L4*10</f>
        <v>55.375</v>
      </c>
      <c r="C12" s="31">
        <f t="shared" si="13"/>
        <v>1</v>
      </c>
      <c r="D12" s="31">
        <f t="shared" si="14"/>
        <v>1</v>
      </c>
      <c r="E12" s="31">
        <f t="shared" si="15"/>
        <v>1</v>
      </c>
      <c r="F12" s="31">
        <f t="shared" si="16"/>
        <v>1</v>
      </c>
      <c r="G12" s="31">
        <f t="shared" si="17"/>
        <v>1</v>
      </c>
      <c r="H12" s="31">
        <f t="shared" si="18"/>
        <v>1</v>
      </c>
      <c r="I12" s="31">
        <f t="shared" si="19"/>
        <v>1</v>
      </c>
      <c r="J12" s="31">
        <f t="shared" si="20"/>
        <v>0.90000000000000013</v>
      </c>
      <c r="K12" s="31">
        <f t="shared" si="21"/>
        <v>0.8</v>
      </c>
      <c r="L12" s="32">
        <f>$N4-IF($L$9-$O4&gt;=0,$L$9-$O4,0)</f>
        <v>0.70000000000000007</v>
      </c>
    </row>
    <row r="13" spans="1:22" ht="18" thickBot="1" x14ac:dyDescent="0.75">
      <c r="A13" s="29" t="str">
        <f t="shared" si="12"/>
        <v>ロンギヌスの槍α</v>
      </c>
      <c r="B13" s="23">
        <f t="shared" si="22"/>
        <v>147.66666666666669</v>
      </c>
      <c r="C13" s="33">
        <f t="shared" si="13"/>
        <v>1</v>
      </c>
      <c r="D13" s="33">
        <f t="shared" si="14"/>
        <v>1</v>
      </c>
      <c r="E13" s="33">
        <f t="shared" si="15"/>
        <v>1</v>
      </c>
      <c r="F13" s="33">
        <f t="shared" si="16"/>
        <v>1</v>
      </c>
      <c r="G13" s="33">
        <f t="shared" si="17"/>
        <v>1</v>
      </c>
      <c r="H13" s="33">
        <f t="shared" si="18"/>
        <v>1</v>
      </c>
      <c r="I13" s="33">
        <f t="shared" si="19"/>
        <v>1</v>
      </c>
      <c r="J13" s="33">
        <f t="shared" si="20"/>
        <v>1</v>
      </c>
      <c r="K13" s="33">
        <f t="shared" si="21"/>
        <v>1</v>
      </c>
      <c r="L13" s="34">
        <f>$N5-IF($L$9-$O5&gt;=0,$L$9-$O5,0)</f>
        <v>0.9</v>
      </c>
    </row>
  </sheetData>
  <mergeCells count="3">
    <mergeCell ref="A8:A9"/>
    <mergeCell ref="B8:B9"/>
    <mergeCell ref="C8:L8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2021-08-12T01:14:59Z</dcterms:created>
  <dcterms:modified xsi:type="dcterms:W3CDTF">2021-12-06T06:20:28Z</dcterms:modified>
</cp:coreProperties>
</file>