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5B20DA79-B9ED-4746-BD3D-967627C36134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Data!$A$1:$AL$21</definedName>
  </definedNames>
  <calcPr calcId="191028" concurrentManualCount="8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1" s="1"/>
  <c r="C3" i="1"/>
  <c r="A3" i="1" s="1"/>
  <c r="C4" i="1"/>
  <c r="A4" i="1" s="1"/>
  <c r="C5" i="1"/>
  <c r="A5" i="1" s="1"/>
  <c r="C6" i="1"/>
  <c r="B6" i="1" s="1"/>
  <c r="C7" i="1"/>
  <c r="B7" i="1" s="1"/>
  <c r="C8" i="1"/>
  <c r="B8" i="1" s="1"/>
  <c r="C9" i="1"/>
  <c r="B9" i="1" s="1"/>
  <c r="C10" i="1"/>
  <c r="A10" i="1" s="1"/>
  <c r="C11" i="1"/>
  <c r="A11" i="1" s="1"/>
  <c r="C12" i="1"/>
  <c r="A12" i="1" s="1"/>
  <c r="C13" i="1"/>
  <c r="A13" i="1" s="1"/>
  <c r="C14" i="1"/>
  <c r="B14" i="1" s="1"/>
  <c r="C15" i="1"/>
  <c r="B15" i="1" s="1"/>
  <c r="C16" i="1"/>
  <c r="B16" i="1" s="1"/>
  <c r="C17" i="1"/>
  <c r="B17" i="1" s="1"/>
  <c r="C18" i="1"/>
  <c r="A18" i="1" s="1"/>
  <c r="C19" i="1"/>
  <c r="A19" i="1" s="1"/>
  <c r="C20" i="1"/>
  <c r="A20" i="1" s="1"/>
  <c r="C21" i="1"/>
  <c r="A2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10" i="1" l="1"/>
  <c r="B21" i="1"/>
  <c r="B5" i="1"/>
  <c r="B20" i="1"/>
  <c r="B4" i="1"/>
  <c r="B13" i="1"/>
  <c r="B12" i="1"/>
  <c r="B19" i="1"/>
  <c r="B3" i="1"/>
  <c r="B11" i="1"/>
  <c r="B18" i="1"/>
  <c r="B2" i="1"/>
  <c r="A16" i="1"/>
  <c r="A8" i="1"/>
  <c r="A15" i="1"/>
  <c r="A7" i="1"/>
  <c r="A17" i="1"/>
  <c r="A9" i="1"/>
  <c r="A14" i="1"/>
  <c r="A6" i="1"/>
</calcChain>
</file>

<file path=xl/sharedStrings.xml><?xml version="1.0" encoding="utf-8"?>
<sst xmlns="http://schemas.openxmlformats.org/spreadsheetml/2006/main" count="226" uniqueCount="99">
  <si>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</si>
  <si>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</si>
  <si>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</si>
  <si>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</si>
  <si>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</si>
  <si>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</si>
  <si>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</si>
  <si>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</si>
  <si>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</si>
  <si>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</si>
  <si>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</si>
  <si>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</si>
  <si>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</si>
  <si>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</si>
  <si>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</si>
  <si>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</si>
  <si>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</si>
  <si>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</si>
  <si>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</si>
  <si>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</si>
  <si>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</si>
  <si>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</si>
  <si>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</si>
  <si>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</si>
  <si>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</si>
  <si>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</si>
  <si>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</si>
  <si>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</si>
  <si>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</si>
  <si>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</si>
  <si>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</si>
  <si>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</si>
  <si>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</si>
  <si>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</si>
  <si>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</si>
  <si>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</si>
  <si>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</si>
  <si>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</si>
  <si>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</si>
  <si>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</si>
  <si>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</si>
  <si>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</si>
  <si>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</si>
  <si>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</si>
  <si>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</si>
  <si>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Taller Mecanico Javier, S.L. / 50700 Caspe</t>
  </si>
  <si>
    <t>Integral Maquinaria y Taller,S.L. / 08830 San Boi</t>
  </si>
  <si>
    <t>Sebastia Sabater, S.L. / 17100 La Bisbal D'emporda</t>
  </si>
  <si>
    <t>Sport Motor Roses,S.L. / 17200 Palafrugell</t>
  </si>
  <si>
    <t>Davide Manuel Alves Da Silva / 17172 Les Planes D´</t>
  </si>
  <si>
    <t>Zona 3</t>
  </si>
  <si>
    <t>Aragón</t>
  </si>
  <si>
    <t>Zaragoza (14)</t>
  </si>
  <si>
    <t>Cataluña</t>
  </si>
  <si>
    <t>Barcelona (15)</t>
  </si>
  <si>
    <t>Gerona (16)</t>
  </si>
  <si>
    <t>03.01.2025 19:05:54</t>
  </si>
  <si>
    <t>ZESRPA1</t>
  </si>
  <si>
    <t>Robotic Process Automation rpa1</t>
  </si>
  <si>
    <t>ES02</t>
  </si>
  <si>
    <t>04.02.2025 12:03:27</t>
  </si>
  <si>
    <t>ZESCASTRO</t>
  </si>
  <si>
    <t>Susana Castro Salcedo</t>
  </si>
  <si>
    <t>Juan Cortiada, S.A. / 08720 Vilafranca del Penedés</t>
  </si>
  <si>
    <t>01.04.2025 11:08:05</t>
  </si>
  <si>
    <t>Fernando Hernández González / 08750 Molins de Rei</t>
  </si>
  <si>
    <t>ROSA 21325</t>
  </si>
  <si>
    <t>21.03.2025 12:49:25</t>
  </si>
  <si>
    <t>PP22/477-OO OO AJ.CE</t>
  </si>
  <si>
    <t>14.02.2025 23:03:53</t>
  </si>
  <si>
    <t>ES01</t>
  </si>
  <si>
    <t>PP25/44</t>
  </si>
  <si>
    <t>18.02.2025 08:20:07</t>
  </si>
  <si>
    <t>Alfred Lolo Sampron / 08192 Sant Quirze del Vallés</t>
  </si>
  <si>
    <t>14/2025</t>
  </si>
  <si>
    <t>04.02.2025 12:03:23</t>
  </si>
  <si>
    <t>07.03.2025 01:26:49</t>
  </si>
  <si>
    <t>09.12.2024 10:33:00</t>
  </si>
  <si>
    <t>TEMPORADA PV 25</t>
  </si>
  <si>
    <t>06.03.2025 23:46:12</t>
  </si>
  <si>
    <t>1A SET ABRIL</t>
  </si>
  <si>
    <t>27.03.2024 19:18:49</t>
  </si>
  <si>
    <t>ULT OCTUBRE</t>
  </si>
  <si>
    <t>25.10.2024 16:51:35</t>
  </si>
  <si>
    <t>AP / MS</t>
  </si>
  <si>
    <t>14.01.2025 13:40:18</t>
  </si>
  <si>
    <t>MAQUINAS</t>
  </si>
  <si>
    <t>17.07.2023 02:04:09</t>
  </si>
  <si>
    <t>SHOP SYSTEM INTERIOR</t>
  </si>
  <si>
    <t>24.02.2025 02:02:08</t>
  </si>
  <si>
    <t>14.10.2024 02:52:30</t>
  </si>
  <si>
    <t>14.10.2024 03:13:05</t>
  </si>
  <si>
    <t>26.11.2024 10:57:22</t>
  </si>
  <si>
    <t>++0024160890ES10/0001/ZESCASTRO</t>
  </si>
  <si>
    <t>Tomás Arrieta, C.B / 17003 Gerona</t>
  </si>
  <si>
    <t>12.02.2025 12:55:11</t>
  </si>
  <si>
    <t>Ll. Tarrago C.B. / 25300 Tarrega</t>
  </si>
  <si>
    <t>10.02.2025 14:04:00</t>
  </si>
  <si>
    <t>Lleida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</si>
</sst>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6896296294" createdVersion="8" refreshedVersion="8" minRefreshableVersion="3" recordCount="20" xr:uid="{7BDDCAF5-80C2-4EF1-940E-EC16E4A33F4B}">
  <cacheSource type="worksheet">
    <worksheetSource name="Tabla1"/>
  </cacheSource>
  <cacheFields count="38">
    <cacheField name="Zona" numFmtId="0">
      <sharedItems count="9">
        <s v="Zona 3"/>
        <s v="Zona 7" u="1"/>
        <s v="Zona 2" u="1"/>
        <s v="Zona 5" u="1"/>
        <s v="Zona 9" u="1"/>
        <s v="Zona 6" u="1"/>
        <s v="Zona 8" u="1"/>
        <s v="Zona 4" u="1"/>
        <e v="#N/A" u="1"/>
      </sharedItems>
    </cacheField>
    <cacheField name="Comunidad" numFmtId="0">
      <sharedItems count="15">
        <s v="Aragón"/>
        <s v="Cataluña"/>
        <s v="Galicia" u="1"/>
        <s v="Asturias" u="1"/>
        <s v="País Vasco" u="1"/>
        <s v="Navarra" u="1"/>
        <s v="Castilla León" u="1"/>
        <s v="Madrid" u="1"/>
        <s v="Castilla La Mancha" u="1"/>
        <s v="C. Valenciana" u="1"/>
        <s v="Murcia" u="1"/>
        <s v="Extremadura" u="1"/>
        <s v="Andalucí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4">
        <s v="Zaragoza (14)"/>
        <s v="Barcelona (15)"/>
        <s v="Gerona (16)"/>
        <s v="Lleida (17)"/>
        <s v="Lugo (02)" u="1"/>
        <s v="Ourense (03)" u="1"/>
        <s v="Pontevedra (04)" u="1"/>
        <s v="Asturias (05)" u="1"/>
        <s v="Guipúzcoa (08)" u="1"/>
        <s v="Vizcaya (09)" u="1"/>
        <s v="Navarra (10)" u="1"/>
        <s v="Ávila (20)" u="1"/>
        <s v="Valladolid (27)" u="1"/>
        <s v="Madrid (29)" u="1"/>
        <s v="Albacete (30)" u="1"/>
        <s v="Ciudad Real (31)" u="1"/>
        <s v="Cuenca (32)" u="1"/>
        <s v="Guadalajara (33)" u="1"/>
        <s v="Toledo (34)" u="1"/>
        <s v="Alicante (35)" u="1"/>
        <s v="Castellón (36)" u="1"/>
        <s v="Valencia (37)" u="1"/>
        <s v="Murcia (38)" u="1"/>
        <s v="Badajoz (39)" u="1"/>
        <s v="Almería (41)" u="1"/>
        <s v="Cádiz (42)" u="1"/>
        <s v="Córdoba (43)" u="1"/>
        <s v="Granada (44)" u="1"/>
        <s v="Huelva (45)" u="1"/>
        <s v="Jaén (46)" u="1"/>
        <s v="Málaga (47)" u="1"/>
        <s v="Sevilla (48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72">
        <n v="24140300"/>
        <n v="24150090"/>
        <n v="24150930"/>
        <n v="24151300"/>
        <n v="24151350"/>
        <n v="24160540"/>
        <n v="24160870"/>
        <n v="24160890"/>
        <n v="24160930"/>
        <n v="24170240"/>
        <n v="24022030" u="1"/>
        <n v="24022050" u="1"/>
        <n v="24030240" u="1"/>
        <n v="24040720" u="1"/>
        <n v="24050540" u="1"/>
        <n v="24050950" u="1"/>
        <n v="24050970" u="1"/>
        <n v="24080530" u="1"/>
        <n v="24090590" u="1"/>
        <n v="24100070" u="1"/>
        <n v="24200180" u="1"/>
        <n v="24270370" u="1"/>
        <n v="24290570" u="1"/>
        <n v="24291920" u="1"/>
        <n v="24291990" u="1"/>
        <n v="24300200" u="1"/>
        <n v="24310730" u="1"/>
        <n v="24310750" u="1"/>
        <n v="24310820" u="1"/>
        <n v="24320360" u="1"/>
        <n v="24330260" u="1"/>
        <n v="24340420" u="1"/>
        <n v="24356000" u="1"/>
        <n v="24360040" u="1"/>
        <n v="24370920" u="1"/>
        <n v="24370950" u="1"/>
        <n v="24380290" u="1"/>
        <n v="24380330" u="1"/>
        <n v="24380420" u="1"/>
        <n v="24380480" u="1"/>
        <n v="24390270" u="1"/>
        <n v="24390720" u="1"/>
        <n v="24410190" u="1"/>
        <n v="24410480" u="1"/>
        <n v="24420610" u="1"/>
        <n v="24420670" u="1"/>
        <n v="24430350" u="1"/>
        <n v="24430360" u="1"/>
        <n v="24430440" u="1"/>
        <n v="24440720" u="1"/>
        <n v="24440740" u="1"/>
        <n v="24440820" u="1"/>
        <n v="24440830" u="1"/>
        <n v="2445022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20" u="1"/>
        <n v="24470940" u="1"/>
        <n v="24470960" u="1"/>
        <n v="24480410" u="1"/>
        <n v="24480560" u="1"/>
        <n v="24480650" u="1"/>
        <n v="24500130" u="1"/>
      </sharedItems>
    </cacheField>
    <cacheField name="Descripción" numFmtId="0">
      <sharedItems containsBlank="1" count="73">
        <s v="Taller Mecanico Javier, S.L. / 50700 Caspe"/>
        <s v="Juan Cortiada, S.A. / 08720 Vilafranca del Penedés"/>
        <s v="Fernando Hernández González / 08750 Molins de Rei"/>
        <s v="Integral Maquinaria y Taller,S.L. / 08830 San Boi"/>
        <s v="Alfred Lolo Sampron / 08192 Sant Quirze del Vallés"/>
        <s v="Sebastia Sabater, S.L. / 17100 La Bisbal D'emporda"/>
        <s v="Sport Motor Roses,S.L. / 17200 Palafrugell"/>
        <s v="Davide Manuel Alves Da Silva / 17172 Les Planes D´"/>
        <s v="Tomás Arrieta, C.B / 17003 Gerona"/>
        <s v="Ll. Tarrago C.B. / 25300 Tarrega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José Gil Blazquez, C.B. / 05450 Casavieja" u="1"/>
        <s v="Jesús Ignacio Olmedo Ramiro / 47400 Medina del Cam" u="1"/>
        <s v="Bosque y Jardin Algama, S.L. / 28294 Robledo de Ch" u="1"/>
        <s v="Angel Roldán García / 28033 Madrid" u="1"/>
        <s v="AFM Jardinería, S.L. / 28430 Alpedrete" u="1"/>
        <s v="Pumuky Garden, S.L. / 02007 Albacete" u="1"/>
        <s v="Neumáticos Simón, S.L. / 13740 Torrenueva" u="1"/>
        <s v="Bricogarden Center La Mancha, S.L. / 13700 Tomello" u="1"/>
        <s v="Agrolivid 1950, S.L. / 13300 Valdepeñas" u="1"/>
        <s v="Ramón García Ocaña / 16400 Tarancón" u="1"/>
        <s v="Ecojardyn Podas y Jardinería, S.L. / 19170 El Casa" u="1"/>
        <s v="Grupo Nombela,S.L / 45518 Gerindote" u="1"/>
        <s v="Mario Boyer Gómez / 03660 Novelda" u="1"/>
        <s v="Juan Gozalbo, S.L. / 12005 Castellón" u="1"/>
        <s v="Efrén Dolz Herrera / 46117 Betera" u="1"/>
        <s v="Agro Albor,S.L. / 46131 Valencia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otos Cande C.B. / 06300 Zafra" u="1"/>
        <s v="Javier Mansilla Ramirez / 06760 Navalvillar de Pel" u="1"/>
        <s v="Maqu.Almeriense para la Construc.SL / 04006 Almerí" u="1"/>
        <s v="Agromecánica Ismael, S.L. / 04710 Santa Mª del Agu" u="1"/>
        <s v="Juan Olid Pérez / 11690 Olvera" u="1"/>
        <s v="Sum. y Pinturas El Trini, S.L. / 11630 Arcos de la" u="1"/>
        <s v="González y Rodríguez, C.B. / 14800 Priego de Cordo" u="1"/>
        <s v="Comercial Agrocor, S.L. / 14013 Córdoba" u="1"/>
        <s v="José Manuel Murillo Esquinas / 14270 Hinojosa del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Sum.Agric.La Com.de la Palma,S.L. / 21700 La Palma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2863022" maxValue="209708986"/>
    </cacheField>
    <cacheField name="Referencia ext." numFmtId="0">
      <sharedItems containsDate="1" containsMixedTypes="1" minDate="2025-03-01T00:00:00" maxDate="1900-01-08T00:18:05"/>
    </cacheField>
    <cacheField name="Valor de crédito pendiente" numFmtId="4">
      <sharedItems containsSemiMixedTypes="0" containsString="0" containsNumber="1" minValue="141.09" maxValue="3019.19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152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1922.16" maxValue="98288.27"/>
    </cacheField>
    <cacheField name="Open Orders" numFmtId="4">
      <sharedItems containsSemiMixedTypes="0" containsString="0" containsNumber="1" minValue="-0.55000000000000004" maxValue="7090.4"/>
    </cacheField>
    <cacheField name="Clase de riesgo" numFmtId="0">
      <sharedItems/>
    </cacheField>
    <cacheField name="Compr.horiz.crédito" numFmtId="4">
      <sharedItems containsSemiMixedTypes="0" containsString="0" containsNumber="1" minValue="3897.07" maxValue="99967.56"/>
    </cacheField>
    <cacheField name="Agotamiento %" numFmtId="164">
      <sharedItems containsSemiMixedTypes="0" containsString="0" containsNumber="1" minValue="11.8" maxValue="4008836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2685.83" maxValue="59884.51"/>
    </cacheField>
    <cacheField name="31-60 Días" numFmtId="4">
      <sharedItems containsSemiMixedTypes="0" containsString="0" containsNumber="1" minValue="-1200" maxValue="34515.199999999997"/>
    </cacheField>
    <cacheField name="61-90 Días" numFmtId="4">
      <sharedItems containsSemiMixedTypes="0" containsString="0" containsNumber="1" minValue="-170.85" maxValue="8231.68"/>
    </cacheField>
    <cacheField name="Sobr 90 Días" numFmtId="4">
      <sharedItems containsSemiMixedTypes="0" containsString="0" containsNumber="1" minValue="0" maxValue="7250.24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emiMixedTypes="0" containsString="0" containsNumber="1" containsInteger="1" minValue="1" maxValue="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1974.91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ES/50"/>
    <x v="0"/>
    <x v="0"/>
    <x v="0"/>
    <n v="209245797"/>
    <d v="2025-03-01T00:00:00"/>
    <n v="2879.91"/>
    <s v="EUR"/>
    <n v="41000"/>
    <s v="EUR"/>
    <s v="Bloqueados"/>
    <n v="44670.79"/>
    <n v="6034.94"/>
    <s v="Y30"/>
    <n v="47200.47"/>
    <n v="115.1"/>
    <s v="03.01.2025 19:05:54"/>
    <m/>
    <s v="ZESRPA1"/>
    <b v="1"/>
    <b v="0"/>
    <b v="0"/>
    <b v="0"/>
    <b v="0"/>
    <s v="Robotic Process Automation rpa1"/>
    <n v="25485.56"/>
    <n v="8334.18"/>
    <n v="7046.11"/>
    <n v="3804.94"/>
    <n v="2"/>
    <m/>
    <s v="ES02"/>
    <n v="1"/>
    <m/>
    <n v="603.58000000000004"/>
    <n v="0"/>
  </r>
  <r>
    <x v="0"/>
    <x v="0"/>
    <s v="ES/50"/>
    <x v="0"/>
    <x v="0"/>
    <x v="0"/>
    <n v="209395396"/>
    <d v="2025-04-02T00:00:00"/>
    <n v="498.75"/>
    <s v="EUR"/>
    <n v="41000"/>
    <s v="EUR"/>
    <s v="Bloqueados"/>
    <n v="44670.79"/>
    <n v="6034.94"/>
    <s v="Y30"/>
    <n v="47200.47"/>
    <n v="115.1"/>
    <s v="04.02.2025 12:03:27"/>
    <m/>
    <s v="ZESCASTRO"/>
    <b v="1"/>
    <b v="0"/>
    <b v="0"/>
    <b v="0"/>
    <b v="0"/>
    <s v="Susana Castro Salcedo"/>
    <n v="25485.56"/>
    <n v="8334.18"/>
    <n v="7046.11"/>
    <n v="3804.94"/>
    <n v="2"/>
    <m/>
    <s v="ES00"/>
    <n v="1"/>
    <m/>
    <n v="603.58000000000004"/>
    <n v="0"/>
  </r>
  <r>
    <x v="0"/>
    <x v="1"/>
    <s v="ES/08"/>
    <x v="1"/>
    <x v="1"/>
    <x v="1"/>
    <n v="209708986"/>
    <n v="102425"/>
    <n v="875.44"/>
    <s v="EUR"/>
    <n v="1"/>
    <s v="EUR"/>
    <s v="Bloqueados"/>
    <n v="37193.019999999997"/>
    <n v="2700.1"/>
    <s v="Y30"/>
    <n v="40088.36"/>
    <n v="4008836"/>
    <s v="01.04.2025 11:08:05"/>
    <m/>
    <m/>
    <b v="0"/>
    <b v="0"/>
    <b v="0"/>
    <b v="0"/>
    <b v="1"/>
    <m/>
    <n v="-2685.83"/>
    <n v="26715.29"/>
    <n v="8231.68"/>
    <n v="4931.88"/>
    <n v="1"/>
    <m/>
    <s v="ES00"/>
    <n v="1"/>
    <m/>
    <n v="195.24"/>
    <n v="0"/>
  </r>
  <r>
    <x v="0"/>
    <x v="1"/>
    <s v="ES/08"/>
    <x v="1"/>
    <x v="2"/>
    <x v="2"/>
    <n v="209650328"/>
    <s v="ROSA 21325"/>
    <n v="265.44"/>
    <s v="EUR"/>
    <n v="1"/>
    <s v="EUR"/>
    <s v="Bloqueados"/>
    <n v="5272.44"/>
    <n v="0"/>
    <s v="Y30"/>
    <n v="5272.44"/>
    <n v="527244"/>
    <s v="21.03.2025 12:49:25"/>
    <m/>
    <m/>
    <b v="1"/>
    <b v="0"/>
    <b v="0"/>
    <b v="1"/>
    <b v="0"/>
    <m/>
    <n v="-606.95000000000005"/>
    <n v="-1200"/>
    <n v="-170.85"/>
    <n v="7250.24"/>
    <n v="1"/>
    <m/>
    <s v="ES00"/>
    <n v="1"/>
    <m/>
    <n v="0"/>
    <n v="0"/>
  </r>
  <r>
    <x v="0"/>
    <x v="1"/>
    <s v="ES/08"/>
    <x v="1"/>
    <x v="3"/>
    <x v="3"/>
    <n v="205912389"/>
    <s v="PP22/477-OO OO AJ.CE"/>
    <n v="2183.36"/>
    <s v="EUR"/>
    <n v="152000"/>
    <s v="EUR"/>
    <s v="Bloqueados"/>
    <n v="98288.27"/>
    <n v="7090.4"/>
    <s v="Y30"/>
    <n v="99967.56"/>
    <n v="65.8"/>
    <s v="14.02.2025 23:03:53"/>
    <m/>
    <s v="ZESCASTRO"/>
    <b v="1"/>
    <b v="0"/>
    <b v="0"/>
    <b v="0"/>
    <b v="0"/>
    <s v="Susana Castro Salcedo"/>
    <n v="59884.51"/>
    <n v="34515.199999999997"/>
    <n v="970.2"/>
    <n v="2918.36"/>
    <n v="2"/>
    <m/>
    <s v="ES01"/>
    <n v="1"/>
    <m/>
    <n v="288.14"/>
    <n v="0"/>
  </r>
  <r>
    <x v="0"/>
    <x v="1"/>
    <s v="ES/08"/>
    <x v="1"/>
    <x v="3"/>
    <x v="3"/>
    <n v="209470970"/>
    <s v="PP25/44"/>
    <n v="3019.19"/>
    <s v="EUR"/>
    <n v="152000"/>
    <s v="EUR"/>
    <s v="Bloqueados"/>
    <n v="98288.27"/>
    <n v="7090.4"/>
    <s v="Y30"/>
    <n v="99967.56"/>
    <n v="65.8"/>
    <s v="18.02.2025 08:20:07"/>
    <m/>
    <s v="ZESCASTRO"/>
    <b v="1"/>
    <b v="0"/>
    <b v="0"/>
    <b v="0"/>
    <b v="0"/>
    <s v="Susana Castro Salcedo"/>
    <n v="59884.51"/>
    <n v="34515.199999999997"/>
    <n v="970.2"/>
    <n v="2918.36"/>
    <n v="2"/>
    <m/>
    <s v="ES00"/>
    <n v="1"/>
    <m/>
    <n v="288.14"/>
    <n v="0"/>
  </r>
  <r>
    <x v="0"/>
    <x v="1"/>
    <s v="ES/08"/>
    <x v="1"/>
    <x v="4"/>
    <x v="4"/>
    <n v="209395395"/>
    <s v="14/2025"/>
    <n v="1061.3399999999999"/>
    <s v="EUR"/>
    <n v="65000"/>
    <s v="EUR"/>
    <s v="Bloqueados"/>
    <n v="42738.61"/>
    <n v="1747.92"/>
    <s v="Y30"/>
    <n v="43556.72"/>
    <n v="67"/>
    <s v="04.02.2025 12:03:23"/>
    <m/>
    <s v="ZESCASTRO"/>
    <b v="1"/>
    <b v="0"/>
    <b v="0"/>
    <b v="0"/>
    <b v="0"/>
    <s v="Susana Castro Salcedo"/>
    <n v="23259.98"/>
    <n v="19478.63"/>
    <n v="0"/>
    <n v="0"/>
    <n v="0"/>
    <m/>
    <s v="ES00"/>
    <n v="1"/>
    <m/>
    <n v="808.05"/>
    <n v="0"/>
  </r>
  <r>
    <x v="0"/>
    <x v="1"/>
    <s v="ES/17"/>
    <x v="2"/>
    <x v="5"/>
    <x v="5"/>
    <n v="209549073"/>
    <n v="2402"/>
    <n v="222.82"/>
    <s v="EUR"/>
    <n v="20000"/>
    <s v="EUR"/>
    <s v="Bloqueados"/>
    <n v="25549.81"/>
    <n v="89.56"/>
    <s v="Y30"/>
    <n v="25591.75"/>
    <n v="128"/>
    <s v="07.03.2025 01:26:49"/>
    <m/>
    <m/>
    <b v="1"/>
    <b v="0"/>
    <b v="0"/>
    <b v="1"/>
    <b v="0"/>
    <m/>
    <n v="6509.37"/>
    <n v="18305.34"/>
    <n v="586.03"/>
    <n v="149.07"/>
    <n v="2"/>
    <m/>
    <s v="ES00"/>
    <n v="1"/>
    <m/>
    <n v="41.94"/>
    <n v="0"/>
  </r>
  <r>
    <x v="0"/>
    <x v="1"/>
    <s v="ES/17"/>
    <x v="2"/>
    <x v="5"/>
    <x v="5"/>
    <n v="209156497"/>
    <n v="312"/>
    <n v="2085.31"/>
    <s v="EUR"/>
    <n v="20000"/>
    <s v="EUR"/>
    <s v="Bloqueados"/>
    <n v="25549.81"/>
    <n v="89.56"/>
    <s v="Y30"/>
    <n v="25591.75"/>
    <n v="128"/>
    <s v="09.12.2024 10:33:00"/>
    <m/>
    <s v="ZESCASTRO"/>
    <b v="0"/>
    <b v="0"/>
    <b v="0"/>
    <b v="1"/>
    <b v="0"/>
    <s v="Susana Castro Salcedo"/>
    <n v="6509.37"/>
    <n v="18305.34"/>
    <n v="586.03"/>
    <n v="149.07"/>
    <n v="2"/>
    <m/>
    <s v="ES00"/>
    <n v="1"/>
    <m/>
    <n v="41.94"/>
    <n v="0"/>
  </r>
  <r>
    <x v="0"/>
    <x v="1"/>
    <s v="ES/17"/>
    <x v="2"/>
    <x v="5"/>
    <x v="5"/>
    <n v="209181554"/>
    <s v="TEMPORADA PV 25"/>
    <n v="2094"/>
    <s v="EUR"/>
    <n v="20000"/>
    <s v="EUR"/>
    <s v="Bloqueados"/>
    <n v="25549.81"/>
    <n v="89.56"/>
    <s v="Y30"/>
    <n v="25591.75"/>
    <n v="128"/>
    <s v="06.03.2025 23:46:12"/>
    <m/>
    <m/>
    <b v="1"/>
    <b v="0"/>
    <b v="0"/>
    <b v="0"/>
    <b v="0"/>
    <m/>
    <n v="6509.37"/>
    <n v="18305.34"/>
    <n v="586.03"/>
    <n v="149.07"/>
    <n v="2"/>
    <m/>
    <m/>
    <n v="1"/>
    <m/>
    <n v="41.94"/>
    <n v="0"/>
  </r>
  <r>
    <x v="0"/>
    <x v="1"/>
    <s v="ES/17"/>
    <x v="2"/>
    <x v="6"/>
    <x v="6"/>
    <n v="207704850"/>
    <s v="1A SET ABRIL"/>
    <n v="1171.3"/>
    <s v="EUR"/>
    <n v="2000"/>
    <s v="EUR"/>
    <s v="Bloqueados"/>
    <n v="1922.16"/>
    <n v="213.31"/>
    <s v="Y30"/>
    <n v="3897.07"/>
    <n v="194.9"/>
    <s v="27.03.2024 19:18:49"/>
    <m/>
    <m/>
    <b v="1"/>
    <b v="0"/>
    <b v="0"/>
    <b v="1"/>
    <b v="0"/>
    <m/>
    <n v="1922.16"/>
    <n v="0"/>
    <n v="0"/>
    <n v="0"/>
    <n v="0"/>
    <m/>
    <s v="ES00"/>
    <n v="1"/>
    <m/>
    <n v="1974.91"/>
    <n v="0"/>
  </r>
  <r>
    <x v="0"/>
    <x v="1"/>
    <s v="ES/17"/>
    <x v="2"/>
    <x v="6"/>
    <x v="6"/>
    <n v="208905945"/>
    <s v="ULT OCTUBRE"/>
    <n v="517.5"/>
    <s v="EUR"/>
    <n v="2000"/>
    <s v="EUR"/>
    <s v="Bloqueados"/>
    <n v="1922.16"/>
    <n v="213.31"/>
    <s v="Y30"/>
    <n v="3897.07"/>
    <n v="194.9"/>
    <s v="25.10.2024 16:51:35"/>
    <m/>
    <m/>
    <b v="1"/>
    <b v="0"/>
    <b v="0"/>
    <b v="1"/>
    <b v="0"/>
    <m/>
    <n v="1922.16"/>
    <n v="0"/>
    <n v="0"/>
    <n v="0"/>
    <n v="0"/>
    <m/>
    <s v="ES00"/>
    <n v="1"/>
    <m/>
    <n v="1974.91"/>
    <n v="0"/>
  </r>
  <r>
    <x v="0"/>
    <x v="1"/>
    <s v="ES/17"/>
    <x v="2"/>
    <x v="6"/>
    <x v="6"/>
    <n v="209292013"/>
    <s v="AP / MS"/>
    <n v="349.87"/>
    <s v="EUR"/>
    <n v="2000"/>
    <s v="EUR"/>
    <s v="Bloqueados"/>
    <n v="1922.16"/>
    <n v="213.31"/>
    <s v="Y30"/>
    <n v="3897.07"/>
    <n v="194.9"/>
    <s v="14.01.2025 13:40:18"/>
    <m/>
    <s v="ZESCASTRO"/>
    <b v="1"/>
    <b v="0"/>
    <b v="0"/>
    <b v="1"/>
    <b v="0"/>
    <s v="Susana Castro Salcedo"/>
    <n v="1922.16"/>
    <n v="0"/>
    <n v="0"/>
    <n v="0"/>
    <n v="0"/>
    <m/>
    <s v="ES00"/>
    <n v="1"/>
    <m/>
    <n v="1974.91"/>
    <n v="0"/>
  </r>
  <r>
    <x v="0"/>
    <x v="1"/>
    <s v="ES/17"/>
    <x v="2"/>
    <x v="6"/>
    <x v="6"/>
    <n v="206640535"/>
    <s v="MAQUINAS"/>
    <n v="1578.45"/>
    <s v="EUR"/>
    <n v="2000"/>
    <s v="EUR"/>
    <s v="Bloqueados"/>
    <n v="1922.16"/>
    <n v="213.31"/>
    <s v="Y30"/>
    <n v="3897.07"/>
    <n v="194.9"/>
    <s v="17.07.2023 02:04:09"/>
    <m/>
    <m/>
    <b v="1"/>
    <b v="0"/>
    <b v="0"/>
    <b v="1"/>
    <b v="0"/>
    <m/>
    <n v="1922.16"/>
    <n v="0"/>
    <n v="0"/>
    <n v="0"/>
    <n v="0"/>
    <m/>
    <s v="ES00"/>
    <n v="1"/>
    <m/>
    <n v="1974.91"/>
    <n v="0"/>
  </r>
  <r>
    <x v="0"/>
    <x v="1"/>
    <s v="ES/17"/>
    <x v="2"/>
    <x v="7"/>
    <x v="7"/>
    <n v="202863022"/>
    <s v="SHOP SYSTEM INTERIOR"/>
    <n v="189.75"/>
    <s v="EUR"/>
    <n v="1"/>
    <s v="EUR"/>
    <s v="Bloqueados"/>
    <n v="15736.29"/>
    <n v="189.75"/>
    <s v="Y30"/>
    <n v="15926.04"/>
    <n v="1592604"/>
    <s v="24.02.2025 02:02:08"/>
    <m/>
    <m/>
    <b v="1"/>
    <b v="0"/>
    <b v="0"/>
    <b v="1"/>
    <b v="0"/>
    <m/>
    <n v="3026.05"/>
    <n v="0"/>
    <n v="7990.71"/>
    <n v="4719.53"/>
    <n v="0"/>
    <m/>
    <m/>
    <n v="1"/>
    <m/>
    <n v="0"/>
    <n v="0"/>
  </r>
  <r>
    <x v="0"/>
    <x v="1"/>
    <s v="ES/17"/>
    <x v="2"/>
    <x v="7"/>
    <x v="7"/>
    <n v="208658282"/>
    <n v="110924"/>
    <n v="141.09"/>
    <s v="EUR"/>
    <n v="1"/>
    <s v="EUR"/>
    <s v="Bloqueados"/>
    <n v="15736.29"/>
    <n v="189.75"/>
    <s v="Y30"/>
    <n v="15926.04"/>
    <n v="1592604"/>
    <s v="14.10.2024 02:52:30"/>
    <m/>
    <m/>
    <b v="0"/>
    <b v="0"/>
    <b v="0"/>
    <b v="1"/>
    <b v="0"/>
    <m/>
    <n v="3026.05"/>
    <n v="0"/>
    <n v="7990.71"/>
    <n v="4719.53"/>
    <n v="0"/>
    <m/>
    <s v="ES00"/>
    <n v="1"/>
    <m/>
    <n v="0"/>
    <n v="0"/>
  </r>
  <r>
    <x v="0"/>
    <x v="1"/>
    <s v="ES/17"/>
    <x v="2"/>
    <x v="7"/>
    <x v="7"/>
    <n v="208587303"/>
    <n v="290824"/>
    <n v="434.7"/>
    <s v="EUR"/>
    <n v="1"/>
    <s v="EUR"/>
    <s v="Bloqueados"/>
    <n v="15736.29"/>
    <n v="189.75"/>
    <s v="Y30"/>
    <n v="15926.04"/>
    <n v="1592604"/>
    <s v="14.10.2024 03:13:05"/>
    <m/>
    <m/>
    <b v="0"/>
    <b v="0"/>
    <b v="0"/>
    <b v="1"/>
    <b v="0"/>
    <m/>
    <n v="3026.05"/>
    <n v="0"/>
    <n v="7990.71"/>
    <n v="4719.53"/>
    <n v="0"/>
    <m/>
    <s v="ES00"/>
    <n v="1"/>
    <m/>
    <n v="0"/>
    <n v="0"/>
  </r>
  <r>
    <x v="0"/>
    <x v="1"/>
    <s v="ES/17"/>
    <x v="2"/>
    <x v="7"/>
    <x v="7"/>
    <n v="209028854"/>
    <n v="141124"/>
    <n v="671.5"/>
    <s v="EUR"/>
    <n v="1"/>
    <s v="EUR"/>
    <s v="Bloqueados"/>
    <n v="15736.29"/>
    <n v="189.75"/>
    <s v="Y30"/>
    <n v="15926.04"/>
    <n v="1592604"/>
    <s v="26.11.2024 10:57:22"/>
    <m/>
    <m/>
    <b v="1"/>
    <b v="0"/>
    <b v="0"/>
    <b v="1"/>
    <b v="0"/>
    <m/>
    <n v="3026.05"/>
    <n v="0"/>
    <n v="7990.71"/>
    <n v="4719.53"/>
    <n v="0"/>
    <m/>
    <s v="ES00"/>
    <n v="1"/>
    <s v="++0024160890ES10/0001/ZESCASTRO"/>
    <n v="0"/>
    <n v="0"/>
  </r>
  <r>
    <x v="0"/>
    <x v="1"/>
    <s v="ES/17"/>
    <x v="2"/>
    <x v="8"/>
    <x v="8"/>
    <n v="209444659"/>
    <n v="14"/>
    <n v="348.06"/>
    <s v="EUR"/>
    <n v="37000"/>
    <s v="EUR"/>
    <s v="Bloqueados"/>
    <n v="45327.75"/>
    <n v="4217.28"/>
    <s v="Y30"/>
    <n v="46405.66"/>
    <n v="125.4"/>
    <s v="12.02.2025 12:55:11"/>
    <m/>
    <s v="ZESCASTRO"/>
    <b v="1"/>
    <b v="0"/>
    <b v="0"/>
    <b v="0"/>
    <b v="0"/>
    <s v="Susana Castro Salcedo"/>
    <n v="13952.95"/>
    <n v="28625.7"/>
    <n v="2337.34"/>
    <n v="411.76"/>
    <n v="0"/>
    <m/>
    <s v="ES00"/>
    <n v="1"/>
    <m/>
    <n v="812.05"/>
    <n v="0"/>
  </r>
  <r>
    <x v="0"/>
    <x v="1"/>
    <s v="ES/25"/>
    <x v="3"/>
    <x v="9"/>
    <x v="9"/>
    <n v="209429189"/>
    <n v="816"/>
    <n v="1546.21"/>
    <s v="EUR"/>
    <n v="86000"/>
    <s v="EUR"/>
    <s v="Bloqueados"/>
    <n v="10289.17"/>
    <n v="-0.55000000000000004"/>
    <s v="Y30"/>
    <n v="10185.68"/>
    <n v="11.8"/>
    <s v="10.02.2025 14:04:00"/>
    <m/>
    <s v="ZESCASTRO"/>
    <b v="1"/>
    <b v="0"/>
    <b v="0"/>
    <b v="0"/>
    <b v="0"/>
    <s v="Susana Castro Salcedo"/>
    <n v="9697.92"/>
    <n v="591.25"/>
    <n v="0"/>
    <n v="0"/>
    <n v="1"/>
    <m/>
    <s v="ES00"/>
    <n v="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36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1" firstHeaderRow="1" firstDataRow="1" firstDataCol="2"/>
  <pivotFields count="38">
    <pivotField axis="axisRow" showAll="0">
      <items count="10">
        <item m="1" x="1"/>
        <item m="1" x="2"/>
        <item x="0"/>
        <item m="1" x="3"/>
        <item m="1" x="4"/>
        <item m="1" x="5"/>
        <item m="1" x="6"/>
        <item m="1" x="7"/>
        <item m="1" x="8"/>
        <item t="default"/>
      </items>
    </pivotField>
    <pivotField axis="axisRow" showAll="0">
      <items count="16">
        <item sd="0" m="1" x="2"/>
        <item m="1" x="3"/>
        <item m="1" x="4"/>
        <item m="1" x="5"/>
        <item x="0"/>
        <item x="1"/>
        <item m="1" x="6"/>
        <item m="1" x="7"/>
        <item m="1" x="8"/>
        <item m="1" x="9"/>
        <item m="1" x="10"/>
        <item m="1" x="11"/>
        <item m="1" x="12"/>
        <item m="1" x="13"/>
        <item m="1" x="14"/>
        <item t="default" sd="0"/>
      </items>
    </pivotField>
    <pivotField showAll="0"/>
    <pivotField axis="axisRow" showAll="0">
      <items count="35">
        <item sd="0" m="1" x="6"/>
        <item m="1" x="4"/>
        <item m="1" x="5"/>
        <item m="1" x="7"/>
        <item m="1" x="8"/>
        <item m="1" x="9"/>
        <item m="1" x="10"/>
        <item x="0"/>
        <item x="1"/>
        <item x="2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3"/>
        <item t="default" sd="0"/>
      </items>
    </pivotField>
    <pivotField axis="axisRow" outline="0" showAll="0" defaultSubtotal="0">
      <items count="72"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x="0"/>
        <item x="3"/>
        <item x="5"/>
        <item x="6"/>
        <item x="7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1"/>
        <item x="2"/>
        <item x="4"/>
        <item x="8"/>
        <item x="9"/>
      </items>
    </pivotField>
    <pivotField axis="axisRow" showAll="0">
      <items count="74">
        <item m="1" x="13"/>
        <item m="1" x="10"/>
        <item m="1" x="11"/>
        <item m="1" x="12"/>
        <item m="1" x="14"/>
        <item m="1" x="15"/>
        <item m="1" x="16"/>
        <item m="1" x="17"/>
        <item m="1" x="18"/>
        <item m="1" x="19"/>
        <item x="0"/>
        <item x="3"/>
        <item x="5"/>
        <item x="6"/>
        <item x="7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x="1"/>
        <item x="2"/>
        <item x="4"/>
        <item x="8"/>
        <item x="9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8">
    <i>
      <x v="2"/>
    </i>
    <i r="1">
      <x v="4"/>
    </i>
    <i r="2">
      <x v="7"/>
    </i>
    <i r="3">
      <x v="10"/>
      <x v="10"/>
    </i>
    <i r="1">
      <x v="5"/>
    </i>
    <i r="2">
      <x v="8"/>
    </i>
    <i r="3">
      <x v="11"/>
      <x v="11"/>
    </i>
    <i r="3">
      <x v="67"/>
      <x v="68"/>
    </i>
    <i r="3">
      <x v="68"/>
      <x v="69"/>
    </i>
    <i r="3">
      <x v="69"/>
      <x v="70"/>
    </i>
    <i r="2">
      <x v="9"/>
    </i>
    <i r="3">
      <x v="12"/>
      <x v="12"/>
    </i>
    <i r="3">
      <x v="13"/>
      <x v="13"/>
    </i>
    <i r="3">
      <x v="14"/>
      <x v="14"/>
    </i>
    <i r="3">
      <x v="70"/>
      <x v="71"/>
    </i>
    <i r="2">
      <x v="33"/>
    </i>
    <i r="3">
      <x v="71"/>
      <x v="72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1" totalsRowShown="0" headerRowDxfId="37" dataDxfId="35" headerRowBorderDxfId="36" tableBorderDxfId="34">
  <autoFilter ref="A1:AL21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1"/>
  <sheetViews>
    <sheetView tabSelected="1" workbookViewId="0">
      <selection activeCell="A3" sqref="A3:C21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50</v>
      </c>
      <c r="C4" s="11">
        <v>22133.99</v>
      </c>
    </row>
    <row r="5" spans="1:3" x14ac:dyDescent="0.2">
      <c r="A5" s="6" t="s">
        <v>51</v>
      </c>
      <c r="C5" s="11">
        <v>3378.66</v>
      </c>
    </row>
    <row r="6" spans="1:3" x14ac:dyDescent="0.2">
      <c r="A6" s="8" t="s">
        <v>52</v>
      </c>
      <c r="C6" s="11">
        <v>3378.66</v>
      </c>
    </row>
    <row r="7" spans="1:3" x14ac:dyDescent="0.2">
      <c r="A7" s="9">
        <v>24140300</v>
      </c>
      <c r="B7" s="5" t="s">
        <v>45</v>
      </c>
      <c r="C7" s="11">
        <v>3378.66</v>
      </c>
    </row>
    <row r="8" spans="1:3" x14ac:dyDescent="0.2">
      <c r="A8" s="6" t="s">
        <v>53</v>
      </c>
      <c r="C8" s="11">
        <v>18755.330000000002</v>
      </c>
    </row>
    <row r="9" spans="1:3" x14ac:dyDescent="0.2">
      <c r="A9" s="8" t="s">
        <v>54</v>
      </c>
      <c r="C9" s="11">
        <v>7404.7699999999995</v>
      </c>
    </row>
    <row r="10" spans="1:3" x14ac:dyDescent="0.2">
      <c r="A10" s="9">
        <v>24151300</v>
      </c>
      <c r="B10" s="5" t="s">
        <v>46</v>
      </c>
      <c r="C10" s="11">
        <v>5202.55</v>
      </c>
    </row>
    <row r="11" spans="1:3" x14ac:dyDescent="0.2">
      <c r="A11" s="9">
        <v>24150090</v>
      </c>
      <c r="B11" s="5" t="s">
        <v>63</v>
      </c>
      <c r="C11" s="11">
        <v>875.44</v>
      </c>
    </row>
    <row r="12" spans="1:3" x14ac:dyDescent="0.2">
      <c r="A12" s="9">
        <v>24150930</v>
      </c>
      <c r="B12" s="5" t="s">
        <v>65</v>
      </c>
      <c r="C12" s="11">
        <v>265.44</v>
      </c>
    </row>
    <row r="13" spans="1:3" x14ac:dyDescent="0.2">
      <c r="A13" s="9">
        <v>24151350</v>
      </c>
      <c r="B13" s="5" t="s">
        <v>73</v>
      </c>
      <c r="C13" s="11">
        <v>1061.3399999999999</v>
      </c>
    </row>
    <row r="14" spans="1:3" x14ac:dyDescent="0.2">
      <c r="A14" s="8" t="s">
        <v>55</v>
      </c>
      <c r="C14" s="11">
        <v>9804.35</v>
      </c>
    </row>
    <row r="15" spans="1:3" x14ac:dyDescent="0.2">
      <c r="A15" s="9">
        <v>24160540</v>
      </c>
      <c r="B15" s="5" t="s">
        <v>47</v>
      </c>
      <c r="C15" s="11">
        <v>4402.13</v>
      </c>
    </row>
    <row r="16" spans="1:3" x14ac:dyDescent="0.2">
      <c r="A16" s="9">
        <v>24160870</v>
      </c>
      <c r="B16" s="5" t="s">
        <v>48</v>
      </c>
      <c r="C16" s="11">
        <v>3617.12</v>
      </c>
    </row>
    <row r="17" spans="1:3" x14ac:dyDescent="0.2">
      <c r="A17" s="9">
        <v>24160890</v>
      </c>
      <c r="B17" s="5" t="s">
        <v>49</v>
      </c>
      <c r="C17" s="11">
        <v>1437.04</v>
      </c>
    </row>
    <row r="18" spans="1:3" x14ac:dyDescent="0.2">
      <c r="A18" s="9">
        <v>24160930</v>
      </c>
      <c r="B18" s="5" t="s">
        <v>94</v>
      </c>
      <c r="C18" s="11">
        <v>348.06</v>
      </c>
    </row>
    <row r="19" spans="1:3" x14ac:dyDescent="0.2">
      <c r="A19" s="8" t="s">
        <v>98</v>
      </c>
      <c r="C19" s="11">
        <v>1546.21</v>
      </c>
    </row>
    <row r="20" spans="1:3" x14ac:dyDescent="0.2">
      <c r="A20" s="9">
        <v>24170240</v>
      </c>
      <c r="B20" s="5" t="s">
        <v>96</v>
      </c>
      <c r="C20" s="11">
        <v>1546.21</v>
      </c>
    </row>
    <row r="21" spans="1:3" x14ac:dyDescent="0.2">
      <c r="A21" s="5" t="s">
        <v>3</v>
      </c>
      <c r="C21" s="11">
        <v>22133.99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1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3</v>
      </c>
      <c r="B2" t="str">
        <f>+VLOOKUP(Tabla1[[#This Row],[Código de provincia]],[1]Zona!$A:$N,8,0)</f>
        <v>Aragón</v>
      </c>
      <c r="C2" t="str">
        <f>+VLOOKUP(TEXT(Tabla1[[#This Row],[Socio comercial]],"00000000"),[1]Clientes!$A:$E,3,0)</f>
        <v>ES/50</v>
      </c>
      <c r="D2" t="str">
        <f>+VLOOKUP(TEXT(Tabla1[[#This Row],[Socio comercial]],"00000000"),[1]Clientes!$A:$E,4,0)</f>
        <v>Zaragoza (14)</v>
      </c>
      <c r="E2" s="1">
        <v>24140300</v>
      </c>
      <c r="F2" s="1" t="s">
        <v>45</v>
      </c>
      <c r="G2" s="1">
        <v>209245797</v>
      </c>
      <c r="H2" s="10">
        <v>45717</v>
      </c>
      <c r="I2" s="2">
        <v>2879.91</v>
      </c>
      <c r="J2" s="1" t="s">
        <v>41</v>
      </c>
      <c r="K2" s="2">
        <v>41000</v>
      </c>
      <c r="L2" s="1" t="s">
        <v>41</v>
      </c>
      <c r="M2" s="1" t="s">
        <v>42</v>
      </c>
      <c r="N2" s="2">
        <v>44670.79</v>
      </c>
      <c r="O2" s="2">
        <v>6034.94</v>
      </c>
      <c r="P2" s="1" t="s">
        <v>43</v>
      </c>
      <c r="Q2" s="2">
        <v>47200.47</v>
      </c>
      <c r="R2" s="3">
        <v>115.1</v>
      </c>
      <c r="S2" s="1" t="s">
        <v>56</v>
      </c>
      <c r="T2" s="1"/>
      <c r="U2" s="1" t="s">
        <v>57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58</v>
      </c>
      <c r="AB2" s="2">
        <v>25485.56</v>
      </c>
      <c r="AC2" s="2">
        <v>8334.18</v>
      </c>
      <c r="AD2" s="2">
        <v>7046.11</v>
      </c>
      <c r="AE2" s="2">
        <v>3804.94</v>
      </c>
      <c r="AF2" s="1">
        <v>2</v>
      </c>
      <c r="AG2" s="1"/>
      <c r="AH2" s="1" t="s">
        <v>59</v>
      </c>
      <c r="AI2" s="1">
        <v>1</v>
      </c>
      <c r="AJ2" s="1"/>
      <c r="AK2" s="2">
        <v>603.58000000000004</v>
      </c>
      <c r="AL2" s="2">
        <v>0</v>
      </c>
    </row>
    <row r="3" spans="1:38" x14ac:dyDescent="0.2">
      <c r="A3" t="str">
        <f>+VLOOKUP(Tabla1[[#This Row],[Código de provincia]],[1]Zona!$A:$N,14,0)</f>
        <v>Zona 3</v>
      </c>
      <c r="B3" t="str">
        <f>+VLOOKUP(Tabla1[[#This Row],[Código de provincia]],[1]Zona!$A:$N,8,0)</f>
        <v>Aragón</v>
      </c>
      <c r="C3" t="str">
        <f>+VLOOKUP(TEXT(Tabla1[[#This Row],[Socio comercial]],"00000000"),[1]Clientes!$A:$E,3,0)</f>
        <v>ES/50</v>
      </c>
      <c r="D3" t="str">
        <f>+VLOOKUP(TEXT(Tabla1[[#This Row],[Socio comercial]],"00000000"),[1]Clientes!$A:$E,4,0)</f>
        <v>Zaragoza (14)</v>
      </c>
      <c r="E3" s="1">
        <v>24140300</v>
      </c>
      <c r="F3" s="1" t="s">
        <v>45</v>
      </c>
      <c r="G3" s="1">
        <v>209395396</v>
      </c>
      <c r="H3" s="10">
        <v>45749</v>
      </c>
      <c r="I3" s="2">
        <v>498.75</v>
      </c>
      <c r="J3" s="1" t="s">
        <v>41</v>
      </c>
      <c r="K3" s="2">
        <v>41000</v>
      </c>
      <c r="L3" s="1" t="s">
        <v>41</v>
      </c>
      <c r="M3" s="1" t="s">
        <v>42</v>
      </c>
      <c r="N3" s="2">
        <v>44670.79</v>
      </c>
      <c r="O3" s="2">
        <v>6034.94</v>
      </c>
      <c r="P3" s="1" t="s">
        <v>43</v>
      </c>
      <c r="Q3" s="2">
        <v>47200.47</v>
      </c>
      <c r="R3" s="3">
        <v>115.1</v>
      </c>
      <c r="S3" s="1" t="s">
        <v>60</v>
      </c>
      <c r="T3" s="1"/>
      <c r="U3" s="1" t="s">
        <v>61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s">
        <v>62</v>
      </c>
      <c r="AB3" s="2">
        <v>25485.56</v>
      </c>
      <c r="AC3" s="2">
        <v>8334.18</v>
      </c>
      <c r="AD3" s="2">
        <v>7046.11</v>
      </c>
      <c r="AE3" s="2">
        <v>3804.94</v>
      </c>
      <c r="AF3" s="1">
        <v>2</v>
      </c>
      <c r="AG3" s="1"/>
      <c r="AH3" s="1" t="s">
        <v>44</v>
      </c>
      <c r="AI3" s="1">
        <v>1</v>
      </c>
      <c r="AJ3" s="1"/>
      <c r="AK3" s="2">
        <v>603.58000000000004</v>
      </c>
      <c r="AL3" s="2">
        <v>0</v>
      </c>
    </row>
    <row r="4" spans="1:38" x14ac:dyDescent="0.2">
      <c r="A4" t="str">
        <f>+VLOOKUP(Tabla1[[#This Row],[Código de provincia]],[1]Zona!$A:$N,14,0)</f>
        <v>Zona 3</v>
      </c>
      <c r="B4" t="str">
        <f>+VLOOKUP(Tabla1[[#This Row],[Código de provincia]],[1]Zona!$A:$N,8,0)</f>
        <v>Cataluña</v>
      </c>
      <c r="C4" t="str">
        <f>+VLOOKUP(TEXT(Tabla1[[#This Row],[Socio comercial]],"00000000"),[1]Clientes!$A:$E,3,0)</f>
        <v>ES/08</v>
      </c>
      <c r="D4" t="str">
        <f>+VLOOKUP(TEXT(Tabla1[[#This Row],[Socio comercial]],"00000000"),[1]Clientes!$A:$E,4,0)</f>
        <v>Barcelona (15)</v>
      </c>
      <c r="E4" s="1">
        <v>24150090</v>
      </c>
      <c r="F4" s="1" t="s">
        <v>63</v>
      </c>
      <c r="G4" s="1">
        <v>209708986</v>
      </c>
      <c r="H4" s="1">
        <v>102425</v>
      </c>
      <c r="I4" s="2">
        <v>875.44</v>
      </c>
      <c r="J4" s="1" t="s">
        <v>41</v>
      </c>
      <c r="K4" s="2">
        <v>1</v>
      </c>
      <c r="L4" s="1" t="s">
        <v>41</v>
      </c>
      <c r="M4" s="1" t="s">
        <v>42</v>
      </c>
      <c r="N4" s="2">
        <v>37193.019999999997</v>
      </c>
      <c r="O4" s="2">
        <v>2700.1</v>
      </c>
      <c r="P4" s="1" t="s">
        <v>43</v>
      </c>
      <c r="Q4" s="2">
        <v>40088.36</v>
      </c>
      <c r="R4" s="3">
        <v>4008836</v>
      </c>
      <c r="S4" s="1" t="s">
        <v>64</v>
      </c>
      <c r="T4" s="1"/>
      <c r="U4" s="1"/>
      <c r="V4" s="1" t="b">
        <v>0</v>
      </c>
      <c r="W4" s="1" t="b">
        <v>0</v>
      </c>
      <c r="X4" s="1" t="b">
        <v>0</v>
      </c>
      <c r="Y4" s="1" t="b">
        <v>0</v>
      </c>
      <c r="Z4" s="1" t="b">
        <v>1</v>
      </c>
      <c r="AA4" s="1"/>
      <c r="AB4" s="2">
        <v>-2685.83</v>
      </c>
      <c r="AC4" s="2">
        <v>26715.29</v>
      </c>
      <c r="AD4" s="2">
        <v>8231.68</v>
      </c>
      <c r="AE4" s="2">
        <v>4931.88</v>
      </c>
      <c r="AF4" s="1">
        <v>1</v>
      </c>
      <c r="AG4" s="1"/>
      <c r="AH4" s="1" t="s">
        <v>44</v>
      </c>
      <c r="AI4" s="1">
        <v>1</v>
      </c>
      <c r="AJ4" s="1"/>
      <c r="AK4" s="2">
        <v>195.24</v>
      </c>
      <c r="AL4" s="2">
        <v>0</v>
      </c>
    </row>
    <row r="5" spans="1:38" x14ac:dyDescent="0.2">
      <c r="A5" t="str">
        <f>+VLOOKUP(Tabla1[[#This Row],[Código de provincia]],[1]Zona!$A:$N,14,0)</f>
        <v>Zona 3</v>
      </c>
      <c r="B5" t="str">
        <f>+VLOOKUP(Tabla1[[#This Row],[Código de provincia]],[1]Zona!$A:$N,8,0)</f>
        <v>Cataluña</v>
      </c>
      <c r="C5" t="str">
        <f>+VLOOKUP(TEXT(Tabla1[[#This Row],[Socio comercial]],"00000000"),[1]Clientes!$A:$E,3,0)</f>
        <v>ES/08</v>
      </c>
      <c r="D5" t="str">
        <f>+VLOOKUP(TEXT(Tabla1[[#This Row],[Socio comercial]],"00000000"),[1]Clientes!$A:$E,4,0)</f>
        <v>Barcelona (15)</v>
      </c>
      <c r="E5" s="1">
        <v>24150930</v>
      </c>
      <c r="F5" s="1" t="s">
        <v>65</v>
      </c>
      <c r="G5" s="1">
        <v>209650328</v>
      </c>
      <c r="H5" s="1" t="s">
        <v>66</v>
      </c>
      <c r="I5" s="2">
        <v>265.44</v>
      </c>
      <c r="J5" s="1" t="s">
        <v>41</v>
      </c>
      <c r="K5" s="2">
        <v>1</v>
      </c>
      <c r="L5" s="1" t="s">
        <v>41</v>
      </c>
      <c r="M5" s="1" t="s">
        <v>42</v>
      </c>
      <c r="N5" s="2">
        <v>5272.44</v>
      </c>
      <c r="O5" s="2">
        <v>0</v>
      </c>
      <c r="P5" s="1" t="s">
        <v>43</v>
      </c>
      <c r="Q5" s="2">
        <v>5272.44</v>
      </c>
      <c r="R5" s="3">
        <v>527244</v>
      </c>
      <c r="S5" s="1" t="s">
        <v>67</v>
      </c>
      <c r="T5" s="1"/>
      <c r="U5" s="1"/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/>
      <c r="AB5" s="2">
        <v>-606.95000000000005</v>
      </c>
      <c r="AC5" s="2">
        <v>-1200</v>
      </c>
      <c r="AD5" s="2">
        <v>-170.85</v>
      </c>
      <c r="AE5" s="2">
        <v>7250.24</v>
      </c>
      <c r="AF5" s="1">
        <v>1</v>
      </c>
      <c r="AG5" s="1"/>
      <c r="AH5" s="1" t="s">
        <v>44</v>
      </c>
      <c r="AI5" s="1">
        <v>1</v>
      </c>
      <c r="AJ5" s="1"/>
      <c r="AK5" s="2">
        <v>0</v>
      </c>
      <c r="AL5" s="2">
        <v>0</v>
      </c>
    </row>
    <row r="6" spans="1:38" x14ac:dyDescent="0.2">
      <c r="A6" t="str">
        <f>+VLOOKUP(Tabla1[[#This Row],[Código de provincia]],[1]Zona!$A:$N,14,0)</f>
        <v>Zona 3</v>
      </c>
      <c r="B6" t="str">
        <f>+VLOOKUP(Tabla1[[#This Row],[Código de provincia]],[1]Zona!$A:$N,8,0)</f>
        <v>Cataluña</v>
      </c>
      <c r="C6" t="str">
        <f>+VLOOKUP(TEXT(Tabla1[[#This Row],[Socio comercial]],"00000000"),[1]Clientes!$A:$E,3,0)</f>
        <v>ES/08</v>
      </c>
      <c r="D6" t="str">
        <f>+VLOOKUP(TEXT(Tabla1[[#This Row],[Socio comercial]],"00000000"),[1]Clientes!$A:$E,4,0)</f>
        <v>Barcelona (15)</v>
      </c>
      <c r="E6" s="1">
        <v>24151300</v>
      </c>
      <c r="F6" s="1" t="s">
        <v>46</v>
      </c>
      <c r="G6" s="1">
        <v>205912389</v>
      </c>
      <c r="H6" s="1" t="s">
        <v>68</v>
      </c>
      <c r="I6" s="2">
        <v>2183.36</v>
      </c>
      <c r="J6" s="1" t="s">
        <v>41</v>
      </c>
      <c r="K6" s="2">
        <v>152000</v>
      </c>
      <c r="L6" s="1" t="s">
        <v>41</v>
      </c>
      <c r="M6" s="1" t="s">
        <v>42</v>
      </c>
      <c r="N6" s="2">
        <v>98288.27</v>
      </c>
      <c r="O6" s="2">
        <v>7090.4</v>
      </c>
      <c r="P6" s="1" t="s">
        <v>43</v>
      </c>
      <c r="Q6" s="2">
        <v>99967.56</v>
      </c>
      <c r="R6" s="3">
        <v>65.8</v>
      </c>
      <c r="S6" s="1" t="s">
        <v>69</v>
      </c>
      <c r="T6" s="1"/>
      <c r="U6" s="1" t="s">
        <v>61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s">
        <v>62</v>
      </c>
      <c r="AB6" s="2">
        <v>59884.51</v>
      </c>
      <c r="AC6" s="2">
        <v>34515.199999999997</v>
      </c>
      <c r="AD6" s="2">
        <v>970.2</v>
      </c>
      <c r="AE6" s="2">
        <v>2918.36</v>
      </c>
      <c r="AF6" s="1">
        <v>2</v>
      </c>
      <c r="AG6" s="1"/>
      <c r="AH6" s="1" t="s">
        <v>70</v>
      </c>
      <c r="AI6" s="1">
        <v>1</v>
      </c>
      <c r="AJ6" s="1"/>
      <c r="AK6" s="2">
        <v>288.14</v>
      </c>
      <c r="AL6" s="2">
        <v>0</v>
      </c>
    </row>
    <row r="7" spans="1:38" x14ac:dyDescent="0.2">
      <c r="A7" t="str">
        <f>+VLOOKUP(Tabla1[[#This Row],[Código de provincia]],[1]Zona!$A:$N,14,0)</f>
        <v>Zona 3</v>
      </c>
      <c r="B7" t="str">
        <f>+VLOOKUP(Tabla1[[#This Row],[Código de provincia]],[1]Zona!$A:$N,8,0)</f>
        <v>Cataluña</v>
      </c>
      <c r="C7" t="str">
        <f>+VLOOKUP(TEXT(Tabla1[[#This Row],[Socio comercial]],"00000000"),[1]Clientes!$A:$E,3,0)</f>
        <v>ES/08</v>
      </c>
      <c r="D7" t="str">
        <f>+VLOOKUP(TEXT(Tabla1[[#This Row],[Socio comercial]],"00000000"),[1]Clientes!$A:$E,4,0)</f>
        <v>Barcelona (15)</v>
      </c>
      <c r="E7" s="1">
        <v>24151300</v>
      </c>
      <c r="F7" s="1" t="s">
        <v>46</v>
      </c>
      <c r="G7" s="1">
        <v>209470970</v>
      </c>
      <c r="H7" s="1" t="s">
        <v>71</v>
      </c>
      <c r="I7" s="2">
        <v>3019.19</v>
      </c>
      <c r="J7" s="1" t="s">
        <v>41</v>
      </c>
      <c r="K7" s="2">
        <v>152000</v>
      </c>
      <c r="L7" s="1" t="s">
        <v>41</v>
      </c>
      <c r="M7" s="1" t="s">
        <v>42</v>
      </c>
      <c r="N7" s="2">
        <v>98288.27</v>
      </c>
      <c r="O7" s="2">
        <v>7090.4</v>
      </c>
      <c r="P7" s="1" t="s">
        <v>43</v>
      </c>
      <c r="Q7" s="2">
        <v>99967.56</v>
      </c>
      <c r="R7" s="3">
        <v>65.8</v>
      </c>
      <c r="S7" s="1" t="s">
        <v>72</v>
      </c>
      <c r="T7" s="1"/>
      <c r="U7" s="1" t="s">
        <v>61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 t="s">
        <v>62</v>
      </c>
      <c r="AB7" s="2">
        <v>59884.51</v>
      </c>
      <c r="AC7" s="2">
        <v>34515.199999999997</v>
      </c>
      <c r="AD7" s="2">
        <v>970.2</v>
      </c>
      <c r="AE7" s="2">
        <v>2918.36</v>
      </c>
      <c r="AF7" s="1">
        <v>2</v>
      </c>
      <c r="AG7" s="1"/>
      <c r="AH7" s="1" t="s">
        <v>44</v>
      </c>
      <c r="AI7" s="1">
        <v>1</v>
      </c>
      <c r="AJ7" s="1"/>
      <c r="AK7" s="2">
        <v>288.14</v>
      </c>
      <c r="AL7" s="2">
        <v>0</v>
      </c>
    </row>
    <row r="8" spans="1:38" x14ac:dyDescent="0.2">
      <c r="A8" t="str">
        <f>+VLOOKUP(Tabla1[[#This Row],[Código de provincia]],[1]Zona!$A:$N,14,0)</f>
        <v>Zona 3</v>
      </c>
      <c r="B8" t="str">
        <f>+VLOOKUP(Tabla1[[#This Row],[Código de provincia]],[1]Zona!$A:$N,8,0)</f>
        <v>Cataluña</v>
      </c>
      <c r="C8" t="str">
        <f>+VLOOKUP(TEXT(Tabla1[[#This Row],[Socio comercial]],"00000000"),[1]Clientes!$A:$E,3,0)</f>
        <v>ES/08</v>
      </c>
      <c r="D8" t="str">
        <f>+VLOOKUP(TEXT(Tabla1[[#This Row],[Socio comercial]],"00000000"),[1]Clientes!$A:$E,4,0)</f>
        <v>Barcelona (15)</v>
      </c>
      <c r="E8" s="1">
        <v>24151350</v>
      </c>
      <c r="F8" s="1" t="s">
        <v>73</v>
      </c>
      <c r="G8" s="1">
        <v>209395395</v>
      </c>
      <c r="H8" s="1" t="s">
        <v>74</v>
      </c>
      <c r="I8" s="2">
        <v>1061.3399999999999</v>
      </c>
      <c r="J8" s="1" t="s">
        <v>41</v>
      </c>
      <c r="K8" s="2">
        <v>65000</v>
      </c>
      <c r="L8" s="1" t="s">
        <v>41</v>
      </c>
      <c r="M8" s="1" t="s">
        <v>42</v>
      </c>
      <c r="N8" s="2">
        <v>42738.61</v>
      </c>
      <c r="O8" s="2">
        <v>1747.92</v>
      </c>
      <c r="P8" s="1" t="s">
        <v>43</v>
      </c>
      <c r="Q8" s="2">
        <v>43556.72</v>
      </c>
      <c r="R8" s="3">
        <v>67</v>
      </c>
      <c r="S8" s="1" t="s">
        <v>75</v>
      </c>
      <c r="T8" s="1"/>
      <c r="U8" s="1" t="s">
        <v>61</v>
      </c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 t="s">
        <v>62</v>
      </c>
      <c r="AB8" s="2">
        <v>23259.98</v>
      </c>
      <c r="AC8" s="2">
        <v>19478.63</v>
      </c>
      <c r="AD8" s="2">
        <v>0</v>
      </c>
      <c r="AE8" s="2">
        <v>0</v>
      </c>
      <c r="AF8" s="1">
        <v>0</v>
      </c>
      <c r="AG8" s="1"/>
      <c r="AH8" s="1" t="s">
        <v>44</v>
      </c>
      <c r="AI8" s="1">
        <v>1</v>
      </c>
      <c r="AJ8" s="1"/>
      <c r="AK8" s="2">
        <v>808.05</v>
      </c>
      <c r="AL8" s="2">
        <v>0</v>
      </c>
    </row>
    <row r="9" spans="1:38" x14ac:dyDescent="0.2">
      <c r="A9" t="str">
        <f>+VLOOKUP(Tabla1[[#This Row],[Código de provincia]],[1]Zona!$A:$N,14,0)</f>
        <v>Zona 3</v>
      </c>
      <c r="B9" t="str">
        <f>+VLOOKUP(Tabla1[[#This Row],[Código de provincia]],[1]Zona!$A:$N,8,0)</f>
        <v>Cataluña</v>
      </c>
      <c r="C9" t="str">
        <f>+VLOOKUP(TEXT(Tabla1[[#This Row],[Socio comercial]],"00000000"),[1]Clientes!$A:$E,3,0)</f>
        <v>ES/17</v>
      </c>
      <c r="D9" t="str">
        <f>+VLOOKUP(TEXT(Tabla1[[#This Row],[Socio comercial]],"00000000"),[1]Clientes!$A:$E,4,0)</f>
        <v>Gerona (16)</v>
      </c>
      <c r="E9" s="1">
        <v>24160540</v>
      </c>
      <c r="F9" s="1" t="s">
        <v>47</v>
      </c>
      <c r="G9" s="1">
        <v>209549073</v>
      </c>
      <c r="H9" s="1">
        <v>2402</v>
      </c>
      <c r="I9" s="2">
        <v>222.82</v>
      </c>
      <c r="J9" s="1" t="s">
        <v>41</v>
      </c>
      <c r="K9" s="2">
        <v>20000</v>
      </c>
      <c r="L9" s="1" t="s">
        <v>41</v>
      </c>
      <c r="M9" s="1" t="s">
        <v>42</v>
      </c>
      <c r="N9" s="2">
        <v>25549.81</v>
      </c>
      <c r="O9" s="2">
        <v>89.56</v>
      </c>
      <c r="P9" s="1" t="s">
        <v>43</v>
      </c>
      <c r="Q9" s="2">
        <v>25591.75</v>
      </c>
      <c r="R9" s="3">
        <v>128</v>
      </c>
      <c r="S9" s="1" t="s">
        <v>76</v>
      </c>
      <c r="T9" s="1"/>
      <c r="U9" s="1"/>
      <c r="V9" s="1" t="b">
        <v>1</v>
      </c>
      <c r="W9" s="1" t="b">
        <v>0</v>
      </c>
      <c r="X9" s="1" t="b">
        <v>0</v>
      </c>
      <c r="Y9" s="1" t="b">
        <v>1</v>
      </c>
      <c r="Z9" s="1" t="b">
        <v>0</v>
      </c>
      <c r="AA9" s="1"/>
      <c r="AB9" s="2">
        <v>6509.37</v>
      </c>
      <c r="AC9" s="2">
        <v>18305.34</v>
      </c>
      <c r="AD9" s="2">
        <v>586.03</v>
      </c>
      <c r="AE9" s="2">
        <v>149.07</v>
      </c>
      <c r="AF9" s="1">
        <v>2</v>
      </c>
      <c r="AG9" s="1"/>
      <c r="AH9" s="1" t="s">
        <v>44</v>
      </c>
      <c r="AI9" s="1">
        <v>1</v>
      </c>
      <c r="AJ9" s="1"/>
      <c r="AK9" s="2">
        <v>41.94</v>
      </c>
      <c r="AL9" s="2">
        <v>0</v>
      </c>
    </row>
    <row r="10" spans="1:38" x14ac:dyDescent="0.2">
      <c r="A10" t="str">
        <f>+VLOOKUP(Tabla1[[#This Row],[Código de provincia]],[1]Zona!$A:$N,14,0)</f>
        <v>Zona 3</v>
      </c>
      <c r="B10" t="str">
        <f>+VLOOKUP(Tabla1[[#This Row],[Código de provincia]],[1]Zona!$A:$N,8,0)</f>
        <v>Cataluña</v>
      </c>
      <c r="C10" t="str">
        <f>+VLOOKUP(TEXT(Tabla1[[#This Row],[Socio comercial]],"00000000"),[1]Clientes!$A:$E,3,0)</f>
        <v>ES/17</v>
      </c>
      <c r="D10" t="str">
        <f>+VLOOKUP(TEXT(Tabla1[[#This Row],[Socio comercial]],"00000000"),[1]Clientes!$A:$E,4,0)</f>
        <v>Gerona (16)</v>
      </c>
      <c r="E10" s="1">
        <v>24160540</v>
      </c>
      <c r="F10" s="1" t="s">
        <v>47</v>
      </c>
      <c r="G10" s="1">
        <v>209156497</v>
      </c>
      <c r="H10" s="1">
        <v>312</v>
      </c>
      <c r="I10" s="2">
        <v>2085.31</v>
      </c>
      <c r="J10" s="1" t="s">
        <v>41</v>
      </c>
      <c r="K10" s="2">
        <v>20000</v>
      </c>
      <c r="L10" s="1" t="s">
        <v>41</v>
      </c>
      <c r="M10" s="1" t="s">
        <v>42</v>
      </c>
      <c r="N10" s="2">
        <v>25549.81</v>
      </c>
      <c r="O10" s="2">
        <v>89.56</v>
      </c>
      <c r="P10" s="1" t="s">
        <v>43</v>
      </c>
      <c r="Q10" s="2">
        <v>25591.75</v>
      </c>
      <c r="R10" s="3">
        <v>128</v>
      </c>
      <c r="S10" s="1" t="s">
        <v>77</v>
      </c>
      <c r="T10" s="1"/>
      <c r="U10" s="1" t="s">
        <v>61</v>
      </c>
      <c r="V10" s="1" t="b">
        <v>0</v>
      </c>
      <c r="W10" s="1" t="b">
        <v>0</v>
      </c>
      <c r="X10" s="1" t="b">
        <v>0</v>
      </c>
      <c r="Y10" s="1" t="b">
        <v>1</v>
      </c>
      <c r="Z10" s="1" t="b">
        <v>0</v>
      </c>
      <c r="AA10" s="1" t="s">
        <v>62</v>
      </c>
      <c r="AB10" s="2">
        <v>6509.37</v>
      </c>
      <c r="AC10" s="2">
        <v>18305.34</v>
      </c>
      <c r="AD10" s="2">
        <v>586.03</v>
      </c>
      <c r="AE10" s="2">
        <v>149.07</v>
      </c>
      <c r="AF10" s="1">
        <v>2</v>
      </c>
      <c r="AG10" s="1"/>
      <c r="AH10" s="1" t="s">
        <v>44</v>
      </c>
      <c r="AI10" s="1">
        <v>1</v>
      </c>
      <c r="AJ10" s="1"/>
      <c r="AK10" s="2">
        <v>41.94</v>
      </c>
      <c r="AL10" s="2">
        <v>0</v>
      </c>
    </row>
    <row r="11" spans="1:38" x14ac:dyDescent="0.2">
      <c r="A11" t="str">
        <f>+VLOOKUP(Tabla1[[#This Row],[Código de provincia]],[1]Zona!$A:$N,14,0)</f>
        <v>Zona 3</v>
      </c>
      <c r="B11" t="str">
        <f>+VLOOKUP(Tabla1[[#This Row],[Código de provincia]],[1]Zona!$A:$N,8,0)</f>
        <v>Cataluña</v>
      </c>
      <c r="C11" t="str">
        <f>+VLOOKUP(TEXT(Tabla1[[#This Row],[Socio comercial]],"00000000"),[1]Clientes!$A:$E,3,0)</f>
        <v>ES/17</v>
      </c>
      <c r="D11" t="str">
        <f>+VLOOKUP(TEXT(Tabla1[[#This Row],[Socio comercial]],"00000000"),[1]Clientes!$A:$E,4,0)</f>
        <v>Gerona (16)</v>
      </c>
      <c r="E11" s="1">
        <v>24160540</v>
      </c>
      <c r="F11" s="1" t="s">
        <v>47</v>
      </c>
      <c r="G11" s="1">
        <v>209181554</v>
      </c>
      <c r="H11" s="1" t="s">
        <v>78</v>
      </c>
      <c r="I11" s="2">
        <v>2094</v>
      </c>
      <c r="J11" s="1" t="s">
        <v>41</v>
      </c>
      <c r="K11" s="2">
        <v>20000</v>
      </c>
      <c r="L11" s="1" t="s">
        <v>41</v>
      </c>
      <c r="M11" s="1" t="s">
        <v>42</v>
      </c>
      <c r="N11" s="2">
        <v>25549.81</v>
      </c>
      <c r="O11" s="2">
        <v>89.56</v>
      </c>
      <c r="P11" s="1" t="s">
        <v>43</v>
      </c>
      <c r="Q11" s="2">
        <v>25591.75</v>
      </c>
      <c r="R11" s="3">
        <v>128</v>
      </c>
      <c r="S11" s="1" t="s">
        <v>79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/>
      <c r="AB11" s="2">
        <v>6509.37</v>
      </c>
      <c r="AC11" s="2">
        <v>18305.34</v>
      </c>
      <c r="AD11" s="2">
        <v>586.03</v>
      </c>
      <c r="AE11" s="2">
        <v>149.07</v>
      </c>
      <c r="AF11" s="1">
        <v>2</v>
      </c>
      <c r="AG11" s="1"/>
      <c r="AH11" s="1"/>
      <c r="AI11" s="1">
        <v>1</v>
      </c>
      <c r="AJ11" s="1"/>
      <c r="AK11" s="2">
        <v>41.94</v>
      </c>
      <c r="AL11" s="2">
        <v>0</v>
      </c>
    </row>
    <row r="12" spans="1:38" x14ac:dyDescent="0.2">
      <c r="A12" t="str">
        <f>+VLOOKUP(Tabla1[[#This Row],[Código de provincia]],[1]Zona!$A:$N,14,0)</f>
        <v>Zona 3</v>
      </c>
      <c r="B12" t="str">
        <f>+VLOOKUP(Tabla1[[#This Row],[Código de provincia]],[1]Zona!$A:$N,8,0)</f>
        <v>Cataluña</v>
      </c>
      <c r="C12" t="str">
        <f>+VLOOKUP(TEXT(Tabla1[[#This Row],[Socio comercial]],"00000000"),[1]Clientes!$A:$E,3,0)</f>
        <v>ES/17</v>
      </c>
      <c r="D12" t="str">
        <f>+VLOOKUP(TEXT(Tabla1[[#This Row],[Socio comercial]],"00000000"),[1]Clientes!$A:$E,4,0)</f>
        <v>Gerona (16)</v>
      </c>
      <c r="E12" s="1">
        <v>24160870</v>
      </c>
      <c r="F12" s="1" t="s">
        <v>48</v>
      </c>
      <c r="G12" s="1">
        <v>207704850</v>
      </c>
      <c r="H12" s="1" t="s">
        <v>80</v>
      </c>
      <c r="I12" s="2">
        <v>1171.3</v>
      </c>
      <c r="J12" s="1" t="s">
        <v>41</v>
      </c>
      <c r="K12" s="2">
        <v>2000</v>
      </c>
      <c r="L12" s="1" t="s">
        <v>41</v>
      </c>
      <c r="M12" s="1" t="s">
        <v>42</v>
      </c>
      <c r="N12" s="2">
        <v>1922.16</v>
      </c>
      <c r="O12" s="2">
        <v>213.31</v>
      </c>
      <c r="P12" s="1" t="s">
        <v>43</v>
      </c>
      <c r="Q12" s="2">
        <v>3897.07</v>
      </c>
      <c r="R12" s="3">
        <v>194.9</v>
      </c>
      <c r="S12" s="1" t="s">
        <v>81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1922.16</v>
      </c>
      <c r="AC12" s="2">
        <v>0</v>
      </c>
      <c r="AD12" s="2">
        <v>0</v>
      </c>
      <c r="AE12" s="2">
        <v>0</v>
      </c>
      <c r="AF12" s="1">
        <v>0</v>
      </c>
      <c r="AG12" s="1"/>
      <c r="AH12" s="1" t="s">
        <v>44</v>
      </c>
      <c r="AI12" s="1">
        <v>1</v>
      </c>
      <c r="AJ12" s="1"/>
      <c r="AK12" s="2">
        <v>1974.91</v>
      </c>
      <c r="AL12" s="2">
        <v>0</v>
      </c>
    </row>
    <row r="13" spans="1:38" x14ac:dyDescent="0.2">
      <c r="A13" t="str">
        <f>+VLOOKUP(Tabla1[[#This Row],[Código de provincia]],[1]Zona!$A:$N,14,0)</f>
        <v>Zona 3</v>
      </c>
      <c r="B13" t="str">
        <f>+VLOOKUP(Tabla1[[#This Row],[Código de provincia]],[1]Zona!$A:$N,8,0)</f>
        <v>Cataluña</v>
      </c>
      <c r="C13" t="str">
        <f>+VLOOKUP(TEXT(Tabla1[[#This Row],[Socio comercial]],"00000000"),[1]Clientes!$A:$E,3,0)</f>
        <v>ES/17</v>
      </c>
      <c r="D13" t="str">
        <f>+VLOOKUP(TEXT(Tabla1[[#This Row],[Socio comercial]],"00000000"),[1]Clientes!$A:$E,4,0)</f>
        <v>Gerona (16)</v>
      </c>
      <c r="E13" s="1">
        <v>24160870</v>
      </c>
      <c r="F13" s="1" t="s">
        <v>48</v>
      </c>
      <c r="G13" s="1">
        <v>208905945</v>
      </c>
      <c r="H13" s="1" t="s">
        <v>82</v>
      </c>
      <c r="I13" s="2">
        <v>517.5</v>
      </c>
      <c r="J13" s="1" t="s">
        <v>41</v>
      </c>
      <c r="K13" s="2">
        <v>2000</v>
      </c>
      <c r="L13" s="1" t="s">
        <v>41</v>
      </c>
      <c r="M13" s="1" t="s">
        <v>42</v>
      </c>
      <c r="N13" s="2">
        <v>1922.16</v>
      </c>
      <c r="O13" s="2">
        <v>213.31</v>
      </c>
      <c r="P13" s="1" t="s">
        <v>43</v>
      </c>
      <c r="Q13" s="2">
        <v>3897.07</v>
      </c>
      <c r="R13" s="3">
        <v>194.9</v>
      </c>
      <c r="S13" s="1" t="s">
        <v>83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1922.16</v>
      </c>
      <c r="AC13" s="2">
        <v>0</v>
      </c>
      <c r="AD13" s="2">
        <v>0</v>
      </c>
      <c r="AE13" s="2">
        <v>0</v>
      </c>
      <c r="AF13" s="1">
        <v>0</v>
      </c>
      <c r="AG13" s="1"/>
      <c r="AH13" s="1" t="s">
        <v>44</v>
      </c>
      <c r="AI13" s="1">
        <v>1</v>
      </c>
      <c r="AJ13" s="1"/>
      <c r="AK13" s="2">
        <v>1974.91</v>
      </c>
      <c r="AL13" s="2">
        <v>0</v>
      </c>
    </row>
    <row r="14" spans="1:38" x14ac:dyDescent="0.2">
      <c r="A14" t="str">
        <f>+VLOOKUP(Tabla1[[#This Row],[Código de provincia]],[1]Zona!$A:$N,14,0)</f>
        <v>Zona 3</v>
      </c>
      <c r="B14" t="str">
        <f>+VLOOKUP(Tabla1[[#This Row],[Código de provincia]],[1]Zona!$A:$N,8,0)</f>
        <v>Cataluña</v>
      </c>
      <c r="C14" t="str">
        <f>+VLOOKUP(TEXT(Tabla1[[#This Row],[Socio comercial]],"00000000"),[1]Clientes!$A:$E,3,0)</f>
        <v>ES/17</v>
      </c>
      <c r="D14" t="str">
        <f>+VLOOKUP(TEXT(Tabla1[[#This Row],[Socio comercial]],"00000000"),[1]Clientes!$A:$E,4,0)</f>
        <v>Gerona (16)</v>
      </c>
      <c r="E14" s="1">
        <v>24160870</v>
      </c>
      <c r="F14" s="1" t="s">
        <v>48</v>
      </c>
      <c r="G14" s="1">
        <v>209292013</v>
      </c>
      <c r="H14" s="1" t="s">
        <v>84</v>
      </c>
      <c r="I14" s="2">
        <v>349.87</v>
      </c>
      <c r="J14" s="1" t="s">
        <v>41</v>
      </c>
      <c r="K14" s="2">
        <v>2000</v>
      </c>
      <c r="L14" s="1" t="s">
        <v>41</v>
      </c>
      <c r="M14" s="1" t="s">
        <v>42</v>
      </c>
      <c r="N14" s="2">
        <v>1922.16</v>
      </c>
      <c r="O14" s="2">
        <v>213.31</v>
      </c>
      <c r="P14" s="1" t="s">
        <v>43</v>
      </c>
      <c r="Q14" s="2">
        <v>3897.07</v>
      </c>
      <c r="R14" s="3">
        <v>194.9</v>
      </c>
      <c r="S14" s="1" t="s">
        <v>85</v>
      </c>
      <c r="T14" s="1"/>
      <c r="U14" s="1" t="s">
        <v>61</v>
      </c>
      <c r="V14" s="1" t="b">
        <v>1</v>
      </c>
      <c r="W14" s="1" t="b">
        <v>0</v>
      </c>
      <c r="X14" s="1" t="b">
        <v>0</v>
      </c>
      <c r="Y14" s="1" t="b">
        <v>1</v>
      </c>
      <c r="Z14" s="1" t="b">
        <v>0</v>
      </c>
      <c r="AA14" s="1" t="s">
        <v>62</v>
      </c>
      <c r="AB14" s="2">
        <v>1922.16</v>
      </c>
      <c r="AC14" s="2">
        <v>0</v>
      </c>
      <c r="AD14" s="2">
        <v>0</v>
      </c>
      <c r="AE14" s="2">
        <v>0</v>
      </c>
      <c r="AF14" s="1">
        <v>0</v>
      </c>
      <c r="AG14" s="1"/>
      <c r="AH14" s="1" t="s">
        <v>44</v>
      </c>
      <c r="AI14" s="1">
        <v>1</v>
      </c>
      <c r="AJ14" s="1"/>
      <c r="AK14" s="2">
        <v>1974.91</v>
      </c>
      <c r="AL14" s="2">
        <v>0</v>
      </c>
    </row>
    <row r="15" spans="1:38" x14ac:dyDescent="0.2">
      <c r="A15" t="str">
        <f>+VLOOKUP(Tabla1[[#This Row],[Código de provincia]],[1]Zona!$A:$N,14,0)</f>
        <v>Zona 3</v>
      </c>
      <c r="B15" t="str">
        <f>+VLOOKUP(Tabla1[[#This Row],[Código de provincia]],[1]Zona!$A:$N,8,0)</f>
        <v>Cataluña</v>
      </c>
      <c r="C15" t="str">
        <f>+VLOOKUP(TEXT(Tabla1[[#This Row],[Socio comercial]],"00000000"),[1]Clientes!$A:$E,3,0)</f>
        <v>ES/17</v>
      </c>
      <c r="D15" t="str">
        <f>+VLOOKUP(TEXT(Tabla1[[#This Row],[Socio comercial]],"00000000"),[1]Clientes!$A:$E,4,0)</f>
        <v>Gerona (16)</v>
      </c>
      <c r="E15" s="1">
        <v>24160870</v>
      </c>
      <c r="F15" s="1" t="s">
        <v>48</v>
      </c>
      <c r="G15" s="1">
        <v>206640535</v>
      </c>
      <c r="H15" s="1" t="s">
        <v>86</v>
      </c>
      <c r="I15" s="2">
        <v>1578.45</v>
      </c>
      <c r="J15" s="1" t="s">
        <v>41</v>
      </c>
      <c r="K15" s="2">
        <v>2000</v>
      </c>
      <c r="L15" s="1" t="s">
        <v>41</v>
      </c>
      <c r="M15" s="1" t="s">
        <v>42</v>
      </c>
      <c r="N15" s="2">
        <v>1922.16</v>
      </c>
      <c r="O15" s="2">
        <v>213.31</v>
      </c>
      <c r="P15" s="1" t="s">
        <v>43</v>
      </c>
      <c r="Q15" s="2">
        <v>3897.07</v>
      </c>
      <c r="R15" s="3">
        <v>194.9</v>
      </c>
      <c r="S15" s="1" t="s">
        <v>87</v>
      </c>
      <c r="T15" s="1"/>
      <c r="U15" s="1"/>
      <c r="V15" s="1" t="b">
        <v>1</v>
      </c>
      <c r="W15" s="1" t="b">
        <v>0</v>
      </c>
      <c r="X15" s="1" t="b">
        <v>0</v>
      </c>
      <c r="Y15" s="1" t="b">
        <v>1</v>
      </c>
      <c r="Z15" s="1" t="b">
        <v>0</v>
      </c>
      <c r="AA15" s="1"/>
      <c r="AB15" s="2">
        <v>1922.16</v>
      </c>
      <c r="AC15" s="2">
        <v>0</v>
      </c>
      <c r="AD15" s="2">
        <v>0</v>
      </c>
      <c r="AE15" s="2">
        <v>0</v>
      </c>
      <c r="AF15" s="1">
        <v>0</v>
      </c>
      <c r="AG15" s="1"/>
      <c r="AH15" s="1" t="s">
        <v>44</v>
      </c>
      <c r="AI15" s="1">
        <v>1</v>
      </c>
      <c r="AJ15" s="1"/>
      <c r="AK15" s="2">
        <v>1974.91</v>
      </c>
      <c r="AL15" s="2">
        <v>0</v>
      </c>
    </row>
    <row r="16" spans="1:38" x14ac:dyDescent="0.2">
      <c r="A16" t="str">
        <f>+VLOOKUP(Tabla1[[#This Row],[Código de provincia]],[1]Zona!$A:$N,14,0)</f>
        <v>Zona 3</v>
      </c>
      <c r="B16" t="str">
        <f>+VLOOKUP(Tabla1[[#This Row],[Código de provincia]],[1]Zona!$A:$N,8,0)</f>
        <v>Cataluña</v>
      </c>
      <c r="C16" t="str">
        <f>+VLOOKUP(TEXT(Tabla1[[#This Row],[Socio comercial]],"00000000"),[1]Clientes!$A:$E,3,0)</f>
        <v>ES/17</v>
      </c>
      <c r="D16" t="str">
        <f>+VLOOKUP(TEXT(Tabla1[[#This Row],[Socio comercial]],"00000000"),[1]Clientes!$A:$E,4,0)</f>
        <v>Gerona (16)</v>
      </c>
      <c r="E16" s="1">
        <v>24160890</v>
      </c>
      <c r="F16" s="1" t="s">
        <v>49</v>
      </c>
      <c r="G16" s="1">
        <v>202863022</v>
      </c>
      <c r="H16" s="1" t="s">
        <v>88</v>
      </c>
      <c r="I16" s="2">
        <v>189.75</v>
      </c>
      <c r="J16" s="1" t="s">
        <v>41</v>
      </c>
      <c r="K16" s="2">
        <v>1</v>
      </c>
      <c r="L16" s="1" t="s">
        <v>41</v>
      </c>
      <c r="M16" s="1" t="s">
        <v>42</v>
      </c>
      <c r="N16" s="2">
        <v>15736.29</v>
      </c>
      <c r="O16" s="2">
        <v>189.75</v>
      </c>
      <c r="P16" s="1" t="s">
        <v>43</v>
      </c>
      <c r="Q16" s="2">
        <v>15926.04</v>
      </c>
      <c r="R16" s="3">
        <v>1592604</v>
      </c>
      <c r="S16" s="1" t="s">
        <v>89</v>
      </c>
      <c r="T16" s="1"/>
      <c r="U16" s="1"/>
      <c r="V16" s="1" t="b">
        <v>1</v>
      </c>
      <c r="W16" s="1" t="b">
        <v>0</v>
      </c>
      <c r="X16" s="1" t="b">
        <v>0</v>
      </c>
      <c r="Y16" s="1" t="b">
        <v>1</v>
      </c>
      <c r="Z16" s="1" t="b">
        <v>0</v>
      </c>
      <c r="AA16" s="1"/>
      <c r="AB16" s="2">
        <v>3026.05</v>
      </c>
      <c r="AC16" s="2">
        <v>0</v>
      </c>
      <c r="AD16" s="2">
        <v>7990.71</v>
      </c>
      <c r="AE16" s="2">
        <v>4719.53</v>
      </c>
      <c r="AF16" s="1">
        <v>0</v>
      </c>
      <c r="AG16" s="1"/>
      <c r="AH16" s="1"/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3</v>
      </c>
      <c r="B17" t="str">
        <f>+VLOOKUP(Tabla1[[#This Row],[Código de provincia]],[1]Zona!$A:$N,8,0)</f>
        <v>Cataluña</v>
      </c>
      <c r="C17" t="str">
        <f>+VLOOKUP(TEXT(Tabla1[[#This Row],[Socio comercial]],"00000000"),[1]Clientes!$A:$E,3,0)</f>
        <v>ES/17</v>
      </c>
      <c r="D17" t="str">
        <f>+VLOOKUP(TEXT(Tabla1[[#This Row],[Socio comercial]],"00000000"),[1]Clientes!$A:$E,4,0)</f>
        <v>Gerona (16)</v>
      </c>
      <c r="E17" s="1">
        <v>24160890</v>
      </c>
      <c r="F17" s="1" t="s">
        <v>49</v>
      </c>
      <c r="G17" s="1">
        <v>208658282</v>
      </c>
      <c r="H17" s="1">
        <v>110924</v>
      </c>
      <c r="I17" s="2">
        <v>141.09</v>
      </c>
      <c r="J17" s="1" t="s">
        <v>41</v>
      </c>
      <c r="K17" s="2">
        <v>1</v>
      </c>
      <c r="L17" s="1" t="s">
        <v>41</v>
      </c>
      <c r="M17" s="1" t="s">
        <v>42</v>
      </c>
      <c r="N17" s="2">
        <v>15736.29</v>
      </c>
      <c r="O17" s="2">
        <v>189.75</v>
      </c>
      <c r="P17" s="1" t="s">
        <v>43</v>
      </c>
      <c r="Q17" s="2">
        <v>15926.04</v>
      </c>
      <c r="R17" s="3">
        <v>1592604</v>
      </c>
      <c r="S17" s="1" t="s">
        <v>90</v>
      </c>
      <c r="T17" s="1"/>
      <c r="U17" s="1"/>
      <c r="V17" s="1" t="b">
        <v>0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3026.05</v>
      </c>
      <c r="AC17" s="2">
        <v>0</v>
      </c>
      <c r="AD17" s="2">
        <v>7990.71</v>
      </c>
      <c r="AE17" s="2">
        <v>4719.53</v>
      </c>
      <c r="AF17" s="1">
        <v>0</v>
      </c>
      <c r="AG17" s="1"/>
      <c r="AH17" s="1" t="s">
        <v>44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3</v>
      </c>
      <c r="B18" t="str">
        <f>+VLOOKUP(Tabla1[[#This Row],[Código de provincia]],[1]Zona!$A:$N,8,0)</f>
        <v>Cataluña</v>
      </c>
      <c r="C18" t="str">
        <f>+VLOOKUP(TEXT(Tabla1[[#This Row],[Socio comercial]],"00000000"),[1]Clientes!$A:$E,3,0)</f>
        <v>ES/17</v>
      </c>
      <c r="D18" t="str">
        <f>+VLOOKUP(TEXT(Tabla1[[#This Row],[Socio comercial]],"00000000"),[1]Clientes!$A:$E,4,0)</f>
        <v>Gerona (16)</v>
      </c>
      <c r="E18" s="1">
        <v>24160890</v>
      </c>
      <c r="F18" s="1" t="s">
        <v>49</v>
      </c>
      <c r="G18" s="1">
        <v>208587303</v>
      </c>
      <c r="H18" s="1">
        <v>290824</v>
      </c>
      <c r="I18" s="2">
        <v>434.7</v>
      </c>
      <c r="J18" s="1" t="s">
        <v>41</v>
      </c>
      <c r="K18" s="2">
        <v>1</v>
      </c>
      <c r="L18" s="1" t="s">
        <v>41</v>
      </c>
      <c r="M18" s="1" t="s">
        <v>42</v>
      </c>
      <c r="N18" s="2">
        <v>15736.29</v>
      </c>
      <c r="O18" s="2">
        <v>189.75</v>
      </c>
      <c r="P18" s="1" t="s">
        <v>43</v>
      </c>
      <c r="Q18" s="2">
        <v>15926.04</v>
      </c>
      <c r="R18" s="3">
        <v>1592604</v>
      </c>
      <c r="S18" s="1" t="s">
        <v>91</v>
      </c>
      <c r="T18" s="1"/>
      <c r="U18" s="1"/>
      <c r="V18" s="1" t="b">
        <v>0</v>
      </c>
      <c r="W18" s="1" t="b">
        <v>0</v>
      </c>
      <c r="X18" s="1" t="b">
        <v>0</v>
      </c>
      <c r="Y18" s="1" t="b">
        <v>1</v>
      </c>
      <c r="Z18" s="1" t="b">
        <v>0</v>
      </c>
      <c r="AA18" s="1"/>
      <c r="AB18" s="2">
        <v>3026.05</v>
      </c>
      <c r="AC18" s="2">
        <v>0</v>
      </c>
      <c r="AD18" s="2">
        <v>7990.71</v>
      </c>
      <c r="AE18" s="2">
        <v>4719.53</v>
      </c>
      <c r="AF18" s="1">
        <v>0</v>
      </c>
      <c r="AG18" s="1"/>
      <c r="AH18" s="1" t="s">
        <v>44</v>
      </c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3</v>
      </c>
      <c r="B19" t="str">
        <f>+VLOOKUP(Tabla1[[#This Row],[Código de provincia]],[1]Zona!$A:$N,8,0)</f>
        <v>Cataluña</v>
      </c>
      <c r="C19" t="str">
        <f>+VLOOKUP(TEXT(Tabla1[[#This Row],[Socio comercial]],"00000000"),[1]Clientes!$A:$E,3,0)</f>
        <v>ES/17</v>
      </c>
      <c r="D19" t="str">
        <f>+VLOOKUP(TEXT(Tabla1[[#This Row],[Socio comercial]],"00000000"),[1]Clientes!$A:$E,4,0)</f>
        <v>Gerona (16)</v>
      </c>
      <c r="E19" s="1">
        <v>24160890</v>
      </c>
      <c r="F19" s="1" t="s">
        <v>49</v>
      </c>
      <c r="G19" s="1">
        <v>209028854</v>
      </c>
      <c r="H19" s="1">
        <v>141124</v>
      </c>
      <c r="I19" s="2">
        <v>671.5</v>
      </c>
      <c r="J19" s="1" t="s">
        <v>41</v>
      </c>
      <c r="K19" s="2">
        <v>1</v>
      </c>
      <c r="L19" s="1" t="s">
        <v>41</v>
      </c>
      <c r="M19" s="1" t="s">
        <v>42</v>
      </c>
      <c r="N19" s="2">
        <v>15736.29</v>
      </c>
      <c r="O19" s="2">
        <v>189.75</v>
      </c>
      <c r="P19" s="1" t="s">
        <v>43</v>
      </c>
      <c r="Q19" s="2">
        <v>15926.04</v>
      </c>
      <c r="R19" s="3">
        <v>1592604</v>
      </c>
      <c r="S19" s="1" t="s">
        <v>92</v>
      </c>
      <c r="T19" s="1"/>
      <c r="U19" s="1"/>
      <c r="V19" s="1" t="b">
        <v>1</v>
      </c>
      <c r="W19" s="1" t="b">
        <v>0</v>
      </c>
      <c r="X19" s="1" t="b">
        <v>0</v>
      </c>
      <c r="Y19" s="1" t="b">
        <v>1</v>
      </c>
      <c r="Z19" s="1" t="b">
        <v>0</v>
      </c>
      <c r="AA19" s="1"/>
      <c r="AB19" s="2">
        <v>3026.05</v>
      </c>
      <c r="AC19" s="2">
        <v>0</v>
      </c>
      <c r="AD19" s="2">
        <v>7990.71</v>
      </c>
      <c r="AE19" s="2">
        <v>4719.53</v>
      </c>
      <c r="AF19" s="1">
        <v>0</v>
      </c>
      <c r="AG19" s="1"/>
      <c r="AH19" s="1" t="s">
        <v>44</v>
      </c>
      <c r="AI19" s="1">
        <v>1</v>
      </c>
      <c r="AJ19" s="1" t="s">
        <v>93</v>
      </c>
      <c r="AK19" s="2">
        <v>0</v>
      </c>
      <c r="AL19" s="2">
        <v>0</v>
      </c>
    </row>
    <row r="20" spans="1:38" x14ac:dyDescent="0.2">
      <c r="A20" t="str">
        <f>+VLOOKUP(Tabla1[[#This Row],[Código de provincia]],[1]Zona!$A:$N,14,0)</f>
        <v>Zona 3</v>
      </c>
      <c r="B20" t="str">
        <f>+VLOOKUP(Tabla1[[#This Row],[Código de provincia]],[1]Zona!$A:$N,8,0)</f>
        <v>Cataluña</v>
      </c>
      <c r="C20" t="str">
        <f>+VLOOKUP(TEXT(Tabla1[[#This Row],[Socio comercial]],"00000000"),[1]Clientes!$A:$E,3,0)</f>
        <v>ES/17</v>
      </c>
      <c r="D20" t="str">
        <f>+VLOOKUP(TEXT(Tabla1[[#This Row],[Socio comercial]],"00000000"),[1]Clientes!$A:$E,4,0)</f>
        <v>Gerona (16)</v>
      </c>
      <c r="E20" s="1">
        <v>24160930</v>
      </c>
      <c r="F20" s="1" t="s">
        <v>94</v>
      </c>
      <c r="G20" s="1">
        <v>209444659</v>
      </c>
      <c r="H20" s="1">
        <v>14</v>
      </c>
      <c r="I20" s="2">
        <v>348.06</v>
      </c>
      <c r="J20" s="1" t="s">
        <v>41</v>
      </c>
      <c r="K20" s="2">
        <v>37000</v>
      </c>
      <c r="L20" s="1" t="s">
        <v>41</v>
      </c>
      <c r="M20" s="1" t="s">
        <v>42</v>
      </c>
      <c r="N20" s="2">
        <v>45327.75</v>
      </c>
      <c r="O20" s="2">
        <v>4217.28</v>
      </c>
      <c r="P20" s="1" t="s">
        <v>43</v>
      </c>
      <c r="Q20" s="2">
        <v>46405.66</v>
      </c>
      <c r="R20" s="3">
        <v>125.4</v>
      </c>
      <c r="S20" s="1" t="s">
        <v>95</v>
      </c>
      <c r="T20" s="1"/>
      <c r="U20" s="1" t="s">
        <v>61</v>
      </c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 t="s">
        <v>62</v>
      </c>
      <c r="AB20" s="2">
        <v>13952.95</v>
      </c>
      <c r="AC20" s="2">
        <v>28625.7</v>
      </c>
      <c r="AD20" s="2">
        <v>2337.34</v>
      </c>
      <c r="AE20" s="2">
        <v>411.76</v>
      </c>
      <c r="AF20" s="1">
        <v>0</v>
      </c>
      <c r="AG20" s="1"/>
      <c r="AH20" s="1" t="s">
        <v>44</v>
      </c>
      <c r="AI20" s="1">
        <v>1</v>
      </c>
      <c r="AJ20" s="1"/>
      <c r="AK20" s="2">
        <v>812.05</v>
      </c>
      <c r="AL20" s="2">
        <v>0</v>
      </c>
    </row>
    <row r="21" spans="1:38" x14ac:dyDescent="0.2">
      <c r="A21" t="str">
        <f>+VLOOKUP(Tabla1[[#This Row],[Código de provincia]],[1]Zona!$A:$N,14,0)</f>
        <v>Zona 3</v>
      </c>
      <c r="B21" t="str">
        <f>+VLOOKUP(Tabla1[[#This Row],[Código de provincia]],[1]Zona!$A:$N,8,0)</f>
        <v>Cataluña</v>
      </c>
      <c r="C21" t="str">
        <f>+VLOOKUP(TEXT(Tabla1[[#This Row],[Socio comercial]],"00000000"),[1]Clientes!$A:$E,3,0)</f>
        <v>ES/25</v>
      </c>
      <c r="D21" t="str">
        <f>+VLOOKUP(TEXT(Tabla1[[#This Row],[Socio comercial]],"00000000"),[1]Clientes!$A:$E,4,0)</f>
        <v>Lleida (17)</v>
      </c>
      <c r="E21" s="1">
        <v>24170240</v>
      </c>
      <c r="F21" s="1" t="s">
        <v>96</v>
      </c>
      <c r="G21" s="1">
        <v>209429189</v>
      </c>
      <c r="H21" s="1">
        <v>816</v>
      </c>
      <c r="I21" s="2">
        <v>1546.21</v>
      </c>
      <c r="J21" s="1" t="s">
        <v>41</v>
      </c>
      <c r="K21" s="2">
        <v>86000</v>
      </c>
      <c r="L21" s="1" t="s">
        <v>41</v>
      </c>
      <c r="M21" s="1" t="s">
        <v>42</v>
      </c>
      <c r="N21" s="2">
        <v>10289.17</v>
      </c>
      <c r="O21" s="2">
        <v>-0.55000000000000004</v>
      </c>
      <c r="P21" s="1" t="s">
        <v>43</v>
      </c>
      <c r="Q21" s="2">
        <v>10185.68</v>
      </c>
      <c r="R21" s="3">
        <v>11.8</v>
      </c>
      <c r="S21" s="1" t="s">
        <v>97</v>
      </c>
      <c r="T21" s="1"/>
      <c r="U21" s="1" t="s">
        <v>61</v>
      </c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 t="s">
        <v>62</v>
      </c>
      <c r="AB21" s="2">
        <v>9697.92</v>
      </c>
      <c r="AC21" s="2">
        <v>591.25</v>
      </c>
      <c r="AD21" s="2">
        <v>0</v>
      </c>
      <c r="AE21" s="2">
        <v>0</v>
      </c>
      <c r="AF21" s="1">
        <v>1</v>
      </c>
      <c r="AG21" s="1"/>
      <c r="AH21" s="1" t="s">
        <v>44</v>
      </c>
      <c r="AI21" s="1">
        <v>1</v>
      </c>
      <c r="AJ21" s="1"/>
      <c r="AK21" s="2">
        <v>0</v>
      </c>
      <c r="AL21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