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39571AE5-1E30-40B3-ACF8-427BD80C6E27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Data!$A$1:$AL$24</definedName>
  </definedNames>
  <calcPr calcId="191028" concurrentManualCount="8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3" i="1"/>
  <c r="A17" i="1"/>
  <c r="A20" i="1"/>
  <c r="A21" i="1"/>
  <c r="A22" i="1"/>
  <c r="B9" i="1"/>
  <c r="B10" i="1"/>
  <c r="B17" i="1"/>
  <c r="B21" i="1"/>
  <c r="B22" i="1"/>
  <c r="C2" i="1"/>
  <c r="A2" i="1" s="1"/>
  <c r="C3" i="1"/>
  <c r="B3" i="1" s="1"/>
  <c r="C4" i="1"/>
  <c r="B4" i="1" s="1"/>
  <c r="C5" i="1"/>
  <c r="A5" i="1" s="1"/>
  <c r="C6" i="1"/>
  <c r="A6" i="1" s="1"/>
  <c r="C7" i="1"/>
  <c r="B7" i="1" s="1"/>
  <c r="C8" i="1"/>
  <c r="A8" i="1" s="1"/>
  <c r="C9" i="1"/>
  <c r="C10" i="1"/>
  <c r="A10" i="1" s="1"/>
  <c r="C11" i="1"/>
  <c r="B11" i="1" s="1"/>
  <c r="C12" i="1"/>
  <c r="B12" i="1" s="1"/>
  <c r="C13" i="1"/>
  <c r="B13" i="1" s="1"/>
  <c r="C14" i="1"/>
  <c r="A14" i="1" s="1"/>
  <c r="C15" i="1"/>
  <c r="A15" i="1" s="1"/>
  <c r="C16" i="1"/>
  <c r="A16" i="1" s="1"/>
  <c r="C17" i="1"/>
  <c r="C18" i="1"/>
  <c r="A18" i="1" s="1"/>
  <c r="C19" i="1"/>
  <c r="B19" i="1" s="1"/>
  <c r="C20" i="1"/>
  <c r="B20" i="1" s="1"/>
  <c r="C21" i="1"/>
  <c r="C22" i="1"/>
  <c r="C23" i="1"/>
  <c r="A23" i="1" s="1"/>
  <c r="C24" i="1"/>
  <c r="A2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16" i="1" l="1"/>
  <c r="B6" i="1"/>
  <c r="A7" i="1"/>
  <c r="A12" i="1"/>
  <c r="B15" i="1"/>
  <c r="B5" i="1"/>
  <c r="B14" i="1"/>
  <c r="B2" i="1"/>
  <c r="B23" i="1"/>
  <c r="B8" i="1"/>
  <c r="B24" i="1"/>
  <c r="A4" i="1"/>
  <c r="B18" i="1"/>
  <c r="A19" i="1"/>
  <c r="A11" i="1"/>
  <c r="A3" i="1"/>
</calcChain>
</file>

<file path=xl/sharedStrings.xml><?xml version="1.0" encoding="utf-8"?>
<sst xmlns="http://schemas.openxmlformats.org/spreadsheetml/2006/main" count="258" uniqueCount="102">
  <si>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</si>
  <si>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</si>
  <si>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</si>
  <si>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</si>
  <si>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</si>
  <si>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</si>
  <si>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</si>
  <si>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</si>
  <si>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</si>
  <si>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</si>
  <si>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</si>
  <si>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</si>
  <si>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</si>
  <si>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</si>
  <si>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</si>
  <si>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</si>
  <si>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</si>
  <si>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</si>
  <si>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</si>
  <si>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</si>
  <si>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</si>
  <si>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</si>
  <si>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</si>
  <si>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</si>
  <si>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</si>
  <si>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</si>
  <si>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</si>
  <si>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</si>
  <si>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</si>
  <si>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</si>
  <si>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</si>
  <si>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</si>
  <si>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</si>
  <si>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</si>
  <si>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</si>
  <si>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</si>
  <si>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</si>
  <si>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</si>
  <si>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</si>
  <si>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</si>
  <si>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</si>
  <si>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</si>
  <si>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</si>
  <si>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</si>
  <si>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</si>
  <si>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Juan Olid Pérez / 11690 Olvera</t>
  </si>
  <si>
    <t>Sum. y Pinturas El Trini, S.L. / 11630 Arcos de la</t>
  </si>
  <si>
    <t>Sum.Agric.La Com.de la Palma,S.L. / 21700 La Palma</t>
  </si>
  <si>
    <t>Agroforestal Pepe Díaz, S.L. / 29200 Antequera</t>
  </si>
  <si>
    <t>Francisco Merino Chaves / 29567 Alozaina</t>
  </si>
  <si>
    <t>Domasa Agrícola, S.L. / 41008 Sevilla</t>
  </si>
  <si>
    <t>Rafael Moron Arjona / 41567 Herrera</t>
  </si>
  <si>
    <t>Andalucía</t>
  </si>
  <si>
    <t>Zona 4</t>
  </si>
  <si>
    <t>Cádiz (42)</t>
  </si>
  <si>
    <t>Huelva (45)</t>
  </si>
  <si>
    <t>Málaga (47)</t>
  </si>
  <si>
    <t>Sevilla (48)</t>
  </si>
  <si>
    <t>04.02.2025 16:54:04</t>
  </si>
  <si>
    <t>ZESCASTRO</t>
  </si>
  <si>
    <t>Susana Castro Salcedo</t>
  </si>
  <si>
    <t>11.02.2025 12:08:21</t>
  </si>
  <si>
    <t>03.01.2025 12:05:39</t>
  </si>
  <si>
    <t>ZESRPA1</t>
  </si>
  <si>
    <t>Robotic Process Automation rpa1</t>
  </si>
  <si>
    <t>Suministros Maquival, S.L. / 21600 Valverde del Ca</t>
  </si>
  <si>
    <t>16.01.2025 11:01:46</t>
  </si>
  <si>
    <t>++0024450160ES10/0001/ZESLOPEZE</t>
  </si>
  <si>
    <t>20.03.2025 11:59:39</t>
  </si>
  <si>
    <t>04.06.2024 08:41:45</t>
  </si>
  <si>
    <t>Agrometal Gómez Jurado S.L. / 29160 Casabermeja</t>
  </si>
  <si>
    <t>16/01/2025</t>
  </si>
  <si>
    <t>16.01.2025 20:20:15</t>
  </si>
  <si>
    <t>11.02.2025 21:18:32</t>
  </si>
  <si>
    <t>Manuel Duran Velasco / 29531 Humilladero</t>
  </si>
  <si>
    <t>03.02.2025 13:55:03</t>
  </si>
  <si>
    <t>Hermanos Ramos Alora, S.L. / 29510 Alora</t>
  </si>
  <si>
    <t>25-03-2025</t>
  </si>
  <si>
    <t>25.03.2025 11:06:23</t>
  </si>
  <si>
    <t>08.02.2025 12:53:35</t>
  </si>
  <si>
    <t>Marcelo Alejandro Moreno Ojuez / 29640 Torreblanca</t>
  </si>
  <si>
    <t>29.03.2025 00:39:36</t>
  </si>
  <si>
    <t>28.03.2025 17:00:10</t>
  </si>
  <si>
    <t>PRBA COMP 2ª FASE</t>
  </si>
  <si>
    <t>28.03.2025 23:03:02</t>
  </si>
  <si>
    <t>29.03.2025 00:05:18</t>
  </si>
  <si>
    <t>29.03.2025 13:42:50</t>
  </si>
  <si>
    <t>10.01.2025 08:43:43</t>
  </si>
  <si>
    <t>ES02</t>
  </si>
  <si>
    <t>PC/224001195</t>
  </si>
  <si>
    <t>27.11.2024 08:29:06</t>
  </si>
  <si>
    <t>TEMPORADA PODA 24</t>
  </si>
  <si>
    <t>12.12.2024 16:03:43</t>
  </si>
  <si>
    <t>++0024480560ES10/0001/ZESCASTRO</t>
  </si>
  <si>
    <t>Grupo Arrones e Hijos, S.L. / 41530 Moron de la Fr</t>
  </si>
  <si>
    <t>29/11/24</t>
  </si>
  <si>
    <t>29.11.2024 18:47:09</t>
  </si>
  <si>
    <t>11.02.2025 19:00:21</t>
  </si>
  <si>
    <t>24/02/25</t>
  </si>
  <si>
    <t>24.02.2025 18:22:13</t>
  </si>
  <si>
    <t>FORESTAL</t>
  </si>
  <si>
    <t>27.02.2025 18:25:23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</si>
</sst>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812731484" createdVersion="8" refreshedVersion="8" minRefreshableVersion="3" recordCount="23" xr:uid="{7BDDCAF5-80C2-4EF1-940E-EC16E4A33F4B}">
  <cacheSource type="worksheet">
    <worksheetSource name="Tabla1"/>
  </cacheSource>
  <cacheFields count="38">
    <cacheField name="Zona" numFmtId="0">
      <sharedItems count="9">
        <s v="Zona 4"/>
        <s v="Zona 7" u="1"/>
        <s v="Zona 2" u="1"/>
        <s v="Zona 3" u="1"/>
        <s v="Zona 5" u="1"/>
        <s v="Zona 9" u="1"/>
        <s v="Zona 6" u="1"/>
        <s v="Zona 8" u="1"/>
        <e v="#N/A" u="1"/>
      </sharedItems>
    </cacheField>
    <cacheField name="Comunidad" numFmtId="0">
      <sharedItems count="15">
        <s v="Andalucía"/>
        <s v="Galicia" u="1"/>
        <s v="Asturias" u="1"/>
        <s v="País Vasco" u="1"/>
        <s v="Navarra" u="1"/>
        <s v="Aragón" u="1"/>
        <s v="Cataluña" u="1"/>
        <s v="Castilla León" u="1"/>
        <s v="Madrid" u="1"/>
        <s v="Castilla La Mancha" u="1"/>
        <s v="C. Valenciana" u="1"/>
        <s v="Murcia" u="1"/>
        <s v="Extremadur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3">
        <s v="Cádiz (42)"/>
        <s v="Huelva (45)"/>
        <s v="Málaga (47)"/>
        <s v="Sevilla (48)"/>
        <s v="Lugo (02)" u="1"/>
        <s v="Ourense (03)" u="1"/>
        <s v="Pontevedra (04)" u="1"/>
        <s v="Asturias (05)" u="1"/>
        <s v="Guipúzcoa (08)" u="1"/>
        <s v="Vizcaya (09)" u="1"/>
        <s v="Navarra (10)" u="1"/>
        <s v="Zaragoza (14)" u="1"/>
        <s v="Barcelona (15)" u="1"/>
        <s v="Gerona (16)" u="1"/>
        <s v="Ávila (20)" u="1"/>
        <s v="Valladolid (27)" u="1"/>
        <s v="Madrid (29)" u="1"/>
        <s v="Albacete (30)" u="1"/>
        <s v="Ciudad Real (31)" u="1"/>
        <s v="Cuenca (32)" u="1"/>
        <s v="Guadalajara (33)" u="1"/>
        <s v="Toledo (34)" u="1"/>
        <s v="Alicante (35)" u="1"/>
        <s v="Castellón (36)" u="1"/>
        <s v="Valencia (37)" u="1"/>
        <s v="Murcia (38)" u="1"/>
        <s v="Badajoz (39)" u="1"/>
        <s v="Almería (41)" u="1"/>
        <s v="Córdoba (43)" u="1"/>
        <s v="Granada (44)" u="1"/>
        <s v="Jaén (46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2">
        <n v="24420610"/>
        <n v="24420670"/>
        <n v="24450160"/>
        <n v="24450220"/>
        <n v="24470790"/>
        <n v="24470800"/>
        <n v="24470830"/>
        <n v="24470920"/>
        <n v="24470930"/>
        <n v="24470960"/>
        <n v="24480410"/>
        <n v="24480560"/>
        <n v="2448065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00180" u="1"/>
        <n v="24270370" u="1"/>
        <n v="24290570" u="1"/>
        <n v="24291920" u="1"/>
        <n v="24291990" u="1"/>
        <n v="24300200" u="1"/>
        <n v="24310730" u="1"/>
        <n v="24310750" u="1"/>
        <n v="24310820" u="1"/>
        <n v="24320360" u="1"/>
        <n v="24330260" u="1"/>
        <n v="2434042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30350" u="1"/>
        <n v="24430360" u="1"/>
        <n v="24430440" u="1"/>
        <n v="24440720" u="1"/>
        <n v="24440740" u="1"/>
        <n v="24440820" u="1"/>
        <n v="2444083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40" u="1"/>
        <n v="24500130" u="1"/>
      </sharedItems>
    </cacheField>
    <cacheField name="Descripción" numFmtId="0">
      <sharedItems containsBlank="1" count="74">
        <s v="Juan Olid Pérez / 11690 Olvera"/>
        <s v="Sum. y Pinturas El Trini, S.L. / 11630 Arcos de la"/>
        <s v="Suministros Maquival, S.L. / 21600 Valverde del Ca"/>
        <s v="Sum.Agric.La Com.de la Palma,S.L. / 21700 La Palma"/>
        <s v="Agrometal Gómez Jurado S.L. / 29160 Casabermeja"/>
        <s v="Manuel Duran Velasco / 29531 Humilladero"/>
        <s v="Hermanos Ramos Alora, S.L. / 29510 Alora"/>
        <s v="Agroforestal Pepe Díaz, S.L. / 29200 Antequera"/>
        <s v="Marcelo Alejandro Moreno Ojuez / 29640 Torreblanca"/>
        <s v="Francisco Merino Chaves / 29567 Alozaina"/>
        <s v="Domasa Agrícola, S.L. / 41008 Sevilla"/>
        <s v="Rafael Moron Arjona / 41567 Herrera"/>
        <s v="Grupo Arrones e Hijos, S.L. / 41530 Moron de la Fr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Ecojardyn Podas y Jardinería, S.L. / 19170 El Casa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Poda de Palmeras y Arboles, S.L. / 29530 Alamed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8072912" maxValue="209695472"/>
    </cacheField>
    <cacheField name="Referencia ext." numFmtId="0">
      <sharedItems containsDate="1" containsMixedTypes="1" minDate="1899-12-31T04:01:03" maxDate="2025-11-03T00:00:00"/>
    </cacheField>
    <cacheField name="Valor de crédito pendiente" numFmtId="4">
      <sharedItems containsSemiMixedTypes="0" containsString="0" containsNumber="1" minValue="2.19" maxValue="18167.61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1137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0" maxValue="456895.63"/>
    </cacheField>
    <cacheField name="Open Orders" numFmtId="4">
      <sharedItems containsSemiMixedTypes="0" containsString="0" containsNumber="1" minValue="0" maxValue="29985.279999999999"/>
    </cacheField>
    <cacheField name="Clase de riesgo" numFmtId="0">
      <sharedItems/>
    </cacheField>
    <cacheField name="Compr.horiz.crédito" numFmtId="4">
      <sharedItems containsSemiMixedTypes="0" containsString="0" containsNumber="1" minValue="21.79" maxValue="462301.94"/>
    </cacheField>
    <cacheField name="Agotamiento %" numFmtId="164">
      <sharedItems containsSemiMixedTypes="0" containsString="0" containsNumber="1" minValue="39.6" maxValue="1042718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0" maxValue="186884.45"/>
    </cacheField>
    <cacheField name="31-60 Días" numFmtId="4">
      <sharedItems containsSemiMixedTypes="0" containsString="0" containsNumber="1" minValue="0" maxValue="122162.14"/>
    </cacheField>
    <cacheField name="61-90 Días" numFmtId="4">
      <sharedItems containsSemiMixedTypes="0" containsString="0" containsNumber="1" minValue="0" maxValue="21740.38"/>
    </cacheField>
    <cacheField name="Sobr 90 Días" numFmtId="4">
      <sharedItems containsSemiMixedTypes="0" containsString="0" containsNumber="1" minValue="0" maxValue="273154.59999999998"/>
    </cacheField>
    <cacheField name="Grp.créditos cliente" numFmtId="0">
      <sharedItems containsSemiMixedTypes="0" containsString="0" containsNumber="1" containsInteger="1" minValue="0" maxValue="1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2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2379.58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ES/11"/>
    <x v="0"/>
    <x v="0"/>
    <x v="0"/>
    <n v="209398198"/>
    <n v="5438"/>
    <n v="356.35"/>
    <s v="EUR"/>
    <n v="127000"/>
    <s v="EUR"/>
    <s v="Bloqueados"/>
    <n v="72924.52"/>
    <n v="2699.59"/>
    <s v="Y30"/>
    <n v="74582.509999999995"/>
    <n v="58.7"/>
    <s v="04.02.2025 16:54:04"/>
    <m/>
    <s v="ZESCASTRO"/>
    <b v="1"/>
    <b v="0"/>
    <b v="0"/>
    <b v="0"/>
    <b v="0"/>
    <s v="Susana Castro Salcedo"/>
    <n v="27008.92"/>
    <n v="18426.48"/>
    <n v="0"/>
    <n v="27489.119999999999"/>
    <n v="1"/>
    <m/>
    <s v="ES00"/>
    <n v="1"/>
    <m/>
    <n v="1561.19"/>
    <n v="0"/>
  </r>
  <r>
    <x v="0"/>
    <x v="0"/>
    <s v="ES/11"/>
    <x v="0"/>
    <x v="0"/>
    <x v="0"/>
    <n v="209436901"/>
    <n v="5438"/>
    <n v="2500.92"/>
    <s v="EUR"/>
    <n v="127000"/>
    <s v="EUR"/>
    <s v="Bloqueados"/>
    <n v="72924.52"/>
    <n v="2699.59"/>
    <s v="Y30"/>
    <n v="74582.509999999995"/>
    <n v="58.7"/>
    <s v="11.02.2025 12:08:21"/>
    <m/>
    <s v="ZESCASTRO"/>
    <b v="1"/>
    <b v="0"/>
    <b v="0"/>
    <b v="0"/>
    <b v="0"/>
    <s v="Susana Castro Salcedo"/>
    <n v="27008.92"/>
    <n v="18426.48"/>
    <n v="0"/>
    <n v="27489.119999999999"/>
    <n v="1"/>
    <m/>
    <s v="ES00"/>
    <n v="1"/>
    <m/>
    <n v="1561.19"/>
    <n v="0"/>
  </r>
  <r>
    <x v="0"/>
    <x v="0"/>
    <s v="ES/11"/>
    <x v="0"/>
    <x v="1"/>
    <x v="1"/>
    <n v="209243810"/>
    <d v="2024-03-01T00:00:00"/>
    <n v="1007.3"/>
    <s v="EUR"/>
    <n v="165000"/>
    <s v="EUR"/>
    <s v="Bloqueados"/>
    <n v="89172"/>
    <n v="2228.8000000000002"/>
    <s v="Y30"/>
    <n v="90640.31"/>
    <n v="54.9"/>
    <s v="03.01.2025 12:05:39"/>
    <m/>
    <s v="ZESRPA1"/>
    <b v="1"/>
    <b v="0"/>
    <b v="0"/>
    <b v="0"/>
    <b v="0"/>
    <s v="Robotic Process Automation rpa1"/>
    <n v="33278.160000000003"/>
    <n v="25566.720000000001"/>
    <n v="2366.38"/>
    <n v="27960.74"/>
    <n v="1"/>
    <m/>
    <s v="ES00"/>
    <n v="1"/>
    <m/>
    <n v="820.63"/>
    <n v="0"/>
  </r>
  <r>
    <x v="0"/>
    <x v="0"/>
    <s v="ES/21"/>
    <x v="1"/>
    <x v="2"/>
    <x v="2"/>
    <n v="209303640"/>
    <n v="4"/>
    <n v="11841.86"/>
    <s v="EUR"/>
    <n v="88000"/>
    <s v="EUR"/>
    <s v="Bloqueados"/>
    <n v="76862.52"/>
    <n v="4421.16"/>
    <s v="Y30"/>
    <n v="80069.62"/>
    <n v="91"/>
    <s v="16.01.2025 11:01:46"/>
    <m/>
    <m/>
    <b v="1"/>
    <b v="0"/>
    <b v="0"/>
    <b v="0"/>
    <b v="0"/>
    <m/>
    <n v="30233.7"/>
    <n v="19818.38"/>
    <n v="3010.04"/>
    <n v="23800.400000000001"/>
    <n v="1"/>
    <m/>
    <s v="ES00"/>
    <n v="1"/>
    <s v="++0024450160ES10/0001/ZESLOPEZE"/>
    <n v="1868.52"/>
    <n v="0"/>
  </r>
  <r>
    <x v="0"/>
    <x v="0"/>
    <s v="ES/21"/>
    <x v="1"/>
    <x v="2"/>
    <x v="2"/>
    <n v="209642416"/>
    <n v="23"/>
    <n v="569"/>
    <s v="EUR"/>
    <n v="88000"/>
    <s v="EUR"/>
    <s v="Bloqueados"/>
    <n v="76862.52"/>
    <n v="4421.16"/>
    <s v="Y30"/>
    <n v="80069.62"/>
    <n v="91"/>
    <s v="20.03.2025 11:59:39"/>
    <m/>
    <s v="ZESCASTRO"/>
    <b v="1"/>
    <b v="0"/>
    <b v="0"/>
    <b v="0"/>
    <b v="0"/>
    <s v="Susana Castro Salcedo"/>
    <n v="30233.7"/>
    <n v="19818.38"/>
    <n v="3010.04"/>
    <n v="23800.400000000001"/>
    <n v="1"/>
    <m/>
    <s v="ES00"/>
    <n v="1"/>
    <m/>
    <n v="1868.52"/>
    <n v="0"/>
  </r>
  <r>
    <x v="0"/>
    <x v="0"/>
    <s v="ES/21"/>
    <x v="1"/>
    <x v="3"/>
    <x v="3"/>
    <n v="208072912"/>
    <n v="601"/>
    <n v="2200.81"/>
    <s v="EUR"/>
    <n v="1"/>
    <s v="EUR"/>
    <s v="Bloqueados"/>
    <n v="0"/>
    <n v="21.79"/>
    <s v="Y30"/>
    <n v="21.79"/>
    <n v="2179"/>
    <s v="04.06.2024 08:41:45"/>
    <m/>
    <m/>
    <b v="1"/>
    <b v="0"/>
    <b v="0"/>
    <b v="0"/>
    <b v="0"/>
    <m/>
    <n v="0"/>
    <n v="0"/>
    <n v="0"/>
    <n v="0"/>
    <n v="1"/>
    <m/>
    <s v="ES00"/>
    <n v="1"/>
    <m/>
    <n v="0"/>
    <n v="0"/>
  </r>
  <r>
    <x v="0"/>
    <x v="0"/>
    <s v="ES/29"/>
    <x v="2"/>
    <x v="4"/>
    <x v="4"/>
    <n v="209307565"/>
    <s v="16/01/2025"/>
    <n v="2318.19"/>
    <s v="EUR"/>
    <n v="78000"/>
    <s v="EUR"/>
    <s v="Bloqueados"/>
    <n v="46779.18"/>
    <n v="353.04"/>
    <s v="Y30"/>
    <n v="46779.18"/>
    <n v="60"/>
    <s v="16.01.2025 20:20:15"/>
    <m/>
    <s v="ZESRPA1"/>
    <b v="1"/>
    <b v="0"/>
    <b v="0"/>
    <b v="0"/>
    <b v="0"/>
    <s v="Robotic Process Automation rpa1"/>
    <n v="26492.65"/>
    <n v="6789.38"/>
    <n v="0"/>
    <n v="13497.15"/>
    <n v="1"/>
    <m/>
    <s v="ES00"/>
    <n v="1"/>
    <m/>
    <n v="0"/>
    <n v="0"/>
  </r>
  <r>
    <x v="0"/>
    <x v="0"/>
    <s v="ES/29"/>
    <x v="2"/>
    <x v="4"/>
    <x v="4"/>
    <n v="209440243"/>
    <d v="2025-11-02T00:00:00"/>
    <n v="853.78"/>
    <s v="EUR"/>
    <n v="78000"/>
    <s v="EUR"/>
    <s v="Bloqueados"/>
    <n v="46779.18"/>
    <n v="353.04"/>
    <s v="Y30"/>
    <n v="46779.18"/>
    <n v="60"/>
    <s v="11.02.2025 21:18:32"/>
    <m/>
    <s v="ZESCASTRO"/>
    <b v="1"/>
    <b v="0"/>
    <b v="0"/>
    <b v="0"/>
    <b v="0"/>
    <s v="Susana Castro Salcedo"/>
    <n v="26492.65"/>
    <n v="6789.38"/>
    <n v="0"/>
    <n v="13497.15"/>
    <n v="1"/>
    <m/>
    <s v="ES00"/>
    <n v="1"/>
    <m/>
    <n v="0"/>
    <n v="0"/>
  </r>
  <r>
    <x v="0"/>
    <x v="0"/>
    <s v="ES/29"/>
    <x v="2"/>
    <x v="5"/>
    <x v="5"/>
    <n v="209389350"/>
    <n v="1"/>
    <n v="1006.6"/>
    <s v="EUR"/>
    <n v="69000"/>
    <s v="EUR"/>
    <s v="Bloqueados"/>
    <n v="28666.639999999999"/>
    <n v="663.66"/>
    <s v="Y30"/>
    <n v="28666.639999999999"/>
    <n v="41.5"/>
    <s v="03.02.2025 13:55:03"/>
    <m/>
    <s v="ZESRPA1"/>
    <b v="1"/>
    <b v="0"/>
    <b v="0"/>
    <b v="0"/>
    <b v="0"/>
    <s v="Robotic Process Automation rpa1"/>
    <n v="5867.44"/>
    <n v="7429.89"/>
    <n v="0"/>
    <n v="15369.31"/>
    <n v="1"/>
    <m/>
    <s v="ES00"/>
    <n v="1"/>
    <m/>
    <n v="0"/>
    <n v="0"/>
  </r>
  <r>
    <x v="0"/>
    <x v="0"/>
    <s v="ES/29"/>
    <x v="2"/>
    <x v="6"/>
    <x v="6"/>
    <n v="209667637"/>
    <s v="25-03-2025"/>
    <n v="1683.92"/>
    <s v="EUR"/>
    <n v="47000"/>
    <s v="EUR"/>
    <s v="Bloqueados"/>
    <n v="35764.74"/>
    <n v="6849.15"/>
    <s v="Y30"/>
    <n v="37103.31"/>
    <n v="78.900000000000006"/>
    <s v="25.03.2025 11:06:23"/>
    <m/>
    <s v="ZESCASTRO"/>
    <b v="1"/>
    <b v="0"/>
    <b v="0"/>
    <b v="0"/>
    <b v="0"/>
    <s v="Susana Castro Salcedo"/>
    <n v="13474.93"/>
    <n v="13857.47"/>
    <n v="159.22"/>
    <n v="8273.1200000000008"/>
    <n v="0"/>
    <m/>
    <s v="ES00"/>
    <n v="1"/>
    <m/>
    <n v="915.81"/>
    <n v="0"/>
  </r>
  <r>
    <x v="0"/>
    <x v="0"/>
    <s v="ES/29"/>
    <x v="2"/>
    <x v="7"/>
    <x v="7"/>
    <n v="209421349"/>
    <n v="802"/>
    <n v="2330.36"/>
    <s v="EUR"/>
    <n v="243000"/>
    <s v="EUR"/>
    <s v="Bloqueados"/>
    <n v="106447.49"/>
    <n v="2483.2800000000002"/>
    <s v="Y30"/>
    <n v="107029.35"/>
    <n v="44"/>
    <s v="08.02.2025 12:53:35"/>
    <m/>
    <s v="ZESCASTRO"/>
    <b v="1"/>
    <b v="0"/>
    <b v="0"/>
    <b v="0"/>
    <b v="0"/>
    <s v="Susana Castro Salcedo"/>
    <n v="30862.77"/>
    <n v="13544.42"/>
    <n v="7587.26"/>
    <n v="54453.04"/>
    <n v="0"/>
    <m/>
    <s v="ES00"/>
    <n v="1"/>
    <m/>
    <n v="285.88"/>
    <n v="0"/>
  </r>
  <r>
    <x v="0"/>
    <x v="0"/>
    <s v="ES/29"/>
    <x v="2"/>
    <x v="8"/>
    <x v="8"/>
    <n v="209587062"/>
    <n v="164"/>
    <n v="275.91000000000003"/>
    <s v="EUR"/>
    <n v="1"/>
    <s v="EUR"/>
    <s v="Bloqueados"/>
    <n v="10427.18"/>
    <n v="0"/>
    <s v="Y30"/>
    <n v="10427.18"/>
    <n v="1042718"/>
    <s v="29.03.2025 00:39:36"/>
    <m/>
    <m/>
    <b v="1"/>
    <b v="0"/>
    <b v="0"/>
    <b v="1"/>
    <b v="0"/>
    <m/>
    <n v="10427.18"/>
    <n v="0"/>
    <n v="0"/>
    <n v="0"/>
    <n v="0"/>
    <m/>
    <s v="ES00"/>
    <n v="1"/>
    <m/>
    <n v="0"/>
    <n v="0"/>
  </r>
  <r>
    <x v="0"/>
    <x v="0"/>
    <s v="ES/29"/>
    <x v="2"/>
    <x v="8"/>
    <x v="8"/>
    <n v="209693725"/>
    <n v="174"/>
    <n v="221.86"/>
    <s v="EUR"/>
    <n v="1"/>
    <s v="EUR"/>
    <s v="Bloqueados"/>
    <n v="10427.18"/>
    <n v="0"/>
    <s v="Y30"/>
    <n v="10427.18"/>
    <n v="1042718"/>
    <s v="28.03.2025 17:00:10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0"/>
    <x v="0"/>
    <s v="ES/29"/>
    <x v="2"/>
    <x v="8"/>
    <x v="8"/>
    <n v="209595175"/>
    <s v="PRBA COMP 2ª FASE"/>
    <n v="560.62"/>
    <s v="EUR"/>
    <n v="1"/>
    <s v="EUR"/>
    <s v="Bloqueados"/>
    <n v="10427.18"/>
    <n v="0"/>
    <s v="Y30"/>
    <n v="10427.18"/>
    <n v="1042718"/>
    <s v="28.03.2025 23:03:02"/>
    <m/>
    <m/>
    <b v="1"/>
    <b v="0"/>
    <b v="0"/>
    <b v="0"/>
    <b v="0"/>
    <m/>
    <n v="10427.18"/>
    <n v="0"/>
    <n v="0"/>
    <n v="0"/>
    <n v="0"/>
    <m/>
    <m/>
    <n v="2"/>
    <m/>
    <n v="0"/>
    <n v="0"/>
  </r>
  <r>
    <x v="0"/>
    <x v="0"/>
    <s v="ES/29"/>
    <x v="2"/>
    <x v="8"/>
    <x v="8"/>
    <n v="209430186"/>
    <n v="152"/>
    <n v="2.19"/>
    <s v="EUR"/>
    <n v="1"/>
    <s v="EUR"/>
    <s v="Bloqueados"/>
    <n v="10427.18"/>
    <n v="0"/>
    <s v="Y30"/>
    <n v="10427.18"/>
    <n v="1042718"/>
    <s v="29.03.2025 00:05:18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0"/>
    <x v="0"/>
    <s v="ES/29"/>
    <x v="2"/>
    <x v="8"/>
    <x v="8"/>
    <n v="209695472"/>
    <n v="164"/>
    <n v="178.13"/>
    <s v="EUR"/>
    <n v="1"/>
    <s v="EUR"/>
    <s v="Bloqueados"/>
    <n v="10427.18"/>
    <n v="0"/>
    <s v="Y30"/>
    <n v="10427.18"/>
    <n v="1042718"/>
    <s v="29.03.2025 13:42:50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0"/>
    <x v="0"/>
    <s v="ES/29"/>
    <x v="2"/>
    <x v="9"/>
    <x v="9"/>
    <n v="209274321"/>
    <n v="1"/>
    <n v="1631.36"/>
    <s v="EUR"/>
    <n v="81000"/>
    <s v="EUR"/>
    <s v="Bloqueados"/>
    <n v="43395.16"/>
    <n v="364.82"/>
    <s v="Y30"/>
    <n v="43624.73"/>
    <n v="53.9"/>
    <s v="10.01.2025 08:43:43"/>
    <m/>
    <s v="ZESCASTRO"/>
    <b v="1"/>
    <b v="0"/>
    <b v="0"/>
    <b v="0"/>
    <b v="0"/>
    <s v="Susana Castro Salcedo"/>
    <n v="11482.26"/>
    <n v="2962.07"/>
    <n v="2140.61"/>
    <n v="26810.22"/>
    <n v="0"/>
    <m/>
    <s v="ES02"/>
    <n v="1"/>
    <m/>
    <n v="229.57"/>
    <n v="0"/>
  </r>
  <r>
    <x v="0"/>
    <x v="0"/>
    <s v="ES/41"/>
    <x v="3"/>
    <x v="10"/>
    <x v="10"/>
    <n v="209090183"/>
    <s v="PC/224001195"/>
    <n v="9341.1299999999992"/>
    <s v="EUR"/>
    <n v="1137000"/>
    <s v="EUR"/>
    <s v="Bloqueados"/>
    <n v="442099.86"/>
    <n v="18162.82"/>
    <s v="Y30"/>
    <n v="450605.24"/>
    <n v="39.6"/>
    <s v="27.11.2024 08:29:06"/>
    <m/>
    <s v="ZESCASTRO"/>
    <b v="1"/>
    <b v="0"/>
    <b v="0"/>
    <b v="0"/>
    <b v="0"/>
    <s v="Susana Castro Salcedo"/>
    <n v="186884.45"/>
    <n v="122162.14"/>
    <n v="21740.38"/>
    <n v="111312.89"/>
    <n v="1"/>
    <m/>
    <s v="ES00"/>
    <n v="1"/>
    <m/>
    <n v="2379.58"/>
    <n v="0"/>
  </r>
  <r>
    <x v="0"/>
    <x v="0"/>
    <s v="ES/41"/>
    <x v="3"/>
    <x v="11"/>
    <x v="11"/>
    <n v="209182682"/>
    <s v="TEMPORADA PODA 24"/>
    <n v="18167.61"/>
    <s v="EUR"/>
    <n v="703000"/>
    <s v="EUR"/>
    <s v="Bloqueados"/>
    <n v="456895.63"/>
    <n v="29985.279999999999"/>
    <s v="Y30"/>
    <n v="462301.94"/>
    <n v="65.8"/>
    <s v="12.12.2024 16:03:43"/>
    <m/>
    <s v="ZESCASTRO"/>
    <b v="1"/>
    <b v="0"/>
    <b v="0"/>
    <b v="0"/>
    <b v="0"/>
    <s v="Susana Castro Salcedo"/>
    <n v="114075.26"/>
    <n v="52193.97"/>
    <n v="17471.8"/>
    <n v="273154.59999999998"/>
    <n v="0"/>
    <m/>
    <m/>
    <n v="1"/>
    <s v="++0024480560ES10/0001/ZESCASTRO"/>
    <n v="827.06"/>
    <n v="0"/>
  </r>
  <r>
    <x v="0"/>
    <x v="0"/>
    <s v="ES/41"/>
    <x v="3"/>
    <x v="12"/>
    <x v="12"/>
    <n v="209110099"/>
    <s v="29/11/24"/>
    <n v="609.09"/>
    <s v="EUR"/>
    <n v="153000"/>
    <s v="EUR"/>
    <s v="Bloqueados"/>
    <n v="72912.990000000005"/>
    <n v="1419.83"/>
    <s v="Y30"/>
    <n v="72700.259999999995"/>
    <n v="47.5"/>
    <s v="29.11.2024 18:47:09"/>
    <m/>
    <m/>
    <b v="1"/>
    <b v="0"/>
    <b v="0"/>
    <b v="0"/>
    <b v="0"/>
    <m/>
    <n v="41418.230000000003"/>
    <n v="15122.06"/>
    <n v="0"/>
    <n v="16372.7"/>
    <n v="0"/>
    <m/>
    <s v="ES00"/>
    <n v="1"/>
    <m/>
    <n v="925.77"/>
    <n v="0"/>
  </r>
  <r>
    <x v="0"/>
    <x v="0"/>
    <s v="ES/41"/>
    <x v="3"/>
    <x v="12"/>
    <x v="12"/>
    <n v="209439918"/>
    <d v="2025-11-02T00:00:00"/>
    <n v="296"/>
    <s v="EUR"/>
    <n v="153000"/>
    <s v="EUR"/>
    <s v="Bloqueados"/>
    <n v="72912.990000000005"/>
    <n v="1419.83"/>
    <s v="Y30"/>
    <n v="72700.259999999995"/>
    <n v="47.5"/>
    <s v="11.02.2025 19:00:21"/>
    <m/>
    <s v="ZESCASTRO"/>
    <b v="1"/>
    <b v="0"/>
    <b v="0"/>
    <b v="0"/>
    <b v="0"/>
    <s v="Susana Castro Salcedo"/>
    <n v="41418.230000000003"/>
    <n v="15122.06"/>
    <n v="0"/>
    <n v="16372.7"/>
    <n v="0"/>
    <m/>
    <s v="ES00"/>
    <n v="1"/>
    <m/>
    <n v="925.77"/>
    <n v="0"/>
  </r>
  <r>
    <x v="0"/>
    <x v="0"/>
    <s v="ES/41"/>
    <x v="3"/>
    <x v="12"/>
    <x v="12"/>
    <n v="209504940"/>
    <s v="24/02/25"/>
    <n v="994.55"/>
    <s v="EUR"/>
    <n v="153000"/>
    <s v="EUR"/>
    <s v="Bloqueados"/>
    <n v="72912.990000000005"/>
    <n v="1419.83"/>
    <s v="Y30"/>
    <n v="72700.259999999995"/>
    <n v="47.5"/>
    <s v="24.02.2025 18:22:13"/>
    <m/>
    <m/>
    <b v="1"/>
    <b v="0"/>
    <b v="0"/>
    <b v="0"/>
    <b v="0"/>
    <m/>
    <n v="41418.230000000003"/>
    <n v="15122.06"/>
    <n v="0"/>
    <n v="16372.7"/>
    <n v="0"/>
    <m/>
    <s v="ES00"/>
    <n v="1"/>
    <m/>
    <n v="925.77"/>
    <n v="0"/>
  </r>
  <r>
    <x v="0"/>
    <x v="0"/>
    <s v="ES/41"/>
    <x v="3"/>
    <x v="12"/>
    <x v="12"/>
    <n v="209527108"/>
    <s v="FORESTAL"/>
    <n v="15441.6"/>
    <s v="EUR"/>
    <n v="153000"/>
    <s v="EUR"/>
    <s v="Bloqueados"/>
    <n v="72912.990000000005"/>
    <n v="1419.83"/>
    <s v="Y30"/>
    <n v="72700.259999999995"/>
    <n v="47.5"/>
    <s v="27.02.2025 18:25:23"/>
    <m/>
    <s v="ZESCASTRO"/>
    <b v="1"/>
    <b v="0"/>
    <b v="0"/>
    <b v="0"/>
    <b v="0"/>
    <s v="Susana Castro Salcedo"/>
    <n v="41418.230000000003"/>
    <n v="15122.06"/>
    <n v="0"/>
    <n v="16372.7"/>
    <n v="0"/>
    <m/>
    <s v="ES00"/>
    <n v="1"/>
    <m/>
    <n v="925.7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1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3" firstHeaderRow="1" firstDataRow="1" firstDataCol="2"/>
  <pivotFields count="38">
    <pivotField axis="axisRow" showAll="0">
      <items count="10">
        <item m="1" x="1"/>
        <item m="1" x="2"/>
        <item m="1" x="3"/>
        <item m="1" x="4"/>
        <item m="1" x="5"/>
        <item m="1" x="6"/>
        <item m="1" x="7"/>
        <item x="0"/>
        <item m="1" x="8"/>
        <item t="default"/>
      </items>
    </pivotField>
    <pivotField axis="axisRow" showAll="0">
      <items count="16">
        <item sd="0"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0"/>
        <item m="1" x="13"/>
        <item m="1" x="14"/>
        <item t="default" sd="0"/>
      </items>
    </pivotField>
    <pivotField showAll="0"/>
    <pivotField axis="axisRow" showAll="0">
      <items count="34">
        <item sd="0" m="1" x="6"/>
        <item m="1" x="4"/>
        <item m="1" x="5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0"/>
        <item m="1" x="28"/>
        <item m="1" x="29"/>
        <item x="1"/>
        <item m="1" x="30"/>
        <item x="2"/>
        <item x="3"/>
        <item m="1" x="31"/>
        <item m="1" x="32"/>
        <item t="default" sd="0"/>
      </items>
    </pivotField>
    <pivotField axis="axisRow" outline="0" showAll="0" defaultSubtotal="0">
      <items count="72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m="1" x="52"/>
        <item m="1" x="53"/>
        <item m="1" x="54"/>
        <item m="1" x="55"/>
        <item m="1" x="56"/>
        <item m="1" x="57"/>
        <item m="1" x="58"/>
        <item x="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x="7"/>
        <item m="1" x="70"/>
        <item x="9"/>
        <item x="10"/>
        <item x="11"/>
        <item x="12"/>
        <item m="1" x="71"/>
        <item x="2"/>
        <item x="4"/>
        <item x="5"/>
        <item x="6"/>
        <item x="8"/>
      </items>
    </pivotField>
    <pivotField axis="axisRow" showAll="0">
      <items count="75">
        <item m="1" x="16"/>
        <item m="1" x="13"/>
        <item m="1" x="14"/>
        <item m="1" x="15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m="1" x="52"/>
        <item m="1" x="53"/>
        <item m="1" x="54"/>
        <item m="1" x="55"/>
        <item m="1" x="56"/>
        <item m="1" x="57"/>
        <item m="1" x="58"/>
        <item x="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x="7"/>
        <item m="1" x="70"/>
        <item x="9"/>
        <item x="10"/>
        <item x="11"/>
        <item m="1" x="71"/>
        <item m="1" x="72"/>
        <item m="1" x="73"/>
        <item x="2"/>
        <item x="4"/>
        <item x="5"/>
        <item x="6"/>
        <item x="8"/>
        <item x="12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20">
    <i>
      <x v="7"/>
    </i>
    <i r="1">
      <x v="12"/>
    </i>
    <i r="2">
      <x v="24"/>
    </i>
    <i r="3">
      <x v="39"/>
      <x v="39"/>
    </i>
    <i r="3">
      <x v="40"/>
      <x v="40"/>
    </i>
    <i r="2">
      <x v="27"/>
    </i>
    <i r="3">
      <x v="48"/>
      <x v="48"/>
    </i>
    <i r="3">
      <x v="67"/>
      <x v="68"/>
    </i>
    <i r="2">
      <x v="29"/>
    </i>
    <i r="3">
      <x v="60"/>
      <x v="60"/>
    </i>
    <i r="3">
      <x v="62"/>
      <x v="62"/>
    </i>
    <i r="3">
      <x v="68"/>
      <x v="69"/>
    </i>
    <i r="3">
      <x v="69"/>
      <x v="70"/>
    </i>
    <i r="3">
      <x v="70"/>
      <x v="71"/>
    </i>
    <i r="3">
      <x v="71"/>
      <x v="72"/>
    </i>
    <i r="2">
      <x v="30"/>
    </i>
    <i r="3">
      <x v="63"/>
      <x v="63"/>
    </i>
    <i r="3">
      <x v="64"/>
      <x v="64"/>
    </i>
    <i r="3">
      <x v="65"/>
      <x v="73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4" totalsRowShown="0" headerRowDxfId="37" dataDxfId="35" headerRowBorderDxfId="36" tableBorderDxfId="34">
  <autoFilter ref="A1:AL24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3"/>
  <sheetViews>
    <sheetView tabSelected="1" workbookViewId="0">
      <selection activeCell="A3" sqref="A3:C23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53</v>
      </c>
      <c r="C4" s="11">
        <v>74389.14</v>
      </c>
    </row>
    <row r="5" spans="1:3" x14ac:dyDescent="0.2">
      <c r="A5" s="6" t="s">
        <v>52</v>
      </c>
      <c r="C5" s="11">
        <v>74389.14</v>
      </c>
    </row>
    <row r="6" spans="1:3" x14ac:dyDescent="0.2">
      <c r="A6" s="8" t="s">
        <v>54</v>
      </c>
      <c r="C6" s="11">
        <v>3864.5699999999997</v>
      </c>
    </row>
    <row r="7" spans="1:3" x14ac:dyDescent="0.2">
      <c r="A7" s="9">
        <v>24420610</v>
      </c>
      <c r="B7" s="5" t="s">
        <v>45</v>
      </c>
      <c r="C7" s="11">
        <v>2857.27</v>
      </c>
    </row>
    <row r="8" spans="1:3" x14ac:dyDescent="0.2">
      <c r="A8" s="9">
        <v>24420670</v>
      </c>
      <c r="B8" s="5" t="s">
        <v>46</v>
      </c>
      <c r="C8" s="11">
        <v>1007.3</v>
      </c>
    </row>
    <row r="9" spans="1:3" x14ac:dyDescent="0.2">
      <c r="A9" s="8" t="s">
        <v>55</v>
      </c>
      <c r="C9" s="11">
        <v>14611.67</v>
      </c>
    </row>
    <row r="10" spans="1:3" x14ac:dyDescent="0.2">
      <c r="A10" s="9">
        <v>24450220</v>
      </c>
      <c r="B10" s="5" t="s">
        <v>47</v>
      </c>
      <c r="C10" s="11">
        <v>2200.81</v>
      </c>
    </row>
    <row r="11" spans="1:3" x14ac:dyDescent="0.2">
      <c r="A11" s="9">
        <v>24450160</v>
      </c>
      <c r="B11" s="5" t="s">
        <v>65</v>
      </c>
      <c r="C11" s="11">
        <v>12410.86</v>
      </c>
    </row>
    <row r="12" spans="1:3" x14ac:dyDescent="0.2">
      <c r="A12" s="8" t="s">
        <v>56</v>
      </c>
      <c r="C12" s="11">
        <v>11062.920000000002</v>
      </c>
    </row>
    <row r="13" spans="1:3" x14ac:dyDescent="0.2">
      <c r="A13" s="9">
        <v>24470920</v>
      </c>
      <c r="B13" s="5" t="s">
        <v>48</v>
      </c>
      <c r="C13" s="11">
        <v>2330.36</v>
      </c>
    </row>
    <row r="14" spans="1:3" x14ac:dyDescent="0.2">
      <c r="A14" s="9">
        <v>24470960</v>
      </c>
      <c r="B14" s="5" t="s">
        <v>49</v>
      </c>
      <c r="C14" s="11">
        <v>1631.36</v>
      </c>
    </row>
    <row r="15" spans="1:3" x14ac:dyDescent="0.2">
      <c r="A15" s="9">
        <v>24470790</v>
      </c>
      <c r="B15" s="5" t="s">
        <v>70</v>
      </c>
      <c r="C15" s="11">
        <v>3171.9700000000003</v>
      </c>
    </row>
    <row r="16" spans="1:3" x14ac:dyDescent="0.2">
      <c r="A16" s="9">
        <v>24470800</v>
      </c>
      <c r="B16" s="5" t="s">
        <v>74</v>
      </c>
      <c r="C16" s="11">
        <v>1006.6</v>
      </c>
    </row>
    <row r="17" spans="1:3" x14ac:dyDescent="0.2">
      <c r="A17" s="9">
        <v>24470830</v>
      </c>
      <c r="B17" s="5" t="s">
        <v>76</v>
      </c>
      <c r="C17" s="11">
        <v>1683.92</v>
      </c>
    </row>
    <row r="18" spans="1:3" x14ac:dyDescent="0.2">
      <c r="A18" s="9">
        <v>24470930</v>
      </c>
      <c r="B18" s="5" t="s">
        <v>80</v>
      </c>
      <c r="C18" s="11">
        <v>1238.71</v>
      </c>
    </row>
    <row r="19" spans="1:3" x14ac:dyDescent="0.2">
      <c r="A19" s="8" t="s">
        <v>57</v>
      </c>
      <c r="C19" s="11">
        <v>44849.979999999996</v>
      </c>
    </row>
    <row r="20" spans="1:3" x14ac:dyDescent="0.2">
      <c r="A20" s="9">
        <v>24480410</v>
      </c>
      <c r="B20" s="5" t="s">
        <v>50</v>
      </c>
      <c r="C20" s="11">
        <v>9341.1299999999992</v>
      </c>
    </row>
    <row r="21" spans="1:3" x14ac:dyDescent="0.2">
      <c r="A21" s="9">
        <v>24480560</v>
      </c>
      <c r="B21" s="5" t="s">
        <v>51</v>
      </c>
      <c r="C21" s="11">
        <v>18167.61</v>
      </c>
    </row>
    <row r="22" spans="1:3" x14ac:dyDescent="0.2">
      <c r="A22" s="9">
        <v>24480650</v>
      </c>
      <c r="B22" s="5" t="s">
        <v>94</v>
      </c>
      <c r="C22" s="11">
        <v>17341.240000000002</v>
      </c>
    </row>
    <row r="23" spans="1:3" x14ac:dyDescent="0.2">
      <c r="A23" s="5" t="s">
        <v>3</v>
      </c>
      <c r="C23" s="11">
        <v>74389.14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4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4</v>
      </c>
      <c r="B2" t="str">
        <f>+VLOOKUP(Tabla1[[#This Row],[Código de provincia]],[1]Zona!$A:$N,8,0)</f>
        <v>Andalucía</v>
      </c>
      <c r="C2" t="str">
        <f>+VLOOKUP(TEXT(Tabla1[[#This Row],[Socio comercial]],"00000000"),[1]Clientes!$A:$E,3,0)</f>
        <v>ES/11</v>
      </c>
      <c r="D2" t="str">
        <f>+VLOOKUP(TEXT(Tabla1[[#This Row],[Socio comercial]],"00000000"),[1]Clientes!$A:$E,4,0)</f>
        <v>Cádiz (42)</v>
      </c>
      <c r="E2" s="1">
        <v>24420610</v>
      </c>
      <c r="F2" s="1" t="s">
        <v>45</v>
      </c>
      <c r="G2" s="1">
        <v>209398198</v>
      </c>
      <c r="H2" s="1">
        <v>5438</v>
      </c>
      <c r="I2" s="2">
        <v>356.35</v>
      </c>
      <c r="J2" s="1" t="s">
        <v>41</v>
      </c>
      <c r="K2" s="2">
        <v>127000</v>
      </c>
      <c r="L2" s="1" t="s">
        <v>41</v>
      </c>
      <c r="M2" s="1" t="s">
        <v>42</v>
      </c>
      <c r="N2" s="2">
        <v>72924.52</v>
      </c>
      <c r="O2" s="2">
        <v>2699.59</v>
      </c>
      <c r="P2" s="1" t="s">
        <v>43</v>
      </c>
      <c r="Q2" s="2">
        <v>74582.509999999995</v>
      </c>
      <c r="R2" s="3">
        <v>58.7</v>
      </c>
      <c r="S2" s="1" t="s">
        <v>58</v>
      </c>
      <c r="T2" s="1"/>
      <c r="U2" s="1" t="s">
        <v>59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60</v>
      </c>
      <c r="AB2" s="2">
        <v>27008.92</v>
      </c>
      <c r="AC2" s="2">
        <v>18426.48</v>
      </c>
      <c r="AD2" s="2">
        <v>0</v>
      </c>
      <c r="AE2" s="2">
        <v>27489.119999999999</v>
      </c>
      <c r="AF2" s="1">
        <v>1</v>
      </c>
      <c r="AG2" s="1"/>
      <c r="AH2" s="1" t="s">
        <v>44</v>
      </c>
      <c r="AI2" s="1">
        <v>1</v>
      </c>
      <c r="AJ2" s="1"/>
      <c r="AK2" s="2">
        <v>1561.19</v>
      </c>
      <c r="AL2" s="2">
        <v>0</v>
      </c>
    </row>
    <row r="3" spans="1:38" x14ac:dyDescent="0.2">
      <c r="A3" t="str">
        <f>+VLOOKUP(Tabla1[[#This Row],[Código de provincia]],[1]Zona!$A:$N,14,0)</f>
        <v>Zona 4</v>
      </c>
      <c r="B3" t="str">
        <f>+VLOOKUP(Tabla1[[#This Row],[Código de provincia]],[1]Zona!$A:$N,8,0)</f>
        <v>Andalucía</v>
      </c>
      <c r="C3" t="str">
        <f>+VLOOKUP(TEXT(Tabla1[[#This Row],[Socio comercial]],"00000000"),[1]Clientes!$A:$E,3,0)</f>
        <v>ES/11</v>
      </c>
      <c r="D3" t="str">
        <f>+VLOOKUP(TEXT(Tabla1[[#This Row],[Socio comercial]],"00000000"),[1]Clientes!$A:$E,4,0)</f>
        <v>Cádiz (42)</v>
      </c>
      <c r="E3" s="1">
        <v>24420610</v>
      </c>
      <c r="F3" s="1" t="s">
        <v>45</v>
      </c>
      <c r="G3" s="1">
        <v>209436901</v>
      </c>
      <c r="H3" s="1">
        <v>5438</v>
      </c>
      <c r="I3" s="2">
        <v>2500.92</v>
      </c>
      <c r="J3" s="1" t="s">
        <v>41</v>
      </c>
      <c r="K3" s="2">
        <v>127000</v>
      </c>
      <c r="L3" s="1" t="s">
        <v>41</v>
      </c>
      <c r="M3" s="1" t="s">
        <v>42</v>
      </c>
      <c r="N3" s="2">
        <v>72924.52</v>
      </c>
      <c r="O3" s="2">
        <v>2699.59</v>
      </c>
      <c r="P3" s="1" t="s">
        <v>43</v>
      </c>
      <c r="Q3" s="2">
        <v>74582.509999999995</v>
      </c>
      <c r="R3" s="3">
        <v>58.7</v>
      </c>
      <c r="S3" s="1" t="s">
        <v>61</v>
      </c>
      <c r="T3" s="1"/>
      <c r="U3" s="1" t="s">
        <v>59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60</v>
      </c>
      <c r="AB3" s="2">
        <v>27008.92</v>
      </c>
      <c r="AC3" s="2">
        <v>18426.48</v>
      </c>
      <c r="AD3" s="2">
        <v>0</v>
      </c>
      <c r="AE3" s="2">
        <v>27489.119999999999</v>
      </c>
      <c r="AF3" s="1">
        <v>1</v>
      </c>
      <c r="AG3" s="1"/>
      <c r="AH3" s="1" t="s">
        <v>44</v>
      </c>
      <c r="AI3" s="1">
        <v>1</v>
      </c>
      <c r="AJ3" s="1"/>
      <c r="AK3" s="2">
        <v>1561.19</v>
      </c>
      <c r="AL3" s="2">
        <v>0</v>
      </c>
    </row>
    <row r="4" spans="1:38" x14ac:dyDescent="0.2">
      <c r="A4" t="str">
        <f>+VLOOKUP(Tabla1[[#This Row],[Código de provincia]],[1]Zona!$A:$N,14,0)</f>
        <v>Zona 4</v>
      </c>
      <c r="B4" t="str">
        <f>+VLOOKUP(Tabla1[[#This Row],[Código de provincia]],[1]Zona!$A:$N,8,0)</f>
        <v>Andalucía</v>
      </c>
      <c r="C4" t="str">
        <f>+VLOOKUP(TEXT(Tabla1[[#This Row],[Socio comercial]],"00000000"),[1]Clientes!$A:$E,3,0)</f>
        <v>ES/11</v>
      </c>
      <c r="D4" t="str">
        <f>+VLOOKUP(TEXT(Tabla1[[#This Row],[Socio comercial]],"00000000"),[1]Clientes!$A:$E,4,0)</f>
        <v>Cádiz (42)</v>
      </c>
      <c r="E4" s="1">
        <v>24420670</v>
      </c>
      <c r="F4" s="1" t="s">
        <v>46</v>
      </c>
      <c r="G4" s="1">
        <v>209243810</v>
      </c>
      <c r="H4" s="10">
        <v>45352</v>
      </c>
      <c r="I4" s="2">
        <v>1007.3</v>
      </c>
      <c r="J4" s="1" t="s">
        <v>41</v>
      </c>
      <c r="K4" s="2">
        <v>165000</v>
      </c>
      <c r="L4" s="1" t="s">
        <v>41</v>
      </c>
      <c r="M4" s="1" t="s">
        <v>42</v>
      </c>
      <c r="N4" s="2">
        <v>89172</v>
      </c>
      <c r="O4" s="2">
        <v>2228.8000000000002</v>
      </c>
      <c r="P4" s="1" t="s">
        <v>43</v>
      </c>
      <c r="Q4" s="2">
        <v>90640.31</v>
      </c>
      <c r="R4" s="3">
        <v>54.9</v>
      </c>
      <c r="S4" s="1" t="s">
        <v>62</v>
      </c>
      <c r="T4" s="1"/>
      <c r="U4" s="1" t="s">
        <v>63</v>
      </c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 t="s">
        <v>64</v>
      </c>
      <c r="AB4" s="2">
        <v>33278.160000000003</v>
      </c>
      <c r="AC4" s="2">
        <v>25566.720000000001</v>
      </c>
      <c r="AD4" s="2">
        <v>2366.38</v>
      </c>
      <c r="AE4" s="2">
        <v>27960.74</v>
      </c>
      <c r="AF4" s="1">
        <v>1</v>
      </c>
      <c r="AG4" s="1"/>
      <c r="AH4" s="1" t="s">
        <v>44</v>
      </c>
      <c r="AI4" s="1">
        <v>1</v>
      </c>
      <c r="AJ4" s="1"/>
      <c r="AK4" s="2">
        <v>820.63</v>
      </c>
      <c r="AL4" s="2">
        <v>0</v>
      </c>
    </row>
    <row r="5" spans="1:38" x14ac:dyDescent="0.2">
      <c r="A5" t="str">
        <f>+VLOOKUP(Tabla1[[#This Row],[Código de provincia]],[1]Zona!$A:$N,14,0)</f>
        <v>Zona 4</v>
      </c>
      <c r="B5" t="str">
        <f>+VLOOKUP(Tabla1[[#This Row],[Código de provincia]],[1]Zona!$A:$N,8,0)</f>
        <v>Andalucía</v>
      </c>
      <c r="C5" t="str">
        <f>+VLOOKUP(TEXT(Tabla1[[#This Row],[Socio comercial]],"00000000"),[1]Clientes!$A:$E,3,0)</f>
        <v>ES/21</v>
      </c>
      <c r="D5" t="str">
        <f>+VLOOKUP(TEXT(Tabla1[[#This Row],[Socio comercial]],"00000000"),[1]Clientes!$A:$E,4,0)</f>
        <v>Huelva (45)</v>
      </c>
      <c r="E5" s="1">
        <v>24450160</v>
      </c>
      <c r="F5" s="1" t="s">
        <v>65</v>
      </c>
      <c r="G5" s="1">
        <v>209303640</v>
      </c>
      <c r="H5" s="1">
        <v>4</v>
      </c>
      <c r="I5" s="2">
        <v>11841.86</v>
      </c>
      <c r="J5" s="1" t="s">
        <v>41</v>
      </c>
      <c r="K5" s="2">
        <v>88000</v>
      </c>
      <c r="L5" s="1" t="s">
        <v>41</v>
      </c>
      <c r="M5" s="1" t="s">
        <v>42</v>
      </c>
      <c r="N5" s="2">
        <v>76862.52</v>
      </c>
      <c r="O5" s="2">
        <v>4421.16</v>
      </c>
      <c r="P5" s="1" t="s">
        <v>43</v>
      </c>
      <c r="Q5" s="2">
        <v>80069.62</v>
      </c>
      <c r="R5" s="3">
        <v>91</v>
      </c>
      <c r="S5" s="1" t="s">
        <v>66</v>
      </c>
      <c r="T5" s="1"/>
      <c r="U5" s="1"/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/>
      <c r="AB5" s="2">
        <v>30233.7</v>
      </c>
      <c r="AC5" s="2">
        <v>19818.38</v>
      </c>
      <c r="AD5" s="2">
        <v>3010.04</v>
      </c>
      <c r="AE5" s="2">
        <v>23800.400000000001</v>
      </c>
      <c r="AF5" s="1">
        <v>1</v>
      </c>
      <c r="AG5" s="1"/>
      <c r="AH5" s="1" t="s">
        <v>44</v>
      </c>
      <c r="AI5" s="1">
        <v>1</v>
      </c>
      <c r="AJ5" s="1" t="s">
        <v>67</v>
      </c>
      <c r="AK5" s="2">
        <v>1868.52</v>
      </c>
      <c r="AL5" s="2">
        <v>0</v>
      </c>
    </row>
    <row r="6" spans="1:38" x14ac:dyDescent="0.2">
      <c r="A6" t="str">
        <f>+VLOOKUP(Tabla1[[#This Row],[Código de provincia]],[1]Zona!$A:$N,14,0)</f>
        <v>Zona 4</v>
      </c>
      <c r="B6" t="str">
        <f>+VLOOKUP(Tabla1[[#This Row],[Código de provincia]],[1]Zona!$A:$N,8,0)</f>
        <v>Andalucía</v>
      </c>
      <c r="C6" t="str">
        <f>+VLOOKUP(TEXT(Tabla1[[#This Row],[Socio comercial]],"00000000"),[1]Clientes!$A:$E,3,0)</f>
        <v>ES/21</v>
      </c>
      <c r="D6" t="str">
        <f>+VLOOKUP(TEXT(Tabla1[[#This Row],[Socio comercial]],"00000000"),[1]Clientes!$A:$E,4,0)</f>
        <v>Huelva (45)</v>
      </c>
      <c r="E6" s="1">
        <v>24450160</v>
      </c>
      <c r="F6" s="1" t="s">
        <v>65</v>
      </c>
      <c r="G6" s="1">
        <v>209642416</v>
      </c>
      <c r="H6" s="1">
        <v>23</v>
      </c>
      <c r="I6" s="2">
        <v>569</v>
      </c>
      <c r="J6" s="1" t="s">
        <v>41</v>
      </c>
      <c r="K6" s="2">
        <v>88000</v>
      </c>
      <c r="L6" s="1" t="s">
        <v>41</v>
      </c>
      <c r="M6" s="1" t="s">
        <v>42</v>
      </c>
      <c r="N6" s="2">
        <v>76862.52</v>
      </c>
      <c r="O6" s="2">
        <v>4421.16</v>
      </c>
      <c r="P6" s="1" t="s">
        <v>43</v>
      </c>
      <c r="Q6" s="2">
        <v>80069.62</v>
      </c>
      <c r="R6" s="3">
        <v>91</v>
      </c>
      <c r="S6" s="1" t="s">
        <v>68</v>
      </c>
      <c r="T6" s="1"/>
      <c r="U6" s="1" t="s">
        <v>59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s">
        <v>60</v>
      </c>
      <c r="AB6" s="2">
        <v>30233.7</v>
      </c>
      <c r="AC6" s="2">
        <v>19818.38</v>
      </c>
      <c r="AD6" s="2">
        <v>3010.04</v>
      </c>
      <c r="AE6" s="2">
        <v>23800.400000000001</v>
      </c>
      <c r="AF6" s="1">
        <v>1</v>
      </c>
      <c r="AG6" s="1"/>
      <c r="AH6" s="1" t="s">
        <v>44</v>
      </c>
      <c r="AI6" s="1">
        <v>1</v>
      </c>
      <c r="AJ6" s="1"/>
      <c r="AK6" s="2">
        <v>1868.52</v>
      </c>
      <c r="AL6" s="2">
        <v>0</v>
      </c>
    </row>
    <row r="7" spans="1:38" x14ac:dyDescent="0.2">
      <c r="A7" t="str">
        <f>+VLOOKUP(Tabla1[[#This Row],[Código de provincia]],[1]Zona!$A:$N,14,0)</f>
        <v>Zona 4</v>
      </c>
      <c r="B7" t="str">
        <f>+VLOOKUP(Tabla1[[#This Row],[Código de provincia]],[1]Zona!$A:$N,8,0)</f>
        <v>Andalucía</v>
      </c>
      <c r="C7" t="str">
        <f>+VLOOKUP(TEXT(Tabla1[[#This Row],[Socio comercial]],"00000000"),[1]Clientes!$A:$E,3,0)</f>
        <v>ES/21</v>
      </c>
      <c r="D7" t="str">
        <f>+VLOOKUP(TEXT(Tabla1[[#This Row],[Socio comercial]],"00000000"),[1]Clientes!$A:$E,4,0)</f>
        <v>Huelva (45)</v>
      </c>
      <c r="E7" s="1">
        <v>24450220</v>
      </c>
      <c r="F7" s="1" t="s">
        <v>47</v>
      </c>
      <c r="G7" s="1">
        <v>208072912</v>
      </c>
      <c r="H7" s="1">
        <v>601</v>
      </c>
      <c r="I7" s="2">
        <v>2200.81</v>
      </c>
      <c r="J7" s="1" t="s">
        <v>41</v>
      </c>
      <c r="K7" s="2">
        <v>1</v>
      </c>
      <c r="L7" s="1" t="s">
        <v>41</v>
      </c>
      <c r="M7" s="1" t="s">
        <v>42</v>
      </c>
      <c r="N7" s="2">
        <v>0</v>
      </c>
      <c r="O7" s="2">
        <v>21.79</v>
      </c>
      <c r="P7" s="1" t="s">
        <v>43</v>
      </c>
      <c r="Q7" s="2">
        <v>21.79</v>
      </c>
      <c r="R7" s="3">
        <v>2179</v>
      </c>
      <c r="S7" s="1" t="s">
        <v>69</v>
      </c>
      <c r="T7" s="1"/>
      <c r="U7" s="1"/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/>
      <c r="AB7" s="2">
        <v>0</v>
      </c>
      <c r="AC7" s="2">
        <v>0</v>
      </c>
      <c r="AD7" s="2">
        <v>0</v>
      </c>
      <c r="AE7" s="2">
        <v>0</v>
      </c>
      <c r="AF7" s="1">
        <v>1</v>
      </c>
      <c r="AG7" s="1"/>
      <c r="AH7" s="1" t="s">
        <v>44</v>
      </c>
      <c r="AI7" s="1">
        <v>1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4</v>
      </c>
      <c r="B8" t="str">
        <f>+VLOOKUP(Tabla1[[#This Row],[Código de provincia]],[1]Zona!$A:$N,8,0)</f>
        <v>Andalucía</v>
      </c>
      <c r="C8" t="str">
        <f>+VLOOKUP(TEXT(Tabla1[[#This Row],[Socio comercial]],"00000000"),[1]Clientes!$A:$E,3,0)</f>
        <v>ES/29</v>
      </c>
      <c r="D8" t="str">
        <f>+VLOOKUP(TEXT(Tabla1[[#This Row],[Socio comercial]],"00000000"),[1]Clientes!$A:$E,4,0)</f>
        <v>Málaga (47)</v>
      </c>
      <c r="E8" s="1">
        <v>24470790</v>
      </c>
      <c r="F8" s="1" t="s">
        <v>70</v>
      </c>
      <c r="G8" s="1">
        <v>209307565</v>
      </c>
      <c r="H8" s="1" t="s">
        <v>71</v>
      </c>
      <c r="I8" s="2">
        <v>2318.19</v>
      </c>
      <c r="J8" s="1" t="s">
        <v>41</v>
      </c>
      <c r="K8" s="2">
        <v>78000</v>
      </c>
      <c r="L8" s="1" t="s">
        <v>41</v>
      </c>
      <c r="M8" s="1" t="s">
        <v>42</v>
      </c>
      <c r="N8" s="2">
        <v>46779.18</v>
      </c>
      <c r="O8" s="2">
        <v>353.04</v>
      </c>
      <c r="P8" s="1" t="s">
        <v>43</v>
      </c>
      <c r="Q8" s="2">
        <v>46779.18</v>
      </c>
      <c r="R8" s="3">
        <v>60</v>
      </c>
      <c r="S8" s="1" t="s">
        <v>72</v>
      </c>
      <c r="T8" s="1"/>
      <c r="U8" s="1" t="s">
        <v>63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s">
        <v>64</v>
      </c>
      <c r="AB8" s="2">
        <v>26492.65</v>
      </c>
      <c r="AC8" s="2">
        <v>6789.38</v>
      </c>
      <c r="AD8" s="2">
        <v>0</v>
      </c>
      <c r="AE8" s="2">
        <v>13497.15</v>
      </c>
      <c r="AF8" s="1">
        <v>1</v>
      </c>
      <c r="AG8" s="1"/>
      <c r="AH8" s="1" t="s">
        <v>44</v>
      </c>
      <c r="AI8" s="1">
        <v>1</v>
      </c>
      <c r="AJ8" s="1"/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4</v>
      </c>
      <c r="B9" t="str">
        <f>+VLOOKUP(Tabla1[[#This Row],[Código de provincia]],[1]Zona!$A:$N,8,0)</f>
        <v>Andalucía</v>
      </c>
      <c r="C9" t="str">
        <f>+VLOOKUP(TEXT(Tabla1[[#This Row],[Socio comercial]],"00000000"),[1]Clientes!$A:$E,3,0)</f>
        <v>ES/29</v>
      </c>
      <c r="D9" t="str">
        <f>+VLOOKUP(TEXT(Tabla1[[#This Row],[Socio comercial]],"00000000"),[1]Clientes!$A:$E,4,0)</f>
        <v>Málaga (47)</v>
      </c>
      <c r="E9" s="1">
        <v>24470790</v>
      </c>
      <c r="F9" s="1" t="s">
        <v>70</v>
      </c>
      <c r="G9" s="1">
        <v>209440243</v>
      </c>
      <c r="H9" s="10">
        <v>45963</v>
      </c>
      <c r="I9" s="2">
        <v>853.78</v>
      </c>
      <c r="J9" s="1" t="s">
        <v>41</v>
      </c>
      <c r="K9" s="2">
        <v>78000</v>
      </c>
      <c r="L9" s="1" t="s">
        <v>41</v>
      </c>
      <c r="M9" s="1" t="s">
        <v>42</v>
      </c>
      <c r="N9" s="2">
        <v>46779.18</v>
      </c>
      <c r="O9" s="2">
        <v>353.04</v>
      </c>
      <c r="P9" s="1" t="s">
        <v>43</v>
      </c>
      <c r="Q9" s="2">
        <v>46779.18</v>
      </c>
      <c r="R9" s="3">
        <v>60</v>
      </c>
      <c r="S9" s="1" t="s">
        <v>73</v>
      </c>
      <c r="T9" s="1"/>
      <c r="U9" s="1" t="s">
        <v>59</v>
      </c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 t="s">
        <v>60</v>
      </c>
      <c r="AB9" s="2">
        <v>26492.65</v>
      </c>
      <c r="AC9" s="2">
        <v>6789.38</v>
      </c>
      <c r="AD9" s="2">
        <v>0</v>
      </c>
      <c r="AE9" s="2">
        <v>13497.15</v>
      </c>
      <c r="AF9" s="1">
        <v>1</v>
      </c>
      <c r="AG9" s="1"/>
      <c r="AH9" s="1" t="s">
        <v>44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4</v>
      </c>
      <c r="B10" t="str">
        <f>+VLOOKUP(Tabla1[[#This Row],[Código de provincia]],[1]Zona!$A:$N,8,0)</f>
        <v>Andalucía</v>
      </c>
      <c r="C10" t="str">
        <f>+VLOOKUP(TEXT(Tabla1[[#This Row],[Socio comercial]],"00000000"),[1]Clientes!$A:$E,3,0)</f>
        <v>ES/29</v>
      </c>
      <c r="D10" t="str">
        <f>+VLOOKUP(TEXT(Tabla1[[#This Row],[Socio comercial]],"00000000"),[1]Clientes!$A:$E,4,0)</f>
        <v>Málaga (47)</v>
      </c>
      <c r="E10" s="1">
        <v>24470800</v>
      </c>
      <c r="F10" s="1" t="s">
        <v>74</v>
      </c>
      <c r="G10" s="1">
        <v>209389350</v>
      </c>
      <c r="H10" s="1">
        <v>1</v>
      </c>
      <c r="I10" s="2">
        <v>1006.6</v>
      </c>
      <c r="J10" s="1" t="s">
        <v>41</v>
      </c>
      <c r="K10" s="2">
        <v>69000</v>
      </c>
      <c r="L10" s="1" t="s">
        <v>41</v>
      </c>
      <c r="M10" s="1" t="s">
        <v>42</v>
      </c>
      <c r="N10" s="2">
        <v>28666.639999999999</v>
      </c>
      <c r="O10" s="2">
        <v>663.66</v>
      </c>
      <c r="P10" s="1" t="s">
        <v>43</v>
      </c>
      <c r="Q10" s="2">
        <v>28666.639999999999</v>
      </c>
      <c r="R10" s="3">
        <v>41.5</v>
      </c>
      <c r="S10" s="1" t="s">
        <v>75</v>
      </c>
      <c r="T10" s="1"/>
      <c r="U10" s="1" t="s">
        <v>63</v>
      </c>
      <c r="V10" s="1" t="b">
        <v>1</v>
      </c>
      <c r="W10" s="1" t="b">
        <v>0</v>
      </c>
      <c r="X10" s="1" t="b">
        <v>0</v>
      </c>
      <c r="Y10" s="1" t="b">
        <v>0</v>
      </c>
      <c r="Z10" s="1" t="b">
        <v>0</v>
      </c>
      <c r="AA10" s="1" t="s">
        <v>64</v>
      </c>
      <c r="AB10" s="2">
        <v>5867.44</v>
      </c>
      <c r="AC10" s="2">
        <v>7429.89</v>
      </c>
      <c r="AD10" s="2">
        <v>0</v>
      </c>
      <c r="AE10" s="2">
        <v>15369.31</v>
      </c>
      <c r="AF10" s="1">
        <v>1</v>
      </c>
      <c r="AG10" s="1"/>
      <c r="AH10" s="1" t="s">
        <v>44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4</v>
      </c>
      <c r="B11" t="str">
        <f>+VLOOKUP(Tabla1[[#This Row],[Código de provincia]],[1]Zona!$A:$N,8,0)</f>
        <v>Andalucía</v>
      </c>
      <c r="C11" t="str">
        <f>+VLOOKUP(TEXT(Tabla1[[#This Row],[Socio comercial]],"00000000"),[1]Clientes!$A:$E,3,0)</f>
        <v>ES/29</v>
      </c>
      <c r="D11" t="str">
        <f>+VLOOKUP(TEXT(Tabla1[[#This Row],[Socio comercial]],"00000000"),[1]Clientes!$A:$E,4,0)</f>
        <v>Málaga (47)</v>
      </c>
      <c r="E11" s="1">
        <v>24470830</v>
      </c>
      <c r="F11" s="1" t="s">
        <v>76</v>
      </c>
      <c r="G11" s="1">
        <v>209667637</v>
      </c>
      <c r="H11" s="1" t="s">
        <v>77</v>
      </c>
      <c r="I11" s="2">
        <v>1683.92</v>
      </c>
      <c r="J11" s="1" t="s">
        <v>41</v>
      </c>
      <c r="K11" s="2">
        <v>47000</v>
      </c>
      <c r="L11" s="1" t="s">
        <v>41</v>
      </c>
      <c r="M11" s="1" t="s">
        <v>42</v>
      </c>
      <c r="N11" s="2">
        <v>35764.74</v>
      </c>
      <c r="O11" s="2">
        <v>6849.15</v>
      </c>
      <c r="P11" s="1" t="s">
        <v>43</v>
      </c>
      <c r="Q11" s="2">
        <v>37103.31</v>
      </c>
      <c r="R11" s="3">
        <v>78.900000000000006</v>
      </c>
      <c r="S11" s="1" t="s">
        <v>78</v>
      </c>
      <c r="T11" s="1"/>
      <c r="U11" s="1" t="s">
        <v>59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 t="s">
        <v>60</v>
      </c>
      <c r="AB11" s="2">
        <v>13474.93</v>
      </c>
      <c r="AC11" s="2">
        <v>13857.47</v>
      </c>
      <c r="AD11" s="2">
        <v>159.22</v>
      </c>
      <c r="AE11" s="2">
        <v>8273.1200000000008</v>
      </c>
      <c r="AF11" s="1">
        <v>0</v>
      </c>
      <c r="AG11" s="1"/>
      <c r="AH11" s="1" t="s">
        <v>44</v>
      </c>
      <c r="AI11" s="1">
        <v>1</v>
      </c>
      <c r="AJ11" s="1"/>
      <c r="AK11" s="2">
        <v>915.81</v>
      </c>
      <c r="AL11" s="2">
        <v>0</v>
      </c>
    </row>
    <row r="12" spans="1:38" x14ac:dyDescent="0.2">
      <c r="A12" t="str">
        <f>+VLOOKUP(Tabla1[[#This Row],[Código de provincia]],[1]Zona!$A:$N,14,0)</f>
        <v>Zona 4</v>
      </c>
      <c r="B12" t="str">
        <f>+VLOOKUP(Tabla1[[#This Row],[Código de provincia]],[1]Zona!$A:$N,8,0)</f>
        <v>Andalucía</v>
      </c>
      <c r="C12" t="str">
        <f>+VLOOKUP(TEXT(Tabla1[[#This Row],[Socio comercial]],"00000000"),[1]Clientes!$A:$E,3,0)</f>
        <v>ES/29</v>
      </c>
      <c r="D12" t="str">
        <f>+VLOOKUP(TEXT(Tabla1[[#This Row],[Socio comercial]],"00000000"),[1]Clientes!$A:$E,4,0)</f>
        <v>Málaga (47)</v>
      </c>
      <c r="E12" s="1">
        <v>24470920</v>
      </c>
      <c r="F12" s="1" t="s">
        <v>48</v>
      </c>
      <c r="G12" s="1">
        <v>209421349</v>
      </c>
      <c r="H12" s="1">
        <v>802</v>
      </c>
      <c r="I12" s="2">
        <v>2330.36</v>
      </c>
      <c r="J12" s="1" t="s">
        <v>41</v>
      </c>
      <c r="K12" s="2">
        <v>243000</v>
      </c>
      <c r="L12" s="1" t="s">
        <v>41</v>
      </c>
      <c r="M12" s="1" t="s">
        <v>42</v>
      </c>
      <c r="N12" s="2">
        <v>106447.49</v>
      </c>
      <c r="O12" s="2">
        <v>2483.2800000000002</v>
      </c>
      <c r="P12" s="1" t="s">
        <v>43</v>
      </c>
      <c r="Q12" s="2">
        <v>107029.35</v>
      </c>
      <c r="R12" s="3">
        <v>44</v>
      </c>
      <c r="S12" s="1" t="s">
        <v>79</v>
      </c>
      <c r="T12" s="1"/>
      <c r="U12" s="1" t="s">
        <v>59</v>
      </c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 t="s">
        <v>60</v>
      </c>
      <c r="AB12" s="2">
        <v>30862.77</v>
      </c>
      <c r="AC12" s="2">
        <v>13544.42</v>
      </c>
      <c r="AD12" s="2">
        <v>7587.26</v>
      </c>
      <c r="AE12" s="2">
        <v>54453.04</v>
      </c>
      <c r="AF12" s="1">
        <v>0</v>
      </c>
      <c r="AG12" s="1"/>
      <c r="AH12" s="1" t="s">
        <v>44</v>
      </c>
      <c r="AI12" s="1">
        <v>1</v>
      </c>
      <c r="AJ12" s="1"/>
      <c r="AK12" s="2">
        <v>285.88</v>
      </c>
      <c r="AL12" s="2">
        <v>0</v>
      </c>
    </row>
    <row r="13" spans="1:38" x14ac:dyDescent="0.2">
      <c r="A13" t="str">
        <f>+VLOOKUP(Tabla1[[#This Row],[Código de provincia]],[1]Zona!$A:$N,14,0)</f>
        <v>Zona 4</v>
      </c>
      <c r="B13" t="str">
        <f>+VLOOKUP(Tabla1[[#This Row],[Código de provincia]],[1]Zona!$A:$N,8,0)</f>
        <v>Andalucía</v>
      </c>
      <c r="C13" t="str">
        <f>+VLOOKUP(TEXT(Tabla1[[#This Row],[Socio comercial]],"00000000"),[1]Clientes!$A:$E,3,0)</f>
        <v>ES/29</v>
      </c>
      <c r="D13" t="str">
        <f>+VLOOKUP(TEXT(Tabla1[[#This Row],[Socio comercial]],"00000000"),[1]Clientes!$A:$E,4,0)</f>
        <v>Málaga (47)</v>
      </c>
      <c r="E13" s="1">
        <v>24470930</v>
      </c>
      <c r="F13" s="1" t="s">
        <v>80</v>
      </c>
      <c r="G13" s="1">
        <v>209587062</v>
      </c>
      <c r="H13" s="1">
        <v>164</v>
      </c>
      <c r="I13" s="2">
        <v>275.91000000000003</v>
      </c>
      <c r="J13" s="1" t="s">
        <v>41</v>
      </c>
      <c r="K13" s="2">
        <v>1</v>
      </c>
      <c r="L13" s="1" t="s">
        <v>41</v>
      </c>
      <c r="M13" s="1" t="s">
        <v>42</v>
      </c>
      <c r="N13" s="2">
        <v>10427.18</v>
      </c>
      <c r="O13" s="2">
        <v>0</v>
      </c>
      <c r="P13" s="1" t="s">
        <v>43</v>
      </c>
      <c r="Q13" s="2">
        <v>10427.18</v>
      </c>
      <c r="R13" s="3">
        <v>1042718</v>
      </c>
      <c r="S13" s="1" t="s">
        <v>81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10427.18</v>
      </c>
      <c r="AC13" s="2">
        <v>0</v>
      </c>
      <c r="AD13" s="2">
        <v>0</v>
      </c>
      <c r="AE13" s="2">
        <v>0</v>
      </c>
      <c r="AF13" s="1">
        <v>0</v>
      </c>
      <c r="AG13" s="1"/>
      <c r="AH13" s="1" t="s">
        <v>44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4</v>
      </c>
      <c r="B14" t="str">
        <f>+VLOOKUP(Tabla1[[#This Row],[Código de provincia]],[1]Zona!$A:$N,8,0)</f>
        <v>Andalucía</v>
      </c>
      <c r="C14" t="str">
        <f>+VLOOKUP(TEXT(Tabla1[[#This Row],[Socio comercial]],"00000000"),[1]Clientes!$A:$E,3,0)</f>
        <v>ES/29</v>
      </c>
      <c r="D14" t="str">
        <f>+VLOOKUP(TEXT(Tabla1[[#This Row],[Socio comercial]],"00000000"),[1]Clientes!$A:$E,4,0)</f>
        <v>Málaga (47)</v>
      </c>
      <c r="E14" s="1">
        <v>24470930</v>
      </c>
      <c r="F14" s="1" t="s">
        <v>80</v>
      </c>
      <c r="G14" s="1">
        <v>209693725</v>
      </c>
      <c r="H14" s="1">
        <v>174</v>
      </c>
      <c r="I14" s="2">
        <v>221.86</v>
      </c>
      <c r="J14" s="1" t="s">
        <v>41</v>
      </c>
      <c r="K14" s="2">
        <v>1</v>
      </c>
      <c r="L14" s="1" t="s">
        <v>41</v>
      </c>
      <c r="M14" s="1" t="s">
        <v>42</v>
      </c>
      <c r="N14" s="2">
        <v>10427.18</v>
      </c>
      <c r="O14" s="2">
        <v>0</v>
      </c>
      <c r="P14" s="1" t="s">
        <v>43</v>
      </c>
      <c r="Q14" s="2">
        <v>10427.18</v>
      </c>
      <c r="R14" s="3">
        <v>1042718</v>
      </c>
      <c r="S14" s="1" t="s">
        <v>82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10427.18</v>
      </c>
      <c r="AC14" s="2">
        <v>0</v>
      </c>
      <c r="AD14" s="2">
        <v>0</v>
      </c>
      <c r="AE14" s="2">
        <v>0</v>
      </c>
      <c r="AF14" s="1">
        <v>0</v>
      </c>
      <c r="AG14" s="1"/>
      <c r="AH14" s="1" t="s">
        <v>44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4</v>
      </c>
      <c r="B15" t="str">
        <f>+VLOOKUP(Tabla1[[#This Row],[Código de provincia]],[1]Zona!$A:$N,8,0)</f>
        <v>Andalucía</v>
      </c>
      <c r="C15" t="str">
        <f>+VLOOKUP(TEXT(Tabla1[[#This Row],[Socio comercial]],"00000000"),[1]Clientes!$A:$E,3,0)</f>
        <v>ES/29</v>
      </c>
      <c r="D15" t="str">
        <f>+VLOOKUP(TEXT(Tabla1[[#This Row],[Socio comercial]],"00000000"),[1]Clientes!$A:$E,4,0)</f>
        <v>Málaga (47)</v>
      </c>
      <c r="E15" s="1">
        <v>24470930</v>
      </c>
      <c r="F15" s="1" t="s">
        <v>80</v>
      </c>
      <c r="G15" s="1">
        <v>209595175</v>
      </c>
      <c r="H15" s="1" t="s">
        <v>83</v>
      </c>
      <c r="I15" s="2">
        <v>560.62</v>
      </c>
      <c r="J15" s="1" t="s">
        <v>41</v>
      </c>
      <c r="K15" s="2">
        <v>1</v>
      </c>
      <c r="L15" s="1" t="s">
        <v>41</v>
      </c>
      <c r="M15" s="1" t="s">
        <v>42</v>
      </c>
      <c r="N15" s="2">
        <v>10427.18</v>
      </c>
      <c r="O15" s="2">
        <v>0</v>
      </c>
      <c r="P15" s="1" t="s">
        <v>43</v>
      </c>
      <c r="Q15" s="2">
        <v>10427.18</v>
      </c>
      <c r="R15" s="3">
        <v>1042718</v>
      </c>
      <c r="S15" s="1" t="s">
        <v>84</v>
      </c>
      <c r="T15" s="1"/>
      <c r="U15" s="1"/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/>
      <c r="AB15" s="2">
        <v>10427.18</v>
      </c>
      <c r="AC15" s="2">
        <v>0</v>
      </c>
      <c r="AD15" s="2">
        <v>0</v>
      </c>
      <c r="AE15" s="2">
        <v>0</v>
      </c>
      <c r="AF15" s="1">
        <v>0</v>
      </c>
      <c r="AG15" s="1"/>
      <c r="AH15" s="1"/>
      <c r="AI15" s="1">
        <v>2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4</v>
      </c>
      <c r="B16" t="str">
        <f>+VLOOKUP(Tabla1[[#This Row],[Código de provincia]],[1]Zona!$A:$N,8,0)</f>
        <v>Andalucía</v>
      </c>
      <c r="C16" t="str">
        <f>+VLOOKUP(TEXT(Tabla1[[#This Row],[Socio comercial]],"00000000"),[1]Clientes!$A:$E,3,0)</f>
        <v>ES/29</v>
      </c>
      <c r="D16" t="str">
        <f>+VLOOKUP(TEXT(Tabla1[[#This Row],[Socio comercial]],"00000000"),[1]Clientes!$A:$E,4,0)</f>
        <v>Málaga (47)</v>
      </c>
      <c r="E16" s="1">
        <v>24470930</v>
      </c>
      <c r="F16" s="1" t="s">
        <v>80</v>
      </c>
      <c r="G16" s="1">
        <v>209430186</v>
      </c>
      <c r="H16" s="1">
        <v>152</v>
      </c>
      <c r="I16" s="2">
        <v>2.19</v>
      </c>
      <c r="J16" s="1" t="s">
        <v>41</v>
      </c>
      <c r="K16" s="2">
        <v>1</v>
      </c>
      <c r="L16" s="1" t="s">
        <v>41</v>
      </c>
      <c r="M16" s="1" t="s">
        <v>42</v>
      </c>
      <c r="N16" s="2">
        <v>10427.18</v>
      </c>
      <c r="O16" s="2">
        <v>0</v>
      </c>
      <c r="P16" s="1" t="s">
        <v>43</v>
      </c>
      <c r="Q16" s="2">
        <v>10427.18</v>
      </c>
      <c r="R16" s="3">
        <v>1042718</v>
      </c>
      <c r="S16" s="1" t="s">
        <v>85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/>
      <c r="AB16" s="2">
        <v>10427.18</v>
      </c>
      <c r="AC16" s="2">
        <v>0</v>
      </c>
      <c r="AD16" s="2">
        <v>0</v>
      </c>
      <c r="AE16" s="2">
        <v>0</v>
      </c>
      <c r="AF16" s="1">
        <v>0</v>
      </c>
      <c r="AG16" s="1"/>
      <c r="AH16" s="1" t="s">
        <v>44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4</v>
      </c>
      <c r="B17" t="str">
        <f>+VLOOKUP(Tabla1[[#This Row],[Código de provincia]],[1]Zona!$A:$N,8,0)</f>
        <v>Andalucía</v>
      </c>
      <c r="C17" t="str">
        <f>+VLOOKUP(TEXT(Tabla1[[#This Row],[Socio comercial]],"00000000"),[1]Clientes!$A:$E,3,0)</f>
        <v>ES/29</v>
      </c>
      <c r="D17" t="str">
        <f>+VLOOKUP(TEXT(Tabla1[[#This Row],[Socio comercial]],"00000000"),[1]Clientes!$A:$E,4,0)</f>
        <v>Málaga (47)</v>
      </c>
      <c r="E17" s="1">
        <v>24470930</v>
      </c>
      <c r="F17" s="1" t="s">
        <v>80</v>
      </c>
      <c r="G17" s="1">
        <v>209695472</v>
      </c>
      <c r="H17" s="1">
        <v>164</v>
      </c>
      <c r="I17" s="2">
        <v>178.13</v>
      </c>
      <c r="J17" s="1" t="s">
        <v>41</v>
      </c>
      <c r="K17" s="2">
        <v>1</v>
      </c>
      <c r="L17" s="1" t="s">
        <v>41</v>
      </c>
      <c r="M17" s="1" t="s">
        <v>42</v>
      </c>
      <c r="N17" s="2">
        <v>10427.18</v>
      </c>
      <c r="O17" s="2">
        <v>0</v>
      </c>
      <c r="P17" s="1" t="s">
        <v>43</v>
      </c>
      <c r="Q17" s="2">
        <v>10427.18</v>
      </c>
      <c r="R17" s="3">
        <v>1042718</v>
      </c>
      <c r="S17" s="1" t="s">
        <v>86</v>
      </c>
      <c r="T17" s="1"/>
      <c r="U17" s="1"/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/>
      <c r="AB17" s="2">
        <v>10427.18</v>
      </c>
      <c r="AC17" s="2">
        <v>0</v>
      </c>
      <c r="AD17" s="2">
        <v>0</v>
      </c>
      <c r="AE17" s="2">
        <v>0</v>
      </c>
      <c r="AF17" s="1">
        <v>0</v>
      </c>
      <c r="AG17" s="1"/>
      <c r="AH17" s="1" t="s">
        <v>44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4</v>
      </c>
      <c r="B18" t="str">
        <f>+VLOOKUP(Tabla1[[#This Row],[Código de provincia]],[1]Zona!$A:$N,8,0)</f>
        <v>Andalucía</v>
      </c>
      <c r="C18" t="str">
        <f>+VLOOKUP(TEXT(Tabla1[[#This Row],[Socio comercial]],"00000000"),[1]Clientes!$A:$E,3,0)</f>
        <v>ES/29</v>
      </c>
      <c r="D18" t="str">
        <f>+VLOOKUP(TEXT(Tabla1[[#This Row],[Socio comercial]],"00000000"),[1]Clientes!$A:$E,4,0)</f>
        <v>Málaga (47)</v>
      </c>
      <c r="E18" s="1">
        <v>24470960</v>
      </c>
      <c r="F18" s="1" t="s">
        <v>49</v>
      </c>
      <c r="G18" s="1">
        <v>209274321</v>
      </c>
      <c r="H18" s="1">
        <v>1</v>
      </c>
      <c r="I18" s="2">
        <v>1631.36</v>
      </c>
      <c r="J18" s="1" t="s">
        <v>41</v>
      </c>
      <c r="K18" s="2">
        <v>81000</v>
      </c>
      <c r="L18" s="1" t="s">
        <v>41</v>
      </c>
      <c r="M18" s="1" t="s">
        <v>42</v>
      </c>
      <c r="N18" s="2">
        <v>43395.16</v>
      </c>
      <c r="O18" s="2">
        <v>364.82</v>
      </c>
      <c r="P18" s="1" t="s">
        <v>43</v>
      </c>
      <c r="Q18" s="2">
        <v>43624.73</v>
      </c>
      <c r="R18" s="3">
        <v>53.9</v>
      </c>
      <c r="S18" s="1" t="s">
        <v>87</v>
      </c>
      <c r="T18" s="1"/>
      <c r="U18" s="1" t="s">
        <v>59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s">
        <v>60</v>
      </c>
      <c r="AB18" s="2">
        <v>11482.26</v>
      </c>
      <c r="AC18" s="2">
        <v>2962.07</v>
      </c>
      <c r="AD18" s="2">
        <v>2140.61</v>
      </c>
      <c r="AE18" s="2">
        <v>26810.22</v>
      </c>
      <c r="AF18" s="1">
        <v>0</v>
      </c>
      <c r="AG18" s="1"/>
      <c r="AH18" s="1" t="s">
        <v>88</v>
      </c>
      <c r="AI18" s="1">
        <v>1</v>
      </c>
      <c r="AJ18" s="1"/>
      <c r="AK18" s="2">
        <v>229.57</v>
      </c>
      <c r="AL18" s="2">
        <v>0</v>
      </c>
    </row>
    <row r="19" spans="1:38" x14ac:dyDescent="0.2">
      <c r="A19" t="str">
        <f>+VLOOKUP(Tabla1[[#This Row],[Código de provincia]],[1]Zona!$A:$N,14,0)</f>
        <v>Zona 4</v>
      </c>
      <c r="B19" t="str">
        <f>+VLOOKUP(Tabla1[[#This Row],[Código de provincia]],[1]Zona!$A:$N,8,0)</f>
        <v>Andalucía</v>
      </c>
      <c r="C19" t="str">
        <f>+VLOOKUP(TEXT(Tabla1[[#This Row],[Socio comercial]],"00000000"),[1]Clientes!$A:$E,3,0)</f>
        <v>ES/41</v>
      </c>
      <c r="D19" t="str">
        <f>+VLOOKUP(TEXT(Tabla1[[#This Row],[Socio comercial]],"00000000"),[1]Clientes!$A:$E,4,0)</f>
        <v>Sevilla (48)</v>
      </c>
      <c r="E19" s="1">
        <v>24480410</v>
      </c>
      <c r="F19" s="1" t="s">
        <v>50</v>
      </c>
      <c r="G19" s="1">
        <v>209090183</v>
      </c>
      <c r="H19" s="1" t="s">
        <v>89</v>
      </c>
      <c r="I19" s="2">
        <v>9341.1299999999992</v>
      </c>
      <c r="J19" s="1" t="s">
        <v>41</v>
      </c>
      <c r="K19" s="2">
        <v>1137000</v>
      </c>
      <c r="L19" s="1" t="s">
        <v>41</v>
      </c>
      <c r="M19" s="1" t="s">
        <v>42</v>
      </c>
      <c r="N19" s="2">
        <v>442099.86</v>
      </c>
      <c r="O19" s="2">
        <v>18162.82</v>
      </c>
      <c r="P19" s="1" t="s">
        <v>43</v>
      </c>
      <c r="Q19" s="2">
        <v>450605.24</v>
      </c>
      <c r="R19" s="3">
        <v>39.6</v>
      </c>
      <c r="S19" s="1" t="s">
        <v>90</v>
      </c>
      <c r="T19" s="1"/>
      <c r="U19" s="1" t="s">
        <v>59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s">
        <v>60</v>
      </c>
      <c r="AB19" s="2">
        <v>186884.45</v>
      </c>
      <c r="AC19" s="2">
        <v>122162.14</v>
      </c>
      <c r="AD19" s="2">
        <v>21740.38</v>
      </c>
      <c r="AE19" s="2">
        <v>111312.89</v>
      </c>
      <c r="AF19" s="1">
        <v>1</v>
      </c>
      <c r="AG19" s="1"/>
      <c r="AH19" s="1" t="s">
        <v>44</v>
      </c>
      <c r="AI19" s="1">
        <v>1</v>
      </c>
      <c r="AJ19" s="1"/>
      <c r="AK19" s="2">
        <v>2379.58</v>
      </c>
      <c r="AL19" s="2">
        <v>0</v>
      </c>
    </row>
    <row r="20" spans="1:38" x14ac:dyDescent="0.2">
      <c r="A20" t="str">
        <f>+VLOOKUP(Tabla1[[#This Row],[Código de provincia]],[1]Zona!$A:$N,14,0)</f>
        <v>Zona 4</v>
      </c>
      <c r="B20" t="str">
        <f>+VLOOKUP(Tabla1[[#This Row],[Código de provincia]],[1]Zona!$A:$N,8,0)</f>
        <v>Andalucía</v>
      </c>
      <c r="C20" t="str">
        <f>+VLOOKUP(TEXT(Tabla1[[#This Row],[Socio comercial]],"00000000"),[1]Clientes!$A:$E,3,0)</f>
        <v>ES/41</v>
      </c>
      <c r="D20" t="str">
        <f>+VLOOKUP(TEXT(Tabla1[[#This Row],[Socio comercial]],"00000000"),[1]Clientes!$A:$E,4,0)</f>
        <v>Sevilla (48)</v>
      </c>
      <c r="E20" s="1">
        <v>24480560</v>
      </c>
      <c r="F20" s="1" t="s">
        <v>51</v>
      </c>
      <c r="G20" s="1">
        <v>209182682</v>
      </c>
      <c r="H20" s="1" t="s">
        <v>91</v>
      </c>
      <c r="I20" s="2">
        <v>18167.61</v>
      </c>
      <c r="J20" s="1" t="s">
        <v>41</v>
      </c>
      <c r="K20" s="2">
        <v>703000</v>
      </c>
      <c r="L20" s="1" t="s">
        <v>41</v>
      </c>
      <c r="M20" s="1" t="s">
        <v>42</v>
      </c>
      <c r="N20" s="2">
        <v>456895.63</v>
      </c>
      <c r="O20" s="2">
        <v>29985.279999999999</v>
      </c>
      <c r="P20" s="1" t="s">
        <v>43</v>
      </c>
      <c r="Q20" s="2">
        <v>462301.94</v>
      </c>
      <c r="R20" s="3">
        <v>65.8</v>
      </c>
      <c r="S20" s="1" t="s">
        <v>92</v>
      </c>
      <c r="T20" s="1"/>
      <c r="U20" s="1" t="s">
        <v>59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s">
        <v>60</v>
      </c>
      <c r="AB20" s="2">
        <v>114075.26</v>
      </c>
      <c r="AC20" s="2">
        <v>52193.97</v>
      </c>
      <c r="AD20" s="2">
        <v>17471.8</v>
      </c>
      <c r="AE20" s="2">
        <v>273154.59999999998</v>
      </c>
      <c r="AF20" s="1">
        <v>0</v>
      </c>
      <c r="AG20" s="1"/>
      <c r="AH20" s="1"/>
      <c r="AI20" s="1">
        <v>1</v>
      </c>
      <c r="AJ20" s="1" t="s">
        <v>93</v>
      </c>
      <c r="AK20" s="2">
        <v>827.06</v>
      </c>
      <c r="AL20" s="2">
        <v>0</v>
      </c>
    </row>
    <row r="21" spans="1:38" x14ac:dyDescent="0.2">
      <c r="A21" t="str">
        <f>+VLOOKUP(Tabla1[[#This Row],[Código de provincia]],[1]Zona!$A:$N,14,0)</f>
        <v>Zona 4</v>
      </c>
      <c r="B21" t="str">
        <f>+VLOOKUP(Tabla1[[#This Row],[Código de provincia]],[1]Zona!$A:$N,8,0)</f>
        <v>Andalucía</v>
      </c>
      <c r="C21" t="str">
        <f>+VLOOKUP(TEXT(Tabla1[[#This Row],[Socio comercial]],"00000000"),[1]Clientes!$A:$E,3,0)</f>
        <v>ES/41</v>
      </c>
      <c r="D21" t="str">
        <f>+VLOOKUP(TEXT(Tabla1[[#This Row],[Socio comercial]],"00000000"),[1]Clientes!$A:$E,4,0)</f>
        <v>Sevilla (48)</v>
      </c>
      <c r="E21" s="1">
        <v>24480650</v>
      </c>
      <c r="F21" s="1" t="s">
        <v>94</v>
      </c>
      <c r="G21" s="1">
        <v>209110099</v>
      </c>
      <c r="H21" s="1" t="s">
        <v>95</v>
      </c>
      <c r="I21" s="2">
        <v>609.09</v>
      </c>
      <c r="J21" s="1" t="s">
        <v>41</v>
      </c>
      <c r="K21" s="2">
        <v>153000</v>
      </c>
      <c r="L21" s="1" t="s">
        <v>41</v>
      </c>
      <c r="M21" s="1" t="s">
        <v>42</v>
      </c>
      <c r="N21" s="2">
        <v>72912.990000000005</v>
      </c>
      <c r="O21" s="2">
        <v>1419.83</v>
      </c>
      <c r="P21" s="1" t="s">
        <v>43</v>
      </c>
      <c r="Q21" s="2">
        <v>72700.259999999995</v>
      </c>
      <c r="R21" s="3">
        <v>47.5</v>
      </c>
      <c r="S21" s="1" t="s">
        <v>96</v>
      </c>
      <c r="T21" s="1"/>
      <c r="U21" s="1"/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/>
      <c r="AB21" s="2">
        <v>41418.230000000003</v>
      </c>
      <c r="AC21" s="2">
        <v>15122.06</v>
      </c>
      <c r="AD21" s="2">
        <v>0</v>
      </c>
      <c r="AE21" s="2">
        <v>16372.7</v>
      </c>
      <c r="AF21" s="1">
        <v>0</v>
      </c>
      <c r="AG21" s="1"/>
      <c r="AH21" s="1" t="s">
        <v>44</v>
      </c>
      <c r="AI21" s="1">
        <v>1</v>
      </c>
      <c r="AJ21" s="1"/>
      <c r="AK21" s="2">
        <v>925.77</v>
      </c>
      <c r="AL21" s="2">
        <v>0</v>
      </c>
    </row>
    <row r="22" spans="1:38" x14ac:dyDescent="0.2">
      <c r="A22" t="str">
        <f>+VLOOKUP(Tabla1[[#This Row],[Código de provincia]],[1]Zona!$A:$N,14,0)</f>
        <v>Zona 4</v>
      </c>
      <c r="B22" t="str">
        <f>+VLOOKUP(Tabla1[[#This Row],[Código de provincia]],[1]Zona!$A:$N,8,0)</f>
        <v>Andalucía</v>
      </c>
      <c r="C22" t="str">
        <f>+VLOOKUP(TEXT(Tabla1[[#This Row],[Socio comercial]],"00000000"),[1]Clientes!$A:$E,3,0)</f>
        <v>ES/41</v>
      </c>
      <c r="D22" t="str">
        <f>+VLOOKUP(TEXT(Tabla1[[#This Row],[Socio comercial]],"00000000"),[1]Clientes!$A:$E,4,0)</f>
        <v>Sevilla (48)</v>
      </c>
      <c r="E22" s="1">
        <v>24480650</v>
      </c>
      <c r="F22" s="1" t="s">
        <v>94</v>
      </c>
      <c r="G22" s="1">
        <v>209439918</v>
      </c>
      <c r="H22" s="10">
        <v>45963</v>
      </c>
      <c r="I22" s="2">
        <v>296</v>
      </c>
      <c r="J22" s="1" t="s">
        <v>41</v>
      </c>
      <c r="K22" s="2">
        <v>153000</v>
      </c>
      <c r="L22" s="1" t="s">
        <v>41</v>
      </c>
      <c r="M22" s="1" t="s">
        <v>42</v>
      </c>
      <c r="N22" s="2">
        <v>72912.990000000005</v>
      </c>
      <c r="O22" s="2">
        <v>1419.83</v>
      </c>
      <c r="P22" s="1" t="s">
        <v>43</v>
      </c>
      <c r="Q22" s="2">
        <v>72700.259999999995</v>
      </c>
      <c r="R22" s="3">
        <v>47.5</v>
      </c>
      <c r="S22" s="1" t="s">
        <v>97</v>
      </c>
      <c r="T22" s="1"/>
      <c r="U22" s="1" t="s">
        <v>59</v>
      </c>
      <c r="V22" s="1" t="b">
        <v>1</v>
      </c>
      <c r="W22" s="1" t="b">
        <v>0</v>
      </c>
      <c r="X22" s="1" t="b">
        <v>0</v>
      </c>
      <c r="Y22" s="1" t="b">
        <v>0</v>
      </c>
      <c r="Z22" s="1" t="b">
        <v>0</v>
      </c>
      <c r="AA22" s="1" t="s">
        <v>60</v>
      </c>
      <c r="AB22" s="2">
        <v>41418.230000000003</v>
      </c>
      <c r="AC22" s="2">
        <v>15122.06</v>
      </c>
      <c r="AD22" s="2">
        <v>0</v>
      </c>
      <c r="AE22" s="2">
        <v>16372.7</v>
      </c>
      <c r="AF22" s="1">
        <v>0</v>
      </c>
      <c r="AG22" s="1"/>
      <c r="AH22" s="1" t="s">
        <v>44</v>
      </c>
      <c r="AI22" s="1">
        <v>1</v>
      </c>
      <c r="AJ22" s="1"/>
      <c r="AK22" s="2">
        <v>925.77</v>
      </c>
      <c r="AL22" s="2">
        <v>0</v>
      </c>
    </row>
    <row r="23" spans="1:38" x14ac:dyDescent="0.2">
      <c r="A23" t="str">
        <f>+VLOOKUP(Tabla1[[#This Row],[Código de provincia]],[1]Zona!$A:$N,14,0)</f>
        <v>Zona 4</v>
      </c>
      <c r="B23" t="str">
        <f>+VLOOKUP(Tabla1[[#This Row],[Código de provincia]],[1]Zona!$A:$N,8,0)</f>
        <v>Andalucía</v>
      </c>
      <c r="C23" t="str">
        <f>+VLOOKUP(TEXT(Tabla1[[#This Row],[Socio comercial]],"00000000"),[1]Clientes!$A:$E,3,0)</f>
        <v>ES/41</v>
      </c>
      <c r="D23" t="str">
        <f>+VLOOKUP(TEXT(Tabla1[[#This Row],[Socio comercial]],"00000000"),[1]Clientes!$A:$E,4,0)</f>
        <v>Sevilla (48)</v>
      </c>
      <c r="E23" s="1">
        <v>24480650</v>
      </c>
      <c r="F23" s="1" t="s">
        <v>94</v>
      </c>
      <c r="G23" s="1">
        <v>209504940</v>
      </c>
      <c r="H23" s="1" t="s">
        <v>98</v>
      </c>
      <c r="I23" s="2">
        <v>994.55</v>
      </c>
      <c r="J23" s="1" t="s">
        <v>41</v>
      </c>
      <c r="K23" s="2">
        <v>153000</v>
      </c>
      <c r="L23" s="1" t="s">
        <v>41</v>
      </c>
      <c r="M23" s="1" t="s">
        <v>42</v>
      </c>
      <c r="N23" s="2">
        <v>72912.990000000005</v>
      </c>
      <c r="O23" s="2">
        <v>1419.83</v>
      </c>
      <c r="P23" s="1" t="s">
        <v>43</v>
      </c>
      <c r="Q23" s="2">
        <v>72700.259999999995</v>
      </c>
      <c r="R23" s="3">
        <v>47.5</v>
      </c>
      <c r="S23" s="1" t="s">
        <v>99</v>
      </c>
      <c r="T23" s="1"/>
      <c r="U23" s="1"/>
      <c r="V23" s="1" t="b">
        <v>1</v>
      </c>
      <c r="W23" s="1" t="b">
        <v>0</v>
      </c>
      <c r="X23" s="1" t="b">
        <v>0</v>
      </c>
      <c r="Y23" s="1" t="b">
        <v>0</v>
      </c>
      <c r="Z23" s="1" t="b">
        <v>0</v>
      </c>
      <c r="AA23" s="1"/>
      <c r="AB23" s="2">
        <v>41418.230000000003</v>
      </c>
      <c r="AC23" s="2">
        <v>15122.06</v>
      </c>
      <c r="AD23" s="2">
        <v>0</v>
      </c>
      <c r="AE23" s="2">
        <v>16372.7</v>
      </c>
      <c r="AF23" s="1">
        <v>0</v>
      </c>
      <c r="AG23" s="1"/>
      <c r="AH23" s="1" t="s">
        <v>44</v>
      </c>
      <c r="AI23" s="1">
        <v>1</v>
      </c>
      <c r="AJ23" s="1"/>
      <c r="AK23" s="2">
        <v>925.77</v>
      </c>
      <c r="AL23" s="2">
        <v>0</v>
      </c>
    </row>
    <row r="24" spans="1:38" x14ac:dyDescent="0.2">
      <c r="A24" t="str">
        <f>+VLOOKUP(Tabla1[[#This Row],[Código de provincia]],[1]Zona!$A:$N,14,0)</f>
        <v>Zona 4</v>
      </c>
      <c r="B24" t="str">
        <f>+VLOOKUP(Tabla1[[#This Row],[Código de provincia]],[1]Zona!$A:$N,8,0)</f>
        <v>Andalucía</v>
      </c>
      <c r="C24" t="str">
        <f>+VLOOKUP(TEXT(Tabla1[[#This Row],[Socio comercial]],"00000000"),[1]Clientes!$A:$E,3,0)</f>
        <v>ES/41</v>
      </c>
      <c r="D24" t="str">
        <f>+VLOOKUP(TEXT(Tabla1[[#This Row],[Socio comercial]],"00000000"),[1]Clientes!$A:$E,4,0)</f>
        <v>Sevilla (48)</v>
      </c>
      <c r="E24" s="1">
        <v>24480650</v>
      </c>
      <c r="F24" s="1" t="s">
        <v>94</v>
      </c>
      <c r="G24" s="1">
        <v>209527108</v>
      </c>
      <c r="H24" s="1" t="s">
        <v>100</v>
      </c>
      <c r="I24" s="2">
        <v>15441.6</v>
      </c>
      <c r="J24" s="1" t="s">
        <v>41</v>
      </c>
      <c r="K24" s="2">
        <v>153000</v>
      </c>
      <c r="L24" s="1" t="s">
        <v>41</v>
      </c>
      <c r="M24" s="1" t="s">
        <v>42</v>
      </c>
      <c r="N24" s="2">
        <v>72912.990000000005</v>
      </c>
      <c r="O24" s="2">
        <v>1419.83</v>
      </c>
      <c r="P24" s="1" t="s">
        <v>43</v>
      </c>
      <c r="Q24" s="2">
        <v>72700.259999999995</v>
      </c>
      <c r="R24" s="3">
        <v>47.5</v>
      </c>
      <c r="S24" s="1" t="s">
        <v>101</v>
      </c>
      <c r="T24" s="1"/>
      <c r="U24" s="1" t="s">
        <v>59</v>
      </c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 t="s">
        <v>60</v>
      </c>
      <c r="AB24" s="2">
        <v>41418.230000000003</v>
      </c>
      <c r="AC24" s="2">
        <v>15122.06</v>
      </c>
      <c r="AD24" s="2">
        <v>0</v>
      </c>
      <c r="AE24" s="2">
        <v>16372.7</v>
      </c>
      <c r="AF24" s="1">
        <v>0</v>
      </c>
      <c r="AG24" s="1"/>
      <c r="AH24" s="1" t="s">
        <v>44</v>
      </c>
      <c r="AI24" s="1">
        <v>1</v>
      </c>
      <c r="AJ24" s="1"/>
      <c r="AK24" s="2">
        <v>925.77</v>
      </c>
      <c r="AL24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